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onesova\Documents\Dokumenty\Výběrová řízení\Tělocvična\"/>
    </mc:Choice>
  </mc:AlternateContent>
  <bookViews>
    <workbookView xWindow="0" yWindow="0" windowWidth="28800" windowHeight="12435"/>
  </bookViews>
  <sheets>
    <sheet name="Rekapitulace stavby" sheetId="1" r:id="rId1"/>
    <sheet name="01 - Stavební" sheetId="2" r:id="rId2"/>
    <sheet name="02 - EI-silno" sheetId="3" r:id="rId3"/>
    <sheet name="03 - DT - (NEOCEŇUJE SE)" sheetId="4" r:id="rId4"/>
    <sheet name="04 - EPS, ERO - (NEOCEŇUJ..." sheetId="5" r:id="rId5"/>
    <sheet name="05 - Logo" sheetId="6" r:id="rId6"/>
    <sheet name="06 - MaR" sheetId="7" r:id="rId7"/>
    <sheet name="07 - ZTI" sheetId="8" r:id="rId8"/>
    <sheet name="08 - UT - kotelny" sheetId="9" r:id="rId9"/>
    <sheet name="09 - UT - otopná soustava" sheetId="10" r:id="rId10"/>
    <sheet name="10 - VZT" sheetId="11" r:id="rId11"/>
    <sheet name="11 - VZT-1" sheetId="12" r:id="rId12"/>
    <sheet name="12 - Komunikace" sheetId="13" r:id="rId13"/>
    <sheet name="13 - Kanalizace deštová" sheetId="14" r:id="rId14"/>
    <sheet name="14 - Kanalizace splašková" sheetId="15" r:id="rId15"/>
    <sheet name="15 - Přípojka NN" sheetId="16" r:id="rId16"/>
    <sheet name="16 - Přípojka vody" sheetId="17" r:id="rId17"/>
    <sheet name="17 - Přípojka plynu a vni..." sheetId="18" r:id="rId18"/>
    <sheet name="18 - Sportovní vybavení" sheetId="19" r:id="rId19"/>
    <sheet name="19 - VRN" sheetId="20" r:id="rId20"/>
  </sheets>
  <definedNames>
    <definedName name="_xlnm._FilterDatabase" localSheetId="1" hidden="1">'01 - Stavební'!$C$142:$K$426</definedName>
    <definedName name="_xlnm._FilterDatabase" localSheetId="2" hidden="1">'02 - EI-silno'!$C$117:$K$121</definedName>
    <definedName name="_xlnm._FilterDatabase" localSheetId="3" hidden="1">'03 - DT - (NEOCEŇUJE SE)'!$C$117:$K$121</definedName>
    <definedName name="_xlnm._FilterDatabase" localSheetId="4" hidden="1">'04 - EPS, ERO - (NEOCEŇUJ...'!$C$117:$K$121</definedName>
    <definedName name="_xlnm._FilterDatabase" localSheetId="5" hidden="1">'05 - Logo'!$C$117:$K$121</definedName>
    <definedName name="_xlnm._FilterDatabase" localSheetId="6" hidden="1">'06 - MaR'!$C$120:$K$203</definedName>
    <definedName name="_xlnm._FilterDatabase" localSheetId="7" hidden="1">'07 - ZTI'!$C$131:$K$258</definedName>
    <definedName name="_xlnm._FilterDatabase" localSheetId="8" hidden="1">'08 - UT - kotelny'!$C$121:$K$188</definedName>
    <definedName name="_xlnm._FilterDatabase" localSheetId="9" hidden="1">'09 - UT - otopná soustava'!$C$122:$K$179</definedName>
    <definedName name="_xlnm._FilterDatabase" localSheetId="10" hidden="1">'10 - VZT'!$C$125:$K$159</definedName>
    <definedName name="_xlnm._FilterDatabase" localSheetId="11" hidden="1">'11 - VZT-1'!$C$132:$K$379</definedName>
    <definedName name="_xlnm._FilterDatabase" localSheetId="12" hidden="1">'12 - Komunikace'!$C$124:$K$165</definedName>
    <definedName name="_xlnm._FilterDatabase" localSheetId="13" hidden="1">'13 - Kanalizace deštová'!$C$126:$K$188</definedName>
    <definedName name="_xlnm._FilterDatabase" localSheetId="14" hidden="1">'14 - Kanalizace splašková'!$C$126:$K$198</definedName>
    <definedName name="_xlnm._FilterDatabase" localSheetId="15" hidden="1">'15 - Přípojka NN'!$C$127:$K$181</definedName>
    <definedName name="_xlnm._FilterDatabase" localSheetId="16" hidden="1">'16 - Přípojka vody'!$C$127:$K$219</definedName>
    <definedName name="_xlnm._FilterDatabase" localSheetId="17" hidden="1">'17 - Přípojka plynu a vni...'!$C$128:$K$198</definedName>
    <definedName name="_xlnm._FilterDatabase" localSheetId="18" hidden="1">'18 - Sportovní vybavení'!$C$118:$K$136</definedName>
    <definedName name="_xlnm._FilterDatabase" localSheetId="19" hidden="1">'19 - VRN'!$C$116:$K$129</definedName>
    <definedName name="_xlnm.Print_Titles" localSheetId="1">'01 - Stavební'!$142:$142</definedName>
    <definedName name="_xlnm.Print_Titles" localSheetId="2">'02 - EI-silno'!$117:$117</definedName>
    <definedName name="_xlnm.Print_Titles" localSheetId="3">'03 - DT - (NEOCEŇUJE SE)'!$117:$117</definedName>
    <definedName name="_xlnm.Print_Titles" localSheetId="4">'04 - EPS, ERO - (NEOCEŇUJ...'!$117:$117</definedName>
    <definedName name="_xlnm.Print_Titles" localSheetId="5">'05 - Logo'!$117:$117</definedName>
    <definedName name="_xlnm.Print_Titles" localSheetId="6">'06 - MaR'!$120:$120</definedName>
    <definedName name="_xlnm.Print_Titles" localSheetId="7">'07 - ZTI'!$131:$131</definedName>
    <definedName name="_xlnm.Print_Titles" localSheetId="8">'08 - UT - kotelny'!$121:$121</definedName>
    <definedName name="_xlnm.Print_Titles" localSheetId="9">'09 - UT - otopná soustava'!$122:$122</definedName>
    <definedName name="_xlnm.Print_Titles" localSheetId="10">'10 - VZT'!$125:$125</definedName>
    <definedName name="_xlnm.Print_Titles" localSheetId="11">'11 - VZT-1'!$132:$132</definedName>
    <definedName name="_xlnm.Print_Titles" localSheetId="12">'12 - Komunikace'!$124:$124</definedName>
    <definedName name="_xlnm.Print_Titles" localSheetId="13">'13 - Kanalizace deštová'!$126:$126</definedName>
    <definedName name="_xlnm.Print_Titles" localSheetId="14">'14 - Kanalizace splašková'!$126:$126</definedName>
    <definedName name="_xlnm.Print_Titles" localSheetId="15">'15 - Přípojka NN'!$127:$127</definedName>
    <definedName name="_xlnm.Print_Titles" localSheetId="16">'16 - Přípojka vody'!$127:$127</definedName>
    <definedName name="_xlnm.Print_Titles" localSheetId="17">'17 - Přípojka plynu a vni...'!$128:$128</definedName>
    <definedName name="_xlnm.Print_Titles" localSheetId="18">'18 - Sportovní vybavení'!$118:$118</definedName>
    <definedName name="_xlnm.Print_Titles" localSheetId="19">'19 - VRN'!$116:$116</definedName>
    <definedName name="_xlnm.Print_Titles" localSheetId="0">'Rekapitulace stavby'!$92:$92</definedName>
    <definedName name="_xlnm.Print_Area" localSheetId="1">'01 - Stavební'!$C$4:$J$76,'01 - Stavební'!$C$82:$J$124,'01 - Stavební'!$C$130:$K$426</definedName>
    <definedName name="_xlnm.Print_Area" localSheetId="2">'02 - EI-silno'!$C$4:$J$76,'02 - EI-silno'!$C$82:$J$99,'02 - EI-silno'!$C$105:$K$121</definedName>
    <definedName name="_xlnm.Print_Area" localSheetId="3">'03 - DT - (NEOCEŇUJE SE)'!$C$4:$J$76,'03 - DT - (NEOCEŇUJE SE)'!$C$82:$J$99,'03 - DT - (NEOCEŇUJE SE)'!$C$105:$K$121</definedName>
    <definedName name="_xlnm.Print_Area" localSheetId="4">'04 - EPS, ERO - (NEOCEŇUJ...'!$C$4:$J$76,'04 - EPS, ERO - (NEOCEŇUJ...'!$C$82:$J$99,'04 - EPS, ERO - (NEOCEŇUJ...'!$C$105:$K$121</definedName>
    <definedName name="_xlnm.Print_Area" localSheetId="5">'05 - Logo'!$C$4:$J$76,'05 - Logo'!$C$82:$J$99,'05 - Logo'!$C$105:$K$121</definedName>
    <definedName name="_xlnm.Print_Area" localSheetId="6">'06 - MaR'!$C$4:$J$76,'06 - MaR'!$C$82:$J$102,'06 - MaR'!$C$108:$K$203</definedName>
    <definedName name="_xlnm.Print_Area" localSheetId="7">'07 - ZTI'!$C$4:$J$76,'07 - ZTI'!$C$82:$J$113,'07 - ZTI'!$C$119:$K$258</definedName>
    <definedName name="_xlnm.Print_Area" localSheetId="8">'08 - UT - kotelny'!$C$4:$J$76,'08 - UT - kotelny'!$C$82:$J$103,'08 - UT - kotelny'!$C$109:$K$188</definedName>
    <definedName name="_xlnm.Print_Area" localSheetId="9">'09 - UT - otopná soustava'!$C$4:$J$76,'09 - UT - otopná soustava'!$C$82:$J$104,'09 - UT - otopná soustava'!$C$110:$K$179</definedName>
    <definedName name="_xlnm.Print_Area" localSheetId="10">'10 - VZT'!$C$4:$J$76,'10 - VZT'!$C$82:$J$107,'10 - VZT'!$C$113:$K$159</definedName>
    <definedName name="_xlnm.Print_Area" localSheetId="11">'11 - VZT-1'!$C$4:$J$76,'11 - VZT-1'!$C$82:$J$114,'11 - VZT-1'!$C$120:$K$379</definedName>
    <definedName name="_xlnm.Print_Area" localSheetId="12">'12 - Komunikace'!$C$4:$J$76,'12 - Komunikace'!$C$82:$J$106,'12 - Komunikace'!$C$112:$K$165</definedName>
    <definedName name="_xlnm.Print_Area" localSheetId="13">'13 - Kanalizace deštová'!$C$4:$J$76,'13 - Kanalizace deštová'!$C$82:$J$108,'13 - Kanalizace deštová'!$C$114:$K$188</definedName>
    <definedName name="_xlnm.Print_Area" localSheetId="14">'14 - Kanalizace splašková'!$C$4:$J$76,'14 - Kanalizace splašková'!$C$82:$J$108,'14 - Kanalizace splašková'!$C$114:$K$198</definedName>
    <definedName name="_xlnm.Print_Area" localSheetId="15">'15 - Přípojka NN'!$C$4:$J$76,'15 - Přípojka NN'!$C$82:$J$109,'15 - Přípojka NN'!$C$115:$K$181</definedName>
    <definedName name="_xlnm.Print_Area" localSheetId="16">'16 - Přípojka vody'!$C$4:$J$76,'16 - Přípojka vody'!$C$82:$J$109,'16 - Přípojka vody'!$C$115:$K$219</definedName>
    <definedName name="_xlnm.Print_Area" localSheetId="17">'17 - Přípojka plynu a vni...'!$C$4:$J$76,'17 - Přípojka plynu a vni...'!$C$82:$J$110,'17 - Přípojka plynu a vni...'!$C$116:$K$198</definedName>
    <definedName name="_xlnm.Print_Area" localSheetId="18">'18 - Sportovní vybavení'!$C$4:$J$76,'18 - Sportovní vybavení'!$C$82:$J$100,'18 - Sportovní vybavení'!$C$106:$K$136</definedName>
    <definedName name="_xlnm.Print_Area" localSheetId="19">'19 - VRN'!$C$4:$J$76,'19 - VRN'!$C$82:$J$98,'19 - VRN'!$C$104:$K$129</definedName>
    <definedName name="_xlnm.Print_Area" localSheetId="0">'Rekapitulace stavby'!$D$4:$AO$76,'Rekapitulace stavby'!$C$82:$AQ$114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7" i="20" l="1"/>
  <c r="J36" i="20"/>
  <c r="AY113" i="1"/>
  <c r="J35" i="20"/>
  <c r="AX113" i="1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BI127" i="20"/>
  <c r="BH127" i="20"/>
  <c r="BG127" i="20"/>
  <c r="BF127" i="20"/>
  <c r="T127" i="20"/>
  <c r="R127" i="20"/>
  <c r="P127" i="20"/>
  <c r="BI126" i="20"/>
  <c r="BH126" i="20"/>
  <c r="BG126" i="20"/>
  <c r="BF126" i="20"/>
  <c r="T126" i="20"/>
  <c r="R126" i="20"/>
  <c r="P126" i="20"/>
  <c r="BI125" i="20"/>
  <c r="BH125" i="20"/>
  <c r="BG125" i="20"/>
  <c r="BF125" i="20"/>
  <c r="T125" i="20"/>
  <c r="R125" i="20"/>
  <c r="P125" i="20"/>
  <c r="BI124" i="20"/>
  <c r="BH124" i="20"/>
  <c r="BG124" i="20"/>
  <c r="BF124" i="20"/>
  <c r="T124" i="20"/>
  <c r="R124" i="20"/>
  <c r="P124" i="20"/>
  <c r="BI123" i="20"/>
  <c r="BH123" i="20"/>
  <c r="BG123" i="20"/>
  <c r="BF123" i="20"/>
  <c r="T123" i="20"/>
  <c r="R123" i="20"/>
  <c r="P123" i="20"/>
  <c r="BI122" i="20"/>
  <c r="BH122" i="20"/>
  <c r="BG122" i="20"/>
  <c r="BF122" i="20"/>
  <c r="T122" i="20"/>
  <c r="R122" i="20"/>
  <c r="P122" i="20"/>
  <c r="BI121" i="20"/>
  <c r="BH121" i="20"/>
  <c r="BG121" i="20"/>
  <c r="BF121" i="20"/>
  <c r="T121" i="20"/>
  <c r="R121" i="20"/>
  <c r="P121" i="20"/>
  <c r="BI120" i="20"/>
  <c r="BH120" i="20"/>
  <c r="BG120" i="20"/>
  <c r="BF120" i="20"/>
  <c r="T120" i="20"/>
  <c r="R120" i="20"/>
  <c r="P120" i="20"/>
  <c r="BI119" i="20"/>
  <c r="BH119" i="20"/>
  <c r="BG119" i="20"/>
  <c r="BF119" i="20"/>
  <c r="T119" i="20"/>
  <c r="R119" i="20"/>
  <c r="P119" i="20"/>
  <c r="F111" i="20"/>
  <c r="E109" i="20"/>
  <c r="F89" i="20"/>
  <c r="E87" i="20"/>
  <c r="J24" i="20"/>
  <c r="E24" i="20"/>
  <c r="J92" i="20" s="1"/>
  <c r="J23" i="20"/>
  <c r="J21" i="20"/>
  <c r="E21" i="20"/>
  <c r="J113" i="20" s="1"/>
  <c r="J20" i="20"/>
  <c r="J18" i="20"/>
  <c r="E18" i="20"/>
  <c r="F92" i="20" s="1"/>
  <c r="J17" i="20"/>
  <c r="J15" i="20"/>
  <c r="E15" i="20"/>
  <c r="F113" i="20" s="1"/>
  <c r="J14" i="20"/>
  <c r="J12" i="20"/>
  <c r="J111" i="20" s="1"/>
  <c r="E7" i="20"/>
  <c r="E107" i="20"/>
  <c r="J37" i="19"/>
  <c r="J36" i="19"/>
  <c r="AY112" i="1" s="1"/>
  <c r="J35" i="19"/>
  <c r="AX112" i="1"/>
  <c r="BI136" i="19"/>
  <c r="BH136" i="19"/>
  <c r="BG136" i="19"/>
  <c r="BF136" i="19"/>
  <c r="T136" i="19"/>
  <c r="T135" i="19" s="1"/>
  <c r="R136" i="19"/>
  <c r="R135" i="19"/>
  <c r="P136" i="19"/>
  <c r="P135" i="19" s="1"/>
  <c r="BI134" i="19"/>
  <c r="BH134" i="19"/>
  <c r="BG134" i="19"/>
  <c r="BF134" i="19"/>
  <c r="T134" i="19"/>
  <c r="R134" i="19"/>
  <c r="P134" i="19"/>
  <c r="BI133" i="19"/>
  <c r="BH133" i="19"/>
  <c r="BG133" i="19"/>
  <c r="BF133" i="19"/>
  <c r="T133" i="19"/>
  <c r="R133" i="19"/>
  <c r="P133" i="19"/>
  <c r="BI131" i="19"/>
  <c r="BH131" i="19"/>
  <c r="BG131" i="19"/>
  <c r="BF131" i="19"/>
  <c r="T131" i="19"/>
  <c r="R131" i="19"/>
  <c r="P131" i="19"/>
  <c r="BI130" i="19"/>
  <c r="BH130" i="19"/>
  <c r="BG130" i="19"/>
  <c r="BF130" i="19"/>
  <c r="T130" i="19"/>
  <c r="R130" i="19"/>
  <c r="P130" i="19"/>
  <c r="BI129" i="19"/>
  <c r="BH129" i="19"/>
  <c r="BG129" i="19"/>
  <c r="BF129" i="19"/>
  <c r="T129" i="19"/>
  <c r="R129" i="19"/>
  <c r="P129" i="19"/>
  <c r="BI128" i="19"/>
  <c r="BH128" i="19"/>
  <c r="BG128" i="19"/>
  <c r="BF128" i="19"/>
  <c r="T128" i="19"/>
  <c r="R128" i="19"/>
  <c r="P128" i="19"/>
  <c r="BI127" i="19"/>
  <c r="BH127" i="19"/>
  <c r="BG127" i="19"/>
  <c r="BF127" i="19"/>
  <c r="T127" i="19"/>
  <c r="R127" i="19"/>
  <c r="P127" i="19"/>
  <c r="BI126" i="19"/>
  <c r="BH126" i="19"/>
  <c r="BG126" i="19"/>
  <c r="BF126" i="19"/>
  <c r="T126" i="19"/>
  <c r="R126" i="19"/>
  <c r="P126" i="19"/>
  <c r="BI125" i="19"/>
  <c r="BH125" i="19"/>
  <c r="BG125" i="19"/>
  <c r="BF125" i="19"/>
  <c r="T125" i="19"/>
  <c r="R125" i="19"/>
  <c r="P125" i="19"/>
  <c r="BI124" i="19"/>
  <c r="BH124" i="19"/>
  <c r="BG124" i="19"/>
  <c r="BF124" i="19"/>
  <c r="T124" i="19"/>
  <c r="R124" i="19"/>
  <c r="P124" i="19"/>
  <c r="BI123" i="19"/>
  <c r="BH123" i="19"/>
  <c r="BG123" i="19"/>
  <c r="BF123" i="19"/>
  <c r="T123" i="19"/>
  <c r="R123" i="19"/>
  <c r="P123" i="19"/>
  <c r="BI122" i="19"/>
  <c r="BH122" i="19"/>
  <c r="BG122" i="19"/>
  <c r="BF122" i="19"/>
  <c r="T122" i="19"/>
  <c r="R122" i="19"/>
  <c r="P122" i="19"/>
  <c r="BI121" i="19"/>
  <c r="BH121" i="19"/>
  <c r="BG121" i="19"/>
  <c r="BF121" i="19"/>
  <c r="T121" i="19"/>
  <c r="R121" i="19"/>
  <c r="P121" i="19"/>
  <c r="F113" i="19"/>
  <c r="E111" i="19"/>
  <c r="F89" i="19"/>
  <c r="E87" i="19"/>
  <c r="J24" i="19"/>
  <c r="E24" i="19"/>
  <c r="J116" i="19" s="1"/>
  <c r="J23" i="19"/>
  <c r="J21" i="19"/>
  <c r="E21" i="19"/>
  <c r="J115" i="19"/>
  <c r="J20" i="19"/>
  <c r="J18" i="19"/>
  <c r="E18" i="19"/>
  <c r="F92" i="19" s="1"/>
  <c r="J17" i="19"/>
  <c r="J15" i="19"/>
  <c r="E15" i="19"/>
  <c r="F115" i="19"/>
  <c r="J14" i="19"/>
  <c r="J12" i="19"/>
  <c r="J113" i="19" s="1"/>
  <c r="E7" i="19"/>
  <c r="E109" i="19"/>
  <c r="J37" i="18"/>
  <c r="J36" i="18"/>
  <c r="AY111" i="1"/>
  <c r="J35" i="18"/>
  <c r="AX111" i="1" s="1"/>
  <c r="BI198" i="18"/>
  <c r="BH198" i="18"/>
  <c r="BG198" i="18"/>
  <c r="BF198" i="18"/>
  <c r="T198" i="18"/>
  <c r="T197" i="18"/>
  <c r="R198" i="18"/>
  <c r="R197" i="18" s="1"/>
  <c r="P198" i="18"/>
  <c r="P197" i="18"/>
  <c r="BI196" i="18"/>
  <c r="BH196" i="18"/>
  <c r="BG196" i="18"/>
  <c r="BF196" i="18"/>
  <c r="T196" i="18"/>
  <c r="T195" i="18" s="1"/>
  <c r="T194" i="18" s="1"/>
  <c r="R196" i="18"/>
  <c r="R195" i="18"/>
  <c r="R194" i="18" s="1"/>
  <c r="P196" i="18"/>
  <c r="P195" i="18"/>
  <c r="P194" i="18" s="1"/>
  <c r="BI193" i="18"/>
  <c r="BH193" i="18"/>
  <c r="BG193" i="18"/>
  <c r="BF193" i="18"/>
  <c r="T193" i="18"/>
  <c r="R193" i="18"/>
  <c r="P193" i="18"/>
  <c r="BI192" i="18"/>
  <c r="BH192" i="18"/>
  <c r="BG192" i="18"/>
  <c r="BF192" i="18"/>
  <c r="T192" i="18"/>
  <c r="R192" i="18"/>
  <c r="P192" i="18"/>
  <c r="BI191" i="18"/>
  <c r="BH191" i="18"/>
  <c r="BG191" i="18"/>
  <c r="BF191" i="18"/>
  <c r="T191" i="18"/>
  <c r="R191" i="18"/>
  <c r="P191" i="18"/>
  <c r="BI189" i="18"/>
  <c r="BH189" i="18"/>
  <c r="BG189" i="18"/>
  <c r="BF189" i="18"/>
  <c r="T189" i="18"/>
  <c r="R189" i="18"/>
  <c r="P189" i="18"/>
  <c r="BI188" i="18"/>
  <c r="BH188" i="18"/>
  <c r="BG188" i="18"/>
  <c r="BF188" i="18"/>
  <c r="T188" i="18"/>
  <c r="R188" i="18"/>
  <c r="P188" i="18"/>
  <c r="BI187" i="18"/>
  <c r="BH187" i="18"/>
  <c r="BG187" i="18"/>
  <c r="BF187" i="18"/>
  <c r="T187" i="18"/>
  <c r="R187" i="18"/>
  <c r="P187" i="18"/>
  <c r="BI186" i="18"/>
  <c r="BH186" i="18"/>
  <c r="BG186" i="18"/>
  <c r="BF186" i="18"/>
  <c r="T186" i="18"/>
  <c r="R186" i="18"/>
  <c r="P186" i="18"/>
  <c r="BI185" i="18"/>
  <c r="BH185" i="18"/>
  <c r="BG185" i="18"/>
  <c r="BF185" i="18"/>
  <c r="T185" i="18"/>
  <c r="R185" i="18"/>
  <c r="P185" i="18"/>
  <c r="BI184" i="18"/>
  <c r="BH184" i="18"/>
  <c r="BG184" i="18"/>
  <c r="BF184" i="18"/>
  <c r="T184" i="18"/>
  <c r="R184" i="18"/>
  <c r="P184" i="18"/>
  <c r="BI182" i="18"/>
  <c r="BH182" i="18"/>
  <c r="BG182" i="18"/>
  <c r="BF182" i="18"/>
  <c r="T182" i="18"/>
  <c r="R182" i="18"/>
  <c r="P182" i="18"/>
  <c r="BI181" i="18"/>
  <c r="BH181" i="18"/>
  <c r="BG181" i="18"/>
  <c r="BF181" i="18"/>
  <c r="T181" i="18"/>
  <c r="R181" i="18"/>
  <c r="P181" i="18"/>
  <c r="BI180" i="18"/>
  <c r="BH180" i="18"/>
  <c r="BG180" i="18"/>
  <c r="BF180" i="18"/>
  <c r="T180" i="18"/>
  <c r="R180" i="18"/>
  <c r="P180" i="18"/>
  <c r="BI179" i="18"/>
  <c r="BH179" i="18"/>
  <c r="BG179" i="18"/>
  <c r="BF179" i="18"/>
  <c r="T179" i="18"/>
  <c r="R179" i="18"/>
  <c r="P179" i="18"/>
  <c r="BI178" i="18"/>
  <c r="BH178" i="18"/>
  <c r="BG178" i="18"/>
  <c r="BF178" i="18"/>
  <c r="T178" i="18"/>
  <c r="R178" i="18"/>
  <c r="P178" i="18"/>
  <c r="BI177" i="18"/>
  <c r="BH177" i="18"/>
  <c r="BG177" i="18"/>
  <c r="BF177" i="18"/>
  <c r="T177" i="18"/>
  <c r="R177" i="18"/>
  <c r="P177" i="18"/>
  <c r="BI176" i="18"/>
  <c r="BH176" i="18"/>
  <c r="BG176" i="18"/>
  <c r="BF176" i="18"/>
  <c r="T176" i="18"/>
  <c r="R176" i="18"/>
  <c r="P176" i="18"/>
  <c r="BI175" i="18"/>
  <c r="BH175" i="18"/>
  <c r="BG175" i="18"/>
  <c r="BF175" i="18"/>
  <c r="T175" i="18"/>
  <c r="R175" i="18"/>
  <c r="P175" i="18"/>
  <c r="BI174" i="18"/>
  <c r="BH174" i="18"/>
  <c r="BG174" i="18"/>
  <c r="BF174" i="18"/>
  <c r="T174" i="18"/>
  <c r="R174" i="18"/>
  <c r="P174" i="18"/>
  <c r="BI173" i="18"/>
  <c r="BH173" i="18"/>
  <c r="BG173" i="18"/>
  <c r="BF173" i="18"/>
  <c r="T173" i="18"/>
  <c r="R173" i="18"/>
  <c r="P173" i="18"/>
  <c r="BI172" i="18"/>
  <c r="BH172" i="18"/>
  <c r="BG172" i="18"/>
  <c r="BF172" i="18"/>
  <c r="T172" i="18"/>
  <c r="R172" i="18"/>
  <c r="P172" i="18"/>
  <c r="BI171" i="18"/>
  <c r="BH171" i="18"/>
  <c r="BG171" i="18"/>
  <c r="BF171" i="18"/>
  <c r="T171" i="18"/>
  <c r="R171" i="18"/>
  <c r="P171" i="18"/>
  <c r="BI170" i="18"/>
  <c r="BH170" i="18"/>
  <c r="BG170" i="18"/>
  <c r="BF170" i="18"/>
  <c r="T170" i="18"/>
  <c r="R170" i="18"/>
  <c r="P170" i="18"/>
  <c r="BI169" i="18"/>
  <c r="BH169" i="18"/>
  <c r="BG169" i="18"/>
  <c r="BF169" i="18"/>
  <c r="T169" i="18"/>
  <c r="R169" i="18"/>
  <c r="P169" i="18"/>
  <c r="BI168" i="18"/>
  <c r="BH168" i="18"/>
  <c r="BG168" i="18"/>
  <c r="BF168" i="18"/>
  <c r="T168" i="18"/>
  <c r="R168" i="18"/>
  <c r="P168" i="18"/>
  <c r="BI167" i="18"/>
  <c r="BH167" i="18"/>
  <c r="BG167" i="18"/>
  <c r="BF167" i="18"/>
  <c r="T167" i="18"/>
  <c r="R167" i="18"/>
  <c r="P167" i="18"/>
  <c r="BI166" i="18"/>
  <c r="BH166" i="18"/>
  <c r="BG166" i="18"/>
  <c r="BF166" i="18"/>
  <c r="T166" i="18"/>
  <c r="R166" i="18"/>
  <c r="P166" i="18"/>
  <c r="BI164" i="18"/>
  <c r="BH164" i="18"/>
  <c r="BG164" i="18"/>
  <c r="BF164" i="18"/>
  <c r="T164" i="18"/>
  <c r="R164" i="18"/>
  <c r="P164" i="18"/>
  <c r="BI163" i="18"/>
  <c r="BH163" i="18"/>
  <c r="BG163" i="18"/>
  <c r="BF163" i="18"/>
  <c r="T163" i="18"/>
  <c r="R163" i="18"/>
  <c r="P163" i="18"/>
  <c r="BI162" i="18"/>
  <c r="BH162" i="18"/>
  <c r="BG162" i="18"/>
  <c r="BF162" i="18"/>
  <c r="T162" i="18"/>
  <c r="R162" i="18"/>
  <c r="P162" i="18"/>
  <c r="BI161" i="18"/>
  <c r="BH161" i="18"/>
  <c r="BG161" i="18"/>
  <c r="BF161" i="18"/>
  <c r="T161" i="18"/>
  <c r="R161" i="18"/>
  <c r="P161" i="18"/>
  <c r="BI160" i="18"/>
  <c r="BH160" i="18"/>
  <c r="BG160" i="18"/>
  <c r="BF160" i="18"/>
  <c r="T160" i="18"/>
  <c r="R160" i="18"/>
  <c r="P160" i="18"/>
  <c r="BI157" i="18"/>
  <c r="BH157" i="18"/>
  <c r="BG157" i="18"/>
  <c r="BF157" i="18"/>
  <c r="T157" i="18"/>
  <c r="R157" i="18"/>
  <c r="P157" i="18"/>
  <c r="BI156" i="18"/>
  <c r="BH156" i="18"/>
  <c r="BG156" i="18"/>
  <c r="BF156" i="18"/>
  <c r="T156" i="18"/>
  <c r="R156" i="18"/>
  <c r="P156" i="18"/>
  <c r="BI155" i="18"/>
  <c r="BH155" i="18"/>
  <c r="BG155" i="18"/>
  <c r="BF155" i="18"/>
  <c r="T155" i="18"/>
  <c r="R155" i="18"/>
  <c r="P155" i="18"/>
  <c r="BI153" i="18"/>
  <c r="BH153" i="18"/>
  <c r="BG153" i="18"/>
  <c r="BF153" i="18"/>
  <c r="T153" i="18"/>
  <c r="T152" i="18" s="1"/>
  <c r="R153" i="18"/>
  <c r="R152" i="18" s="1"/>
  <c r="P153" i="18"/>
  <c r="P152" i="18" s="1"/>
  <c r="BI151" i="18"/>
  <c r="BH151" i="18"/>
  <c r="BG151" i="18"/>
  <c r="BF151" i="18"/>
  <c r="T151" i="18"/>
  <c r="T150" i="18" s="1"/>
  <c r="R151" i="18"/>
  <c r="R150" i="18" s="1"/>
  <c r="P151" i="18"/>
  <c r="P150" i="18" s="1"/>
  <c r="BI149" i="18"/>
  <c r="BH149" i="18"/>
  <c r="BG149" i="18"/>
  <c r="BF149" i="18"/>
  <c r="T149" i="18"/>
  <c r="R149" i="18"/>
  <c r="P149" i="18"/>
  <c r="BI148" i="18"/>
  <c r="BH148" i="18"/>
  <c r="BG148" i="18"/>
  <c r="BF148" i="18"/>
  <c r="T148" i="18"/>
  <c r="R148" i="18"/>
  <c r="P148" i="18"/>
  <c r="BI147" i="18"/>
  <c r="BH147" i="18"/>
  <c r="BG147" i="18"/>
  <c r="BF147" i="18"/>
  <c r="T147" i="18"/>
  <c r="R147" i="18"/>
  <c r="P147" i="18"/>
  <c r="BI146" i="18"/>
  <c r="BH146" i="18"/>
  <c r="BG146" i="18"/>
  <c r="BF146" i="18"/>
  <c r="T146" i="18"/>
  <c r="R146" i="18"/>
  <c r="P146" i="18"/>
  <c r="BI145" i="18"/>
  <c r="BH145" i="18"/>
  <c r="BG145" i="18"/>
  <c r="BF145" i="18"/>
  <c r="T145" i="18"/>
  <c r="R145" i="18"/>
  <c r="P145" i="18"/>
  <c r="BI144" i="18"/>
  <c r="BH144" i="18"/>
  <c r="BG144" i="18"/>
  <c r="BF144" i="18"/>
  <c r="T144" i="18"/>
  <c r="R144" i="18"/>
  <c r="P144" i="18"/>
  <c r="BI143" i="18"/>
  <c r="BH143" i="18"/>
  <c r="BG143" i="18"/>
  <c r="BF143" i="18"/>
  <c r="T143" i="18"/>
  <c r="R143" i="18"/>
  <c r="P143" i="18"/>
  <c r="BI142" i="18"/>
  <c r="BH142" i="18"/>
  <c r="BG142" i="18"/>
  <c r="BF142" i="18"/>
  <c r="T142" i="18"/>
  <c r="R142" i="18"/>
  <c r="P142" i="18"/>
  <c r="BI141" i="18"/>
  <c r="BH141" i="18"/>
  <c r="BG141" i="18"/>
  <c r="BF141" i="18"/>
  <c r="T141" i="18"/>
  <c r="R141" i="18"/>
  <c r="P141" i="18"/>
  <c r="BI140" i="18"/>
  <c r="BH140" i="18"/>
  <c r="BG140" i="18"/>
  <c r="BF140" i="18"/>
  <c r="T140" i="18"/>
  <c r="R140" i="18"/>
  <c r="P140" i="18"/>
  <c r="BI139" i="18"/>
  <c r="BH139" i="18"/>
  <c r="BG139" i="18"/>
  <c r="BF139" i="18"/>
  <c r="T139" i="18"/>
  <c r="R139" i="18"/>
  <c r="P139" i="18"/>
  <c r="BI138" i="18"/>
  <c r="BH138" i="18"/>
  <c r="BG138" i="18"/>
  <c r="BF138" i="18"/>
  <c r="T138" i="18"/>
  <c r="R138" i="18"/>
  <c r="P138" i="18"/>
  <c r="BI137" i="18"/>
  <c r="BH137" i="18"/>
  <c r="BG137" i="18"/>
  <c r="BF137" i="18"/>
  <c r="T137" i="18"/>
  <c r="R137" i="18"/>
  <c r="P137" i="18"/>
  <c r="BI136" i="18"/>
  <c r="BH136" i="18"/>
  <c r="BG136" i="18"/>
  <c r="BF136" i="18"/>
  <c r="T136" i="18"/>
  <c r="R136" i="18"/>
  <c r="P136" i="18"/>
  <c r="BI135" i="18"/>
  <c r="BH135" i="18"/>
  <c r="BG135" i="18"/>
  <c r="BF135" i="18"/>
  <c r="T135" i="18"/>
  <c r="R135" i="18"/>
  <c r="P135" i="18"/>
  <c r="BI134" i="18"/>
  <c r="BH134" i="18"/>
  <c r="BG134" i="18"/>
  <c r="BF134" i="18"/>
  <c r="T134" i="18"/>
  <c r="R134" i="18"/>
  <c r="P134" i="18"/>
  <c r="BI133" i="18"/>
  <c r="BH133" i="18"/>
  <c r="BG133" i="18"/>
  <c r="BF133" i="18"/>
  <c r="T133" i="18"/>
  <c r="R133" i="18"/>
  <c r="P133" i="18"/>
  <c r="BI132" i="18"/>
  <c r="BH132" i="18"/>
  <c r="BG132" i="18"/>
  <c r="BF132" i="18"/>
  <c r="T132" i="18"/>
  <c r="R132" i="18"/>
  <c r="P132" i="18"/>
  <c r="F123" i="18"/>
  <c r="E121" i="18"/>
  <c r="F89" i="18"/>
  <c r="E87" i="18"/>
  <c r="J24" i="18"/>
  <c r="E24" i="18"/>
  <c r="J126" i="18"/>
  <c r="J23" i="18"/>
  <c r="J21" i="18"/>
  <c r="E21" i="18"/>
  <c r="J91" i="18" s="1"/>
  <c r="J20" i="18"/>
  <c r="J18" i="18"/>
  <c r="E18" i="18"/>
  <c r="F126" i="18" s="1"/>
  <c r="J17" i="18"/>
  <c r="J15" i="18"/>
  <c r="E15" i="18"/>
  <c r="F125" i="18" s="1"/>
  <c r="J14" i="18"/>
  <c r="J12" i="18"/>
  <c r="J123" i="18" s="1"/>
  <c r="E7" i="18"/>
  <c r="E119" i="18" s="1"/>
  <c r="J37" i="17"/>
  <c r="J36" i="17"/>
  <c r="AY110" i="1" s="1"/>
  <c r="J35" i="17"/>
  <c r="AX110" i="1"/>
  <c r="BI219" i="17"/>
  <c r="BH219" i="17"/>
  <c r="BG219" i="17"/>
  <c r="BF219" i="17"/>
  <c r="T219" i="17"/>
  <c r="T218" i="17" s="1"/>
  <c r="T217" i="17" s="1"/>
  <c r="R219" i="17"/>
  <c r="R218" i="17" s="1"/>
  <c r="R217" i="17" s="1"/>
  <c r="P219" i="17"/>
  <c r="P218" i="17"/>
  <c r="P217" i="17"/>
  <c r="BI216" i="17"/>
  <c r="BH216" i="17"/>
  <c r="BG216" i="17"/>
  <c r="BF216" i="17"/>
  <c r="T216" i="17"/>
  <c r="T215" i="17" s="1"/>
  <c r="R216" i="17"/>
  <c r="R215" i="17"/>
  <c r="P216" i="17"/>
  <c r="P215" i="17"/>
  <c r="BI214" i="17"/>
  <c r="BH214" i="17"/>
  <c r="BG214" i="17"/>
  <c r="BF214" i="17"/>
  <c r="T214" i="17"/>
  <c r="R214" i="17"/>
  <c r="P214" i="17"/>
  <c r="BI213" i="17"/>
  <c r="BH213" i="17"/>
  <c r="BG213" i="17"/>
  <c r="BF213" i="17"/>
  <c r="T213" i="17"/>
  <c r="R213" i="17"/>
  <c r="P213" i="17"/>
  <c r="BI212" i="17"/>
  <c r="BH212" i="17"/>
  <c r="BG212" i="17"/>
  <c r="BF212" i="17"/>
  <c r="T212" i="17"/>
  <c r="R212" i="17"/>
  <c r="P212" i="17"/>
  <c r="BI211" i="17"/>
  <c r="BH211" i="17"/>
  <c r="BG211" i="17"/>
  <c r="BF211" i="17"/>
  <c r="T211" i="17"/>
  <c r="R211" i="17"/>
  <c r="P211" i="17"/>
  <c r="BI209" i="17"/>
  <c r="BH209" i="17"/>
  <c r="BG209" i="17"/>
  <c r="BF209" i="17"/>
  <c r="T209" i="17"/>
  <c r="R209" i="17"/>
  <c r="P209" i="17"/>
  <c r="BI208" i="17"/>
  <c r="BH208" i="17"/>
  <c r="BG208" i="17"/>
  <c r="BF208" i="17"/>
  <c r="T208" i="17"/>
  <c r="R208" i="17"/>
  <c r="P208" i="17"/>
  <c r="BI205" i="17"/>
  <c r="BH205" i="17"/>
  <c r="BG205" i="17"/>
  <c r="BF205" i="17"/>
  <c r="T205" i="17"/>
  <c r="R205" i="17"/>
  <c r="P205" i="17"/>
  <c r="BI204" i="17"/>
  <c r="BH204" i="17"/>
  <c r="BG204" i="17"/>
  <c r="BF204" i="17"/>
  <c r="T204" i="17"/>
  <c r="R204" i="17"/>
  <c r="P204" i="17"/>
  <c r="BI203" i="17"/>
  <c r="BH203" i="17"/>
  <c r="BG203" i="17"/>
  <c r="BF203" i="17"/>
  <c r="T203" i="17"/>
  <c r="R203" i="17"/>
  <c r="P203" i="17"/>
  <c r="BI202" i="17"/>
  <c r="BH202" i="17"/>
  <c r="BG202" i="17"/>
  <c r="BF202" i="17"/>
  <c r="T202" i="17"/>
  <c r="R202" i="17"/>
  <c r="P202" i="17"/>
  <c r="BI201" i="17"/>
  <c r="BH201" i="17"/>
  <c r="BG201" i="17"/>
  <c r="BF201" i="17"/>
  <c r="T201" i="17"/>
  <c r="R201" i="17"/>
  <c r="P201" i="17"/>
  <c r="BI200" i="17"/>
  <c r="BH200" i="17"/>
  <c r="BG200" i="17"/>
  <c r="BF200" i="17"/>
  <c r="T200" i="17"/>
  <c r="R200" i="17"/>
  <c r="P200" i="17"/>
  <c r="BI199" i="17"/>
  <c r="BH199" i="17"/>
  <c r="BG199" i="17"/>
  <c r="BF199" i="17"/>
  <c r="T199" i="17"/>
  <c r="R199" i="17"/>
  <c r="P199" i="17"/>
  <c r="BI198" i="17"/>
  <c r="BH198" i="17"/>
  <c r="BG198" i="17"/>
  <c r="BF198" i="17"/>
  <c r="T198" i="17"/>
  <c r="R198" i="17"/>
  <c r="P198" i="17"/>
  <c r="BI197" i="17"/>
  <c r="BH197" i="17"/>
  <c r="BG197" i="17"/>
  <c r="BF197" i="17"/>
  <c r="T197" i="17"/>
  <c r="R197" i="17"/>
  <c r="P197" i="17"/>
  <c r="BI196" i="17"/>
  <c r="BH196" i="17"/>
  <c r="BG196" i="17"/>
  <c r="BF196" i="17"/>
  <c r="T196" i="17"/>
  <c r="R196" i="17"/>
  <c r="P196" i="17"/>
  <c r="BI195" i="17"/>
  <c r="BH195" i="17"/>
  <c r="BG195" i="17"/>
  <c r="BF195" i="17"/>
  <c r="T195" i="17"/>
  <c r="R195" i="17"/>
  <c r="P195" i="17"/>
  <c r="BI194" i="17"/>
  <c r="BH194" i="17"/>
  <c r="BG194" i="17"/>
  <c r="BF194" i="17"/>
  <c r="T194" i="17"/>
  <c r="R194" i="17"/>
  <c r="P194" i="17"/>
  <c r="BI193" i="17"/>
  <c r="BH193" i="17"/>
  <c r="BG193" i="17"/>
  <c r="BF193" i="17"/>
  <c r="T193" i="17"/>
  <c r="R193" i="17"/>
  <c r="P193" i="17"/>
  <c r="BI192" i="17"/>
  <c r="BH192" i="17"/>
  <c r="BG192" i="17"/>
  <c r="BF192" i="17"/>
  <c r="T192" i="17"/>
  <c r="R192" i="17"/>
  <c r="P192" i="17"/>
  <c r="BI191" i="17"/>
  <c r="BH191" i="17"/>
  <c r="BG191" i="17"/>
  <c r="BF191" i="17"/>
  <c r="T191" i="17"/>
  <c r="R191" i="17"/>
  <c r="P191" i="17"/>
  <c r="BI190" i="17"/>
  <c r="BH190" i="17"/>
  <c r="BG190" i="17"/>
  <c r="BF190" i="17"/>
  <c r="T190" i="17"/>
  <c r="R190" i="17"/>
  <c r="P190" i="17"/>
  <c r="BI189" i="17"/>
  <c r="BH189" i="17"/>
  <c r="BG189" i="17"/>
  <c r="BF189" i="17"/>
  <c r="T189" i="17"/>
  <c r="R189" i="17"/>
  <c r="P189" i="17"/>
  <c r="BI188" i="17"/>
  <c r="BH188" i="17"/>
  <c r="BG188" i="17"/>
  <c r="BF188" i="17"/>
  <c r="T188" i="17"/>
  <c r="R188" i="17"/>
  <c r="P188" i="17"/>
  <c r="BI187" i="17"/>
  <c r="BH187" i="17"/>
  <c r="BG187" i="17"/>
  <c r="BF187" i="17"/>
  <c r="T187" i="17"/>
  <c r="R187" i="17"/>
  <c r="P187" i="17"/>
  <c r="BI186" i="17"/>
  <c r="BH186" i="17"/>
  <c r="BG186" i="17"/>
  <c r="BF186" i="17"/>
  <c r="T186" i="17"/>
  <c r="R186" i="17"/>
  <c r="P186" i="17"/>
  <c r="BI185" i="17"/>
  <c r="BH185" i="17"/>
  <c r="BG185" i="17"/>
  <c r="BF185" i="17"/>
  <c r="T185" i="17"/>
  <c r="R185" i="17"/>
  <c r="P185" i="17"/>
  <c r="BI184" i="17"/>
  <c r="BH184" i="17"/>
  <c r="BG184" i="17"/>
  <c r="BF184" i="17"/>
  <c r="T184" i="17"/>
  <c r="R184" i="17"/>
  <c r="P184" i="17"/>
  <c r="BI183" i="17"/>
  <c r="BH183" i="17"/>
  <c r="BG183" i="17"/>
  <c r="BF183" i="17"/>
  <c r="T183" i="17"/>
  <c r="R183" i="17"/>
  <c r="P183" i="17"/>
  <c r="BI182" i="17"/>
  <c r="BH182" i="17"/>
  <c r="BG182" i="17"/>
  <c r="BF182" i="17"/>
  <c r="T182" i="17"/>
  <c r="R182" i="17"/>
  <c r="P182" i="17"/>
  <c r="BI181" i="17"/>
  <c r="BH181" i="17"/>
  <c r="BG181" i="17"/>
  <c r="BF181" i="17"/>
  <c r="T181" i="17"/>
  <c r="R181" i="17"/>
  <c r="P181" i="17"/>
  <c r="BI180" i="17"/>
  <c r="BH180" i="17"/>
  <c r="BG180" i="17"/>
  <c r="BF180" i="17"/>
  <c r="T180" i="17"/>
  <c r="R180" i="17"/>
  <c r="P180" i="17"/>
  <c r="BI179" i="17"/>
  <c r="BH179" i="17"/>
  <c r="BG179" i="17"/>
  <c r="BF179" i="17"/>
  <c r="T179" i="17"/>
  <c r="R179" i="17"/>
  <c r="P179" i="17"/>
  <c r="BI178" i="17"/>
  <c r="BH178" i="17"/>
  <c r="BG178" i="17"/>
  <c r="BF178" i="17"/>
  <c r="T178" i="17"/>
  <c r="R178" i="17"/>
  <c r="P178" i="17"/>
  <c r="BI177" i="17"/>
  <c r="BH177" i="17"/>
  <c r="BG177" i="17"/>
  <c r="BF177" i="17"/>
  <c r="T177" i="17"/>
  <c r="R177" i="17"/>
  <c r="P177" i="17"/>
  <c r="BI176" i="17"/>
  <c r="BH176" i="17"/>
  <c r="BG176" i="17"/>
  <c r="BF176" i="17"/>
  <c r="T176" i="17"/>
  <c r="R176" i="17"/>
  <c r="P176" i="17"/>
  <c r="BI175" i="17"/>
  <c r="BH175" i="17"/>
  <c r="BG175" i="17"/>
  <c r="BF175" i="17"/>
  <c r="T175" i="17"/>
  <c r="R175" i="17"/>
  <c r="P175" i="17"/>
  <c r="BI174" i="17"/>
  <c r="BH174" i="17"/>
  <c r="BG174" i="17"/>
  <c r="BF174" i="17"/>
  <c r="T174" i="17"/>
  <c r="R174" i="17"/>
  <c r="P174" i="17"/>
  <c r="BI173" i="17"/>
  <c r="BH173" i="17"/>
  <c r="BG173" i="17"/>
  <c r="BF173" i="17"/>
  <c r="T173" i="17"/>
  <c r="R173" i="17"/>
  <c r="P173" i="17"/>
  <c r="BI172" i="17"/>
  <c r="BH172" i="17"/>
  <c r="BG172" i="17"/>
  <c r="BF172" i="17"/>
  <c r="T172" i="17"/>
  <c r="R172" i="17"/>
  <c r="P172" i="17"/>
  <c r="BI171" i="17"/>
  <c r="BH171" i="17"/>
  <c r="BG171" i="17"/>
  <c r="BF171" i="17"/>
  <c r="T171" i="17"/>
  <c r="R171" i="17"/>
  <c r="P171" i="17"/>
  <c r="BI170" i="17"/>
  <c r="BH170" i="17"/>
  <c r="BG170" i="17"/>
  <c r="BF170" i="17"/>
  <c r="T170" i="17"/>
  <c r="R170" i="17"/>
  <c r="P170" i="17"/>
  <c r="BI169" i="17"/>
  <c r="BH169" i="17"/>
  <c r="BG169" i="17"/>
  <c r="BF169" i="17"/>
  <c r="T169" i="17"/>
  <c r="R169" i="17"/>
  <c r="P169" i="17"/>
  <c r="BI168" i="17"/>
  <c r="BH168" i="17"/>
  <c r="BG168" i="17"/>
  <c r="BF168" i="17"/>
  <c r="T168" i="17"/>
  <c r="R168" i="17"/>
  <c r="P168" i="17"/>
  <c r="BI167" i="17"/>
  <c r="BH167" i="17"/>
  <c r="BG167" i="17"/>
  <c r="BF167" i="17"/>
  <c r="T167" i="17"/>
  <c r="R167" i="17"/>
  <c r="P167" i="17"/>
  <c r="BI166" i="17"/>
  <c r="BH166" i="17"/>
  <c r="BG166" i="17"/>
  <c r="BF166" i="17"/>
  <c r="T166" i="17"/>
  <c r="R166" i="17"/>
  <c r="P166" i="17"/>
  <c r="BI165" i="17"/>
  <c r="BH165" i="17"/>
  <c r="BG165" i="17"/>
  <c r="BF165" i="17"/>
  <c r="T165" i="17"/>
  <c r="R165" i="17"/>
  <c r="P165" i="17"/>
  <c r="BI164" i="17"/>
  <c r="BH164" i="17"/>
  <c r="BG164" i="17"/>
  <c r="BF164" i="17"/>
  <c r="T164" i="17"/>
  <c r="R164" i="17"/>
  <c r="P164" i="17"/>
  <c r="BI163" i="17"/>
  <c r="BH163" i="17"/>
  <c r="BG163" i="17"/>
  <c r="BF163" i="17"/>
  <c r="T163" i="17"/>
  <c r="R163" i="17"/>
  <c r="P163" i="17"/>
  <c r="BI161" i="17"/>
  <c r="BH161" i="17"/>
  <c r="BG161" i="17"/>
  <c r="BF161" i="17"/>
  <c r="T161" i="17"/>
  <c r="R161" i="17"/>
  <c r="P161" i="17"/>
  <c r="BI160" i="17"/>
  <c r="BH160" i="17"/>
  <c r="BG160" i="17"/>
  <c r="BF160" i="17"/>
  <c r="T160" i="17"/>
  <c r="R160" i="17"/>
  <c r="P160" i="17"/>
  <c r="BI159" i="17"/>
  <c r="BH159" i="17"/>
  <c r="BG159" i="17"/>
  <c r="BF159" i="17"/>
  <c r="T159" i="17"/>
  <c r="R159" i="17"/>
  <c r="P159" i="17"/>
  <c r="BI157" i="17"/>
  <c r="BH157" i="17"/>
  <c r="BG157" i="17"/>
  <c r="BF157" i="17"/>
  <c r="T157" i="17"/>
  <c r="R157" i="17"/>
  <c r="P157" i="17"/>
  <c r="BI156" i="17"/>
  <c r="BH156" i="17"/>
  <c r="BG156" i="17"/>
  <c r="BF156" i="17"/>
  <c r="T156" i="17"/>
  <c r="R156" i="17"/>
  <c r="P156" i="17"/>
  <c r="BI155" i="17"/>
  <c r="BH155" i="17"/>
  <c r="BG155" i="17"/>
  <c r="BF155" i="17"/>
  <c r="T155" i="17"/>
  <c r="R155" i="17"/>
  <c r="P155" i="17"/>
  <c r="BI153" i="17"/>
  <c r="BH153" i="17"/>
  <c r="BG153" i="17"/>
  <c r="BF153" i="17"/>
  <c r="T153" i="17"/>
  <c r="T152" i="17" s="1"/>
  <c r="R153" i="17"/>
  <c r="R152" i="17"/>
  <c r="P153" i="17"/>
  <c r="P152" i="17"/>
  <c r="BI151" i="17"/>
  <c r="BH151" i="17"/>
  <c r="BG151" i="17"/>
  <c r="BF151" i="17"/>
  <c r="T151" i="17"/>
  <c r="R151" i="17"/>
  <c r="P151" i="17"/>
  <c r="BI150" i="17"/>
  <c r="BH150" i="17"/>
  <c r="BG150" i="17"/>
  <c r="BF150" i="17"/>
  <c r="T150" i="17"/>
  <c r="R150" i="17"/>
  <c r="P150" i="17"/>
  <c r="BI149" i="17"/>
  <c r="BH149" i="17"/>
  <c r="BG149" i="17"/>
  <c r="BF149" i="17"/>
  <c r="T149" i="17"/>
  <c r="R149" i="17"/>
  <c r="P149" i="17"/>
  <c r="BI148" i="17"/>
  <c r="BH148" i="17"/>
  <c r="BG148" i="17"/>
  <c r="BF148" i="17"/>
  <c r="T148" i="17"/>
  <c r="R148" i="17"/>
  <c r="P148" i="17"/>
  <c r="BI147" i="17"/>
  <c r="BH147" i="17"/>
  <c r="BG147" i="17"/>
  <c r="BF147" i="17"/>
  <c r="T147" i="17"/>
  <c r="R147" i="17"/>
  <c r="P147" i="17"/>
  <c r="BI146" i="17"/>
  <c r="BH146" i="17"/>
  <c r="BG146" i="17"/>
  <c r="BF146" i="17"/>
  <c r="T146" i="17"/>
  <c r="R146" i="17"/>
  <c r="P146" i="17"/>
  <c r="BI145" i="17"/>
  <c r="BH145" i="17"/>
  <c r="BG145" i="17"/>
  <c r="BF145" i="17"/>
  <c r="T145" i="17"/>
  <c r="R145" i="17"/>
  <c r="P145" i="17"/>
  <c r="BI144" i="17"/>
  <c r="BH144" i="17"/>
  <c r="BG144" i="17"/>
  <c r="BF144" i="17"/>
  <c r="T144" i="17"/>
  <c r="R144" i="17"/>
  <c r="P144" i="17"/>
  <c r="BI143" i="17"/>
  <c r="BH143" i="17"/>
  <c r="BG143" i="17"/>
  <c r="BF143" i="17"/>
  <c r="T143" i="17"/>
  <c r="R143" i="17"/>
  <c r="P143" i="17"/>
  <c r="BI142" i="17"/>
  <c r="BH142" i="17"/>
  <c r="BG142" i="17"/>
  <c r="BF142" i="17"/>
  <c r="T142" i="17"/>
  <c r="R142" i="17"/>
  <c r="P142" i="17"/>
  <c r="BI141" i="17"/>
  <c r="BH141" i="17"/>
  <c r="BG141" i="17"/>
  <c r="BF141" i="17"/>
  <c r="T141" i="17"/>
  <c r="R141" i="17"/>
  <c r="P141" i="17"/>
  <c r="BI140" i="17"/>
  <c r="BH140" i="17"/>
  <c r="BG140" i="17"/>
  <c r="BF140" i="17"/>
  <c r="T140" i="17"/>
  <c r="R140" i="17"/>
  <c r="P140" i="17"/>
  <c r="BI139" i="17"/>
  <c r="BH139" i="17"/>
  <c r="BG139" i="17"/>
  <c r="BF139" i="17"/>
  <c r="T139" i="17"/>
  <c r="R139" i="17"/>
  <c r="P139" i="17"/>
  <c r="BI138" i="17"/>
  <c r="BH138" i="17"/>
  <c r="BG138" i="17"/>
  <c r="BF138" i="17"/>
  <c r="T138" i="17"/>
  <c r="R138" i="17"/>
  <c r="P138" i="17"/>
  <c r="BI137" i="17"/>
  <c r="BH137" i="17"/>
  <c r="BG137" i="17"/>
  <c r="BF137" i="17"/>
  <c r="T137" i="17"/>
  <c r="R137" i="17"/>
  <c r="P137" i="17"/>
  <c r="BI136" i="17"/>
  <c r="BH136" i="17"/>
  <c r="BG136" i="17"/>
  <c r="BF136" i="17"/>
  <c r="T136" i="17"/>
  <c r="R136" i="17"/>
  <c r="P136" i="17"/>
  <c r="BI135" i="17"/>
  <c r="BH135" i="17"/>
  <c r="BG135" i="17"/>
  <c r="BF135" i="17"/>
  <c r="T135" i="17"/>
  <c r="R135" i="17"/>
  <c r="P135" i="17"/>
  <c r="BI134" i="17"/>
  <c r="BH134" i="17"/>
  <c r="BG134" i="17"/>
  <c r="BF134" i="17"/>
  <c r="T134" i="17"/>
  <c r="R134" i="17"/>
  <c r="P134" i="17"/>
  <c r="BI133" i="17"/>
  <c r="BH133" i="17"/>
  <c r="BG133" i="17"/>
  <c r="BF133" i="17"/>
  <c r="T133" i="17"/>
  <c r="R133" i="17"/>
  <c r="P133" i="17"/>
  <c r="BI132" i="17"/>
  <c r="BH132" i="17"/>
  <c r="BG132" i="17"/>
  <c r="BF132" i="17"/>
  <c r="T132" i="17"/>
  <c r="R132" i="17"/>
  <c r="P132" i="17"/>
  <c r="BI131" i="17"/>
  <c r="BH131" i="17"/>
  <c r="BG131" i="17"/>
  <c r="BF131" i="17"/>
  <c r="T131" i="17"/>
  <c r="R131" i="17"/>
  <c r="P131" i="17"/>
  <c r="F122" i="17"/>
  <c r="E120" i="17"/>
  <c r="F89" i="17"/>
  <c r="E87" i="17"/>
  <c r="J24" i="17"/>
  <c r="E24" i="17"/>
  <c r="J125" i="17" s="1"/>
  <c r="J23" i="17"/>
  <c r="J21" i="17"/>
  <c r="E21" i="17"/>
  <c r="J91" i="17" s="1"/>
  <c r="J20" i="17"/>
  <c r="J18" i="17"/>
  <c r="E18" i="17"/>
  <c r="F125" i="17" s="1"/>
  <c r="J17" i="17"/>
  <c r="J15" i="17"/>
  <c r="E15" i="17"/>
  <c r="F91" i="17" s="1"/>
  <c r="J14" i="17"/>
  <c r="J12" i="17"/>
  <c r="J122" i="17" s="1"/>
  <c r="E7" i="17"/>
  <c r="E118" i="17"/>
  <c r="J37" i="16"/>
  <c r="J36" i="16"/>
  <c r="AY109" i="1" s="1"/>
  <c r="J35" i="16"/>
  <c r="AX109" i="1"/>
  <c r="BI181" i="16"/>
  <c r="BH181" i="16"/>
  <c r="BG181" i="16"/>
  <c r="BF181" i="16"/>
  <c r="T181" i="16"/>
  <c r="R181" i="16"/>
  <c r="P181" i="16"/>
  <c r="BI180" i="16"/>
  <c r="BH180" i="16"/>
  <c r="BG180" i="16"/>
  <c r="BF180" i="16"/>
  <c r="T180" i="16"/>
  <c r="R180" i="16"/>
  <c r="P180" i="16"/>
  <c r="BI179" i="16"/>
  <c r="BH179" i="16"/>
  <c r="BG179" i="16"/>
  <c r="BF179" i="16"/>
  <c r="T179" i="16"/>
  <c r="R179" i="16"/>
  <c r="P179" i="16"/>
  <c r="BI177" i="16"/>
  <c r="BH177" i="16"/>
  <c r="BG177" i="16"/>
  <c r="BF177" i="16"/>
  <c r="T177" i="16"/>
  <c r="R177" i="16"/>
  <c r="P177" i="16"/>
  <c r="BI176" i="16"/>
  <c r="BH176" i="16"/>
  <c r="BG176" i="16"/>
  <c r="BF176" i="16"/>
  <c r="T176" i="16"/>
  <c r="R176" i="16"/>
  <c r="P176" i="16"/>
  <c r="BI174" i="16"/>
  <c r="BH174" i="16"/>
  <c r="BG174" i="16"/>
  <c r="BF174" i="16"/>
  <c r="T174" i="16"/>
  <c r="R174" i="16"/>
  <c r="P174" i="16"/>
  <c r="BI173" i="16"/>
  <c r="BH173" i="16"/>
  <c r="BG173" i="16"/>
  <c r="BF173" i="16"/>
  <c r="T173" i="16"/>
  <c r="R173" i="16"/>
  <c r="P173" i="16"/>
  <c r="BI172" i="16"/>
  <c r="BH172" i="16"/>
  <c r="BG172" i="16"/>
  <c r="BF172" i="16"/>
  <c r="T172" i="16"/>
  <c r="R172" i="16"/>
  <c r="P172" i="16"/>
  <c r="BI171" i="16"/>
  <c r="BH171" i="16"/>
  <c r="BG171" i="16"/>
  <c r="BF171" i="16"/>
  <c r="T171" i="16"/>
  <c r="R171" i="16"/>
  <c r="P171" i="16"/>
  <c r="BI170" i="16"/>
  <c r="BH170" i="16"/>
  <c r="BG170" i="16"/>
  <c r="BF170" i="16"/>
  <c r="T170" i="16"/>
  <c r="R170" i="16"/>
  <c r="P170" i="16"/>
  <c r="BI169" i="16"/>
  <c r="BH169" i="16"/>
  <c r="BG169" i="16"/>
  <c r="BF169" i="16"/>
  <c r="T169" i="16"/>
  <c r="R169" i="16"/>
  <c r="P169" i="16"/>
  <c r="BI168" i="16"/>
  <c r="BH168" i="16"/>
  <c r="BG168" i="16"/>
  <c r="BF168" i="16"/>
  <c r="T168" i="16"/>
  <c r="R168" i="16"/>
  <c r="P168" i="16"/>
  <c r="BI167" i="16"/>
  <c r="BH167" i="16"/>
  <c r="BG167" i="16"/>
  <c r="BF167" i="16"/>
  <c r="T167" i="16"/>
  <c r="R167" i="16"/>
  <c r="P167" i="16"/>
  <c r="BI166" i="16"/>
  <c r="BH166" i="16"/>
  <c r="BG166" i="16"/>
  <c r="BF166" i="16"/>
  <c r="T166" i="16"/>
  <c r="R166" i="16"/>
  <c r="P166" i="16"/>
  <c r="BI165" i="16"/>
  <c r="BH165" i="16"/>
  <c r="BG165" i="16"/>
  <c r="BF165" i="16"/>
  <c r="T165" i="16"/>
  <c r="R165" i="16"/>
  <c r="P165" i="16"/>
  <c r="BI164" i="16"/>
  <c r="BH164" i="16"/>
  <c r="BG164" i="16"/>
  <c r="BF164" i="16"/>
  <c r="T164" i="16"/>
  <c r="R164" i="16"/>
  <c r="P164" i="16"/>
  <c r="BI161" i="16"/>
  <c r="BH161" i="16"/>
  <c r="BG161" i="16"/>
  <c r="BF161" i="16"/>
  <c r="T161" i="16"/>
  <c r="T160" i="16"/>
  <c r="R161" i="16"/>
  <c r="R160" i="16"/>
  <c r="P161" i="16"/>
  <c r="P160" i="16" s="1"/>
  <c r="BI159" i="16"/>
  <c r="BH159" i="16"/>
  <c r="BG159" i="16"/>
  <c r="BF159" i="16"/>
  <c r="T159" i="16"/>
  <c r="R159" i="16"/>
  <c r="P159" i="16"/>
  <c r="BI158" i="16"/>
  <c r="BH158" i="16"/>
  <c r="BG158" i="16"/>
  <c r="BF158" i="16"/>
  <c r="T158" i="16"/>
  <c r="R158" i="16"/>
  <c r="P158" i="16"/>
  <c r="BI155" i="16"/>
  <c r="BH155" i="16"/>
  <c r="BG155" i="16"/>
  <c r="BF155" i="16"/>
  <c r="T155" i="16"/>
  <c r="R155" i="16"/>
  <c r="P155" i="16"/>
  <c r="BI154" i="16"/>
  <c r="BH154" i="16"/>
  <c r="BG154" i="16"/>
  <c r="BF154" i="16"/>
  <c r="T154" i="16"/>
  <c r="R154" i="16"/>
  <c r="P154" i="16"/>
  <c r="BI153" i="16"/>
  <c r="BH153" i="16"/>
  <c r="BG153" i="16"/>
  <c r="BF153" i="16"/>
  <c r="T153" i="16"/>
  <c r="R153" i="16"/>
  <c r="P153" i="16"/>
  <c r="BI151" i="16"/>
  <c r="BH151" i="16"/>
  <c r="BG151" i="16"/>
  <c r="BF151" i="16"/>
  <c r="T151" i="16"/>
  <c r="T150" i="16" s="1"/>
  <c r="R151" i="16"/>
  <c r="R150" i="16" s="1"/>
  <c r="P151" i="16"/>
  <c r="P150" i="16" s="1"/>
  <c r="BI149" i="16"/>
  <c r="BH149" i="16"/>
  <c r="BG149" i="16"/>
  <c r="BF149" i="16"/>
  <c r="T149" i="16"/>
  <c r="T148" i="16" s="1"/>
  <c r="R149" i="16"/>
  <c r="R148" i="16" s="1"/>
  <c r="P149" i="16"/>
  <c r="P148" i="16" s="1"/>
  <c r="BI147" i="16"/>
  <c r="BH147" i="16"/>
  <c r="BG147" i="16"/>
  <c r="BF147" i="16"/>
  <c r="T147" i="16"/>
  <c r="R147" i="16"/>
  <c r="P147" i="16"/>
  <c r="BI146" i="16"/>
  <c r="BH146" i="16"/>
  <c r="BG146" i="16"/>
  <c r="BF146" i="16"/>
  <c r="T146" i="16"/>
  <c r="R146" i="16"/>
  <c r="P146" i="16"/>
  <c r="BI145" i="16"/>
  <c r="BH145" i="16"/>
  <c r="BG145" i="16"/>
  <c r="BF145" i="16"/>
  <c r="T145" i="16"/>
  <c r="R145" i="16"/>
  <c r="P145" i="16"/>
  <c r="BI144" i="16"/>
  <c r="BH144" i="16"/>
  <c r="BG144" i="16"/>
  <c r="BF144" i="16"/>
  <c r="T144" i="16"/>
  <c r="R144" i="16"/>
  <c r="P144" i="16"/>
  <c r="BI143" i="16"/>
  <c r="BH143" i="16"/>
  <c r="BG143" i="16"/>
  <c r="BF143" i="16"/>
  <c r="T143" i="16"/>
  <c r="R143" i="16"/>
  <c r="P143" i="16"/>
  <c r="BI142" i="16"/>
  <c r="BH142" i="16"/>
  <c r="BG142" i="16"/>
  <c r="BF142" i="16"/>
  <c r="T142" i="16"/>
  <c r="R142" i="16"/>
  <c r="P142" i="16"/>
  <c r="BI141" i="16"/>
  <c r="BH141" i="16"/>
  <c r="BG141" i="16"/>
  <c r="BF141" i="16"/>
  <c r="T141" i="16"/>
  <c r="R141" i="16"/>
  <c r="P141" i="16"/>
  <c r="BI140" i="16"/>
  <c r="BH140" i="16"/>
  <c r="BG140" i="16"/>
  <c r="BF140" i="16"/>
  <c r="T140" i="16"/>
  <c r="R140" i="16"/>
  <c r="P140" i="16"/>
  <c r="BI139" i="16"/>
  <c r="BH139" i="16"/>
  <c r="BG139" i="16"/>
  <c r="BF139" i="16"/>
  <c r="T139" i="16"/>
  <c r="R139" i="16"/>
  <c r="P139" i="16"/>
  <c r="BI138" i="16"/>
  <c r="BH138" i="16"/>
  <c r="BG138" i="16"/>
  <c r="BF138" i="16"/>
  <c r="T138" i="16"/>
  <c r="R138" i="16"/>
  <c r="P138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1" i="16"/>
  <c r="BH131" i="16"/>
  <c r="BG131" i="16"/>
  <c r="BF131" i="16"/>
  <c r="T131" i="16"/>
  <c r="R131" i="16"/>
  <c r="P131" i="16"/>
  <c r="F122" i="16"/>
  <c r="E120" i="16"/>
  <c r="F89" i="16"/>
  <c r="E87" i="16"/>
  <c r="J24" i="16"/>
  <c r="E24" i="16"/>
  <c r="J125" i="16" s="1"/>
  <c r="J23" i="16"/>
  <c r="J21" i="16"/>
  <c r="E21" i="16"/>
  <c r="J124" i="16" s="1"/>
  <c r="J20" i="16"/>
  <c r="J18" i="16"/>
  <c r="E18" i="16"/>
  <c r="F92" i="16" s="1"/>
  <c r="J17" i="16"/>
  <c r="J15" i="16"/>
  <c r="E15" i="16"/>
  <c r="F91" i="16" s="1"/>
  <c r="J14" i="16"/>
  <c r="J12" i="16"/>
  <c r="J122" i="16" s="1"/>
  <c r="E7" i="16"/>
  <c r="E85" i="16"/>
  <c r="J37" i="15"/>
  <c r="J36" i="15"/>
  <c r="AY108" i="1" s="1"/>
  <c r="J35" i="15"/>
  <c r="AX108" i="1"/>
  <c r="BI198" i="15"/>
  <c r="BH198" i="15"/>
  <c r="BG198" i="15"/>
  <c r="BF198" i="15"/>
  <c r="T198" i="15"/>
  <c r="T197" i="15" s="1"/>
  <c r="T196" i="15" s="1"/>
  <c r="R198" i="15"/>
  <c r="R197" i="15"/>
  <c r="R196" i="15" s="1"/>
  <c r="P198" i="15"/>
  <c r="P197" i="15" s="1"/>
  <c r="P196" i="15" s="1"/>
  <c r="BI195" i="15"/>
  <c r="BH195" i="15"/>
  <c r="BG195" i="15"/>
  <c r="BF195" i="15"/>
  <c r="T195" i="15"/>
  <c r="T194" i="15"/>
  <c r="R195" i="15"/>
  <c r="R194" i="15"/>
  <c r="P195" i="15"/>
  <c r="P194" i="15"/>
  <c r="BI193" i="15"/>
  <c r="BH193" i="15"/>
  <c r="BG193" i="15"/>
  <c r="BF193" i="15"/>
  <c r="T193" i="15"/>
  <c r="R193" i="15"/>
  <c r="P193" i="15"/>
  <c r="BI192" i="15"/>
  <c r="BH192" i="15"/>
  <c r="BG192" i="15"/>
  <c r="BF192" i="15"/>
  <c r="T192" i="15"/>
  <c r="R192" i="15"/>
  <c r="P192" i="15"/>
  <c r="BI189" i="15"/>
  <c r="BH189" i="15"/>
  <c r="BG189" i="15"/>
  <c r="BF189" i="15"/>
  <c r="T189" i="15"/>
  <c r="R189" i="15"/>
  <c r="P189" i="15"/>
  <c r="BI188" i="15"/>
  <c r="BH188" i="15"/>
  <c r="BG188" i="15"/>
  <c r="BF188" i="15"/>
  <c r="T188" i="15"/>
  <c r="R188" i="15"/>
  <c r="P188" i="15"/>
  <c r="BI187" i="15"/>
  <c r="BH187" i="15"/>
  <c r="BG187" i="15"/>
  <c r="BF187" i="15"/>
  <c r="T187" i="15"/>
  <c r="R187" i="15"/>
  <c r="P187" i="15"/>
  <c r="BI186" i="15"/>
  <c r="BH186" i="15"/>
  <c r="BG186" i="15"/>
  <c r="BF186" i="15"/>
  <c r="T186" i="15"/>
  <c r="R186" i="15"/>
  <c r="P186" i="15"/>
  <c r="BI185" i="15"/>
  <c r="BH185" i="15"/>
  <c r="BG185" i="15"/>
  <c r="BF185" i="15"/>
  <c r="T185" i="15"/>
  <c r="R185" i="15"/>
  <c r="P185" i="15"/>
  <c r="BI184" i="15"/>
  <c r="BH184" i="15"/>
  <c r="BG184" i="15"/>
  <c r="BF184" i="15"/>
  <c r="T184" i="15"/>
  <c r="R184" i="15"/>
  <c r="P184" i="15"/>
  <c r="BI183" i="15"/>
  <c r="BH183" i="15"/>
  <c r="BG183" i="15"/>
  <c r="BF183" i="15"/>
  <c r="T183" i="15"/>
  <c r="R183" i="15"/>
  <c r="P183" i="15"/>
  <c r="BI182" i="15"/>
  <c r="BH182" i="15"/>
  <c r="BG182" i="15"/>
  <c r="BF182" i="15"/>
  <c r="T182" i="15"/>
  <c r="R182" i="15"/>
  <c r="P182" i="15"/>
  <c r="BI181" i="15"/>
  <c r="BH181" i="15"/>
  <c r="BG181" i="15"/>
  <c r="BF181" i="15"/>
  <c r="T181" i="15"/>
  <c r="R181" i="15"/>
  <c r="P181" i="15"/>
  <c r="BI180" i="15"/>
  <c r="BH180" i="15"/>
  <c r="BG180" i="15"/>
  <c r="BF180" i="15"/>
  <c r="T180" i="15"/>
  <c r="R180" i="15"/>
  <c r="P180" i="15"/>
  <c r="BI179" i="15"/>
  <c r="BH179" i="15"/>
  <c r="BG179" i="15"/>
  <c r="BF179" i="15"/>
  <c r="T179" i="15"/>
  <c r="R179" i="15"/>
  <c r="P179" i="15"/>
  <c r="BI178" i="15"/>
  <c r="BH178" i="15"/>
  <c r="BG178" i="15"/>
  <c r="BF178" i="15"/>
  <c r="T178" i="15"/>
  <c r="R178" i="15"/>
  <c r="P178" i="15"/>
  <c r="BI177" i="15"/>
  <c r="BH177" i="15"/>
  <c r="BG177" i="15"/>
  <c r="BF177" i="15"/>
  <c r="T177" i="15"/>
  <c r="R177" i="15"/>
  <c r="P177" i="15"/>
  <c r="BI176" i="15"/>
  <c r="BH176" i="15"/>
  <c r="BG176" i="15"/>
  <c r="BF176" i="15"/>
  <c r="T176" i="15"/>
  <c r="R176" i="15"/>
  <c r="P176" i="15"/>
  <c r="BI175" i="15"/>
  <c r="BH175" i="15"/>
  <c r="BG175" i="15"/>
  <c r="BF175" i="15"/>
  <c r="T175" i="15"/>
  <c r="R175" i="15"/>
  <c r="P175" i="15"/>
  <c r="BI174" i="15"/>
  <c r="BH174" i="15"/>
  <c r="BG174" i="15"/>
  <c r="BF174" i="15"/>
  <c r="T174" i="15"/>
  <c r="R174" i="15"/>
  <c r="P174" i="15"/>
  <c r="BI173" i="15"/>
  <c r="BH173" i="15"/>
  <c r="BG173" i="15"/>
  <c r="BF173" i="15"/>
  <c r="T173" i="15"/>
  <c r="R173" i="15"/>
  <c r="P173" i="15"/>
  <c r="BI172" i="15"/>
  <c r="BH172" i="15"/>
  <c r="BG172" i="15"/>
  <c r="BF172" i="15"/>
  <c r="T172" i="15"/>
  <c r="R172" i="15"/>
  <c r="P172" i="15"/>
  <c r="BI171" i="15"/>
  <c r="BH171" i="15"/>
  <c r="BG171" i="15"/>
  <c r="BF171" i="15"/>
  <c r="T171" i="15"/>
  <c r="R171" i="15"/>
  <c r="P171" i="15"/>
  <c r="BI170" i="15"/>
  <c r="BH170" i="15"/>
  <c r="BG170" i="15"/>
  <c r="BF170" i="15"/>
  <c r="T170" i="15"/>
  <c r="R170" i="15"/>
  <c r="P170" i="15"/>
  <c r="BI169" i="15"/>
  <c r="BH169" i="15"/>
  <c r="BG169" i="15"/>
  <c r="BF169" i="15"/>
  <c r="T169" i="15"/>
  <c r="R169" i="15"/>
  <c r="P169" i="15"/>
  <c r="BI168" i="15"/>
  <c r="BH168" i="15"/>
  <c r="BG168" i="15"/>
  <c r="BF168" i="15"/>
  <c r="T168" i="15"/>
  <c r="R168" i="15"/>
  <c r="P168" i="15"/>
  <c r="BI167" i="15"/>
  <c r="BH167" i="15"/>
  <c r="BG167" i="15"/>
  <c r="BF167" i="15"/>
  <c r="T167" i="15"/>
  <c r="R167" i="15"/>
  <c r="P167" i="15"/>
  <c r="BI166" i="15"/>
  <c r="BH166" i="15"/>
  <c r="BG166" i="15"/>
  <c r="BF166" i="15"/>
  <c r="T166" i="15"/>
  <c r="R166" i="15"/>
  <c r="P166" i="15"/>
  <c r="BI165" i="15"/>
  <c r="BH165" i="15"/>
  <c r="BG165" i="15"/>
  <c r="BF165" i="15"/>
  <c r="T165" i="15"/>
  <c r="R165" i="15"/>
  <c r="P165" i="15"/>
  <c r="BI164" i="15"/>
  <c r="BH164" i="15"/>
  <c r="BG164" i="15"/>
  <c r="BF164" i="15"/>
  <c r="T164" i="15"/>
  <c r="R164" i="15"/>
  <c r="P164" i="15"/>
  <c r="BI163" i="15"/>
  <c r="BH163" i="15"/>
  <c r="BG163" i="15"/>
  <c r="BF163" i="15"/>
  <c r="T163" i="15"/>
  <c r="R163" i="15"/>
  <c r="P163" i="15"/>
  <c r="BI162" i="15"/>
  <c r="BH162" i="15"/>
  <c r="BG162" i="15"/>
  <c r="BF162" i="15"/>
  <c r="T162" i="15"/>
  <c r="R162" i="15"/>
  <c r="P162" i="15"/>
  <c r="BI161" i="15"/>
  <c r="BH161" i="15"/>
  <c r="BG161" i="15"/>
  <c r="BF161" i="15"/>
  <c r="T161" i="15"/>
  <c r="R161" i="15"/>
  <c r="P161" i="15"/>
  <c r="BI160" i="15"/>
  <c r="BH160" i="15"/>
  <c r="BG160" i="15"/>
  <c r="BF160" i="15"/>
  <c r="T160" i="15"/>
  <c r="R160" i="15"/>
  <c r="P160" i="15"/>
  <c r="BI159" i="15"/>
  <c r="BH159" i="15"/>
  <c r="BG159" i="15"/>
  <c r="BF159" i="15"/>
  <c r="T159" i="15"/>
  <c r="R159" i="15"/>
  <c r="P159" i="15"/>
  <c r="BI157" i="15"/>
  <c r="BH157" i="15"/>
  <c r="BG157" i="15"/>
  <c r="BF157" i="15"/>
  <c r="T157" i="15"/>
  <c r="R157" i="15"/>
  <c r="P157" i="15"/>
  <c r="BI156" i="15"/>
  <c r="BH156" i="15"/>
  <c r="BG156" i="15"/>
  <c r="BF156" i="15"/>
  <c r="T156" i="15"/>
  <c r="R156" i="15"/>
  <c r="P156" i="15"/>
  <c r="BI155" i="15"/>
  <c r="BH155" i="15"/>
  <c r="BG155" i="15"/>
  <c r="BF155" i="15"/>
  <c r="T155" i="15"/>
  <c r="R155" i="15"/>
  <c r="P155" i="15"/>
  <c r="BI153" i="15"/>
  <c r="BH153" i="15"/>
  <c r="BG153" i="15"/>
  <c r="BF153" i="15"/>
  <c r="T153" i="15"/>
  <c r="T152" i="15"/>
  <c r="R153" i="15"/>
  <c r="R152" i="15"/>
  <c r="P153" i="15"/>
  <c r="P152" i="15"/>
  <c r="BI151" i="15"/>
  <c r="BH151" i="15"/>
  <c r="BG151" i="15"/>
  <c r="BF151" i="15"/>
  <c r="T151" i="15"/>
  <c r="T150" i="15"/>
  <c r="R151" i="15"/>
  <c r="R150" i="15"/>
  <c r="P151" i="15"/>
  <c r="P150" i="15"/>
  <c r="BI149" i="15"/>
  <c r="BH149" i="15"/>
  <c r="BG149" i="15"/>
  <c r="BF149" i="15"/>
  <c r="T149" i="15"/>
  <c r="R149" i="15"/>
  <c r="P149" i="15"/>
  <c r="BI148" i="15"/>
  <c r="BH148" i="15"/>
  <c r="BG148" i="15"/>
  <c r="BF148" i="15"/>
  <c r="T148" i="15"/>
  <c r="R148" i="15"/>
  <c r="P148" i="15"/>
  <c r="BI147" i="15"/>
  <c r="BH147" i="15"/>
  <c r="BG147" i="15"/>
  <c r="BF147" i="15"/>
  <c r="T147" i="15"/>
  <c r="R147" i="15"/>
  <c r="P147" i="15"/>
  <c r="BI146" i="15"/>
  <c r="BH146" i="15"/>
  <c r="BG146" i="15"/>
  <c r="BF146" i="15"/>
  <c r="T146" i="15"/>
  <c r="R146" i="15"/>
  <c r="P146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3" i="15"/>
  <c r="BH143" i="15"/>
  <c r="BG143" i="15"/>
  <c r="BF143" i="15"/>
  <c r="T143" i="15"/>
  <c r="R143" i="15"/>
  <c r="P143" i="15"/>
  <c r="BI142" i="15"/>
  <c r="BH142" i="15"/>
  <c r="BG142" i="15"/>
  <c r="BF142" i="15"/>
  <c r="T142" i="15"/>
  <c r="R142" i="15"/>
  <c r="P142" i="15"/>
  <c r="BI141" i="15"/>
  <c r="BH141" i="15"/>
  <c r="BG141" i="15"/>
  <c r="BF141" i="15"/>
  <c r="T141" i="15"/>
  <c r="R141" i="15"/>
  <c r="P141" i="15"/>
  <c r="BI140" i="15"/>
  <c r="BH140" i="15"/>
  <c r="BG140" i="15"/>
  <c r="BF140" i="15"/>
  <c r="T140" i="15"/>
  <c r="R140" i="15"/>
  <c r="P140" i="15"/>
  <c r="BI139" i="15"/>
  <c r="BH139" i="15"/>
  <c r="BG139" i="15"/>
  <c r="BF139" i="15"/>
  <c r="T139" i="15"/>
  <c r="R139" i="15"/>
  <c r="P139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BI136" i="15"/>
  <c r="BH136" i="15"/>
  <c r="BG136" i="15"/>
  <c r="BF136" i="15"/>
  <c r="T136" i="15"/>
  <c r="R136" i="15"/>
  <c r="P136" i="15"/>
  <c r="BI135" i="15"/>
  <c r="BH135" i="15"/>
  <c r="BG135" i="15"/>
  <c r="BF135" i="15"/>
  <c r="T135" i="15"/>
  <c r="R135" i="15"/>
  <c r="P135" i="15"/>
  <c r="BI134" i="15"/>
  <c r="BH134" i="15"/>
  <c r="BG134" i="15"/>
  <c r="BF134" i="15"/>
  <c r="T134" i="15"/>
  <c r="R134" i="15"/>
  <c r="P134" i="15"/>
  <c r="BI133" i="15"/>
  <c r="BH133" i="15"/>
  <c r="BG133" i="15"/>
  <c r="BF133" i="15"/>
  <c r="T133" i="15"/>
  <c r="R133" i="15"/>
  <c r="P133" i="15"/>
  <c r="BI132" i="15"/>
  <c r="BH132" i="15"/>
  <c r="BG132" i="15"/>
  <c r="BF132" i="15"/>
  <c r="T132" i="15"/>
  <c r="R132" i="15"/>
  <c r="P132" i="15"/>
  <c r="BI131" i="15"/>
  <c r="BH131" i="15"/>
  <c r="BG131" i="15"/>
  <c r="BF131" i="15"/>
  <c r="T131" i="15"/>
  <c r="R131" i="15"/>
  <c r="P131" i="15"/>
  <c r="BI130" i="15"/>
  <c r="BH130" i="15"/>
  <c r="BG130" i="15"/>
  <c r="BF130" i="15"/>
  <c r="T130" i="15"/>
  <c r="R130" i="15"/>
  <c r="P130" i="15"/>
  <c r="F121" i="15"/>
  <c r="E119" i="15"/>
  <c r="F89" i="15"/>
  <c r="E87" i="15"/>
  <c r="J24" i="15"/>
  <c r="E24" i="15"/>
  <c r="J92" i="15" s="1"/>
  <c r="J23" i="15"/>
  <c r="J21" i="15"/>
  <c r="E21" i="15"/>
  <c r="J123" i="15" s="1"/>
  <c r="J20" i="15"/>
  <c r="J18" i="15"/>
  <c r="E18" i="15"/>
  <c r="F92" i="15" s="1"/>
  <c r="J17" i="15"/>
  <c r="J15" i="15"/>
  <c r="E15" i="15"/>
  <c r="F91" i="15" s="1"/>
  <c r="J14" i="15"/>
  <c r="J12" i="15"/>
  <c r="J121" i="15" s="1"/>
  <c r="E7" i="15"/>
  <c r="E85" i="15"/>
  <c r="J37" i="14"/>
  <c r="J36" i="14"/>
  <c r="AY107" i="1" s="1"/>
  <c r="J35" i="14"/>
  <c r="AX107" i="1"/>
  <c r="BI188" i="14"/>
  <c r="BH188" i="14"/>
  <c r="BG188" i="14"/>
  <c r="BF188" i="14"/>
  <c r="T188" i="14"/>
  <c r="T187" i="14" s="1"/>
  <c r="T186" i="14" s="1"/>
  <c r="R188" i="14"/>
  <c r="R187" i="14"/>
  <c r="R186" i="14" s="1"/>
  <c r="P188" i="14"/>
  <c r="P187" i="14" s="1"/>
  <c r="P186" i="14" s="1"/>
  <c r="BI185" i="14"/>
  <c r="BH185" i="14"/>
  <c r="BG185" i="14"/>
  <c r="BF185" i="14"/>
  <c r="T185" i="14"/>
  <c r="T184" i="14"/>
  <c r="R185" i="14"/>
  <c r="R184" i="14"/>
  <c r="P185" i="14"/>
  <c r="P184" i="14"/>
  <c r="BI183" i="14"/>
  <c r="BH183" i="14"/>
  <c r="BG183" i="14"/>
  <c r="BF183" i="14"/>
  <c r="T183" i="14"/>
  <c r="R183" i="14"/>
  <c r="P183" i="14"/>
  <c r="BI182" i="14"/>
  <c r="BH182" i="14"/>
  <c r="BG182" i="14"/>
  <c r="BF182" i="14"/>
  <c r="T182" i="14"/>
  <c r="R182" i="14"/>
  <c r="P182" i="14"/>
  <c r="BI179" i="14"/>
  <c r="BH179" i="14"/>
  <c r="BG179" i="14"/>
  <c r="BF179" i="14"/>
  <c r="T179" i="14"/>
  <c r="R179" i="14"/>
  <c r="P179" i="14"/>
  <c r="BI178" i="14"/>
  <c r="BH178" i="14"/>
  <c r="BG178" i="14"/>
  <c r="BF178" i="14"/>
  <c r="T178" i="14"/>
  <c r="R178" i="14"/>
  <c r="P178" i="14"/>
  <c r="BI177" i="14"/>
  <c r="BH177" i="14"/>
  <c r="BG177" i="14"/>
  <c r="BF177" i="14"/>
  <c r="T177" i="14"/>
  <c r="R177" i="14"/>
  <c r="P177" i="14"/>
  <c r="BI176" i="14"/>
  <c r="BH176" i="14"/>
  <c r="BG176" i="14"/>
  <c r="BF176" i="14"/>
  <c r="T176" i="14"/>
  <c r="R176" i="14"/>
  <c r="P176" i="14"/>
  <c r="BI175" i="14"/>
  <c r="BH175" i="14"/>
  <c r="BG175" i="14"/>
  <c r="BF175" i="14"/>
  <c r="T175" i="14"/>
  <c r="R175" i="14"/>
  <c r="P175" i="14"/>
  <c r="BI174" i="14"/>
  <c r="BH174" i="14"/>
  <c r="BG174" i="14"/>
  <c r="BF174" i="14"/>
  <c r="T174" i="14"/>
  <c r="R174" i="14"/>
  <c r="P174" i="14"/>
  <c r="BI173" i="14"/>
  <c r="BH173" i="14"/>
  <c r="BG173" i="14"/>
  <c r="BF173" i="14"/>
  <c r="T173" i="14"/>
  <c r="R173" i="14"/>
  <c r="P173" i="14"/>
  <c r="BI172" i="14"/>
  <c r="BH172" i="14"/>
  <c r="BG172" i="14"/>
  <c r="BF172" i="14"/>
  <c r="T172" i="14"/>
  <c r="R172" i="14"/>
  <c r="P172" i="14"/>
  <c r="BI171" i="14"/>
  <c r="BH171" i="14"/>
  <c r="BG171" i="14"/>
  <c r="BF171" i="14"/>
  <c r="T171" i="14"/>
  <c r="R171" i="14"/>
  <c r="P171" i="14"/>
  <c r="BI170" i="14"/>
  <c r="BH170" i="14"/>
  <c r="BG170" i="14"/>
  <c r="BF170" i="14"/>
  <c r="T170" i="14"/>
  <c r="R170" i="14"/>
  <c r="P170" i="14"/>
  <c r="BI169" i="14"/>
  <c r="BH169" i="14"/>
  <c r="BG169" i="14"/>
  <c r="BF169" i="14"/>
  <c r="T169" i="14"/>
  <c r="R169" i="14"/>
  <c r="P169" i="14"/>
  <c r="BI168" i="14"/>
  <c r="BH168" i="14"/>
  <c r="BG168" i="14"/>
  <c r="BF168" i="14"/>
  <c r="T168" i="14"/>
  <c r="R168" i="14"/>
  <c r="P168" i="14"/>
  <c r="BI167" i="14"/>
  <c r="BH167" i="14"/>
  <c r="BG167" i="14"/>
  <c r="BF167" i="14"/>
  <c r="T167" i="14"/>
  <c r="R167" i="14"/>
  <c r="P167" i="14"/>
  <c r="BI166" i="14"/>
  <c r="BH166" i="14"/>
  <c r="BG166" i="14"/>
  <c r="BF166" i="14"/>
  <c r="T166" i="14"/>
  <c r="R166" i="14"/>
  <c r="P166" i="14"/>
  <c r="BI165" i="14"/>
  <c r="BH165" i="14"/>
  <c r="BG165" i="14"/>
  <c r="BF165" i="14"/>
  <c r="T165" i="14"/>
  <c r="R165" i="14"/>
  <c r="P165" i="14"/>
  <c r="BI164" i="14"/>
  <c r="BH164" i="14"/>
  <c r="BG164" i="14"/>
  <c r="BF164" i="14"/>
  <c r="T164" i="14"/>
  <c r="R164" i="14"/>
  <c r="P164" i="14"/>
  <c r="BI163" i="14"/>
  <c r="BH163" i="14"/>
  <c r="BG163" i="14"/>
  <c r="BF163" i="14"/>
  <c r="T163" i="14"/>
  <c r="R163" i="14"/>
  <c r="P163" i="14"/>
  <c r="BI162" i="14"/>
  <c r="BH162" i="14"/>
  <c r="BG162" i="14"/>
  <c r="BF162" i="14"/>
  <c r="T162" i="14"/>
  <c r="R162" i="14"/>
  <c r="P162" i="14"/>
  <c r="BI161" i="14"/>
  <c r="BH161" i="14"/>
  <c r="BG161" i="14"/>
  <c r="BF161" i="14"/>
  <c r="T161" i="14"/>
  <c r="R161" i="14"/>
  <c r="P161" i="14"/>
  <c r="BI160" i="14"/>
  <c r="BH160" i="14"/>
  <c r="BG160" i="14"/>
  <c r="BF160" i="14"/>
  <c r="T160" i="14"/>
  <c r="R160" i="14"/>
  <c r="P160" i="14"/>
  <c r="BI158" i="14"/>
  <c r="BH158" i="14"/>
  <c r="BG158" i="14"/>
  <c r="BF158" i="14"/>
  <c r="T158" i="14"/>
  <c r="R158" i="14"/>
  <c r="P158" i="14"/>
  <c r="BI157" i="14"/>
  <c r="BH157" i="14"/>
  <c r="BG157" i="14"/>
  <c r="BF157" i="14"/>
  <c r="T157" i="14"/>
  <c r="R157" i="14"/>
  <c r="P157" i="14"/>
  <c r="BI156" i="14"/>
  <c r="BH156" i="14"/>
  <c r="BG156" i="14"/>
  <c r="BF156" i="14"/>
  <c r="T156" i="14"/>
  <c r="R156" i="14"/>
  <c r="P156" i="14"/>
  <c r="BI154" i="14"/>
  <c r="BH154" i="14"/>
  <c r="BG154" i="14"/>
  <c r="BF154" i="14"/>
  <c r="T154" i="14"/>
  <c r="T153" i="14" s="1"/>
  <c r="R154" i="14"/>
  <c r="R153" i="14" s="1"/>
  <c r="P154" i="14"/>
  <c r="P153" i="14"/>
  <c r="BI152" i="14"/>
  <c r="BH152" i="14"/>
  <c r="BG152" i="14"/>
  <c r="BF152" i="14"/>
  <c r="T152" i="14"/>
  <c r="T151" i="14" s="1"/>
  <c r="R152" i="14"/>
  <c r="R151" i="14"/>
  <c r="P152" i="14"/>
  <c r="P151" i="14" s="1"/>
  <c r="BI150" i="14"/>
  <c r="BH150" i="14"/>
  <c r="BG150" i="14"/>
  <c r="BF150" i="14"/>
  <c r="T150" i="14"/>
  <c r="R150" i="14"/>
  <c r="P150" i="14"/>
  <c r="BI149" i="14"/>
  <c r="BH149" i="14"/>
  <c r="BG149" i="14"/>
  <c r="BF149" i="14"/>
  <c r="T149" i="14"/>
  <c r="R149" i="14"/>
  <c r="P149" i="14"/>
  <c r="BI148" i="14"/>
  <c r="BH148" i="14"/>
  <c r="BG148" i="14"/>
  <c r="BF148" i="14"/>
  <c r="T148" i="14"/>
  <c r="R148" i="14"/>
  <c r="P148" i="14"/>
  <c r="BI147" i="14"/>
  <c r="BH147" i="14"/>
  <c r="BG147" i="14"/>
  <c r="BF147" i="14"/>
  <c r="T147" i="14"/>
  <c r="R147" i="14"/>
  <c r="P147" i="14"/>
  <c r="BI146" i="14"/>
  <c r="BH146" i="14"/>
  <c r="BG146" i="14"/>
  <c r="BF146" i="14"/>
  <c r="T146" i="14"/>
  <c r="R146" i="14"/>
  <c r="P146" i="14"/>
  <c r="BI145" i="14"/>
  <c r="BH145" i="14"/>
  <c r="BG145" i="14"/>
  <c r="BF145" i="14"/>
  <c r="T145" i="14"/>
  <c r="R145" i="14"/>
  <c r="P145" i="14"/>
  <c r="BI144" i="14"/>
  <c r="BH144" i="14"/>
  <c r="BG144" i="14"/>
  <c r="BF144" i="14"/>
  <c r="T144" i="14"/>
  <c r="R144" i="14"/>
  <c r="P144" i="14"/>
  <c r="BI143" i="14"/>
  <c r="BH143" i="14"/>
  <c r="BG143" i="14"/>
  <c r="BF143" i="14"/>
  <c r="T143" i="14"/>
  <c r="R143" i="14"/>
  <c r="P143" i="14"/>
  <c r="BI142" i="14"/>
  <c r="BH142" i="14"/>
  <c r="BG142" i="14"/>
  <c r="BF142" i="14"/>
  <c r="T142" i="14"/>
  <c r="R142" i="14"/>
  <c r="P142" i="14"/>
  <c r="BI141" i="14"/>
  <c r="BH141" i="14"/>
  <c r="BG141" i="14"/>
  <c r="BF141" i="14"/>
  <c r="T141" i="14"/>
  <c r="R141" i="14"/>
  <c r="P141" i="14"/>
  <c r="BI140" i="14"/>
  <c r="BH140" i="14"/>
  <c r="BG140" i="14"/>
  <c r="BF140" i="14"/>
  <c r="T140" i="14"/>
  <c r="R140" i="14"/>
  <c r="P140" i="14"/>
  <c r="BI139" i="14"/>
  <c r="BH139" i="14"/>
  <c r="BG139" i="14"/>
  <c r="BF139" i="14"/>
  <c r="T139" i="14"/>
  <c r="R139" i="14"/>
  <c r="P139" i="14"/>
  <c r="BI138" i="14"/>
  <c r="BH138" i="14"/>
  <c r="BG138" i="14"/>
  <c r="BF138" i="14"/>
  <c r="T138" i="14"/>
  <c r="R138" i="14"/>
  <c r="P138" i="14"/>
  <c r="BI137" i="14"/>
  <c r="BH137" i="14"/>
  <c r="BG137" i="14"/>
  <c r="BF137" i="14"/>
  <c r="T137" i="14"/>
  <c r="R137" i="14"/>
  <c r="P137" i="14"/>
  <c r="BI136" i="14"/>
  <c r="BH136" i="14"/>
  <c r="BG136" i="14"/>
  <c r="BF136" i="14"/>
  <c r="T136" i="14"/>
  <c r="R136" i="14"/>
  <c r="P136" i="14"/>
  <c r="BI135" i="14"/>
  <c r="BH135" i="14"/>
  <c r="BG135" i="14"/>
  <c r="BF135" i="14"/>
  <c r="T135" i="14"/>
  <c r="R135" i="14"/>
  <c r="P135" i="14"/>
  <c r="BI134" i="14"/>
  <c r="BH134" i="14"/>
  <c r="BG134" i="14"/>
  <c r="BF134" i="14"/>
  <c r="T134" i="14"/>
  <c r="R134" i="14"/>
  <c r="P134" i="14"/>
  <c r="BI133" i="14"/>
  <c r="BH133" i="14"/>
  <c r="BG133" i="14"/>
  <c r="BF133" i="14"/>
  <c r="T133" i="14"/>
  <c r="R133" i="14"/>
  <c r="P133" i="14"/>
  <c r="BI132" i="14"/>
  <c r="BH132" i="14"/>
  <c r="BG132" i="14"/>
  <c r="BF132" i="14"/>
  <c r="T132" i="14"/>
  <c r="R132" i="14"/>
  <c r="P132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F121" i="14"/>
  <c r="E119" i="14"/>
  <c r="F89" i="14"/>
  <c r="E87" i="14"/>
  <c r="J24" i="14"/>
  <c r="E24" i="14"/>
  <c r="J92" i="14" s="1"/>
  <c r="J23" i="14"/>
  <c r="J21" i="14"/>
  <c r="E21" i="14"/>
  <c r="J91" i="14" s="1"/>
  <c r="J20" i="14"/>
  <c r="J18" i="14"/>
  <c r="E18" i="14"/>
  <c r="F124" i="14" s="1"/>
  <c r="J17" i="14"/>
  <c r="J15" i="14"/>
  <c r="E15" i="14"/>
  <c r="F123" i="14" s="1"/>
  <c r="J14" i="14"/>
  <c r="J12" i="14"/>
  <c r="J121" i="14" s="1"/>
  <c r="E7" i="14"/>
  <c r="E117" i="14" s="1"/>
  <c r="J37" i="13"/>
  <c r="J36" i="13"/>
  <c r="AY106" i="1" s="1"/>
  <c r="J35" i="13"/>
  <c r="AX106" i="1" s="1"/>
  <c r="BI165" i="13"/>
  <c r="BH165" i="13"/>
  <c r="BG165" i="13"/>
  <c r="BF165" i="13"/>
  <c r="T165" i="13"/>
  <c r="T164" i="13" s="1"/>
  <c r="T163" i="13" s="1"/>
  <c r="R165" i="13"/>
  <c r="R164" i="13"/>
  <c r="R163" i="13" s="1"/>
  <c r="P165" i="13"/>
  <c r="P164" i="13" s="1"/>
  <c r="P163" i="13" s="1"/>
  <c r="BI162" i="13"/>
  <c r="BH162" i="13"/>
  <c r="BG162" i="13"/>
  <c r="BF162" i="13"/>
  <c r="T162" i="13"/>
  <c r="R162" i="13"/>
  <c r="P162" i="13"/>
  <c r="BI161" i="13"/>
  <c r="BH161" i="13"/>
  <c r="BG161" i="13"/>
  <c r="BF161" i="13"/>
  <c r="T161" i="13"/>
  <c r="R161" i="13"/>
  <c r="P161" i="13"/>
  <c r="BI160" i="13"/>
  <c r="BH160" i="13"/>
  <c r="BG160" i="13"/>
  <c r="BF160" i="13"/>
  <c r="T160" i="13"/>
  <c r="R160" i="13"/>
  <c r="P160" i="13"/>
  <c r="BI159" i="13"/>
  <c r="BH159" i="13"/>
  <c r="BG159" i="13"/>
  <c r="BF159" i="13"/>
  <c r="T159" i="13"/>
  <c r="R159" i="13"/>
  <c r="P159" i="13"/>
  <c r="BI158" i="13"/>
  <c r="BH158" i="13"/>
  <c r="BG158" i="13"/>
  <c r="BF158" i="13"/>
  <c r="T158" i="13"/>
  <c r="R158" i="13"/>
  <c r="P158" i="13"/>
  <c r="BI157" i="13"/>
  <c r="BH157" i="13"/>
  <c r="BG157" i="13"/>
  <c r="BF157" i="13"/>
  <c r="T157" i="13"/>
  <c r="R157" i="13"/>
  <c r="P157" i="13"/>
  <c r="BI156" i="13"/>
  <c r="BH156" i="13"/>
  <c r="BG156" i="13"/>
  <c r="BF156" i="13"/>
  <c r="T156" i="13"/>
  <c r="R156" i="13"/>
  <c r="P156" i="13"/>
  <c r="BI155" i="13"/>
  <c r="BH155" i="13"/>
  <c r="BG155" i="13"/>
  <c r="BF155" i="13"/>
  <c r="T155" i="13"/>
  <c r="R155" i="13"/>
  <c r="P155" i="13"/>
  <c r="BI152" i="13"/>
  <c r="BH152" i="13"/>
  <c r="BG152" i="13"/>
  <c r="BF152" i="13"/>
  <c r="T152" i="13"/>
  <c r="R152" i="13"/>
  <c r="P152" i="13"/>
  <c r="BI151" i="13"/>
  <c r="BH151" i="13"/>
  <c r="BG151" i="13"/>
  <c r="BF151" i="13"/>
  <c r="T151" i="13"/>
  <c r="R151" i="13"/>
  <c r="P151" i="13"/>
  <c r="BI150" i="13"/>
  <c r="BH150" i="13"/>
  <c r="BG150" i="13"/>
  <c r="BF150" i="13"/>
  <c r="T150" i="13"/>
  <c r="R150" i="13"/>
  <c r="P150" i="13"/>
  <c r="BI149" i="13"/>
  <c r="BH149" i="13"/>
  <c r="BG149" i="13"/>
  <c r="BF149" i="13"/>
  <c r="T149" i="13"/>
  <c r="R149" i="13"/>
  <c r="P149" i="13"/>
  <c r="BI148" i="13"/>
  <c r="BH148" i="13"/>
  <c r="BG148" i="13"/>
  <c r="BF148" i="13"/>
  <c r="T148" i="13"/>
  <c r="R148" i="13"/>
  <c r="P148" i="13"/>
  <c r="BI147" i="13"/>
  <c r="BH147" i="13"/>
  <c r="BG147" i="13"/>
  <c r="BF147" i="13"/>
  <c r="T147" i="13"/>
  <c r="R147" i="13"/>
  <c r="P147" i="13"/>
  <c r="BI146" i="13"/>
  <c r="BH146" i="13"/>
  <c r="BG146" i="13"/>
  <c r="BF146" i="13"/>
  <c r="T146" i="13"/>
  <c r="R146" i="13"/>
  <c r="P146" i="13"/>
  <c r="BI145" i="13"/>
  <c r="BH145" i="13"/>
  <c r="BG145" i="13"/>
  <c r="BF145" i="13"/>
  <c r="T145" i="13"/>
  <c r="R145" i="13"/>
  <c r="P145" i="13"/>
  <c r="BI144" i="13"/>
  <c r="BH144" i="13"/>
  <c r="BG144" i="13"/>
  <c r="BF144" i="13"/>
  <c r="T144" i="13"/>
  <c r="R144" i="13"/>
  <c r="P144" i="13"/>
  <c r="BI142" i="13"/>
  <c r="BH142" i="13"/>
  <c r="BG142" i="13"/>
  <c r="BF142" i="13"/>
  <c r="T142" i="13"/>
  <c r="T141" i="13" s="1"/>
  <c r="R142" i="13"/>
  <c r="R141" i="13" s="1"/>
  <c r="P142" i="13"/>
  <c r="P141" i="13"/>
  <c r="BI140" i="13"/>
  <c r="BH140" i="13"/>
  <c r="BG140" i="13"/>
  <c r="BF140" i="13"/>
  <c r="T140" i="13"/>
  <c r="T139" i="13" s="1"/>
  <c r="R140" i="13"/>
  <c r="R139" i="13"/>
  <c r="P140" i="13"/>
  <c r="P139" i="13" s="1"/>
  <c r="BI138" i="13"/>
  <c r="BH138" i="13"/>
  <c r="BG138" i="13"/>
  <c r="BF138" i="13"/>
  <c r="T138" i="13"/>
  <c r="R138" i="13"/>
  <c r="P138" i="13"/>
  <c r="BI137" i="13"/>
  <c r="BH137" i="13"/>
  <c r="BG137" i="13"/>
  <c r="BF137" i="13"/>
  <c r="T137" i="13"/>
  <c r="R137" i="13"/>
  <c r="P137" i="13"/>
  <c r="BI136" i="13"/>
  <c r="BH136" i="13"/>
  <c r="BG136" i="13"/>
  <c r="BF136" i="13"/>
  <c r="T136" i="13"/>
  <c r="R136" i="13"/>
  <c r="P136" i="13"/>
  <c r="BI135" i="13"/>
  <c r="BH135" i="13"/>
  <c r="BG135" i="13"/>
  <c r="BF135" i="13"/>
  <c r="T135" i="13"/>
  <c r="R135" i="13"/>
  <c r="P135" i="13"/>
  <c r="BI134" i="13"/>
  <c r="BH134" i="13"/>
  <c r="BG134" i="13"/>
  <c r="BF134" i="13"/>
  <c r="T134" i="13"/>
  <c r="R134" i="13"/>
  <c r="P134" i="13"/>
  <c r="BI133" i="13"/>
  <c r="BH133" i="13"/>
  <c r="BG133" i="13"/>
  <c r="BF133" i="13"/>
  <c r="T133" i="13"/>
  <c r="R133" i="13"/>
  <c r="P133" i="13"/>
  <c r="BI132" i="13"/>
  <c r="BH132" i="13"/>
  <c r="BG132" i="13"/>
  <c r="BF132" i="13"/>
  <c r="T132" i="13"/>
  <c r="R132" i="13"/>
  <c r="P132" i="13"/>
  <c r="BI131" i="13"/>
  <c r="BH131" i="13"/>
  <c r="BG131" i="13"/>
  <c r="BF131" i="13"/>
  <c r="T131" i="13"/>
  <c r="R131" i="13"/>
  <c r="P131" i="13"/>
  <c r="BI130" i="13"/>
  <c r="BH130" i="13"/>
  <c r="BG130" i="13"/>
  <c r="BF130" i="13"/>
  <c r="T130" i="13"/>
  <c r="R130" i="13"/>
  <c r="P130" i="13"/>
  <c r="BI129" i="13"/>
  <c r="BH129" i="13"/>
  <c r="BG129" i="13"/>
  <c r="BF129" i="13"/>
  <c r="T129" i="13"/>
  <c r="R129" i="13"/>
  <c r="P129" i="13"/>
  <c r="BI128" i="13"/>
  <c r="BH128" i="13"/>
  <c r="BG128" i="13"/>
  <c r="BF128" i="13"/>
  <c r="T128" i="13"/>
  <c r="R128" i="13"/>
  <c r="P128" i="13"/>
  <c r="F119" i="13"/>
  <c r="E117" i="13"/>
  <c r="F89" i="13"/>
  <c r="E87" i="13"/>
  <c r="J24" i="13"/>
  <c r="E24" i="13"/>
  <c r="J92" i="13" s="1"/>
  <c r="J23" i="13"/>
  <c r="J21" i="13"/>
  <c r="E21" i="13"/>
  <c r="J121" i="13" s="1"/>
  <c r="J20" i="13"/>
  <c r="J18" i="13"/>
  <c r="E18" i="13"/>
  <c r="F122" i="13" s="1"/>
  <c r="J17" i="13"/>
  <c r="J15" i="13"/>
  <c r="E15" i="13"/>
  <c r="F121" i="13" s="1"/>
  <c r="J14" i="13"/>
  <c r="J12" i="13"/>
  <c r="J119" i="13" s="1"/>
  <c r="E7" i="13"/>
  <c r="E85" i="13" s="1"/>
  <c r="J37" i="12"/>
  <c r="J36" i="12"/>
  <c r="AY105" i="1" s="1"/>
  <c r="J35" i="12"/>
  <c r="AX105" i="1" s="1"/>
  <c r="BI379" i="12"/>
  <c r="BH379" i="12"/>
  <c r="BG379" i="12"/>
  <c r="BF379" i="12"/>
  <c r="T379" i="12"/>
  <c r="R379" i="12"/>
  <c r="P379" i="12"/>
  <c r="BI378" i="12"/>
  <c r="BH378" i="12"/>
  <c r="BG378" i="12"/>
  <c r="BF378" i="12"/>
  <c r="T378" i="12"/>
  <c r="R378" i="12"/>
  <c r="P378" i="12"/>
  <c r="BI377" i="12"/>
  <c r="BH377" i="12"/>
  <c r="BG377" i="12"/>
  <c r="BF377" i="12"/>
  <c r="T377" i="12"/>
  <c r="R377" i="12"/>
  <c r="P377" i="12"/>
  <c r="BI375" i="12"/>
  <c r="BH375" i="12"/>
  <c r="BG375" i="12"/>
  <c r="BF375" i="12"/>
  <c r="T375" i="12"/>
  <c r="T374" i="12" s="1"/>
  <c r="R375" i="12"/>
  <c r="R374" i="12"/>
  <c r="P375" i="12"/>
  <c r="P374" i="12"/>
  <c r="BI373" i="12"/>
  <c r="BH373" i="12"/>
  <c r="BG373" i="12"/>
  <c r="BF373" i="12"/>
  <c r="T373" i="12"/>
  <c r="T372" i="12"/>
  <c r="R373" i="12"/>
  <c r="R372" i="12"/>
  <c r="P373" i="12"/>
  <c r="P372" i="12"/>
  <c r="BI371" i="12"/>
  <c r="BH371" i="12"/>
  <c r="BG371" i="12"/>
  <c r="BF371" i="12"/>
  <c r="T371" i="12"/>
  <c r="R371" i="12"/>
  <c r="P371" i="12"/>
  <c r="BI370" i="12"/>
  <c r="BH370" i="12"/>
  <c r="BG370" i="12"/>
  <c r="BF370" i="12"/>
  <c r="T370" i="12"/>
  <c r="R370" i="12"/>
  <c r="P370" i="12"/>
  <c r="BI369" i="12"/>
  <c r="BH369" i="12"/>
  <c r="BG369" i="12"/>
  <c r="BF369" i="12"/>
  <c r="T369" i="12"/>
  <c r="R369" i="12"/>
  <c r="P369" i="12"/>
  <c r="BI367" i="12"/>
  <c r="BH367" i="12"/>
  <c r="BG367" i="12"/>
  <c r="BF367" i="12"/>
  <c r="T367" i="12"/>
  <c r="R367" i="12"/>
  <c r="P367" i="12"/>
  <c r="BI366" i="12"/>
  <c r="BH366" i="12"/>
  <c r="BG366" i="12"/>
  <c r="BF366" i="12"/>
  <c r="T366" i="12"/>
  <c r="R366" i="12"/>
  <c r="P366" i="12"/>
  <c r="BI365" i="12"/>
  <c r="BH365" i="12"/>
  <c r="BG365" i="12"/>
  <c r="BF365" i="12"/>
  <c r="T365" i="12"/>
  <c r="R365" i="12"/>
  <c r="P365" i="12"/>
  <c r="BI363" i="12"/>
  <c r="BH363" i="12"/>
  <c r="BG363" i="12"/>
  <c r="BF363" i="12"/>
  <c r="T363" i="12"/>
  <c r="R363" i="12"/>
  <c r="P363" i="12"/>
  <c r="BI362" i="12"/>
  <c r="BH362" i="12"/>
  <c r="BG362" i="12"/>
  <c r="BF362" i="12"/>
  <c r="T362" i="12"/>
  <c r="R362" i="12"/>
  <c r="P362" i="12"/>
  <c r="BI361" i="12"/>
  <c r="BH361" i="12"/>
  <c r="BG361" i="12"/>
  <c r="BF361" i="12"/>
  <c r="T361" i="12"/>
  <c r="R361" i="12"/>
  <c r="P361" i="12"/>
  <c r="BI360" i="12"/>
  <c r="BH360" i="12"/>
  <c r="BG360" i="12"/>
  <c r="BF360" i="12"/>
  <c r="T360" i="12"/>
  <c r="R360" i="12"/>
  <c r="P360" i="12"/>
  <c r="BI358" i="12"/>
  <c r="BH358" i="12"/>
  <c r="BG358" i="12"/>
  <c r="BF358" i="12"/>
  <c r="T358" i="12"/>
  <c r="R358" i="12"/>
  <c r="P358" i="12"/>
  <c r="BI357" i="12"/>
  <c r="BH357" i="12"/>
  <c r="BG357" i="12"/>
  <c r="BF357" i="12"/>
  <c r="T357" i="12"/>
  <c r="R357" i="12"/>
  <c r="P357" i="12"/>
  <c r="BI356" i="12"/>
  <c r="BH356" i="12"/>
  <c r="BG356" i="12"/>
  <c r="BF356" i="12"/>
  <c r="T356" i="12"/>
  <c r="R356" i="12"/>
  <c r="P356" i="12"/>
  <c r="BI355" i="12"/>
  <c r="BH355" i="12"/>
  <c r="BG355" i="12"/>
  <c r="BF355" i="12"/>
  <c r="T355" i="12"/>
  <c r="R355" i="12"/>
  <c r="P355" i="12"/>
  <c r="BI354" i="12"/>
  <c r="BH354" i="12"/>
  <c r="BG354" i="12"/>
  <c r="BF354" i="12"/>
  <c r="T354" i="12"/>
  <c r="R354" i="12"/>
  <c r="P354" i="12"/>
  <c r="BI352" i="12"/>
  <c r="BH352" i="12"/>
  <c r="BG352" i="12"/>
  <c r="BF352" i="12"/>
  <c r="T352" i="12"/>
  <c r="R352" i="12"/>
  <c r="P352" i="12"/>
  <c r="BI351" i="12"/>
  <c r="BH351" i="12"/>
  <c r="BG351" i="12"/>
  <c r="BF351" i="12"/>
  <c r="T351" i="12"/>
  <c r="R351" i="12"/>
  <c r="P351" i="12"/>
  <c r="BI350" i="12"/>
  <c r="BH350" i="12"/>
  <c r="BG350" i="12"/>
  <c r="BF350" i="12"/>
  <c r="T350" i="12"/>
  <c r="R350" i="12"/>
  <c r="P350" i="12"/>
  <c r="BI349" i="12"/>
  <c r="BH349" i="12"/>
  <c r="BG349" i="12"/>
  <c r="BF349" i="12"/>
  <c r="T349" i="12"/>
  <c r="R349" i="12"/>
  <c r="P349" i="12"/>
  <c r="BI348" i="12"/>
  <c r="BH348" i="12"/>
  <c r="BG348" i="12"/>
  <c r="BF348" i="12"/>
  <c r="T348" i="12"/>
  <c r="R348" i="12"/>
  <c r="P348" i="12"/>
  <c r="BI347" i="12"/>
  <c r="BH347" i="12"/>
  <c r="BG347" i="12"/>
  <c r="BF347" i="12"/>
  <c r="T347" i="12"/>
  <c r="R347" i="12"/>
  <c r="P347" i="12"/>
  <c r="BI346" i="12"/>
  <c r="BH346" i="12"/>
  <c r="BG346" i="12"/>
  <c r="BF346" i="12"/>
  <c r="T346" i="12"/>
  <c r="R346" i="12"/>
  <c r="P346" i="12"/>
  <c r="BI345" i="12"/>
  <c r="BH345" i="12"/>
  <c r="BG345" i="12"/>
  <c r="BF345" i="12"/>
  <c r="T345" i="12"/>
  <c r="R345" i="12"/>
  <c r="P345" i="12"/>
  <c r="BI344" i="12"/>
  <c r="BH344" i="12"/>
  <c r="BG344" i="12"/>
  <c r="BF344" i="12"/>
  <c r="T344" i="12"/>
  <c r="R344" i="12"/>
  <c r="P344" i="12"/>
  <c r="BI343" i="12"/>
  <c r="BH343" i="12"/>
  <c r="BG343" i="12"/>
  <c r="BF343" i="12"/>
  <c r="T343" i="12"/>
  <c r="R343" i="12"/>
  <c r="P343" i="12"/>
  <c r="BI342" i="12"/>
  <c r="BH342" i="12"/>
  <c r="BG342" i="12"/>
  <c r="BF342" i="12"/>
  <c r="T342" i="12"/>
  <c r="R342" i="12"/>
  <c r="P342" i="12"/>
  <c r="BI341" i="12"/>
  <c r="BH341" i="12"/>
  <c r="BG341" i="12"/>
  <c r="BF341" i="12"/>
  <c r="T341" i="12"/>
  <c r="R341" i="12"/>
  <c r="P341" i="12"/>
  <c r="BI340" i="12"/>
  <c r="BH340" i="12"/>
  <c r="BG340" i="12"/>
  <c r="BF340" i="12"/>
  <c r="T340" i="12"/>
  <c r="R340" i="12"/>
  <c r="P340" i="12"/>
  <c r="BI339" i="12"/>
  <c r="BH339" i="12"/>
  <c r="BG339" i="12"/>
  <c r="BF339" i="12"/>
  <c r="T339" i="12"/>
  <c r="R339" i="12"/>
  <c r="P339" i="12"/>
  <c r="BI338" i="12"/>
  <c r="BH338" i="12"/>
  <c r="BG338" i="12"/>
  <c r="BF338" i="12"/>
  <c r="T338" i="12"/>
  <c r="R338" i="12"/>
  <c r="P338" i="12"/>
  <c r="BI337" i="12"/>
  <c r="BH337" i="12"/>
  <c r="BG337" i="12"/>
  <c r="BF337" i="12"/>
  <c r="T337" i="12"/>
  <c r="R337" i="12"/>
  <c r="P337" i="12"/>
  <c r="BI336" i="12"/>
  <c r="BH336" i="12"/>
  <c r="BG336" i="12"/>
  <c r="BF336" i="12"/>
  <c r="T336" i="12"/>
  <c r="R336" i="12"/>
  <c r="P336" i="12"/>
  <c r="BI335" i="12"/>
  <c r="BH335" i="12"/>
  <c r="BG335" i="12"/>
  <c r="BF335" i="12"/>
  <c r="T335" i="12"/>
  <c r="R335" i="12"/>
  <c r="P335" i="12"/>
  <c r="BI334" i="12"/>
  <c r="BH334" i="12"/>
  <c r="BG334" i="12"/>
  <c r="BF334" i="12"/>
  <c r="T334" i="12"/>
  <c r="R334" i="12"/>
  <c r="P334" i="12"/>
  <c r="BI333" i="12"/>
  <c r="BH333" i="12"/>
  <c r="BG333" i="12"/>
  <c r="BF333" i="12"/>
  <c r="T333" i="12"/>
  <c r="R333" i="12"/>
  <c r="P333" i="12"/>
  <c r="BI332" i="12"/>
  <c r="BH332" i="12"/>
  <c r="BG332" i="12"/>
  <c r="BF332" i="12"/>
  <c r="T332" i="12"/>
  <c r="R332" i="12"/>
  <c r="P332" i="12"/>
  <c r="BI330" i="12"/>
  <c r="BH330" i="12"/>
  <c r="BG330" i="12"/>
  <c r="BF330" i="12"/>
  <c r="T330" i="12"/>
  <c r="R330" i="12"/>
  <c r="P330" i="12"/>
  <c r="BI329" i="12"/>
  <c r="BH329" i="12"/>
  <c r="BG329" i="12"/>
  <c r="BF329" i="12"/>
  <c r="T329" i="12"/>
  <c r="R329" i="12"/>
  <c r="P329" i="12"/>
  <c r="BI328" i="12"/>
  <c r="BH328" i="12"/>
  <c r="BG328" i="12"/>
  <c r="BF328" i="12"/>
  <c r="T328" i="12"/>
  <c r="R328" i="12"/>
  <c r="P328" i="12"/>
  <c r="BI327" i="12"/>
  <c r="BH327" i="12"/>
  <c r="BG327" i="12"/>
  <c r="BF327" i="12"/>
  <c r="T327" i="12"/>
  <c r="R327" i="12"/>
  <c r="P327" i="12"/>
  <c r="BI326" i="12"/>
  <c r="BH326" i="12"/>
  <c r="BG326" i="12"/>
  <c r="BF326" i="12"/>
  <c r="T326" i="12"/>
  <c r="R326" i="12"/>
  <c r="P326" i="12"/>
  <c r="BI325" i="12"/>
  <c r="BH325" i="12"/>
  <c r="BG325" i="12"/>
  <c r="BF325" i="12"/>
  <c r="T325" i="12"/>
  <c r="R325" i="12"/>
  <c r="P325" i="12"/>
  <c r="BI324" i="12"/>
  <c r="BH324" i="12"/>
  <c r="BG324" i="12"/>
  <c r="BF324" i="12"/>
  <c r="T324" i="12"/>
  <c r="R324" i="12"/>
  <c r="P324" i="12"/>
  <c r="BI323" i="12"/>
  <c r="BH323" i="12"/>
  <c r="BG323" i="12"/>
  <c r="BF323" i="12"/>
  <c r="T323" i="12"/>
  <c r="R323" i="12"/>
  <c r="P323" i="12"/>
  <c r="BI322" i="12"/>
  <c r="BH322" i="12"/>
  <c r="BG322" i="12"/>
  <c r="BF322" i="12"/>
  <c r="T322" i="12"/>
  <c r="R322" i="12"/>
  <c r="P322" i="12"/>
  <c r="BI321" i="12"/>
  <c r="BH321" i="12"/>
  <c r="BG321" i="12"/>
  <c r="BF321" i="12"/>
  <c r="T321" i="12"/>
  <c r="R321" i="12"/>
  <c r="P321" i="12"/>
  <c r="BI320" i="12"/>
  <c r="BH320" i="12"/>
  <c r="BG320" i="12"/>
  <c r="BF320" i="12"/>
  <c r="T320" i="12"/>
  <c r="R320" i="12"/>
  <c r="P320" i="12"/>
  <c r="BI319" i="12"/>
  <c r="BH319" i="12"/>
  <c r="BG319" i="12"/>
  <c r="BF319" i="12"/>
  <c r="T319" i="12"/>
  <c r="R319" i="12"/>
  <c r="P319" i="12"/>
  <c r="BI318" i="12"/>
  <c r="BH318" i="12"/>
  <c r="BG318" i="12"/>
  <c r="BF318" i="12"/>
  <c r="T318" i="12"/>
  <c r="R318" i="12"/>
  <c r="P318" i="12"/>
  <c r="BI317" i="12"/>
  <c r="BH317" i="12"/>
  <c r="BG317" i="12"/>
  <c r="BF317" i="12"/>
  <c r="T317" i="12"/>
  <c r="R317" i="12"/>
  <c r="P317" i="12"/>
  <c r="BI316" i="12"/>
  <c r="BH316" i="12"/>
  <c r="BG316" i="12"/>
  <c r="BF316" i="12"/>
  <c r="T316" i="12"/>
  <c r="R316" i="12"/>
  <c r="P316" i="12"/>
  <c r="BI315" i="12"/>
  <c r="BH315" i="12"/>
  <c r="BG315" i="12"/>
  <c r="BF315" i="12"/>
  <c r="T315" i="12"/>
  <c r="R315" i="12"/>
  <c r="P315" i="12"/>
  <c r="BI314" i="12"/>
  <c r="BH314" i="12"/>
  <c r="BG314" i="12"/>
  <c r="BF314" i="12"/>
  <c r="T314" i="12"/>
  <c r="R314" i="12"/>
  <c r="P314" i="12"/>
  <c r="BI313" i="12"/>
  <c r="BH313" i="12"/>
  <c r="BG313" i="12"/>
  <c r="BF313" i="12"/>
  <c r="T313" i="12"/>
  <c r="R313" i="12"/>
  <c r="P313" i="12"/>
  <c r="BI312" i="12"/>
  <c r="BH312" i="12"/>
  <c r="BG312" i="12"/>
  <c r="BF312" i="12"/>
  <c r="T312" i="12"/>
  <c r="R312" i="12"/>
  <c r="P312" i="12"/>
  <c r="BI311" i="12"/>
  <c r="BH311" i="12"/>
  <c r="BG311" i="12"/>
  <c r="BF311" i="12"/>
  <c r="T311" i="12"/>
  <c r="R311" i="12"/>
  <c r="P311" i="12"/>
  <c r="BI310" i="12"/>
  <c r="BH310" i="12"/>
  <c r="BG310" i="12"/>
  <c r="BF310" i="12"/>
  <c r="T310" i="12"/>
  <c r="R310" i="12"/>
  <c r="P310" i="12"/>
  <c r="BI309" i="12"/>
  <c r="BH309" i="12"/>
  <c r="BG309" i="12"/>
  <c r="BF309" i="12"/>
  <c r="T309" i="12"/>
  <c r="R309" i="12"/>
  <c r="P309" i="12"/>
  <c r="BI307" i="12"/>
  <c r="BH307" i="12"/>
  <c r="BG307" i="12"/>
  <c r="BF307" i="12"/>
  <c r="T307" i="12"/>
  <c r="R307" i="12"/>
  <c r="P307" i="12"/>
  <c r="BI306" i="12"/>
  <c r="BH306" i="12"/>
  <c r="BG306" i="12"/>
  <c r="BF306" i="12"/>
  <c r="T306" i="12"/>
  <c r="R306" i="12"/>
  <c r="P306" i="12"/>
  <c r="BI305" i="12"/>
  <c r="BH305" i="12"/>
  <c r="BG305" i="12"/>
  <c r="BF305" i="12"/>
  <c r="T305" i="12"/>
  <c r="R305" i="12"/>
  <c r="P305" i="12"/>
  <c r="BI304" i="12"/>
  <c r="BH304" i="12"/>
  <c r="BG304" i="12"/>
  <c r="BF304" i="12"/>
  <c r="T304" i="12"/>
  <c r="R304" i="12"/>
  <c r="P304" i="12"/>
  <c r="BI303" i="12"/>
  <c r="BH303" i="12"/>
  <c r="BG303" i="12"/>
  <c r="BF303" i="12"/>
  <c r="T303" i="12"/>
  <c r="R303" i="12"/>
  <c r="P303" i="12"/>
  <c r="BI302" i="12"/>
  <c r="BH302" i="12"/>
  <c r="BG302" i="12"/>
  <c r="BF302" i="12"/>
  <c r="T302" i="12"/>
  <c r="R302" i="12"/>
  <c r="P302" i="12"/>
  <c r="BI301" i="12"/>
  <c r="BH301" i="12"/>
  <c r="BG301" i="12"/>
  <c r="BF301" i="12"/>
  <c r="T301" i="12"/>
  <c r="R301" i="12"/>
  <c r="P301" i="12"/>
  <c r="BI300" i="12"/>
  <c r="BH300" i="12"/>
  <c r="BG300" i="12"/>
  <c r="BF300" i="12"/>
  <c r="T300" i="12"/>
  <c r="R300" i="12"/>
  <c r="P300" i="12"/>
  <c r="BI299" i="12"/>
  <c r="BH299" i="12"/>
  <c r="BG299" i="12"/>
  <c r="BF299" i="12"/>
  <c r="T299" i="12"/>
  <c r="R299" i="12"/>
  <c r="P299" i="12"/>
  <c r="BI298" i="12"/>
  <c r="BH298" i="12"/>
  <c r="BG298" i="12"/>
  <c r="BF298" i="12"/>
  <c r="T298" i="12"/>
  <c r="R298" i="12"/>
  <c r="P298" i="12"/>
  <c r="BI297" i="12"/>
  <c r="BH297" i="12"/>
  <c r="BG297" i="12"/>
  <c r="BF297" i="12"/>
  <c r="T297" i="12"/>
  <c r="R297" i="12"/>
  <c r="P297" i="12"/>
  <c r="BI296" i="12"/>
  <c r="BH296" i="12"/>
  <c r="BG296" i="12"/>
  <c r="BF296" i="12"/>
  <c r="T296" i="12"/>
  <c r="R296" i="12"/>
  <c r="P296" i="12"/>
  <c r="BI295" i="12"/>
  <c r="BH295" i="12"/>
  <c r="BG295" i="12"/>
  <c r="BF295" i="12"/>
  <c r="T295" i="12"/>
  <c r="R295" i="12"/>
  <c r="P295" i="12"/>
  <c r="BI294" i="12"/>
  <c r="BH294" i="12"/>
  <c r="BG294" i="12"/>
  <c r="BF294" i="12"/>
  <c r="T294" i="12"/>
  <c r="R294" i="12"/>
  <c r="P294" i="12"/>
  <c r="BI293" i="12"/>
  <c r="BH293" i="12"/>
  <c r="BG293" i="12"/>
  <c r="BF293" i="12"/>
  <c r="T293" i="12"/>
  <c r="R293" i="12"/>
  <c r="P293" i="12"/>
  <c r="BI292" i="12"/>
  <c r="BH292" i="12"/>
  <c r="BG292" i="12"/>
  <c r="BF292" i="12"/>
  <c r="T292" i="12"/>
  <c r="R292" i="12"/>
  <c r="P292" i="12"/>
  <c r="BI291" i="12"/>
  <c r="BH291" i="12"/>
  <c r="BG291" i="12"/>
  <c r="BF291" i="12"/>
  <c r="T291" i="12"/>
  <c r="R291" i="12"/>
  <c r="P291" i="12"/>
  <c r="BI290" i="12"/>
  <c r="BH290" i="12"/>
  <c r="BG290" i="12"/>
  <c r="BF290" i="12"/>
  <c r="T290" i="12"/>
  <c r="R290" i="12"/>
  <c r="P290" i="12"/>
  <c r="BI289" i="12"/>
  <c r="BH289" i="12"/>
  <c r="BG289" i="12"/>
  <c r="BF289" i="12"/>
  <c r="T289" i="12"/>
  <c r="R289" i="12"/>
  <c r="P289" i="12"/>
  <c r="BI288" i="12"/>
  <c r="BH288" i="12"/>
  <c r="BG288" i="12"/>
  <c r="BF288" i="12"/>
  <c r="T288" i="12"/>
  <c r="R288" i="12"/>
  <c r="P288" i="12"/>
  <c r="BI287" i="12"/>
  <c r="BH287" i="12"/>
  <c r="BG287" i="12"/>
  <c r="BF287" i="12"/>
  <c r="T287" i="12"/>
  <c r="R287" i="12"/>
  <c r="P287" i="12"/>
  <c r="BI286" i="12"/>
  <c r="BH286" i="12"/>
  <c r="BG286" i="12"/>
  <c r="BF286" i="12"/>
  <c r="T286" i="12"/>
  <c r="R286" i="12"/>
  <c r="P286" i="12"/>
  <c r="BI284" i="12"/>
  <c r="BH284" i="12"/>
  <c r="BG284" i="12"/>
  <c r="BF284" i="12"/>
  <c r="T284" i="12"/>
  <c r="R284" i="12"/>
  <c r="P284" i="12"/>
  <c r="BI283" i="12"/>
  <c r="BH283" i="12"/>
  <c r="BG283" i="12"/>
  <c r="BF283" i="12"/>
  <c r="T283" i="12"/>
  <c r="R283" i="12"/>
  <c r="P283" i="12"/>
  <c r="BI282" i="12"/>
  <c r="BH282" i="12"/>
  <c r="BG282" i="12"/>
  <c r="BF282" i="12"/>
  <c r="T282" i="12"/>
  <c r="R282" i="12"/>
  <c r="P282" i="12"/>
  <c r="BI281" i="12"/>
  <c r="BH281" i="12"/>
  <c r="BG281" i="12"/>
  <c r="BF281" i="12"/>
  <c r="T281" i="12"/>
  <c r="R281" i="12"/>
  <c r="P281" i="12"/>
  <c r="BI280" i="12"/>
  <c r="BH280" i="12"/>
  <c r="BG280" i="12"/>
  <c r="BF280" i="12"/>
  <c r="T280" i="12"/>
  <c r="R280" i="12"/>
  <c r="P280" i="12"/>
  <c r="BI279" i="12"/>
  <c r="BH279" i="12"/>
  <c r="BG279" i="12"/>
  <c r="BF279" i="12"/>
  <c r="T279" i="12"/>
  <c r="R279" i="12"/>
  <c r="P279" i="12"/>
  <c r="BI278" i="12"/>
  <c r="BH278" i="12"/>
  <c r="BG278" i="12"/>
  <c r="BF278" i="12"/>
  <c r="T278" i="12"/>
  <c r="R278" i="12"/>
  <c r="P278" i="12"/>
  <c r="BI277" i="12"/>
  <c r="BH277" i="12"/>
  <c r="BG277" i="12"/>
  <c r="BF277" i="12"/>
  <c r="T277" i="12"/>
  <c r="R277" i="12"/>
  <c r="P277" i="12"/>
  <c r="BI276" i="12"/>
  <c r="BH276" i="12"/>
  <c r="BG276" i="12"/>
  <c r="BF276" i="12"/>
  <c r="T276" i="12"/>
  <c r="R276" i="12"/>
  <c r="P276" i="12"/>
  <c r="BI275" i="12"/>
  <c r="BH275" i="12"/>
  <c r="BG275" i="12"/>
  <c r="BF275" i="12"/>
  <c r="T275" i="12"/>
  <c r="R275" i="12"/>
  <c r="P275" i="12"/>
  <c r="BI274" i="12"/>
  <c r="BH274" i="12"/>
  <c r="BG274" i="12"/>
  <c r="BF274" i="12"/>
  <c r="T274" i="12"/>
  <c r="R274" i="12"/>
  <c r="P274" i="12"/>
  <c r="BI273" i="12"/>
  <c r="BH273" i="12"/>
  <c r="BG273" i="12"/>
  <c r="BF273" i="12"/>
  <c r="T273" i="12"/>
  <c r="R273" i="12"/>
  <c r="P273" i="12"/>
  <c r="BI272" i="12"/>
  <c r="BH272" i="12"/>
  <c r="BG272" i="12"/>
  <c r="BF272" i="12"/>
  <c r="T272" i="12"/>
  <c r="R272" i="12"/>
  <c r="P272" i="12"/>
  <c r="BI271" i="12"/>
  <c r="BH271" i="12"/>
  <c r="BG271" i="12"/>
  <c r="BF271" i="12"/>
  <c r="T271" i="12"/>
  <c r="R271" i="12"/>
  <c r="P271" i="12"/>
  <c r="BI270" i="12"/>
  <c r="BH270" i="12"/>
  <c r="BG270" i="12"/>
  <c r="BF270" i="12"/>
  <c r="T270" i="12"/>
  <c r="R270" i="12"/>
  <c r="P270" i="12"/>
  <c r="BI269" i="12"/>
  <c r="BH269" i="12"/>
  <c r="BG269" i="12"/>
  <c r="BF269" i="12"/>
  <c r="T269" i="12"/>
  <c r="R269" i="12"/>
  <c r="P269" i="12"/>
  <c r="BI268" i="12"/>
  <c r="BH268" i="12"/>
  <c r="BG268" i="12"/>
  <c r="BF268" i="12"/>
  <c r="T268" i="12"/>
  <c r="R268" i="12"/>
  <c r="P268" i="12"/>
  <c r="BI267" i="12"/>
  <c r="BH267" i="12"/>
  <c r="BG267" i="12"/>
  <c r="BF267" i="12"/>
  <c r="T267" i="12"/>
  <c r="R267" i="12"/>
  <c r="P267" i="12"/>
  <c r="BI266" i="12"/>
  <c r="BH266" i="12"/>
  <c r="BG266" i="12"/>
  <c r="BF266" i="12"/>
  <c r="T266" i="12"/>
  <c r="R266" i="12"/>
  <c r="P266" i="12"/>
  <c r="BI265" i="12"/>
  <c r="BH265" i="12"/>
  <c r="BG265" i="12"/>
  <c r="BF265" i="12"/>
  <c r="T265" i="12"/>
  <c r="R265" i="12"/>
  <c r="P265" i="12"/>
  <c r="BI264" i="12"/>
  <c r="BH264" i="12"/>
  <c r="BG264" i="12"/>
  <c r="BF264" i="12"/>
  <c r="T264" i="12"/>
  <c r="R264" i="12"/>
  <c r="P264" i="12"/>
  <c r="BI263" i="12"/>
  <c r="BH263" i="12"/>
  <c r="BG263" i="12"/>
  <c r="BF263" i="12"/>
  <c r="T263" i="12"/>
  <c r="R263" i="12"/>
  <c r="P263" i="12"/>
  <c r="BI261" i="12"/>
  <c r="BH261" i="12"/>
  <c r="BG261" i="12"/>
  <c r="BF261" i="12"/>
  <c r="T261" i="12"/>
  <c r="R261" i="12"/>
  <c r="P261" i="12"/>
  <c r="BI260" i="12"/>
  <c r="BH260" i="12"/>
  <c r="BG260" i="12"/>
  <c r="BF260" i="12"/>
  <c r="T260" i="12"/>
  <c r="R260" i="12"/>
  <c r="P260" i="12"/>
  <c r="BI259" i="12"/>
  <c r="BH259" i="12"/>
  <c r="BG259" i="12"/>
  <c r="BF259" i="12"/>
  <c r="T259" i="12"/>
  <c r="R259" i="12"/>
  <c r="P259" i="12"/>
  <c r="BI258" i="12"/>
  <c r="BH258" i="12"/>
  <c r="BG258" i="12"/>
  <c r="BF258" i="12"/>
  <c r="T258" i="12"/>
  <c r="R258" i="12"/>
  <c r="P258" i="12"/>
  <c r="BI257" i="12"/>
  <c r="BH257" i="12"/>
  <c r="BG257" i="12"/>
  <c r="BF257" i="12"/>
  <c r="T257" i="12"/>
  <c r="R257" i="12"/>
  <c r="P257" i="12"/>
  <c r="BI256" i="12"/>
  <c r="BH256" i="12"/>
  <c r="BG256" i="12"/>
  <c r="BF256" i="12"/>
  <c r="T256" i="12"/>
  <c r="R256" i="12"/>
  <c r="P256" i="12"/>
  <c r="BI255" i="12"/>
  <c r="BH255" i="12"/>
  <c r="BG255" i="12"/>
  <c r="BF255" i="12"/>
  <c r="T255" i="12"/>
  <c r="R255" i="12"/>
  <c r="P255" i="12"/>
  <c r="BI254" i="12"/>
  <c r="BH254" i="12"/>
  <c r="BG254" i="12"/>
  <c r="BF254" i="12"/>
  <c r="T254" i="12"/>
  <c r="R254" i="12"/>
  <c r="P254" i="12"/>
  <c r="BI253" i="12"/>
  <c r="BH253" i="12"/>
  <c r="BG253" i="12"/>
  <c r="BF253" i="12"/>
  <c r="T253" i="12"/>
  <c r="R253" i="12"/>
  <c r="P253" i="12"/>
  <c r="BI252" i="12"/>
  <c r="BH252" i="12"/>
  <c r="BG252" i="12"/>
  <c r="BF252" i="12"/>
  <c r="T252" i="12"/>
  <c r="R252" i="12"/>
  <c r="P252" i="12"/>
  <c r="BI251" i="12"/>
  <c r="BH251" i="12"/>
  <c r="BG251" i="12"/>
  <c r="BF251" i="12"/>
  <c r="T251" i="12"/>
  <c r="R251" i="12"/>
  <c r="P251" i="12"/>
  <c r="BI250" i="12"/>
  <c r="BH250" i="12"/>
  <c r="BG250" i="12"/>
  <c r="BF250" i="12"/>
  <c r="T250" i="12"/>
  <c r="R250" i="12"/>
  <c r="P250" i="12"/>
  <c r="BI249" i="12"/>
  <c r="BH249" i="12"/>
  <c r="BG249" i="12"/>
  <c r="BF249" i="12"/>
  <c r="T249" i="12"/>
  <c r="R249" i="12"/>
  <c r="P249" i="12"/>
  <c r="BI248" i="12"/>
  <c r="BH248" i="12"/>
  <c r="BG248" i="12"/>
  <c r="BF248" i="12"/>
  <c r="T248" i="12"/>
  <c r="R248" i="12"/>
  <c r="P248" i="12"/>
  <c r="BI247" i="12"/>
  <c r="BH247" i="12"/>
  <c r="BG247" i="12"/>
  <c r="BF247" i="12"/>
  <c r="T247" i="12"/>
  <c r="R247" i="12"/>
  <c r="P247" i="12"/>
  <c r="BI246" i="12"/>
  <c r="BH246" i="12"/>
  <c r="BG246" i="12"/>
  <c r="BF246" i="12"/>
  <c r="T246" i="12"/>
  <c r="R246" i="12"/>
  <c r="P246" i="12"/>
  <c r="BI245" i="12"/>
  <c r="BH245" i="12"/>
  <c r="BG245" i="12"/>
  <c r="BF245" i="12"/>
  <c r="T245" i="12"/>
  <c r="R245" i="12"/>
  <c r="P245" i="12"/>
  <c r="BI244" i="12"/>
  <c r="BH244" i="12"/>
  <c r="BG244" i="12"/>
  <c r="BF244" i="12"/>
  <c r="T244" i="12"/>
  <c r="R244" i="12"/>
  <c r="P244" i="12"/>
  <c r="BI243" i="12"/>
  <c r="BH243" i="12"/>
  <c r="BG243" i="12"/>
  <c r="BF243" i="12"/>
  <c r="T243" i="12"/>
  <c r="R243" i="12"/>
  <c r="P243" i="12"/>
  <c r="BI242" i="12"/>
  <c r="BH242" i="12"/>
  <c r="BG242" i="12"/>
  <c r="BF242" i="12"/>
  <c r="T242" i="12"/>
  <c r="R242" i="12"/>
  <c r="P242" i="12"/>
  <c r="BI241" i="12"/>
  <c r="BH241" i="12"/>
  <c r="BG241" i="12"/>
  <c r="BF241" i="12"/>
  <c r="T241" i="12"/>
  <c r="R241" i="12"/>
  <c r="P241" i="12"/>
  <c r="BI239" i="12"/>
  <c r="BH239" i="12"/>
  <c r="BG239" i="12"/>
  <c r="BF239" i="12"/>
  <c r="T239" i="12"/>
  <c r="R239" i="12"/>
  <c r="P239" i="12"/>
  <c r="BI238" i="12"/>
  <c r="BH238" i="12"/>
  <c r="BG238" i="12"/>
  <c r="BF238" i="12"/>
  <c r="T238" i="12"/>
  <c r="R238" i="12"/>
  <c r="P238" i="12"/>
  <c r="BI237" i="12"/>
  <c r="BH237" i="12"/>
  <c r="BG237" i="12"/>
  <c r="BF237" i="12"/>
  <c r="T237" i="12"/>
  <c r="R237" i="12"/>
  <c r="P237" i="12"/>
  <c r="BI236" i="12"/>
  <c r="BH236" i="12"/>
  <c r="BG236" i="12"/>
  <c r="BF236" i="12"/>
  <c r="T236" i="12"/>
  <c r="R236" i="12"/>
  <c r="P236" i="12"/>
  <c r="BI235" i="12"/>
  <c r="BH235" i="12"/>
  <c r="BG235" i="12"/>
  <c r="BF235" i="12"/>
  <c r="T235" i="12"/>
  <c r="R235" i="12"/>
  <c r="P235" i="12"/>
  <c r="BI234" i="12"/>
  <c r="BH234" i="12"/>
  <c r="BG234" i="12"/>
  <c r="BF234" i="12"/>
  <c r="T234" i="12"/>
  <c r="R234" i="12"/>
  <c r="P234" i="12"/>
  <c r="BI233" i="12"/>
  <c r="BH233" i="12"/>
  <c r="BG233" i="12"/>
  <c r="BF233" i="12"/>
  <c r="T233" i="12"/>
  <c r="R233" i="12"/>
  <c r="P233" i="12"/>
  <c r="BI232" i="12"/>
  <c r="BH232" i="12"/>
  <c r="BG232" i="12"/>
  <c r="BF232" i="12"/>
  <c r="T232" i="12"/>
  <c r="R232" i="12"/>
  <c r="P232" i="12"/>
  <c r="BI231" i="12"/>
  <c r="BH231" i="12"/>
  <c r="BG231" i="12"/>
  <c r="BF231" i="12"/>
  <c r="T231" i="12"/>
  <c r="R231" i="12"/>
  <c r="P231" i="12"/>
  <c r="BI230" i="12"/>
  <c r="BH230" i="12"/>
  <c r="BG230" i="12"/>
  <c r="BF230" i="12"/>
  <c r="T230" i="12"/>
  <c r="R230" i="12"/>
  <c r="P230" i="12"/>
  <c r="BI229" i="12"/>
  <c r="BH229" i="12"/>
  <c r="BG229" i="12"/>
  <c r="BF229" i="12"/>
  <c r="T229" i="12"/>
  <c r="R229" i="12"/>
  <c r="P229" i="12"/>
  <c r="BI228" i="12"/>
  <c r="BH228" i="12"/>
  <c r="BG228" i="12"/>
  <c r="BF228" i="12"/>
  <c r="T228" i="12"/>
  <c r="R228" i="12"/>
  <c r="P228" i="12"/>
  <c r="BI227" i="12"/>
  <c r="BH227" i="12"/>
  <c r="BG227" i="12"/>
  <c r="BF227" i="12"/>
  <c r="T227" i="12"/>
  <c r="R227" i="12"/>
  <c r="P227" i="12"/>
  <c r="BI226" i="12"/>
  <c r="BH226" i="12"/>
  <c r="BG226" i="12"/>
  <c r="BF226" i="12"/>
  <c r="T226" i="12"/>
  <c r="R226" i="12"/>
  <c r="P226" i="12"/>
  <c r="BI225" i="12"/>
  <c r="BH225" i="12"/>
  <c r="BG225" i="12"/>
  <c r="BF225" i="12"/>
  <c r="T225" i="12"/>
  <c r="R225" i="12"/>
  <c r="P225" i="12"/>
  <c r="BI224" i="12"/>
  <c r="BH224" i="12"/>
  <c r="BG224" i="12"/>
  <c r="BF224" i="12"/>
  <c r="T224" i="12"/>
  <c r="R224" i="12"/>
  <c r="P224" i="12"/>
  <c r="BI223" i="12"/>
  <c r="BH223" i="12"/>
  <c r="BG223" i="12"/>
  <c r="BF223" i="12"/>
  <c r="T223" i="12"/>
  <c r="R223" i="12"/>
  <c r="P223" i="12"/>
  <c r="BI222" i="12"/>
  <c r="BH222" i="12"/>
  <c r="BG222" i="12"/>
  <c r="BF222" i="12"/>
  <c r="T222" i="12"/>
  <c r="R222" i="12"/>
  <c r="P222" i="12"/>
  <c r="BI221" i="12"/>
  <c r="BH221" i="12"/>
  <c r="BG221" i="12"/>
  <c r="BF221" i="12"/>
  <c r="T221" i="12"/>
  <c r="R221" i="12"/>
  <c r="P221" i="12"/>
  <c r="BI220" i="12"/>
  <c r="BH220" i="12"/>
  <c r="BG220" i="12"/>
  <c r="BF220" i="12"/>
  <c r="T220" i="12"/>
  <c r="R220" i="12"/>
  <c r="P220" i="12"/>
  <c r="BI219" i="12"/>
  <c r="BH219" i="12"/>
  <c r="BG219" i="12"/>
  <c r="BF219" i="12"/>
  <c r="T219" i="12"/>
  <c r="R219" i="12"/>
  <c r="P219" i="12"/>
  <c r="BI218" i="12"/>
  <c r="BH218" i="12"/>
  <c r="BG218" i="12"/>
  <c r="BF218" i="12"/>
  <c r="T218" i="12"/>
  <c r="R218" i="12"/>
  <c r="P218" i="12"/>
  <c r="BI217" i="12"/>
  <c r="BH217" i="12"/>
  <c r="BG217" i="12"/>
  <c r="BF217" i="12"/>
  <c r="T217" i="12"/>
  <c r="R217" i="12"/>
  <c r="P217" i="12"/>
  <c r="BI215" i="12"/>
  <c r="BH215" i="12"/>
  <c r="BG215" i="12"/>
  <c r="BF215" i="12"/>
  <c r="T215" i="12"/>
  <c r="R215" i="12"/>
  <c r="P215" i="12"/>
  <c r="BI214" i="12"/>
  <c r="BH214" i="12"/>
  <c r="BG214" i="12"/>
  <c r="BF214" i="12"/>
  <c r="T214" i="12"/>
  <c r="R214" i="12"/>
  <c r="P214" i="12"/>
  <c r="BI213" i="12"/>
  <c r="BH213" i="12"/>
  <c r="BG213" i="12"/>
  <c r="BF213" i="12"/>
  <c r="T213" i="12"/>
  <c r="R213" i="12"/>
  <c r="P213" i="12"/>
  <c r="BI212" i="12"/>
  <c r="BH212" i="12"/>
  <c r="BG212" i="12"/>
  <c r="BF212" i="12"/>
  <c r="T212" i="12"/>
  <c r="R212" i="12"/>
  <c r="P212" i="12"/>
  <c r="BI211" i="12"/>
  <c r="BH211" i="12"/>
  <c r="BG211" i="12"/>
  <c r="BF211" i="12"/>
  <c r="T211" i="12"/>
  <c r="R211" i="12"/>
  <c r="P211" i="12"/>
  <c r="BI210" i="12"/>
  <c r="BH210" i="12"/>
  <c r="BG210" i="12"/>
  <c r="BF210" i="12"/>
  <c r="T210" i="12"/>
  <c r="R210" i="12"/>
  <c r="P210" i="12"/>
  <c r="BI209" i="12"/>
  <c r="BH209" i="12"/>
  <c r="BG209" i="12"/>
  <c r="BF209" i="12"/>
  <c r="T209" i="12"/>
  <c r="R209" i="12"/>
  <c r="P209" i="12"/>
  <c r="BI208" i="12"/>
  <c r="BH208" i="12"/>
  <c r="BG208" i="12"/>
  <c r="BF208" i="12"/>
  <c r="T208" i="12"/>
  <c r="R208" i="12"/>
  <c r="P208" i="12"/>
  <c r="BI207" i="12"/>
  <c r="BH207" i="12"/>
  <c r="BG207" i="12"/>
  <c r="BF207" i="12"/>
  <c r="T207" i="12"/>
  <c r="R207" i="12"/>
  <c r="P207" i="12"/>
  <c r="BI206" i="12"/>
  <c r="BH206" i="12"/>
  <c r="BG206" i="12"/>
  <c r="BF206" i="12"/>
  <c r="T206" i="12"/>
  <c r="R206" i="12"/>
  <c r="P206" i="12"/>
  <c r="BI205" i="12"/>
  <c r="BH205" i="12"/>
  <c r="BG205" i="12"/>
  <c r="BF205" i="12"/>
  <c r="T205" i="12"/>
  <c r="R205" i="12"/>
  <c r="P205" i="12"/>
  <c r="BI204" i="12"/>
  <c r="BH204" i="12"/>
  <c r="BG204" i="12"/>
  <c r="BF204" i="12"/>
  <c r="T204" i="12"/>
  <c r="R204" i="12"/>
  <c r="P204" i="12"/>
  <c r="BI203" i="12"/>
  <c r="BH203" i="12"/>
  <c r="BG203" i="12"/>
  <c r="BF203" i="12"/>
  <c r="T203" i="12"/>
  <c r="R203" i="12"/>
  <c r="P203" i="12"/>
  <c r="BI202" i="12"/>
  <c r="BH202" i="12"/>
  <c r="BG202" i="12"/>
  <c r="BF202" i="12"/>
  <c r="T202" i="12"/>
  <c r="R202" i="12"/>
  <c r="P202" i="12"/>
  <c r="BI201" i="12"/>
  <c r="BH201" i="12"/>
  <c r="BG201" i="12"/>
  <c r="BF201" i="12"/>
  <c r="T201" i="12"/>
  <c r="R201" i="12"/>
  <c r="P201" i="12"/>
  <c r="BI200" i="12"/>
  <c r="BH200" i="12"/>
  <c r="BG200" i="12"/>
  <c r="BF200" i="12"/>
  <c r="T200" i="12"/>
  <c r="R200" i="12"/>
  <c r="P200" i="12"/>
  <c r="BI199" i="12"/>
  <c r="BH199" i="12"/>
  <c r="BG199" i="12"/>
  <c r="BF199" i="12"/>
  <c r="T199" i="12"/>
  <c r="R199" i="12"/>
  <c r="P199" i="12"/>
  <c r="BI198" i="12"/>
  <c r="BH198" i="12"/>
  <c r="BG198" i="12"/>
  <c r="BF198" i="12"/>
  <c r="T198" i="12"/>
  <c r="R198" i="12"/>
  <c r="P198" i="12"/>
  <c r="BI197" i="12"/>
  <c r="BH197" i="12"/>
  <c r="BG197" i="12"/>
  <c r="BF197" i="12"/>
  <c r="T197" i="12"/>
  <c r="R197" i="12"/>
  <c r="P197" i="12"/>
  <c r="BI196" i="12"/>
  <c r="BH196" i="12"/>
  <c r="BG196" i="12"/>
  <c r="BF196" i="12"/>
  <c r="T196" i="12"/>
  <c r="R196" i="12"/>
  <c r="P196" i="12"/>
  <c r="BI195" i="12"/>
  <c r="BH195" i="12"/>
  <c r="BG195" i="12"/>
  <c r="BF195" i="12"/>
  <c r="T195" i="12"/>
  <c r="R195" i="12"/>
  <c r="P195" i="12"/>
  <c r="BI194" i="12"/>
  <c r="BH194" i="12"/>
  <c r="BG194" i="12"/>
  <c r="BF194" i="12"/>
  <c r="T194" i="12"/>
  <c r="R194" i="12"/>
  <c r="P194" i="12"/>
  <c r="BI193" i="12"/>
  <c r="BH193" i="12"/>
  <c r="BG193" i="12"/>
  <c r="BF193" i="12"/>
  <c r="T193" i="12"/>
  <c r="R193" i="12"/>
  <c r="P193" i="12"/>
  <c r="BI191" i="12"/>
  <c r="BH191" i="12"/>
  <c r="BG191" i="12"/>
  <c r="BF191" i="12"/>
  <c r="T191" i="12"/>
  <c r="R191" i="12"/>
  <c r="P191" i="12"/>
  <c r="BI190" i="12"/>
  <c r="BH190" i="12"/>
  <c r="BG190" i="12"/>
  <c r="BF190" i="12"/>
  <c r="T190" i="12"/>
  <c r="R190" i="12"/>
  <c r="P190" i="12"/>
  <c r="BI189" i="12"/>
  <c r="BH189" i="12"/>
  <c r="BG189" i="12"/>
  <c r="BF189" i="12"/>
  <c r="T189" i="12"/>
  <c r="R189" i="12"/>
  <c r="P189" i="12"/>
  <c r="BI188" i="12"/>
  <c r="BH188" i="12"/>
  <c r="BG188" i="12"/>
  <c r="BF188" i="12"/>
  <c r="T188" i="12"/>
  <c r="R188" i="12"/>
  <c r="P188" i="12"/>
  <c r="BI187" i="12"/>
  <c r="BH187" i="12"/>
  <c r="BG187" i="12"/>
  <c r="BF187" i="12"/>
  <c r="T187" i="12"/>
  <c r="R187" i="12"/>
  <c r="P187" i="12"/>
  <c r="BI186" i="12"/>
  <c r="BH186" i="12"/>
  <c r="BG186" i="12"/>
  <c r="BF186" i="12"/>
  <c r="T186" i="12"/>
  <c r="R186" i="12"/>
  <c r="P186" i="12"/>
  <c r="BI185" i="12"/>
  <c r="BH185" i="12"/>
  <c r="BG185" i="12"/>
  <c r="BF185" i="12"/>
  <c r="T185" i="12"/>
  <c r="R185" i="12"/>
  <c r="P185" i="12"/>
  <c r="BI184" i="12"/>
  <c r="BH184" i="12"/>
  <c r="BG184" i="12"/>
  <c r="BF184" i="12"/>
  <c r="T184" i="12"/>
  <c r="R184" i="12"/>
  <c r="P184" i="12"/>
  <c r="BI183" i="12"/>
  <c r="BH183" i="12"/>
  <c r="BG183" i="12"/>
  <c r="BF183" i="12"/>
  <c r="T183" i="12"/>
  <c r="R183" i="12"/>
  <c r="P183" i="12"/>
  <c r="BI182" i="12"/>
  <c r="BH182" i="12"/>
  <c r="BG182" i="12"/>
  <c r="BF182" i="12"/>
  <c r="T182" i="12"/>
  <c r="R182" i="12"/>
  <c r="P182" i="12"/>
  <c r="BI181" i="12"/>
  <c r="BH181" i="12"/>
  <c r="BG181" i="12"/>
  <c r="BF181" i="12"/>
  <c r="T181" i="12"/>
  <c r="R181" i="12"/>
  <c r="P181" i="12"/>
  <c r="BI180" i="12"/>
  <c r="BH180" i="12"/>
  <c r="BG180" i="12"/>
  <c r="BF180" i="12"/>
  <c r="T180" i="12"/>
  <c r="R180" i="12"/>
  <c r="P180" i="12"/>
  <c r="BI179" i="12"/>
  <c r="BH179" i="12"/>
  <c r="BG179" i="12"/>
  <c r="BF179" i="12"/>
  <c r="T179" i="12"/>
  <c r="R179" i="12"/>
  <c r="P179" i="12"/>
  <c r="BI178" i="12"/>
  <c r="BH178" i="12"/>
  <c r="BG178" i="12"/>
  <c r="BF178" i="12"/>
  <c r="T178" i="12"/>
  <c r="R178" i="12"/>
  <c r="P178" i="12"/>
  <c r="BI177" i="12"/>
  <c r="BH177" i="12"/>
  <c r="BG177" i="12"/>
  <c r="BF177" i="12"/>
  <c r="T177" i="12"/>
  <c r="R177" i="12"/>
  <c r="P177" i="12"/>
  <c r="BI176" i="12"/>
  <c r="BH176" i="12"/>
  <c r="BG176" i="12"/>
  <c r="BF176" i="12"/>
  <c r="T176" i="12"/>
  <c r="R176" i="12"/>
  <c r="P176" i="12"/>
  <c r="BI175" i="12"/>
  <c r="BH175" i="12"/>
  <c r="BG175" i="12"/>
  <c r="BF175" i="12"/>
  <c r="T175" i="12"/>
  <c r="R175" i="12"/>
  <c r="P175" i="12"/>
  <c r="BI174" i="12"/>
  <c r="BH174" i="12"/>
  <c r="BG174" i="12"/>
  <c r="BF174" i="12"/>
  <c r="T174" i="12"/>
  <c r="R174" i="12"/>
  <c r="P174" i="12"/>
  <c r="BI173" i="12"/>
  <c r="BH173" i="12"/>
  <c r="BG173" i="12"/>
  <c r="BF173" i="12"/>
  <c r="T173" i="12"/>
  <c r="R173" i="12"/>
  <c r="P173" i="12"/>
  <c r="BI172" i="12"/>
  <c r="BH172" i="12"/>
  <c r="BG172" i="12"/>
  <c r="BF172" i="12"/>
  <c r="T172" i="12"/>
  <c r="R172" i="12"/>
  <c r="P172" i="12"/>
  <c r="BI171" i="12"/>
  <c r="BH171" i="12"/>
  <c r="BG171" i="12"/>
  <c r="BF171" i="12"/>
  <c r="T171" i="12"/>
  <c r="R171" i="12"/>
  <c r="P171" i="12"/>
  <c r="BI170" i="12"/>
  <c r="BH170" i="12"/>
  <c r="BG170" i="12"/>
  <c r="BF170" i="12"/>
  <c r="T170" i="12"/>
  <c r="R170" i="12"/>
  <c r="P170" i="12"/>
  <c r="BI168" i="12"/>
  <c r="BH168" i="12"/>
  <c r="BG168" i="12"/>
  <c r="BF168" i="12"/>
  <c r="T168" i="12"/>
  <c r="R168" i="12"/>
  <c r="P168" i="12"/>
  <c r="BI167" i="12"/>
  <c r="BH167" i="12"/>
  <c r="BG167" i="12"/>
  <c r="BF167" i="12"/>
  <c r="T167" i="12"/>
  <c r="R167" i="12"/>
  <c r="P167" i="12"/>
  <c r="BI166" i="12"/>
  <c r="BH166" i="12"/>
  <c r="BG166" i="12"/>
  <c r="BF166" i="12"/>
  <c r="T166" i="12"/>
  <c r="R166" i="12"/>
  <c r="P166" i="12"/>
  <c r="BI165" i="12"/>
  <c r="BH165" i="12"/>
  <c r="BG165" i="12"/>
  <c r="BF165" i="12"/>
  <c r="T165" i="12"/>
  <c r="R165" i="12"/>
  <c r="P165" i="12"/>
  <c r="BI164" i="12"/>
  <c r="BH164" i="12"/>
  <c r="BG164" i="12"/>
  <c r="BF164" i="12"/>
  <c r="T164" i="12"/>
  <c r="R164" i="12"/>
  <c r="P164" i="12"/>
  <c r="BI163" i="12"/>
  <c r="BH163" i="12"/>
  <c r="BG163" i="12"/>
  <c r="BF163" i="12"/>
  <c r="T163" i="12"/>
  <c r="R163" i="12"/>
  <c r="P163" i="12"/>
  <c r="BI162" i="12"/>
  <c r="BH162" i="12"/>
  <c r="BG162" i="12"/>
  <c r="BF162" i="12"/>
  <c r="T162" i="12"/>
  <c r="R162" i="12"/>
  <c r="P162" i="12"/>
  <c r="BI161" i="12"/>
  <c r="BH161" i="12"/>
  <c r="BG161" i="12"/>
  <c r="BF161" i="12"/>
  <c r="T161" i="12"/>
  <c r="R161" i="12"/>
  <c r="P161" i="12"/>
  <c r="BI160" i="12"/>
  <c r="BH160" i="12"/>
  <c r="BG160" i="12"/>
  <c r="BF160" i="12"/>
  <c r="T160" i="12"/>
  <c r="R160" i="12"/>
  <c r="P160" i="12"/>
  <c r="BI159" i="12"/>
  <c r="BH159" i="12"/>
  <c r="BG159" i="12"/>
  <c r="BF159" i="12"/>
  <c r="T159" i="12"/>
  <c r="R159" i="12"/>
  <c r="P159" i="12"/>
  <c r="BI158" i="12"/>
  <c r="BH158" i="12"/>
  <c r="BG158" i="12"/>
  <c r="BF158" i="12"/>
  <c r="T158" i="12"/>
  <c r="R158" i="12"/>
  <c r="P158" i="12"/>
  <c r="BI157" i="12"/>
  <c r="BH157" i="12"/>
  <c r="BG157" i="12"/>
  <c r="BF157" i="12"/>
  <c r="T157" i="12"/>
  <c r="R157" i="12"/>
  <c r="P157" i="12"/>
  <c r="BI156" i="12"/>
  <c r="BH156" i="12"/>
  <c r="BG156" i="12"/>
  <c r="BF156" i="12"/>
  <c r="T156" i="12"/>
  <c r="R156" i="12"/>
  <c r="P156" i="12"/>
  <c r="BI155" i="12"/>
  <c r="BH155" i="12"/>
  <c r="BG155" i="12"/>
  <c r="BF155" i="12"/>
  <c r="T155" i="12"/>
  <c r="R155" i="12"/>
  <c r="P155" i="12"/>
  <c r="BI154" i="12"/>
  <c r="BH154" i="12"/>
  <c r="BG154" i="12"/>
  <c r="BF154" i="12"/>
  <c r="T154" i="12"/>
  <c r="R154" i="12"/>
  <c r="P154" i="12"/>
  <c r="BI153" i="12"/>
  <c r="BH153" i="12"/>
  <c r="BG153" i="12"/>
  <c r="BF153" i="12"/>
  <c r="T153" i="12"/>
  <c r="R153" i="12"/>
  <c r="P153" i="12"/>
  <c r="BI152" i="12"/>
  <c r="BH152" i="12"/>
  <c r="BG152" i="12"/>
  <c r="BF152" i="12"/>
  <c r="T152" i="12"/>
  <c r="R152" i="12"/>
  <c r="P152" i="12"/>
  <c r="BI151" i="12"/>
  <c r="BH151" i="12"/>
  <c r="BG151" i="12"/>
  <c r="BF151" i="12"/>
  <c r="T151" i="12"/>
  <c r="R151" i="12"/>
  <c r="P151" i="12"/>
  <c r="BI150" i="12"/>
  <c r="BH150" i="12"/>
  <c r="BG150" i="12"/>
  <c r="BF150" i="12"/>
  <c r="T150" i="12"/>
  <c r="R150" i="12"/>
  <c r="P150" i="12"/>
  <c r="BI149" i="12"/>
  <c r="BH149" i="12"/>
  <c r="BG149" i="12"/>
  <c r="BF149" i="12"/>
  <c r="T149" i="12"/>
  <c r="R149" i="12"/>
  <c r="P149" i="12"/>
  <c r="BI148" i="12"/>
  <c r="BH148" i="12"/>
  <c r="BG148" i="12"/>
  <c r="BF148" i="12"/>
  <c r="T148" i="12"/>
  <c r="R148" i="12"/>
  <c r="P148" i="12"/>
  <c r="BI147" i="12"/>
  <c r="BH147" i="12"/>
  <c r="BG147" i="12"/>
  <c r="BF147" i="12"/>
  <c r="T147" i="12"/>
  <c r="R147" i="12"/>
  <c r="P147" i="12"/>
  <c r="BI146" i="12"/>
  <c r="BH146" i="12"/>
  <c r="BG146" i="12"/>
  <c r="BF146" i="12"/>
  <c r="T146" i="12"/>
  <c r="R146" i="12"/>
  <c r="P146" i="12"/>
  <c r="BI145" i="12"/>
  <c r="BH145" i="12"/>
  <c r="BG145" i="12"/>
  <c r="BF145" i="12"/>
  <c r="T145" i="12"/>
  <c r="R145" i="12"/>
  <c r="P145" i="12"/>
  <c r="BI144" i="12"/>
  <c r="BH144" i="12"/>
  <c r="BG144" i="12"/>
  <c r="BF144" i="12"/>
  <c r="T144" i="12"/>
  <c r="R144" i="12"/>
  <c r="P144" i="12"/>
  <c r="BI143" i="12"/>
  <c r="BH143" i="12"/>
  <c r="BG143" i="12"/>
  <c r="BF143" i="12"/>
  <c r="T143" i="12"/>
  <c r="R143" i="12"/>
  <c r="P143" i="12"/>
  <c r="BI142" i="12"/>
  <c r="BH142" i="12"/>
  <c r="BG142" i="12"/>
  <c r="BF142" i="12"/>
  <c r="T142" i="12"/>
  <c r="R142" i="12"/>
  <c r="P142" i="12"/>
  <c r="BI141" i="12"/>
  <c r="BH141" i="12"/>
  <c r="BG141" i="12"/>
  <c r="BF141" i="12"/>
  <c r="T141" i="12"/>
  <c r="R141" i="12"/>
  <c r="P141" i="12"/>
  <c r="BI140" i="12"/>
  <c r="BH140" i="12"/>
  <c r="BG140" i="12"/>
  <c r="BF140" i="12"/>
  <c r="T140" i="12"/>
  <c r="R140" i="12"/>
  <c r="P140" i="12"/>
  <c r="BI139" i="12"/>
  <c r="BH139" i="12"/>
  <c r="BG139" i="12"/>
  <c r="BF139" i="12"/>
  <c r="T139" i="12"/>
  <c r="R139" i="12"/>
  <c r="P139" i="12"/>
  <c r="BI138" i="12"/>
  <c r="BH138" i="12"/>
  <c r="BG138" i="12"/>
  <c r="BF138" i="12"/>
  <c r="T138" i="12"/>
  <c r="R138" i="12"/>
  <c r="P138" i="12"/>
  <c r="BI137" i="12"/>
  <c r="BH137" i="12"/>
  <c r="BG137" i="12"/>
  <c r="BF137" i="12"/>
  <c r="T137" i="12"/>
  <c r="R137" i="12"/>
  <c r="P137" i="12"/>
  <c r="BI136" i="12"/>
  <c r="BH136" i="12"/>
  <c r="BG136" i="12"/>
  <c r="BF136" i="12"/>
  <c r="T136" i="12"/>
  <c r="R136" i="12"/>
  <c r="P136" i="12"/>
  <c r="F127" i="12"/>
  <c r="E125" i="12"/>
  <c r="F89" i="12"/>
  <c r="E87" i="12"/>
  <c r="J24" i="12"/>
  <c r="E24" i="12"/>
  <c r="J92" i="12" s="1"/>
  <c r="J23" i="12"/>
  <c r="J21" i="12"/>
  <c r="E21" i="12"/>
  <c r="J129" i="12" s="1"/>
  <c r="J20" i="12"/>
  <c r="J18" i="12"/>
  <c r="E18" i="12"/>
  <c r="F92" i="12" s="1"/>
  <c r="J17" i="12"/>
  <c r="J15" i="12"/>
  <c r="E15" i="12"/>
  <c r="F129" i="12" s="1"/>
  <c r="J14" i="12"/>
  <c r="J12" i="12"/>
  <c r="J127" i="12" s="1"/>
  <c r="E7" i="12"/>
  <c r="E85" i="12"/>
  <c r="J37" i="11"/>
  <c r="J36" i="11"/>
  <c r="AY104" i="1" s="1"/>
  <c r="J35" i="11"/>
  <c r="AX104" i="1" s="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6" i="11"/>
  <c r="BH156" i="11"/>
  <c r="BG156" i="11"/>
  <c r="BF156" i="11"/>
  <c r="T156" i="11"/>
  <c r="R156" i="11"/>
  <c r="P156" i="11"/>
  <c r="BI155" i="11"/>
  <c r="BH155" i="11"/>
  <c r="BG155" i="11"/>
  <c r="BF155" i="11"/>
  <c r="T155" i="11"/>
  <c r="R155" i="11"/>
  <c r="P155" i="11"/>
  <c r="BI154" i="11"/>
  <c r="BH154" i="11"/>
  <c r="BG154" i="11"/>
  <c r="BF154" i="11"/>
  <c r="T154" i="11"/>
  <c r="R154" i="11"/>
  <c r="P154" i="11"/>
  <c r="BI151" i="11"/>
  <c r="BH151" i="11"/>
  <c r="BG151" i="11"/>
  <c r="BF151" i="11"/>
  <c r="T151" i="11"/>
  <c r="T150" i="11"/>
  <c r="R151" i="11"/>
  <c r="R150" i="11" s="1"/>
  <c r="P151" i="11"/>
  <c r="P150" i="11"/>
  <c r="BI149" i="11"/>
  <c r="BH149" i="11"/>
  <c r="BG149" i="11"/>
  <c r="BF149" i="11"/>
  <c r="T149" i="11"/>
  <c r="R149" i="11"/>
  <c r="P149" i="11"/>
  <c r="BI148" i="11"/>
  <c r="BH148" i="11"/>
  <c r="BG148" i="11"/>
  <c r="BF148" i="11"/>
  <c r="T148" i="11"/>
  <c r="R148" i="11"/>
  <c r="P148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4" i="11"/>
  <c r="BH144" i="11"/>
  <c r="BG144" i="11"/>
  <c r="BF144" i="11"/>
  <c r="T144" i="11"/>
  <c r="R144" i="11"/>
  <c r="P144" i="11"/>
  <c r="BI143" i="11"/>
  <c r="BH143" i="11"/>
  <c r="BG143" i="11"/>
  <c r="BF143" i="11"/>
  <c r="T143" i="11"/>
  <c r="R143" i="11"/>
  <c r="P143" i="11"/>
  <c r="BI142" i="11"/>
  <c r="BH142" i="11"/>
  <c r="BG142" i="11"/>
  <c r="BF142" i="11"/>
  <c r="T142" i="11"/>
  <c r="R142" i="11"/>
  <c r="P142" i="11"/>
  <c r="BI141" i="11"/>
  <c r="BH141" i="11"/>
  <c r="BG141" i="11"/>
  <c r="BF141" i="11"/>
  <c r="T141" i="11"/>
  <c r="R141" i="11"/>
  <c r="P141" i="11"/>
  <c r="BI139" i="11"/>
  <c r="BH139" i="11"/>
  <c r="BG139" i="11"/>
  <c r="BF139" i="11"/>
  <c r="T139" i="11"/>
  <c r="T138" i="11" s="1"/>
  <c r="R139" i="11"/>
  <c r="R138" i="11" s="1"/>
  <c r="P139" i="11"/>
  <c r="P138" i="11"/>
  <c r="BI137" i="11"/>
  <c r="BH137" i="11"/>
  <c r="BG137" i="11"/>
  <c r="BF137" i="11"/>
  <c r="T137" i="11"/>
  <c r="R137" i="11"/>
  <c r="P137" i="11"/>
  <c r="BI136" i="11"/>
  <c r="BH136" i="11"/>
  <c r="BG136" i="11"/>
  <c r="BF136" i="11"/>
  <c r="T136" i="11"/>
  <c r="R136" i="11"/>
  <c r="P136" i="11"/>
  <c r="BI135" i="11"/>
  <c r="BH135" i="11"/>
  <c r="BG135" i="11"/>
  <c r="BF135" i="11"/>
  <c r="T135" i="11"/>
  <c r="R135" i="11"/>
  <c r="P135" i="11"/>
  <c r="BI134" i="11"/>
  <c r="BH134" i="11"/>
  <c r="BG134" i="11"/>
  <c r="BF134" i="11"/>
  <c r="T134" i="11"/>
  <c r="R134" i="11"/>
  <c r="P134" i="11"/>
  <c r="BI131" i="11"/>
  <c r="BH131" i="11"/>
  <c r="BG131" i="11"/>
  <c r="BF131" i="11"/>
  <c r="T131" i="11"/>
  <c r="R131" i="11"/>
  <c r="P131" i="11"/>
  <c r="BI130" i="11"/>
  <c r="BH130" i="11"/>
  <c r="BG130" i="11"/>
  <c r="BF130" i="11"/>
  <c r="T130" i="11"/>
  <c r="R130" i="11"/>
  <c r="P130" i="11"/>
  <c r="BI129" i="11"/>
  <c r="BH129" i="11"/>
  <c r="BG129" i="11"/>
  <c r="BF129" i="11"/>
  <c r="T129" i="11"/>
  <c r="R129" i="11"/>
  <c r="P129" i="11"/>
  <c r="F120" i="11"/>
  <c r="E118" i="11"/>
  <c r="F89" i="11"/>
  <c r="E87" i="11"/>
  <c r="J24" i="11"/>
  <c r="E24" i="11"/>
  <c r="J123" i="11" s="1"/>
  <c r="J23" i="11"/>
  <c r="J21" i="11"/>
  <c r="E21" i="11"/>
  <c r="J91" i="11" s="1"/>
  <c r="J20" i="11"/>
  <c r="J18" i="11"/>
  <c r="E18" i="11"/>
  <c r="F123" i="11" s="1"/>
  <c r="J17" i="11"/>
  <c r="J15" i="11"/>
  <c r="E15" i="11"/>
  <c r="F122" i="11" s="1"/>
  <c r="J14" i="11"/>
  <c r="J12" i="11"/>
  <c r="J89" i="11" s="1"/>
  <c r="E7" i="11"/>
  <c r="E85" i="11"/>
  <c r="J37" i="10"/>
  <c r="J36" i="10"/>
  <c r="AY103" i="1" s="1"/>
  <c r="J35" i="10"/>
  <c r="AX103" i="1"/>
  <c r="BI179" i="10"/>
  <c r="BH179" i="10"/>
  <c r="BG179" i="10"/>
  <c r="BF179" i="10"/>
  <c r="T179" i="10"/>
  <c r="T178" i="10" s="1"/>
  <c r="R179" i="10"/>
  <c r="R178" i="10"/>
  <c r="P179" i="10"/>
  <c r="P178" i="10" s="1"/>
  <c r="BI177" i="10"/>
  <c r="BH177" i="10"/>
  <c r="BG177" i="10"/>
  <c r="BF177" i="10"/>
  <c r="T177" i="10"/>
  <c r="R177" i="10"/>
  <c r="P177" i="10"/>
  <c r="BI176" i="10"/>
  <c r="BH176" i="10"/>
  <c r="BG176" i="10"/>
  <c r="BF176" i="10"/>
  <c r="T176" i="10"/>
  <c r="R176" i="10"/>
  <c r="P176" i="10"/>
  <c r="BI175" i="10"/>
  <c r="BH175" i="10"/>
  <c r="BG175" i="10"/>
  <c r="BF175" i="10"/>
  <c r="T175" i="10"/>
  <c r="R175" i="10"/>
  <c r="P175" i="10"/>
  <c r="BI174" i="10"/>
  <c r="BH174" i="10"/>
  <c r="BG174" i="10"/>
  <c r="BF174" i="10"/>
  <c r="T174" i="10"/>
  <c r="R174" i="10"/>
  <c r="P174" i="10"/>
  <c r="BI173" i="10"/>
  <c r="BH173" i="10"/>
  <c r="BG173" i="10"/>
  <c r="BF173" i="10"/>
  <c r="T173" i="10"/>
  <c r="R173" i="10"/>
  <c r="P173" i="10"/>
  <c r="BI171" i="10"/>
  <c r="BH171" i="10"/>
  <c r="BG171" i="10"/>
  <c r="BF171" i="10"/>
  <c r="T171" i="10"/>
  <c r="R171" i="10"/>
  <c r="P171" i="10"/>
  <c r="BI170" i="10"/>
  <c r="BH170" i="10"/>
  <c r="BG170" i="10"/>
  <c r="BF170" i="10"/>
  <c r="T170" i="10"/>
  <c r="R170" i="10"/>
  <c r="P170" i="10"/>
  <c r="BI169" i="10"/>
  <c r="BH169" i="10"/>
  <c r="BG169" i="10"/>
  <c r="BF169" i="10"/>
  <c r="T169" i="10"/>
  <c r="R169" i="10"/>
  <c r="P169" i="10"/>
  <c r="BI168" i="10"/>
  <c r="BH168" i="10"/>
  <c r="BG168" i="10"/>
  <c r="BF168" i="10"/>
  <c r="T168" i="10"/>
  <c r="R168" i="10"/>
  <c r="P168" i="10"/>
  <c r="BI167" i="10"/>
  <c r="BH167" i="10"/>
  <c r="BG167" i="10"/>
  <c r="BF167" i="10"/>
  <c r="T167" i="10"/>
  <c r="R167" i="10"/>
  <c r="P167" i="10"/>
  <c r="BI166" i="10"/>
  <c r="BH166" i="10"/>
  <c r="BG166" i="10"/>
  <c r="BF166" i="10"/>
  <c r="T166" i="10"/>
  <c r="R166" i="10"/>
  <c r="P166" i="10"/>
  <c r="BI165" i="10"/>
  <c r="BH165" i="10"/>
  <c r="BG165" i="10"/>
  <c r="BF165" i="10"/>
  <c r="T165" i="10"/>
  <c r="R165" i="10"/>
  <c r="P165" i="10"/>
  <c r="BI164" i="10"/>
  <c r="BH164" i="10"/>
  <c r="BG164" i="10"/>
  <c r="BF164" i="10"/>
  <c r="T164" i="10"/>
  <c r="R164" i="10"/>
  <c r="P164" i="10"/>
  <c r="BI163" i="10"/>
  <c r="BH163" i="10"/>
  <c r="BG163" i="10"/>
  <c r="BF163" i="10"/>
  <c r="T163" i="10"/>
  <c r="R163" i="10"/>
  <c r="P163" i="10"/>
  <c r="BI162" i="10"/>
  <c r="BH162" i="10"/>
  <c r="BG162" i="10"/>
  <c r="BF162" i="10"/>
  <c r="T162" i="10"/>
  <c r="R162" i="10"/>
  <c r="P162" i="10"/>
  <c r="BI161" i="10"/>
  <c r="BH161" i="10"/>
  <c r="BG161" i="10"/>
  <c r="BF161" i="10"/>
  <c r="T161" i="10"/>
  <c r="R161" i="10"/>
  <c r="P161" i="10"/>
  <c r="BI160" i="10"/>
  <c r="BH160" i="10"/>
  <c r="BG160" i="10"/>
  <c r="BF160" i="10"/>
  <c r="T160" i="10"/>
  <c r="R160" i="10"/>
  <c r="P160" i="10"/>
  <c r="BI159" i="10"/>
  <c r="BH159" i="10"/>
  <c r="BG159" i="10"/>
  <c r="BF159" i="10"/>
  <c r="T159" i="10"/>
  <c r="R159" i="10"/>
  <c r="P159" i="10"/>
  <c r="BI158" i="10"/>
  <c r="BH158" i="10"/>
  <c r="BG158" i="10"/>
  <c r="BF158" i="10"/>
  <c r="T158" i="10"/>
  <c r="R158" i="10"/>
  <c r="P158" i="10"/>
  <c r="BI157" i="10"/>
  <c r="BH157" i="10"/>
  <c r="BG157" i="10"/>
  <c r="BF157" i="10"/>
  <c r="T157" i="10"/>
  <c r="R157" i="10"/>
  <c r="P157" i="10"/>
  <c r="BI155" i="10"/>
  <c r="BH155" i="10"/>
  <c r="BG155" i="10"/>
  <c r="BF155" i="10"/>
  <c r="T155" i="10"/>
  <c r="R155" i="10"/>
  <c r="P155" i="10"/>
  <c r="BI154" i="10"/>
  <c r="BH154" i="10"/>
  <c r="BG154" i="10"/>
  <c r="BF154" i="10"/>
  <c r="T154" i="10"/>
  <c r="R154" i="10"/>
  <c r="P154" i="10"/>
  <c r="BI153" i="10"/>
  <c r="BH153" i="10"/>
  <c r="BG153" i="10"/>
  <c r="BF153" i="10"/>
  <c r="T153" i="10"/>
  <c r="R153" i="10"/>
  <c r="P153" i="10"/>
  <c r="BI152" i="10"/>
  <c r="BH152" i="10"/>
  <c r="BG152" i="10"/>
  <c r="BF152" i="10"/>
  <c r="T152" i="10"/>
  <c r="R152" i="10"/>
  <c r="P152" i="10"/>
  <c r="BI151" i="10"/>
  <c r="BH151" i="10"/>
  <c r="BG151" i="10"/>
  <c r="BF151" i="10"/>
  <c r="T151" i="10"/>
  <c r="R151" i="10"/>
  <c r="P151" i="10"/>
  <c r="BI150" i="10"/>
  <c r="BH150" i="10"/>
  <c r="BG150" i="10"/>
  <c r="BF150" i="10"/>
  <c r="T150" i="10"/>
  <c r="R150" i="10"/>
  <c r="P150" i="10"/>
  <c r="BI149" i="10"/>
  <c r="BH149" i="10"/>
  <c r="BG149" i="10"/>
  <c r="BF149" i="10"/>
  <c r="T149" i="10"/>
  <c r="R149" i="10"/>
  <c r="P149" i="10"/>
  <c r="BI148" i="10"/>
  <c r="BH148" i="10"/>
  <c r="BG148" i="10"/>
  <c r="BF148" i="10"/>
  <c r="T148" i="10"/>
  <c r="R148" i="10"/>
  <c r="P148" i="10"/>
  <c r="BI147" i="10"/>
  <c r="BH147" i="10"/>
  <c r="BG147" i="10"/>
  <c r="BF147" i="10"/>
  <c r="T147" i="10"/>
  <c r="R147" i="10"/>
  <c r="P147" i="10"/>
  <c r="BI145" i="10"/>
  <c r="BH145" i="10"/>
  <c r="BG145" i="10"/>
  <c r="BF145" i="10"/>
  <c r="T145" i="10"/>
  <c r="R145" i="10"/>
  <c r="P145" i="10"/>
  <c r="BI144" i="10"/>
  <c r="BH144" i="10"/>
  <c r="BG144" i="10"/>
  <c r="BF144" i="10"/>
  <c r="T144" i="10"/>
  <c r="R144" i="10"/>
  <c r="P144" i="10"/>
  <c r="BI143" i="10"/>
  <c r="BH143" i="10"/>
  <c r="BG143" i="10"/>
  <c r="BF143" i="10"/>
  <c r="T143" i="10"/>
  <c r="R143" i="10"/>
  <c r="P143" i="10"/>
  <c r="BI142" i="10"/>
  <c r="BH142" i="10"/>
  <c r="BG142" i="10"/>
  <c r="BF142" i="10"/>
  <c r="T142" i="10"/>
  <c r="R142" i="10"/>
  <c r="P142" i="10"/>
  <c r="BI141" i="10"/>
  <c r="BH141" i="10"/>
  <c r="BG141" i="10"/>
  <c r="BF141" i="10"/>
  <c r="T141" i="10"/>
  <c r="R141" i="10"/>
  <c r="P141" i="10"/>
  <c r="BI140" i="10"/>
  <c r="BH140" i="10"/>
  <c r="BG140" i="10"/>
  <c r="BF140" i="10"/>
  <c r="T140" i="10"/>
  <c r="R140" i="10"/>
  <c r="P140" i="10"/>
  <c r="BI139" i="10"/>
  <c r="BH139" i="10"/>
  <c r="BG139" i="10"/>
  <c r="BF139" i="10"/>
  <c r="T139" i="10"/>
  <c r="R139" i="10"/>
  <c r="P139" i="10"/>
  <c r="BI138" i="10"/>
  <c r="BH138" i="10"/>
  <c r="BG138" i="10"/>
  <c r="BF138" i="10"/>
  <c r="T138" i="10"/>
  <c r="R138" i="10"/>
  <c r="P138" i="10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4" i="10"/>
  <c r="BH134" i="10"/>
  <c r="BG134" i="10"/>
  <c r="BF134" i="10"/>
  <c r="T134" i="10"/>
  <c r="R134" i="10"/>
  <c r="P134" i="10"/>
  <c r="BI133" i="10"/>
  <c r="BH133" i="10"/>
  <c r="BG133" i="10"/>
  <c r="BF133" i="10"/>
  <c r="T133" i="10"/>
  <c r="R133" i="10"/>
  <c r="P133" i="10"/>
  <c r="BI132" i="10"/>
  <c r="BH132" i="10"/>
  <c r="BG132" i="10"/>
  <c r="BF132" i="10"/>
  <c r="T132" i="10"/>
  <c r="R132" i="10"/>
  <c r="P132" i="10"/>
  <c r="BI131" i="10"/>
  <c r="BH131" i="10"/>
  <c r="BG131" i="10"/>
  <c r="BF131" i="10"/>
  <c r="T131" i="10"/>
  <c r="R131" i="10"/>
  <c r="P131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BI127" i="10"/>
  <c r="BH127" i="10"/>
  <c r="BG127" i="10"/>
  <c r="BF127" i="10"/>
  <c r="T127" i="10"/>
  <c r="R127" i="10"/>
  <c r="P127" i="10"/>
  <c r="BI126" i="10"/>
  <c r="BH126" i="10"/>
  <c r="BG126" i="10"/>
  <c r="BF126" i="10"/>
  <c r="T126" i="10"/>
  <c r="R126" i="10"/>
  <c r="P126" i="10"/>
  <c r="F117" i="10"/>
  <c r="E115" i="10"/>
  <c r="F89" i="10"/>
  <c r="E87" i="10"/>
  <c r="J24" i="10"/>
  <c r="E24" i="10"/>
  <c r="J120" i="10" s="1"/>
  <c r="J23" i="10"/>
  <c r="J21" i="10"/>
  <c r="E21" i="10"/>
  <c r="J119" i="10"/>
  <c r="J20" i="10"/>
  <c r="J18" i="10"/>
  <c r="E18" i="10"/>
  <c r="F92" i="10" s="1"/>
  <c r="J17" i="10"/>
  <c r="J15" i="10"/>
  <c r="E15" i="10"/>
  <c r="F91" i="10"/>
  <c r="J14" i="10"/>
  <c r="J12" i="10"/>
  <c r="J89" i="10" s="1"/>
  <c r="E7" i="10"/>
  <c r="E85" i="10"/>
  <c r="J37" i="9"/>
  <c r="J36" i="9"/>
  <c r="AY102" i="1"/>
  <c r="J35" i="9"/>
  <c r="AX102" i="1" s="1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5" i="9"/>
  <c r="BH185" i="9"/>
  <c r="BG185" i="9"/>
  <c r="BF185" i="9"/>
  <c r="T185" i="9"/>
  <c r="R185" i="9"/>
  <c r="P185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9" i="9"/>
  <c r="BH179" i="9"/>
  <c r="BG179" i="9"/>
  <c r="BF179" i="9"/>
  <c r="T179" i="9"/>
  <c r="R179" i="9"/>
  <c r="P179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5" i="9"/>
  <c r="BH175" i="9"/>
  <c r="BG175" i="9"/>
  <c r="BF175" i="9"/>
  <c r="T175" i="9"/>
  <c r="R175" i="9"/>
  <c r="P175" i="9"/>
  <c r="BI174" i="9"/>
  <c r="BH174" i="9"/>
  <c r="BG174" i="9"/>
  <c r="BF174" i="9"/>
  <c r="T174" i="9"/>
  <c r="R174" i="9"/>
  <c r="P174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1" i="9"/>
  <c r="BH171" i="9"/>
  <c r="BG171" i="9"/>
  <c r="BF171" i="9"/>
  <c r="T171" i="9"/>
  <c r="R171" i="9"/>
  <c r="P171" i="9"/>
  <c r="BI170" i="9"/>
  <c r="BH170" i="9"/>
  <c r="BG170" i="9"/>
  <c r="BF170" i="9"/>
  <c r="T170" i="9"/>
  <c r="R170" i="9"/>
  <c r="P170" i="9"/>
  <c r="BI169" i="9"/>
  <c r="BH169" i="9"/>
  <c r="BG169" i="9"/>
  <c r="BF169" i="9"/>
  <c r="T169" i="9"/>
  <c r="R169" i="9"/>
  <c r="P169" i="9"/>
  <c r="BI168" i="9"/>
  <c r="BH168" i="9"/>
  <c r="BG168" i="9"/>
  <c r="BF168" i="9"/>
  <c r="T168" i="9"/>
  <c r="R168" i="9"/>
  <c r="P168" i="9"/>
  <c r="BI167" i="9"/>
  <c r="BH167" i="9"/>
  <c r="BG167" i="9"/>
  <c r="BF167" i="9"/>
  <c r="T167" i="9"/>
  <c r="R167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6" i="9"/>
  <c r="BH156" i="9"/>
  <c r="BG156" i="9"/>
  <c r="BF156" i="9"/>
  <c r="T156" i="9"/>
  <c r="R156" i="9"/>
  <c r="P156" i="9"/>
  <c r="BI155" i="9"/>
  <c r="BH155" i="9"/>
  <c r="BG155" i="9"/>
  <c r="BF155" i="9"/>
  <c r="T155" i="9"/>
  <c r="R155" i="9"/>
  <c r="P155" i="9"/>
  <c r="BI154" i="9"/>
  <c r="BH154" i="9"/>
  <c r="BG154" i="9"/>
  <c r="BF154" i="9"/>
  <c r="T154" i="9"/>
  <c r="R154" i="9"/>
  <c r="P154" i="9"/>
  <c r="BI153" i="9"/>
  <c r="BH153" i="9"/>
  <c r="BG153" i="9"/>
  <c r="BF153" i="9"/>
  <c r="T153" i="9"/>
  <c r="R153" i="9"/>
  <c r="P153" i="9"/>
  <c r="BI152" i="9"/>
  <c r="BH152" i="9"/>
  <c r="BG152" i="9"/>
  <c r="BF152" i="9"/>
  <c r="T152" i="9"/>
  <c r="R152" i="9"/>
  <c r="P152" i="9"/>
  <c r="BI151" i="9"/>
  <c r="BH151" i="9"/>
  <c r="BG151" i="9"/>
  <c r="BF151" i="9"/>
  <c r="T151" i="9"/>
  <c r="R151" i="9"/>
  <c r="P151" i="9"/>
  <c r="BI149" i="9"/>
  <c r="BH149" i="9"/>
  <c r="BG149" i="9"/>
  <c r="BF149" i="9"/>
  <c r="T149" i="9"/>
  <c r="R149" i="9"/>
  <c r="P149" i="9"/>
  <c r="BI148" i="9"/>
  <c r="BH148" i="9"/>
  <c r="BG148" i="9"/>
  <c r="BF148" i="9"/>
  <c r="T148" i="9"/>
  <c r="R148" i="9"/>
  <c r="P148" i="9"/>
  <c r="BI147" i="9"/>
  <c r="BH147" i="9"/>
  <c r="BG147" i="9"/>
  <c r="BF147" i="9"/>
  <c r="T147" i="9"/>
  <c r="R147" i="9"/>
  <c r="P147" i="9"/>
  <c r="BI146" i="9"/>
  <c r="BH146" i="9"/>
  <c r="BG146" i="9"/>
  <c r="BF146" i="9"/>
  <c r="T146" i="9"/>
  <c r="R146" i="9"/>
  <c r="P146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3" i="9"/>
  <c r="BH143" i="9"/>
  <c r="BG143" i="9"/>
  <c r="BF143" i="9"/>
  <c r="T143" i="9"/>
  <c r="R143" i="9"/>
  <c r="P143" i="9"/>
  <c r="BI142" i="9"/>
  <c r="BH142" i="9"/>
  <c r="BG142" i="9"/>
  <c r="BF142" i="9"/>
  <c r="T142" i="9"/>
  <c r="R142" i="9"/>
  <c r="P142" i="9"/>
  <c r="BI141" i="9"/>
  <c r="BH141" i="9"/>
  <c r="BG141" i="9"/>
  <c r="BF141" i="9"/>
  <c r="T141" i="9"/>
  <c r="R141" i="9"/>
  <c r="P141" i="9"/>
  <c r="BI140" i="9"/>
  <c r="BH140" i="9"/>
  <c r="BG140" i="9"/>
  <c r="BF140" i="9"/>
  <c r="T140" i="9"/>
  <c r="R140" i="9"/>
  <c r="P140" i="9"/>
  <c r="BI139" i="9"/>
  <c r="BH139" i="9"/>
  <c r="BG139" i="9"/>
  <c r="BF139" i="9"/>
  <c r="T139" i="9"/>
  <c r="R139" i="9"/>
  <c r="P139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5" i="9"/>
  <c r="BH135" i="9"/>
  <c r="BG135" i="9"/>
  <c r="BF135" i="9"/>
  <c r="T135" i="9"/>
  <c r="R135" i="9"/>
  <c r="P135" i="9"/>
  <c r="BI134" i="9"/>
  <c r="BH134" i="9"/>
  <c r="BG134" i="9"/>
  <c r="BF134" i="9"/>
  <c r="T134" i="9"/>
  <c r="R134" i="9"/>
  <c r="P134" i="9"/>
  <c r="BI133" i="9"/>
  <c r="BH133" i="9"/>
  <c r="BG133" i="9"/>
  <c r="BF133" i="9"/>
  <c r="T133" i="9"/>
  <c r="R133" i="9"/>
  <c r="P133" i="9"/>
  <c r="BI131" i="9"/>
  <c r="BH131" i="9"/>
  <c r="BG131" i="9"/>
  <c r="BF131" i="9"/>
  <c r="T131" i="9"/>
  <c r="R131" i="9"/>
  <c r="P131" i="9"/>
  <c r="BI130" i="9"/>
  <c r="BH130" i="9"/>
  <c r="BG130" i="9"/>
  <c r="BF130" i="9"/>
  <c r="T130" i="9"/>
  <c r="R130" i="9"/>
  <c r="P130" i="9"/>
  <c r="BI129" i="9"/>
  <c r="BH129" i="9"/>
  <c r="BG129" i="9"/>
  <c r="BF129" i="9"/>
  <c r="T129" i="9"/>
  <c r="R129" i="9"/>
  <c r="P129" i="9"/>
  <c r="BI128" i="9"/>
  <c r="BH128" i="9"/>
  <c r="BG128" i="9"/>
  <c r="BF128" i="9"/>
  <c r="T128" i="9"/>
  <c r="R128" i="9"/>
  <c r="P128" i="9"/>
  <c r="BI127" i="9"/>
  <c r="BH127" i="9"/>
  <c r="BG127" i="9"/>
  <c r="BF127" i="9"/>
  <c r="T127" i="9"/>
  <c r="R127" i="9"/>
  <c r="P127" i="9"/>
  <c r="BI126" i="9"/>
  <c r="BH126" i="9"/>
  <c r="BG126" i="9"/>
  <c r="BF126" i="9"/>
  <c r="T126" i="9"/>
  <c r="R126" i="9"/>
  <c r="P126" i="9"/>
  <c r="BI125" i="9"/>
  <c r="BH125" i="9"/>
  <c r="BG125" i="9"/>
  <c r="BF125" i="9"/>
  <c r="T125" i="9"/>
  <c r="R125" i="9"/>
  <c r="P125" i="9"/>
  <c r="F116" i="9"/>
  <c r="E114" i="9"/>
  <c r="F89" i="9"/>
  <c r="E87" i="9"/>
  <c r="J24" i="9"/>
  <c r="E24" i="9"/>
  <c r="J119" i="9" s="1"/>
  <c r="J23" i="9"/>
  <c r="J21" i="9"/>
  <c r="E21" i="9"/>
  <c r="J91" i="9" s="1"/>
  <c r="J20" i="9"/>
  <c r="J18" i="9"/>
  <c r="E18" i="9"/>
  <c r="F92" i="9" s="1"/>
  <c r="J17" i="9"/>
  <c r="J15" i="9"/>
  <c r="E15" i="9"/>
  <c r="F91" i="9" s="1"/>
  <c r="J14" i="9"/>
  <c r="J12" i="9"/>
  <c r="J116" i="9" s="1"/>
  <c r="E7" i="9"/>
  <c r="E85" i="9"/>
  <c r="J37" i="8"/>
  <c r="J36" i="8"/>
  <c r="AY101" i="1" s="1"/>
  <c r="J35" i="8"/>
  <c r="AX101" i="1"/>
  <c r="BI258" i="8"/>
  <c r="BH258" i="8"/>
  <c r="BG258" i="8"/>
  <c r="BF258" i="8"/>
  <c r="T258" i="8"/>
  <c r="R258" i="8"/>
  <c r="P258" i="8"/>
  <c r="BI257" i="8"/>
  <c r="BH257" i="8"/>
  <c r="BG257" i="8"/>
  <c r="BF257" i="8"/>
  <c r="T257" i="8"/>
  <c r="R257" i="8"/>
  <c r="P257" i="8"/>
  <c r="BI255" i="8"/>
  <c r="BH255" i="8"/>
  <c r="BG255" i="8"/>
  <c r="BF255" i="8"/>
  <c r="T255" i="8"/>
  <c r="R255" i="8"/>
  <c r="P255" i="8"/>
  <c r="BI254" i="8"/>
  <c r="BH254" i="8"/>
  <c r="BG254" i="8"/>
  <c r="BF254" i="8"/>
  <c r="T254" i="8"/>
  <c r="R254" i="8"/>
  <c r="P254" i="8"/>
  <c r="BI253" i="8"/>
  <c r="BH253" i="8"/>
  <c r="BG253" i="8"/>
  <c r="BF253" i="8"/>
  <c r="T253" i="8"/>
  <c r="R253" i="8"/>
  <c r="P253" i="8"/>
  <c r="BI252" i="8"/>
  <c r="BH252" i="8"/>
  <c r="BG252" i="8"/>
  <c r="BF252" i="8"/>
  <c r="T252" i="8"/>
  <c r="R252" i="8"/>
  <c r="P252" i="8"/>
  <c r="BI251" i="8"/>
  <c r="BH251" i="8"/>
  <c r="BG251" i="8"/>
  <c r="BF251" i="8"/>
  <c r="T251" i="8"/>
  <c r="R251" i="8"/>
  <c r="P251" i="8"/>
  <c r="BI250" i="8"/>
  <c r="BH250" i="8"/>
  <c r="BG250" i="8"/>
  <c r="BF250" i="8"/>
  <c r="T250" i="8"/>
  <c r="R250" i="8"/>
  <c r="P250" i="8"/>
  <c r="BI249" i="8"/>
  <c r="BH249" i="8"/>
  <c r="BG249" i="8"/>
  <c r="BF249" i="8"/>
  <c r="T249" i="8"/>
  <c r="R249" i="8"/>
  <c r="P249" i="8"/>
  <c r="BI248" i="8"/>
  <c r="BH248" i="8"/>
  <c r="BG248" i="8"/>
  <c r="BF248" i="8"/>
  <c r="T248" i="8"/>
  <c r="R248" i="8"/>
  <c r="P248" i="8"/>
  <c r="BI247" i="8"/>
  <c r="BH247" i="8"/>
  <c r="BG247" i="8"/>
  <c r="BF247" i="8"/>
  <c r="T247" i="8"/>
  <c r="R247" i="8"/>
  <c r="P247" i="8"/>
  <c r="BI246" i="8"/>
  <c r="BH246" i="8"/>
  <c r="BG246" i="8"/>
  <c r="BF246" i="8"/>
  <c r="T246" i="8"/>
  <c r="R246" i="8"/>
  <c r="P246" i="8"/>
  <c r="BI245" i="8"/>
  <c r="BH245" i="8"/>
  <c r="BG245" i="8"/>
  <c r="BF245" i="8"/>
  <c r="T245" i="8"/>
  <c r="R245" i="8"/>
  <c r="P245" i="8"/>
  <c r="BI244" i="8"/>
  <c r="BH244" i="8"/>
  <c r="BG244" i="8"/>
  <c r="BF244" i="8"/>
  <c r="T244" i="8"/>
  <c r="R244" i="8"/>
  <c r="P244" i="8"/>
  <c r="BI243" i="8"/>
  <c r="BH243" i="8"/>
  <c r="BG243" i="8"/>
  <c r="BF243" i="8"/>
  <c r="T243" i="8"/>
  <c r="R243" i="8"/>
  <c r="P243" i="8"/>
  <c r="BI242" i="8"/>
  <c r="BH242" i="8"/>
  <c r="BG242" i="8"/>
  <c r="BF242" i="8"/>
  <c r="T242" i="8"/>
  <c r="R242" i="8"/>
  <c r="P242" i="8"/>
  <c r="BI241" i="8"/>
  <c r="BH241" i="8"/>
  <c r="BG241" i="8"/>
  <c r="BF241" i="8"/>
  <c r="T241" i="8"/>
  <c r="R241" i="8"/>
  <c r="P241" i="8"/>
  <c r="BI240" i="8"/>
  <c r="BH240" i="8"/>
  <c r="BG240" i="8"/>
  <c r="BF240" i="8"/>
  <c r="T240" i="8"/>
  <c r="R240" i="8"/>
  <c r="P240" i="8"/>
  <c r="BI239" i="8"/>
  <c r="BH239" i="8"/>
  <c r="BG239" i="8"/>
  <c r="BF239" i="8"/>
  <c r="T239" i="8"/>
  <c r="R239" i="8"/>
  <c r="P239" i="8"/>
  <c r="BI238" i="8"/>
  <c r="BH238" i="8"/>
  <c r="BG238" i="8"/>
  <c r="BF238" i="8"/>
  <c r="T238" i="8"/>
  <c r="R238" i="8"/>
  <c r="P238" i="8"/>
  <c r="BI237" i="8"/>
  <c r="BH237" i="8"/>
  <c r="BG237" i="8"/>
  <c r="BF237" i="8"/>
  <c r="T237" i="8"/>
  <c r="R237" i="8"/>
  <c r="P237" i="8"/>
  <c r="BI236" i="8"/>
  <c r="BH236" i="8"/>
  <c r="BG236" i="8"/>
  <c r="BF236" i="8"/>
  <c r="T236" i="8"/>
  <c r="R236" i="8"/>
  <c r="P236" i="8"/>
  <c r="BI235" i="8"/>
  <c r="BH235" i="8"/>
  <c r="BG235" i="8"/>
  <c r="BF235" i="8"/>
  <c r="T235" i="8"/>
  <c r="R235" i="8"/>
  <c r="P235" i="8"/>
  <c r="BI234" i="8"/>
  <c r="BH234" i="8"/>
  <c r="BG234" i="8"/>
  <c r="BF234" i="8"/>
  <c r="T234" i="8"/>
  <c r="R234" i="8"/>
  <c r="P234" i="8"/>
  <c r="BI233" i="8"/>
  <c r="BH233" i="8"/>
  <c r="BG233" i="8"/>
  <c r="BF233" i="8"/>
  <c r="T233" i="8"/>
  <c r="R233" i="8"/>
  <c r="P233" i="8"/>
  <c r="BI232" i="8"/>
  <c r="BH232" i="8"/>
  <c r="BG232" i="8"/>
  <c r="BF232" i="8"/>
  <c r="T232" i="8"/>
  <c r="R232" i="8"/>
  <c r="P232" i="8"/>
  <c r="BI231" i="8"/>
  <c r="BH231" i="8"/>
  <c r="BG231" i="8"/>
  <c r="BF231" i="8"/>
  <c r="T231" i="8"/>
  <c r="R231" i="8"/>
  <c r="P231" i="8"/>
  <c r="BI230" i="8"/>
  <c r="BH230" i="8"/>
  <c r="BG230" i="8"/>
  <c r="BF230" i="8"/>
  <c r="T230" i="8"/>
  <c r="R230" i="8"/>
  <c r="P230" i="8"/>
  <c r="BI229" i="8"/>
  <c r="BH229" i="8"/>
  <c r="BG229" i="8"/>
  <c r="BF229" i="8"/>
  <c r="T229" i="8"/>
  <c r="R229" i="8"/>
  <c r="P229" i="8"/>
  <c r="BI228" i="8"/>
  <c r="BH228" i="8"/>
  <c r="BG228" i="8"/>
  <c r="BF228" i="8"/>
  <c r="T228" i="8"/>
  <c r="R228" i="8"/>
  <c r="P228" i="8"/>
  <c r="BI227" i="8"/>
  <c r="BH227" i="8"/>
  <c r="BG227" i="8"/>
  <c r="BF227" i="8"/>
  <c r="T227" i="8"/>
  <c r="R227" i="8"/>
  <c r="P227" i="8"/>
  <c r="BI226" i="8"/>
  <c r="BH226" i="8"/>
  <c r="BG226" i="8"/>
  <c r="BF226" i="8"/>
  <c r="T226" i="8"/>
  <c r="R226" i="8"/>
  <c r="P226" i="8"/>
  <c r="BI225" i="8"/>
  <c r="BH225" i="8"/>
  <c r="BG225" i="8"/>
  <c r="BF225" i="8"/>
  <c r="T225" i="8"/>
  <c r="R225" i="8"/>
  <c r="P225" i="8"/>
  <c r="BI224" i="8"/>
  <c r="BH224" i="8"/>
  <c r="BG224" i="8"/>
  <c r="BF224" i="8"/>
  <c r="T224" i="8"/>
  <c r="R224" i="8"/>
  <c r="P224" i="8"/>
  <c r="BI223" i="8"/>
  <c r="BH223" i="8"/>
  <c r="BG223" i="8"/>
  <c r="BF223" i="8"/>
  <c r="T223" i="8"/>
  <c r="R223" i="8"/>
  <c r="P223" i="8"/>
  <c r="BI221" i="8"/>
  <c r="BH221" i="8"/>
  <c r="BG221" i="8"/>
  <c r="BF221" i="8"/>
  <c r="T221" i="8"/>
  <c r="R221" i="8"/>
  <c r="P221" i="8"/>
  <c r="BI220" i="8"/>
  <c r="BH220" i="8"/>
  <c r="BG220" i="8"/>
  <c r="BF220" i="8"/>
  <c r="T220" i="8"/>
  <c r="R220" i="8"/>
  <c r="P220" i="8"/>
  <c r="BI218" i="8"/>
  <c r="BH218" i="8"/>
  <c r="BG218" i="8"/>
  <c r="BF218" i="8"/>
  <c r="T218" i="8"/>
  <c r="R218" i="8"/>
  <c r="P218" i="8"/>
  <c r="BI217" i="8"/>
  <c r="BH217" i="8"/>
  <c r="BG217" i="8"/>
  <c r="BF217" i="8"/>
  <c r="T217" i="8"/>
  <c r="R217" i="8"/>
  <c r="P217" i="8"/>
  <c r="BI216" i="8"/>
  <c r="BH216" i="8"/>
  <c r="BG216" i="8"/>
  <c r="BF216" i="8"/>
  <c r="T216" i="8"/>
  <c r="R216" i="8"/>
  <c r="P216" i="8"/>
  <c r="BI215" i="8"/>
  <c r="BH215" i="8"/>
  <c r="BG215" i="8"/>
  <c r="BF215" i="8"/>
  <c r="T215" i="8"/>
  <c r="R215" i="8"/>
  <c r="P215" i="8"/>
  <c r="BI214" i="8"/>
  <c r="BH214" i="8"/>
  <c r="BG214" i="8"/>
  <c r="BF214" i="8"/>
  <c r="T214" i="8"/>
  <c r="R214" i="8"/>
  <c r="P214" i="8"/>
  <c r="BI213" i="8"/>
  <c r="BH213" i="8"/>
  <c r="BG213" i="8"/>
  <c r="BF213" i="8"/>
  <c r="T213" i="8"/>
  <c r="R213" i="8"/>
  <c r="P213" i="8"/>
  <c r="BI212" i="8"/>
  <c r="BH212" i="8"/>
  <c r="BG212" i="8"/>
  <c r="BF212" i="8"/>
  <c r="T212" i="8"/>
  <c r="R212" i="8"/>
  <c r="P212" i="8"/>
  <c r="BI211" i="8"/>
  <c r="BH211" i="8"/>
  <c r="BG211" i="8"/>
  <c r="BF211" i="8"/>
  <c r="T211" i="8"/>
  <c r="R211" i="8"/>
  <c r="P211" i="8"/>
  <c r="BI210" i="8"/>
  <c r="BH210" i="8"/>
  <c r="BG210" i="8"/>
  <c r="BF210" i="8"/>
  <c r="T210" i="8"/>
  <c r="R210" i="8"/>
  <c r="P210" i="8"/>
  <c r="BI209" i="8"/>
  <c r="BH209" i="8"/>
  <c r="BG209" i="8"/>
  <c r="BF209" i="8"/>
  <c r="T209" i="8"/>
  <c r="R209" i="8"/>
  <c r="P209" i="8"/>
  <c r="BI208" i="8"/>
  <c r="BH208" i="8"/>
  <c r="BG208" i="8"/>
  <c r="BF208" i="8"/>
  <c r="T208" i="8"/>
  <c r="R208" i="8"/>
  <c r="P208" i="8"/>
  <c r="BI207" i="8"/>
  <c r="BH207" i="8"/>
  <c r="BG207" i="8"/>
  <c r="BF207" i="8"/>
  <c r="T207" i="8"/>
  <c r="R207" i="8"/>
  <c r="P207" i="8"/>
  <c r="BI206" i="8"/>
  <c r="BH206" i="8"/>
  <c r="BG206" i="8"/>
  <c r="BF206" i="8"/>
  <c r="T206" i="8"/>
  <c r="R206" i="8"/>
  <c r="P206" i="8"/>
  <c r="BI205" i="8"/>
  <c r="BH205" i="8"/>
  <c r="BG205" i="8"/>
  <c r="BF205" i="8"/>
  <c r="T205" i="8"/>
  <c r="R205" i="8"/>
  <c r="P205" i="8"/>
  <c r="BI204" i="8"/>
  <c r="BH204" i="8"/>
  <c r="BG204" i="8"/>
  <c r="BF204" i="8"/>
  <c r="T204" i="8"/>
  <c r="R204" i="8"/>
  <c r="P204" i="8"/>
  <c r="BI203" i="8"/>
  <c r="BH203" i="8"/>
  <c r="BG203" i="8"/>
  <c r="BF203" i="8"/>
  <c r="T203" i="8"/>
  <c r="R203" i="8"/>
  <c r="P203" i="8"/>
  <c r="BI202" i="8"/>
  <c r="BH202" i="8"/>
  <c r="BG202" i="8"/>
  <c r="BF202" i="8"/>
  <c r="T202" i="8"/>
  <c r="R202" i="8"/>
  <c r="P202" i="8"/>
  <c r="BI201" i="8"/>
  <c r="BH201" i="8"/>
  <c r="BG201" i="8"/>
  <c r="BF201" i="8"/>
  <c r="T201" i="8"/>
  <c r="R201" i="8"/>
  <c r="P201" i="8"/>
  <c r="BI200" i="8"/>
  <c r="BH200" i="8"/>
  <c r="BG200" i="8"/>
  <c r="BF200" i="8"/>
  <c r="T200" i="8"/>
  <c r="R200" i="8"/>
  <c r="P200" i="8"/>
  <c r="BI199" i="8"/>
  <c r="BH199" i="8"/>
  <c r="BG199" i="8"/>
  <c r="BF199" i="8"/>
  <c r="T199" i="8"/>
  <c r="R199" i="8"/>
  <c r="P199" i="8"/>
  <c r="BI198" i="8"/>
  <c r="BH198" i="8"/>
  <c r="BG198" i="8"/>
  <c r="BF198" i="8"/>
  <c r="T198" i="8"/>
  <c r="R198" i="8"/>
  <c r="P198" i="8"/>
  <c r="BI197" i="8"/>
  <c r="BH197" i="8"/>
  <c r="BG197" i="8"/>
  <c r="BF197" i="8"/>
  <c r="T197" i="8"/>
  <c r="R197" i="8"/>
  <c r="P197" i="8"/>
  <c r="BI195" i="8"/>
  <c r="BH195" i="8"/>
  <c r="BG195" i="8"/>
  <c r="BF195" i="8"/>
  <c r="T195" i="8"/>
  <c r="R195" i="8"/>
  <c r="P195" i="8"/>
  <c r="BI194" i="8"/>
  <c r="BH194" i="8"/>
  <c r="BG194" i="8"/>
  <c r="BF194" i="8"/>
  <c r="T194" i="8"/>
  <c r="R194" i="8"/>
  <c r="P194" i="8"/>
  <c r="BI193" i="8"/>
  <c r="BH193" i="8"/>
  <c r="BG193" i="8"/>
  <c r="BF193" i="8"/>
  <c r="T193" i="8"/>
  <c r="R193" i="8"/>
  <c r="P193" i="8"/>
  <c r="BI192" i="8"/>
  <c r="BH192" i="8"/>
  <c r="BG192" i="8"/>
  <c r="BF192" i="8"/>
  <c r="T192" i="8"/>
  <c r="R192" i="8"/>
  <c r="P192" i="8"/>
  <c r="BI191" i="8"/>
  <c r="BH191" i="8"/>
  <c r="BG191" i="8"/>
  <c r="BF191" i="8"/>
  <c r="T191" i="8"/>
  <c r="R191" i="8"/>
  <c r="P191" i="8"/>
  <c r="BI190" i="8"/>
  <c r="BH190" i="8"/>
  <c r="BG190" i="8"/>
  <c r="BF190" i="8"/>
  <c r="T190" i="8"/>
  <c r="R190" i="8"/>
  <c r="P190" i="8"/>
  <c r="BI189" i="8"/>
  <c r="BH189" i="8"/>
  <c r="BG189" i="8"/>
  <c r="BF189" i="8"/>
  <c r="T189" i="8"/>
  <c r="R189" i="8"/>
  <c r="P189" i="8"/>
  <c r="BI188" i="8"/>
  <c r="BH188" i="8"/>
  <c r="BG188" i="8"/>
  <c r="BF188" i="8"/>
  <c r="T188" i="8"/>
  <c r="R188" i="8"/>
  <c r="P188" i="8"/>
  <c r="BI187" i="8"/>
  <c r="BH187" i="8"/>
  <c r="BG187" i="8"/>
  <c r="BF187" i="8"/>
  <c r="T187" i="8"/>
  <c r="R187" i="8"/>
  <c r="P187" i="8"/>
  <c r="BI186" i="8"/>
  <c r="BH186" i="8"/>
  <c r="BG186" i="8"/>
  <c r="BF186" i="8"/>
  <c r="T186" i="8"/>
  <c r="R186" i="8"/>
  <c r="P186" i="8"/>
  <c r="BI185" i="8"/>
  <c r="BH185" i="8"/>
  <c r="BG185" i="8"/>
  <c r="BF185" i="8"/>
  <c r="T185" i="8"/>
  <c r="R185" i="8"/>
  <c r="P185" i="8"/>
  <c r="BI184" i="8"/>
  <c r="BH184" i="8"/>
  <c r="BG184" i="8"/>
  <c r="BF184" i="8"/>
  <c r="T184" i="8"/>
  <c r="R184" i="8"/>
  <c r="P184" i="8"/>
  <c r="BI183" i="8"/>
  <c r="BH183" i="8"/>
  <c r="BG183" i="8"/>
  <c r="BF183" i="8"/>
  <c r="T183" i="8"/>
  <c r="R183" i="8"/>
  <c r="P183" i="8"/>
  <c r="BI182" i="8"/>
  <c r="BH182" i="8"/>
  <c r="BG182" i="8"/>
  <c r="BF182" i="8"/>
  <c r="T182" i="8"/>
  <c r="R182" i="8"/>
  <c r="P182" i="8"/>
  <c r="BI181" i="8"/>
  <c r="BH181" i="8"/>
  <c r="BG181" i="8"/>
  <c r="BF181" i="8"/>
  <c r="T181" i="8"/>
  <c r="R181" i="8"/>
  <c r="P181" i="8"/>
  <c r="BI180" i="8"/>
  <c r="BH180" i="8"/>
  <c r="BG180" i="8"/>
  <c r="BF180" i="8"/>
  <c r="T180" i="8"/>
  <c r="R180" i="8"/>
  <c r="P180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74" i="8"/>
  <c r="BH174" i="8"/>
  <c r="BG174" i="8"/>
  <c r="BF174" i="8"/>
  <c r="T174" i="8"/>
  <c r="R174" i="8"/>
  <c r="P174" i="8"/>
  <c r="BI173" i="8"/>
  <c r="BH173" i="8"/>
  <c r="BG173" i="8"/>
  <c r="BF173" i="8"/>
  <c r="T173" i="8"/>
  <c r="R173" i="8"/>
  <c r="P173" i="8"/>
  <c r="BI172" i="8"/>
  <c r="BH172" i="8"/>
  <c r="BG172" i="8"/>
  <c r="BF172" i="8"/>
  <c r="T172" i="8"/>
  <c r="R172" i="8"/>
  <c r="P172" i="8"/>
  <c r="BI171" i="8"/>
  <c r="BH171" i="8"/>
  <c r="BG171" i="8"/>
  <c r="BF171" i="8"/>
  <c r="T171" i="8"/>
  <c r="R171" i="8"/>
  <c r="P171" i="8"/>
  <c r="BI170" i="8"/>
  <c r="BH170" i="8"/>
  <c r="BG170" i="8"/>
  <c r="BF170" i="8"/>
  <c r="T170" i="8"/>
  <c r="R170" i="8"/>
  <c r="P170" i="8"/>
  <c r="BI169" i="8"/>
  <c r="BH169" i="8"/>
  <c r="BG169" i="8"/>
  <c r="BF169" i="8"/>
  <c r="T169" i="8"/>
  <c r="R169" i="8"/>
  <c r="P169" i="8"/>
  <c r="BI166" i="8"/>
  <c r="BH166" i="8"/>
  <c r="BG166" i="8"/>
  <c r="BF166" i="8"/>
  <c r="T166" i="8"/>
  <c r="T165" i="8" s="1"/>
  <c r="R166" i="8"/>
  <c r="R165" i="8"/>
  <c r="P166" i="8"/>
  <c r="P165" i="8"/>
  <c r="BI164" i="8"/>
  <c r="BH164" i="8"/>
  <c r="BG164" i="8"/>
  <c r="BF164" i="8"/>
  <c r="T164" i="8"/>
  <c r="R164" i="8"/>
  <c r="P164" i="8"/>
  <c r="BI163" i="8"/>
  <c r="BH163" i="8"/>
  <c r="BG163" i="8"/>
  <c r="BF163" i="8"/>
  <c r="T163" i="8"/>
  <c r="R163" i="8"/>
  <c r="P163" i="8"/>
  <c r="BI162" i="8"/>
  <c r="BH162" i="8"/>
  <c r="BG162" i="8"/>
  <c r="BF162" i="8"/>
  <c r="T162" i="8"/>
  <c r="R162" i="8"/>
  <c r="P162" i="8"/>
  <c r="BI161" i="8"/>
  <c r="BH161" i="8"/>
  <c r="BG161" i="8"/>
  <c r="BF161" i="8"/>
  <c r="T161" i="8"/>
  <c r="R161" i="8"/>
  <c r="P161" i="8"/>
  <c r="BI160" i="8"/>
  <c r="BH160" i="8"/>
  <c r="BG160" i="8"/>
  <c r="BF160" i="8"/>
  <c r="T160" i="8"/>
  <c r="R160" i="8"/>
  <c r="P160" i="8"/>
  <c r="BI159" i="8"/>
  <c r="BH159" i="8"/>
  <c r="BG159" i="8"/>
  <c r="BF159" i="8"/>
  <c r="T159" i="8"/>
  <c r="R159" i="8"/>
  <c r="P159" i="8"/>
  <c r="BI158" i="8"/>
  <c r="BH158" i="8"/>
  <c r="BG158" i="8"/>
  <c r="BF158" i="8"/>
  <c r="T158" i="8"/>
  <c r="R158" i="8"/>
  <c r="P158" i="8"/>
  <c r="BI157" i="8"/>
  <c r="BH157" i="8"/>
  <c r="BG157" i="8"/>
  <c r="BF157" i="8"/>
  <c r="T157" i="8"/>
  <c r="R157" i="8"/>
  <c r="P157" i="8"/>
  <c r="BI156" i="8"/>
  <c r="BH156" i="8"/>
  <c r="BG156" i="8"/>
  <c r="BF156" i="8"/>
  <c r="T156" i="8"/>
  <c r="R156" i="8"/>
  <c r="P156" i="8"/>
  <c r="BI155" i="8"/>
  <c r="BH155" i="8"/>
  <c r="BG155" i="8"/>
  <c r="BF155" i="8"/>
  <c r="T155" i="8"/>
  <c r="R155" i="8"/>
  <c r="P155" i="8"/>
  <c r="BI154" i="8"/>
  <c r="BH154" i="8"/>
  <c r="BG154" i="8"/>
  <c r="BF154" i="8"/>
  <c r="T154" i="8"/>
  <c r="R154" i="8"/>
  <c r="P154" i="8"/>
  <c r="BI153" i="8"/>
  <c r="BH153" i="8"/>
  <c r="BG153" i="8"/>
  <c r="BF153" i="8"/>
  <c r="T153" i="8"/>
  <c r="R153" i="8"/>
  <c r="P153" i="8"/>
  <c r="BI151" i="8"/>
  <c r="BH151" i="8"/>
  <c r="BG151" i="8"/>
  <c r="BF151" i="8"/>
  <c r="T151" i="8"/>
  <c r="T150" i="8" s="1"/>
  <c r="R151" i="8"/>
  <c r="R150" i="8" s="1"/>
  <c r="P151" i="8"/>
  <c r="P150" i="8"/>
  <c r="BI149" i="8"/>
  <c r="BH149" i="8"/>
  <c r="BG149" i="8"/>
  <c r="BF149" i="8"/>
  <c r="T149" i="8"/>
  <c r="T148" i="8" s="1"/>
  <c r="R149" i="8"/>
  <c r="R148" i="8"/>
  <c r="P149" i="8"/>
  <c r="P148" i="8"/>
  <c r="BI146" i="8"/>
  <c r="BH146" i="8"/>
  <c r="BG146" i="8"/>
  <c r="BF146" i="8"/>
  <c r="T146" i="8"/>
  <c r="T145" i="8"/>
  <c r="R146" i="8"/>
  <c r="R145" i="8"/>
  <c r="P146" i="8"/>
  <c r="P145" i="8" s="1"/>
  <c r="BI144" i="8"/>
  <c r="BH144" i="8"/>
  <c r="BG144" i="8"/>
  <c r="BF144" i="8"/>
  <c r="T144" i="8"/>
  <c r="T143" i="8"/>
  <c r="R144" i="8"/>
  <c r="R143" i="8" s="1"/>
  <c r="P144" i="8"/>
  <c r="P143" i="8" s="1"/>
  <c r="BI142" i="8"/>
  <c r="BH142" i="8"/>
  <c r="BG142" i="8"/>
  <c r="BF142" i="8"/>
  <c r="T142" i="8"/>
  <c r="R142" i="8"/>
  <c r="P142" i="8"/>
  <c r="BI141" i="8"/>
  <c r="BH141" i="8"/>
  <c r="BG141" i="8"/>
  <c r="BF141" i="8"/>
  <c r="T141" i="8"/>
  <c r="R141" i="8"/>
  <c r="P141" i="8"/>
  <c r="BI140" i="8"/>
  <c r="BH140" i="8"/>
  <c r="BG140" i="8"/>
  <c r="BF140" i="8"/>
  <c r="T140" i="8"/>
  <c r="R140" i="8"/>
  <c r="P140" i="8"/>
  <c r="BI139" i="8"/>
  <c r="BH139" i="8"/>
  <c r="BG139" i="8"/>
  <c r="BF139" i="8"/>
  <c r="T139" i="8"/>
  <c r="R139" i="8"/>
  <c r="P139" i="8"/>
  <c r="BI138" i="8"/>
  <c r="BH138" i="8"/>
  <c r="BG138" i="8"/>
  <c r="BF138" i="8"/>
  <c r="T138" i="8"/>
  <c r="R138" i="8"/>
  <c r="P138" i="8"/>
  <c r="BI137" i="8"/>
  <c r="BH137" i="8"/>
  <c r="BG137" i="8"/>
  <c r="BF137" i="8"/>
  <c r="T137" i="8"/>
  <c r="R137" i="8"/>
  <c r="P137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F126" i="8"/>
  <c r="E124" i="8"/>
  <c r="F89" i="8"/>
  <c r="E87" i="8"/>
  <c r="J24" i="8"/>
  <c r="E24" i="8"/>
  <c r="J92" i="8"/>
  <c r="J23" i="8"/>
  <c r="J21" i="8"/>
  <c r="E21" i="8"/>
  <c r="J128" i="8"/>
  <c r="J20" i="8"/>
  <c r="J18" i="8"/>
  <c r="E18" i="8"/>
  <c r="F129" i="8"/>
  <c r="J17" i="8"/>
  <c r="J15" i="8"/>
  <c r="E15" i="8"/>
  <c r="F91" i="8"/>
  <c r="J14" i="8"/>
  <c r="J12" i="8"/>
  <c r="J126" i="8" s="1"/>
  <c r="E7" i="8"/>
  <c r="E122" i="8" s="1"/>
  <c r="J37" i="7"/>
  <c r="J36" i="7"/>
  <c r="AY100" i="1"/>
  <c r="J35" i="7"/>
  <c r="AX100" i="1" s="1"/>
  <c r="BI203" i="7"/>
  <c r="BH203" i="7"/>
  <c r="BG203" i="7"/>
  <c r="BF203" i="7"/>
  <c r="T203" i="7"/>
  <c r="R203" i="7"/>
  <c r="P203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200" i="7"/>
  <c r="BH200" i="7"/>
  <c r="BG200" i="7"/>
  <c r="BF200" i="7"/>
  <c r="T200" i="7"/>
  <c r="R200" i="7"/>
  <c r="P200" i="7"/>
  <c r="BI199" i="7"/>
  <c r="BH199" i="7"/>
  <c r="BG199" i="7"/>
  <c r="BF199" i="7"/>
  <c r="T199" i="7"/>
  <c r="R199" i="7"/>
  <c r="P199" i="7"/>
  <c r="BI198" i="7"/>
  <c r="BH198" i="7"/>
  <c r="BG198" i="7"/>
  <c r="BF198" i="7"/>
  <c r="T198" i="7"/>
  <c r="R198" i="7"/>
  <c r="P198" i="7"/>
  <c r="BI196" i="7"/>
  <c r="BH196" i="7"/>
  <c r="BG196" i="7"/>
  <c r="BF196" i="7"/>
  <c r="T196" i="7"/>
  <c r="R196" i="7"/>
  <c r="P196" i="7"/>
  <c r="BI195" i="7"/>
  <c r="BH195" i="7"/>
  <c r="BG195" i="7"/>
  <c r="BF195" i="7"/>
  <c r="T195" i="7"/>
  <c r="R195" i="7"/>
  <c r="P195" i="7"/>
  <c r="BI194" i="7"/>
  <c r="BH194" i="7"/>
  <c r="BG194" i="7"/>
  <c r="BF194" i="7"/>
  <c r="T194" i="7"/>
  <c r="R194" i="7"/>
  <c r="P194" i="7"/>
  <c r="BI193" i="7"/>
  <c r="BH193" i="7"/>
  <c r="BG193" i="7"/>
  <c r="BF193" i="7"/>
  <c r="T193" i="7"/>
  <c r="R193" i="7"/>
  <c r="P193" i="7"/>
  <c r="BI192" i="7"/>
  <c r="BH192" i="7"/>
  <c r="BG192" i="7"/>
  <c r="BF192" i="7"/>
  <c r="T192" i="7"/>
  <c r="R192" i="7"/>
  <c r="P192" i="7"/>
  <c r="BI191" i="7"/>
  <c r="BH191" i="7"/>
  <c r="BG191" i="7"/>
  <c r="BF191" i="7"/>
  <c r="T191" i="7"/>
  <c r="R191" i="7"/>
  <c r="P191" i="7"/>
  <c r="BI190" i="7"/>
  <c r="BH190" i="7"/>
  <c r="BG190" i="7"/>
  <c r="BF190" i="7"/>
  <c r="T190" i="7"/>
  <c r="R190" i="7"/>
  <c r="P190" i="7"/>
  <c r="BI189" i="7"/>
  <c r="BH189" i="7"/>
  <c r="BG189" i="7"/>
  <c r="BF189" i="7"/>
  <c r="T189" i="7"/>
  <c r="R189" i="7"/>
  <c r="P189" i="7"/>
  <c r="BI188" i="7"/>
  <c r="BH188" i="7"/>
  <c r="BG188" i="7"/>
  <c r="BF188" i="7"/>
  <c r="T188" i="7"/>
  <c r="R188" i="7"/>
  <c r="P188" i="7"/>
  <c r="BI186" i="7"/>
  <c r="BH186" i="7"/>
  <c r="BG186" i="7"/>
  <c r="BF186" i="7"/>
  <c r="T186" i="7"/>
  <c r="R186" i="7"/>
  <c r="P186" i="7"/>
  <c r="BI185" i="7"/>
  <c r="BH185" i="7"/>
  <c r="BG185" i="7"/>
  <c r="BF185" i="7"/>
  <c r="T185" i="7"/>
  <c r="R185" i="7"/>
  <c r="P185" i="7"/>
  <c r="BI184" i="7"/>
  <c r="BH184" i="7"/>
  <c r="BG184" i="7"/>
  <c r="BF184" i="7"/>
  <c r="T184" i="7"/>
  <c r="R184" i="7"/>
  <c r="P184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2" i="7"/>
  <c r="BH172" i="7"/>
  <c r="BG172" i="7"/>
  <c r="BF172" i="7"/>
  <c r="T172" i="7"/>
  <c r="R172" i="7"/>
  <c r="P172" i="7"/>
  <c r="BI170" i="7"/>
  <c r="BH170" i="7"/>
  <c r="BG170" i="7"/>
  <c r="BF170" i="7"/>
  <c r="T170" i="7"/>
  <c r="R170" i="7"/>
  <c r="P170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6" i="7"/>
  <c r="BH166" i="7"/>
  <c r="BG166" i="7"/>
  <c r="BF166" i="7"/>
  <c r="T166" i="7"/>
  <c r="R166" i="7"/>
  <c r="P166" i="7"/>
  <c r="BI165" i="7"/>
  <c r="BH165" i="7"/>
  <c r="BG165" i="7"/>
  <c r="BF165" i="7"/>
  <c r="T165" i="7"/>
  <c r="R165" i="7"/>
  <c r="P165" i="7"/>
  <c r="BI164" i="7"/>
  <c r="BH164" i="7"/>
  <c r="BG164" i="7"/>
  <c r="BF164" i="7"/>
  <c r="T164" i="7"/>
  <c r="R164" i="7"/>
  <c r="P164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5" i="7"/>
  <c r="BH155" i="7"/>
  <c r="BG155" i="7"/>
  <c r="BF155" i="7"/>
  <c r="T155" i="7"/>
  <c r="R155" i="7"/>
  <c r="P155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1" i="7"/>
  <c r="BH151" i="7"/>
  <c r="BG151" i="7"/>
  <c r="BF151" i="7"/>
  <c r="T151" i="7"/>
  <c r="R151" i="7"/>
  <c r="P151" i="7"/>
  <c r="BI150" i="7"/>
  <c r="BH150" i="7"/>
  <c r="BG150" i="7"/>
  <c r="BF150" i="7"/>
  <c r="T150" i="7"/>
  <c r="R150" i="7"/>
  <c r="P150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1" i="7"/>
  <c r="BH131" i="7"/>
  <c r="BG131" i="7"/>
  <c r="BF131" i="7"/>
  <c r="T131" i="7"/>
  <c r="R131" i="7"/>
  <c r="P131" i="7"/>
  <c r="BI130" i="7"/>
  <c r="BH130" i="7"/>
  <c r="BG130" i="7"/>
  <c r="BF130" i="7"/>
  <c r="T130" i="7"/>
  <c r="R130" i="7"/>
  <c r="P130" i="7"/>
  <c r="BI129" i="7"/>
  <c r="BH129" i="7"/>
  <c r="BG129" i="7"/>
  <c r="BF129" i="7"/>
  <c r="T129" i="7"/>
  <c r="R129" i="7"/>
  <c r="P129" i="7"/>
  <c r="BI128" i="7"/>
  <c r="BH128" i="7"/>
  <c r="BG128" i="7"/>
  <c r="BF128" i="7"/>
  <c r="T128" i="7"/>
  <c r="R128" i="7"/>
  <c r="P128" i="7"/>
  <c r="BI127" i="7"/>
  <c r="BH127" i="7"/>
  <c r="BG127" i="7"/>
  <c r="BF127" i="7"/>
  <c r="T127" i="7"/>
  <c r="R127" i="7"/>
  <c r="P127" i="7"/>
  <c r="BI126" i="7"/>
  <c r="BH126" i="7"/>
  <c r="BG126" i="7"/>
  <c r="BF126" i="7"/>
  <c r="T126" i="7"/>
  <c r="R126" i="7"/>
  <c r="P126" i="7"/>
  <c r="BI125" i="7"/>
  <c r="BH125" i="7"/>
  <c r="BG125" i="7"/>
  <c r="BF125" i="7"/>
  <c r="T125" i="7"/>
  <c r="R125" i="7"/>
  <c r="P125" i="7"/>
  <c r="BI124" i="7"/>
  <c r="BH124" i="7"/>
  <c r="BG124" i="7"/>
  <c r="BF124" i="7"/>
  <c r="T124" i="7"/>
  <c r="R124" i="7"/>
  <c r="P124" i="7"/>
  <c r="F115" i="7"/>
  <c r="E113" i="7"/>
  <c r="F89" i="7"/>
  <c r="E87" i="7"/>
  <c r="J24" i="7"/>
  <c r="E24" i="7"/>
  <c r="J118" i="7"/>
  <c r="J23" i="7"/>
  <c r="J21" i="7"/>
  <c r="E21" i="7"/>
  <c r="J91" i="7"/>
  <c r="J20" i="7"/>
  <c r="J18" i="7"/>
  <c r="E18" i="7"/>
  <c r="F118" i="7" s="1"/>
  <c r="J17" i="7"/>
  <c r="J15" i="7"/>
  <c r="E15" i="7"/>
  <c r="F91" i="7"/>
  <c r="J14" i="7"/>
  <c r="J12" i="7"/>
  <c r="J115" i="7" s="1"/>
  <c r="E7" i="7"/>
  <c r="E111" i="7" s="1"/>
  <c r="J37" i="6"/>
  <c r="J36" i="6"/>
  <c r="AY99" i="1"/>
  <c r="J35" i="6"/>
  <c r="AX99" i="1" s="1"/>
  <c r="BI121" i="6"/>
  <c r="BH121" i="6"/>
  <c r="BG121" i="6"/>
  <c r="BF121" i="6"/>
  <c r="T121" i="6"/>
  <c r="T120" i="6"/>
  <c r="T119" i="6"/>
  <c r="T118" i="6" s="1"/>
  <c r="R121" i="6"/>
  <c r="R120" i="6"/>
  <c r="R119" i="6" s="1"/>
  <c r="R118" i="6" s="1"/>
  <c r="P121" i="6"/>
  <c r="P120" i="6"/>
  <c r="P119" i="6"/>
  <c r="P118" i="6" s="1"/>
  <c r="AU99" i="1" s="1"/>
  <c r="F112" i="6"/>
  <c r="E110" i="6"/>
  <c r="F89" i="6"/>
  <c r="E87" i="6"/>
  <c r="J24" i="6"/>
  <c r="E24" i="6"/>
  <c r="J115" i="6" s="1"/>
  <c r="J23" i="6"/>
  <c r="J21" i="6"/>
  <c r="E21" i="6"/>
  <c r="J114" i="6" s="1"/>
  <c r="J20" i="6"/>
  <c r="J18" i="6"/>
  <c r="E18" i="6"/>
  <c r="F92" i="6" s="1"/>
  <c r="J17" i="6"/>
  <c r="J15" i="6"/>
  <c r="E15" i="6"/>
  <c r="F91" i="6" s="1"/>
  <c r="J14" i="6"/>
  <c r="J12" i="6"/>
  <c r="J89" i="6" s="1"/>
  <c r="E7" i="6"/>
  <c r="E108" i="6"/>
  <c r="J37" i="5"/>
  <c r="J36" i="5"/>
  <c r="AY98" i="1" s="1"/>
  <c r="J35" i="5"/>
  <c r="AX98" i="1"/>
  <c r="BI121" i="5"/>
  <c r="F37" i="5" s="1"/>
  <c r="BD98" i="1" s="1"/>
  <c r="BH121" i="5"/>
  <c r="BG121" i="5"/>
  <c r="BF121" i="5"/>
  <c r="T121" i="5"/>
  <c r="T120" i="5" s="1"/>
  <c r="T119" i="5" s="1"/>
  <c r="T118" i="5" s="1"/>
  <c r="R121" i="5"/>
  <c r="R120" i="5" s="1"/>
  <c r="R119" i="5" s="1"/>
  <c r="R118" i="5" s="1"/>
  <c r="P121" i="5"/>
  <c r="P120" i="5" s="1"/>
  <c r="P119" i="5" s="1"/>
  <c r="P118" i="5" s="1"/>
  <c r="AU98" i="1" s="1"/>
  <c r="F112" i="5"/>
  <c r="E110" i="5"/>
  <c r="F89" i="5"/>
  <c r="E87" i="5"/>
  <c r="J24" i="5"/>
  <c r="E24" i="5"/>
  <c r="J115" i="5"/>
  <c r="J23" i="5"/>
  <c r="J21" i="5"/>
  <c r="E21" i="5"/>
  <c r="J114" i="5"/>
  <c r="J20" i="5"/>
  <c r="J18" i="5"/>
  <c r="E18" i="5"/>
  <c r="F92" i="5" s="1"/>
  <c r="J17" i="5"/>
  <c r="J15" i="5"/>
  <c r="E15" i="5"/>
  <c r="F114" i="5"/>
  <c r="J14" i="5"/>
  <c r="J12" i="5"/>
  <c r="J112" i="5"/>
  <c r="E7" i="5"/>
  <c r="E85" i="5"/>
  <c r="J37" i="4"/>
  <c r="J36" i="4"/>
  <c r="AY97" i="1"/>
  <c r="J35" i="4"/>
  <c r="AX97" i="1" s="1"/>
  <c r="BI121" i="4"/>
  <c r="BH121" i="4"/>
  <c r="BG121" i="4"/>
  <c r="F35" i="4" s="1"/>
  <c r="BB97" i="1" s="1"/>
  <c r="BF121" i="4"/>
  <c r="T121" i="4"/>
  <c r="T120" i="4"/>
  <c r="T119" i="4" s="1"/>
  <c r="T118" i="4" s="1"/>
  <c r="R121" i="4"/>
  <c r="R120" i="4"/>
  <c r="R119" i="4"/>
  <c r="R118" i="4" s="1"/>
  <c r="P121" i="4"/>
  <c r="P120" i="4"/>
  <c r="P119" i="4" s="1"/>
  <c r="P118" i="4" s="1"/>
  <c r="AU97" i="1" s="1"/>
  <c r="F112" i="4"/>
  <c r="E110" i="4"/>
  <c r="F89" i="4"/>
  <c r="E87" i="4"/>
  <c r="J24" i="4"/>
  <c r="E24" i="4"/>
  <c r="J115" i="4" s="1"/>
  <c r="J23" i="4"/>
  <c r="J21" i="4"/>
  <c r="E21" i="4"/>
  <c r="J114" i="4" s="1"/>
  <c r="J20" i="4"/>
  <c r="J18" i="4"/>
  <c r="E18" i="4"/>
  <c r="F92" i="4" s="1"/>
  <c r="J17" i="4"/>
  <c r="J15" i="4"/>
  <c r="E15" i="4"/>
  <c r="F91" i="4" s="1"/>
  <c r="J14" i="4"/>
  <c r="J12" i="4"/>
  <c r="J112" i="4" s="1"/>
  <c r="E7" i="4"/>
  <c r="E85" i="4"/>
  <c r="J37" i="3"/>
  <c r="J36" i="3"/>
  <c r="AY96" i="1" s="1"/>
  <c r="J35" i="3"/>
  <c r="AX96" i="1"/>
  <c r="BI121" i="3"/>
  <c r="BH121" i="3"/>
  <c r="BG121" i="3"/>
  <c r="BF121" i="3"/>
  <c r="T121" i="3"/>
  <c r="T120" i="3" s="1"/>
  <c r="T119" i="3" s="1"/>
  <c r="T118" i="3" s="1"/>
  <c r="R121" i="3"/>
  <c r="R120" i="3" s="1"/>
  <c r="R119" i="3" s="1"/>
  <c r="R118" i="3" s="1"/>
  <c r="P121" i="3"/>
  <c r="P120" i="3" s="1"/>
  <c r="P119" i="3" s="1"/>
  <c r="P118" i="3" s="1"/>
  <c r="AU96" i="1" s="1"/>
  <c r="F112" i="3"/>
  <c r="E110" i="3"/>
  <c r="F89" i="3"/>
  <c r="E87" i="3"/>
  <c r="J24" i="3"/>
  <c r="E24" i="3"/>
  <c r="J115" i="3"/>
  <c r="J23" i="3"/>
  <c r="J21" i="3"/>
  <c r="E21" i="3"/>
  <c r="J114" i="3"/>
  <c r="J20" i="3"/>
  <c r="J18" i="3"/>
  <c r="E18" i="3"/>
  <c r="F115" i="3" s="1"/>
  <c r="J17" i="3"/>
  <c r="J15" i="3"/>
  <c r="E15" i="3"/>
  <c r="F91" i="3"/>
  <c r="J14" i="3"/>
  <c r="J12" i="3"/>
  <c r="J112" i="3" s="1"/>
  <c r="E7" i="3"/>
  <c r="E85" i="3" s="1"/>
  <c r="J37" i="2"/>
  <c r="J36" i="2"/>
  <c r="AY95" i="1"/>
  <c r="J35" i="2"/>
  <c r="AX95" i="1" s="1"/>
  <c r="BI426" i="2"/>
  <c r="BH426" i="2"/>
  <c r="BG426" i="2"/>
  <c r="BF426" i="2"/>
  <c r="T426" i="2"/>
  <c r="T425" i="2"/>
  <c r="R426" i="2"/>
  <c r="R425" i="2" s="1"/>
  <c r="P426" i="2"/>
  <c r="P425" i="2"/>
  <c r="BI424" i="2"/>
  <c r="BH424" i="2"/>
  <c r="BG424" i="2"/>
  <c r="BF424" i="2"/>
  <c r="T424" i="2"/>
  <c r="T423" i="2" s="1"/>
  <c r="R424" i="2"/>
  <c r="R423" i="2"/>
  <c r="P424" i="2"/>
  <c r="P423" i="2" s="1"/>
  <c r="BI422" i="2"/>
  <c r="BH422" i="2"/>
  <c r="BG422" i="2"/>
  <c r="BF422" i="2"/>
  <c r="T422" i="2"/>
  <c r="R422" i="2"/>
  <c r="P422" i="2"/>
  <c r="BI421" i="2"/>
  <c r="BH421" i="2"/>
  <c r="BG421" i="2"/>
  <c r="BF421" i="2"/>
  <c r="T421" i="2"/>
  <c r="R421" i="2"/>
  <c r="P421" i="2"/>
  <c r="BI419" i="2"/>
  <c r="BH419" i="2"/>
  <c r="BG419" i="2"/>
  <c r="BF419" i="2"/>
  <c r="T419" i="2"/>
  <c r="R419" i="2"/>
  <c r="P419" i="2"/>
  <c r="BI418" i="2"/>
  <c r="BH418" i="2"/>
  <c r="BG418" i="2"/>
  <c r="BF418" i="2"/>
  <c r="T418" i="2"/>
  <c r="R418" i="2"/>
  <c r="P418" i="2"/>
  <c r="BI417" i="2"/>
  <c r="BH417" i="2"/>
  <c r="BG417" i="2"/>
  <c r="BF417" i="2"/>
  <c r="T417" i="2"/>
  <c r="R417" i="2"/>
  <c r="P417" i="2"/>
  <c r="BI416" i="2"/>
  <c r="BH416" i="2"/>
  <c r="BG416" i="2"/>
  <c r="BF416" i="2"/>
  <c r="T416" i="2"/>
  <c r="R416" i="2"/>
  <c r="P416" i="2"/>
  <c r="BI414" i="2"/>
  <c r="BH414" i="2"/>
  <c r="BG414" i="2"/>
  <c r="BF414" i="2"/>
  <c r="T414" i="2"/>
  <c r="R414" i="2"/>
  <c r="P414" i="2"/>
  <c r="BI413" i="2"/>
  <c r="BH413" i="2"/>
  <c r="BG413" i="2"/>
  <c r="BF413" i="2"/>
  <c r="T413" i="2"/>
  <c r="R413" i="2"/>
  <c r="P413" i="2"/>
  <c r="BI411" i="2"/>
  <c r="BH411" i="2"/>
  <c r="BG411" i="2"/>
  <c r="BF411" i="2"/>
  <c r="T411" i="2"/>
  <c r="R411" i="2"/>
  <c r="P411" i="2"/>
  <c r="BI410" i="2"/>
  <c r="BH410" i="2"/>
  <c r="BG410" i="2"/>
  <c r="BF410" i="2"/>
  <c r="T410" i="2"/>
  <c r="R410" i="2"/>
  <c r="P410" i="2"/>
  <c r="BI409" i="2"/>
  <c r="BH409" i="2"/>
  <c r="BG409" i="2"/>
  <c r="BF409" i="2"/>
  <c r="T409" i="2"/>
  <c r="R409" i="2"/>
  <c r="P409" i="2"/>
  <c r="BI408" i="2"/>
  <c r="BH408" i="2"/>
  <c r="BG408" i="2"/>
  <c r="BF408" i="2"/>
  <c r="T408" i="2"/>
  <c r="R408" i="2"/>
  <c r="P408" i="2"/>
  <c r="BI407" i="2"/>
  <c r="BH407" i="2"/>
  <c r="BG407" i="2"/>
  <c r="BF407" i="2"/>
  <c r="T407" i="2"/>
  <c r="R407" i="2"/>
  <c r="P407" i="2"/>
  <c r="BI406" i="2"/>
  <c r="BH406" i="2"/>
  <c r="BG406" i="2"/>
  <c r="BF406" i="2"/>
  <c r="T406" i="2"/>
  <c r="R406" i="2"/>
  <c r="P406" i="2"/>
  <c r="BI404" i="2"/>
  <c r="BH404" i="2"/>
  <c r="BG404" i="2"/>
  <c r="BF404" i="2"/>
  <c r="T404" i="2"/>
  <c r="R404" i="2"/>
  <c r="P404" i="2"/>
  <c r="BI403" i="2"/>
  <c r="BH403" i="2"/>
  <c r="BG403" i="2"/>
  <c r="BF403" i="2"/>
  <c r="T403" i="2"/>
  <c r="R403" i="2"/>
  <c r="P403" i="2"/>
  <c r="BI402" i="2"/>
  <c r="BH402" i="2"/>
  <c r="BG402" i="2"/>
  <c r="BF402" i="2"/>
  <c r="T402" i="2"/>
  <c r="R402" i="2"/>
  <c r="P402" i="2"/>
  <c r="BI401" i="2"/>
  <c r="BH401" i="2"/>
  <c r="BG401" i="2"/>
  <c r="BF401" i="2"/>
  <c r="T401" i="2"/>
  <c r="R401" i="2"/>
  <c r="P401" i="2"/>
  <c r="BI400" i="2"/>
  <c r="BH400" i="2"/>
  <c r="BG400" i="2"/>
  <c r="BF400" i="2"/>
  <c r="T400" i="2"/>
  <c r="R400" i="2"/>
  <c r="P400" i="2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6" i="2"/>
  <c r="BH396" i="2"/>
  <c r="BG396" i="2"/>
  <c r="BF396" i="2"/>
  <c r="T396" i="2"/>
  <c r="R396" i="2"/>
  <c r="P396" i="2"/>
  <c r="BI395" i="2"/>
  <c r="BH395" i="2"/>
  <c r="BG395" i="2"/>
  <c r="BF395" i="2"/>
  <c r="T395" i="2"/>
  <c r="R395" i="2"/>
  <c r="P395" i="2"/>
  <c r="BI394" i="2"/>
  <c r="BH394" i="2"/>
  <c r="BG394" i="2"/>
  <c r="BF394" i="2"/>
  <c r="T394" i="2"/>
  <c r="R394" i="2"/>
  <c r="P394" i="2"/>
  <c r="BI393" i="2"/>
  <c r="BH393" i="2"/>
  <c r="BG393" i="2"/>
  <c r="BF393" i="2"/>
  <c r="T393" i="2"/>
  <c r="R393" i="2"/>
  <c r="P393" i="2"/>
  <c r="BI392" i="2"/>
  <c r="BH392" i="2"/>
  <c r="BG392" i="2"/>
  <c r="BF392" i="2"/>
  <c r="T392" i="2"/>
  <c r="R392" i="2"/>
  <c r="P392" i="2"/>
  <c r="BI391" i="2"/>
  <c r="BH391" i="2"/>
  <c r="BG391" i="2"/>
  <c r="BF391" i="2"/>
  <c r="T391" i="2"/>
  <c r="R391" i="2"/>
  <c r="P391" i="2"/>
  <c r="BI390" i="2"/>
  <c r="BH390" i="2"/>
  <c r="BG390" i="2"/>
  <c r="BF390" i="2"/>
  <c r="T390" i="2"/>
  <c r="R390" i="2"/>
  <c r="P390" i="2"/>
  <c r="BI389" i="2"/>
  <c r="BH389" i="2"/>
  <c r="BG389" i="2"/>
  <c r="BF389" i="2"/>
  <c r="T389" i="2"/>
  <c r="R389" i="2"/>
  <c r="P389" i="2"/>
  <c r="BI388" i="2"/>
  <c r="BH388" i="2"/>
  <c r="BG388" i="2"/>
  <c r="BF388" i="2"/>
  <c r="T388" i="2"/>
  <c r="R388" i="2"/>
  <c r="P388" i="2"/>
  <c r="BI387" i="2"/>
  <c r="BH387" i="2"/>
  <c r="BG387" i="2"/>
  <c r="BF387" i="2"/>
  <c r="T387" i="2"/>
  <c r="R387" i="2"/>
  <c r="P387" i="2"/>
  <c r="BI386" i="2"/>
  <c r="BH386" i="2"/>
  <c r="BG386" i="2"/>
  <c r="BF386" i="2"/>
  <c r="T386" i="2"/>
  <c r="R386" i="2"/>
  <c r="P386" i="2"/>
  <c r="BI385" i="2"/>
  <c r="BH385" i="2"/>
  <c r="BG385" i="2"/>
  <c r="BF385" i="2"/>
  <c r="T385" i="2"/>
  <c r="R385" i="2"/>
  <c r="P385" i="2"/>
  <c r="BI384" i="2"/>
  <c r="BH384" i="2"/>
  <c r="BG384" i="2"/>
  <c r="BF384" i="2"/>
  <c r="T384" i="2"/>
  <c r="R384" i="2"/>
  <c r="P384" i="2"/>
  <c r="BI383" i="2"/>
  <c r="BH383" i="2"/>
  <c r="BG383" i="2"/>
  <c r="BF383" i="2"/>
  <c r="T383" i="2"/>
  <c r="R383" i="2"/>
  <c r="P383" i="2"/>
  <c r="BI382" i="2"/>
  <c r="BH382" i="2"/>
  <c r="BG382" i="2"/>
  <c r="BF382" i="2"/>
  <c r="T382" i="2"/>
  <c r="R382" i="2"/>
  <c r="P382" i="2"/>
  <c r="BI380" i="2"/>
  <c r="BH380" i="2"/>
  <c r="BG380" i="2"/>
  <c r="BF380" i="2"/>
  <c r="T380" i="2"/>
  <c r="R380" i="2"/>
  <c r="P380" i="2"/>
  <c r="BI379" i="2"/>
  <c r="BH379" i="2"/>
  <c r="BG379" i="2"/>
  <c r="BF379" i="2"/>
  <c r="T379" i="2"/>
  <c r="R379" i="2"/>
  <c r="P379" i="2"/>
  <c r="BI378" i="2"/>
  <c r="BH378" i="2"/>
  <c r="BG378" i="2"/>
  <c r="BF378" i="2"/>
  <c r="T378" i="2"/>
  <c r="R378" i="2"/>
  <c r="P378" i="2"/>
  <c r="BI377" i="2"/>
  <c r="BH377" i="2"/>
  <c r="BG377" i="2"/>
  <c r="BF377" i="2"/>
  <c r="T377" i="2"/>
  <c r="R377" i="2"/>
  <c r="P377" i="2"/>
  <c r="BI376" i="2"/>
  <c r="BH376" i="2"/>
  <c r="BG376" i="2"/>
  <c r="BF376" i="2"/>
  <c r="T376" i="2"/>
  <c r="R376" i="2"/>
  <c r="P376" i="2"/>
  <c r="BI375" i="2"/>
  <c r="BH375" i="2"/>
  <c r="BG375" i="2"/>
  <c r="BF375" i="2"/>
  <c r="T375" i="2"/>
  <c r="R375" i="2"/>
  <c r="P375" i="2"/>
  <c r="BI374" i="2"/>
  <c r="BH374" i="2"/>
  <c r="BG374" i="2"/>
  <c r="BF374" i="2"/>
  <c r="T374" i="2"/>
  <c r="R374" i="2"/>
  <c r="P374" i="2"/>
  <c r="BI373" i="2"/>
  <c r="BH373" i="2"/>
  <c r="BG373" i="2"/>
  <c r="BF373" i="2"/>
  <c r="T373" i="2"/>
  <c r="R373" i="2"/>
  <c r="P373" i="2"/>
  <c r="BI372" i="2"/>
  <c r="BH372" i="2"/>
  <c r="BG372" i="2"/>
  <c r="BF372" i="2"/>
  <c r="T372" i="2"/>
  <c r="R372" i="2"/>
  <c r="P372" i="2"/>
  <c r="BI371" i="2"/>
  <c r="BH371" i="2"/>
  <c r="BG371" i="2"/>
  <c r="BF371" i="2"/>
  <c r="T371" i="2"/>
  <c r="R371" i="2"/>
  <c r="P371" i="2"/>
  <c r="BI370" i="2"/>
  <c r="BH370" i="2"/>
  <c r="BG370" i="2"/>
  <c r="BF370" i="2"/>
  <c r="T370" i="2"/>
  <c r="R370" i="2"/>
  <c r="P370" i="2"/>
  <c r="BI369" i="2"/>
  <c r="BH369" i="2"/>
  <c r="BG369" i="2"/>
  <c r="BF369" i="2"/>
  <c r="T369" i="2"/>
  <c r="R369" i="2"/>
  <c r="P369" i="2"/>
  <c r="BI368" i="2"/>
  <c r="BH368" i="2"/>
  <c r="BG368" i="2"/>
  <c r="BF368" i="2"/>
  <c r="T368" i="2"/>
  <c r="R368" i="2"/>
  <c r="P368" i="2"/>
  <c r="BI367" i="2"/>
  <c r="BH367" i="2"/>
  <c r="BG367" i="2"/>
  <c r="BF367" i="2"/>
  <c r="T367" i="2"/>
  <c r="R367" i="2"/>
  <c r="P367" i="2"/>
  <c r="BI366" i="2"/>
  <c r="BH366" i="2"/>
  <c r="BG366" i="2"/>
  <c r="BF366" i="2"/>
  <c r="T366" i="2"/>
  <c r="R366" i="2"/>
  <c r="P366" i="2"/>
  <c r="BI365" i="2"/>
  <c r="BH365" i="2"/>
  <c r="BG365" i="2"/>
  <c r="BF365" i="2"/>
  <c r="T365" i="2"/>
  <c r="R365" i="2"/>
  <c r="P365" i="2"/>
  <c r="BI364" i="2"/>
  <c r="BH364" i="2"/>
  <c r="BG364" i="2"/>
  <c r="BF364" i="2"/>
  <c r="T364" i="2"/>
  <c r="R364" i="2"/>
  <c r="P364" i="2"/>
  <c r="BI363" i="2"/>
  <c r="BH363" i="2"/>
  <c r="BG363" i="2"/>
  <c r="BF363" i="2"/>
  <c r="T363" i="2"/>
  <c r="R363" i="2"/>
  <c r="P363" i="2"/>
  <c r="BI362" i="2"/>
  <c r="BH362" i="2"/>
  <c r="BG362" i="2"/>
  <c r="BF362" i="2"/>
  <c r="T362" i="2"/>
  <c r="R362" i="2"/>
  <c r="P362" i="2"/>
  <c r="BI361" i="2"/>
  <c r="BH361" i="2"/>
  <c r="BG361" i="2"/>
  <c r="BF361" i="2"/>
  <c r="T361" i="2"/>
  <c r="R361" i="2"/>
  <c r="P361" i="2"/>
  <c r="BI360" i="2"/>
  <c r="BH360" i="2"/>
  <c r="BG360" i="2"/>
  <c r="BF360" i="2"/>
  <c r="T360" i="2"/>
  <c r="R360" i="2"/>
  <c r="P360" i="2"/>
  <c r="BI359" i="2"/>
  <c r="BH359" i="2"/>
  <c r="BG359" i="2"/>
  <c r="BF359" i="2"/>
  <c r="T359" i="2"/>
  <c r="R359" i="2"/>
  <c r="P359" i="2"/>
  <c r="BI358" i="2"/>
  <c r="BH358" i="2"/>
  <c r="BG358" i="2"/>
  <c r="BF358" i="2"/>
  <c r="T358" i="2"/>
  <c r="R358" i="2"/>
  <c r="P358" i="2"/>
  <c r="BI357" i="2"/>
  <c r="BH357" i="2"/>
  <c r="BG357" i="2"/>
  <c r="BF357" i="2"/>
  <c r="T357" i="2"/>
  <c r="R357" i="2"/>
  <c r="P357" i="2"/>
  <c r="BI356" i="2"/>
  <c r="BH356" i="2"/>
  <c r="BG356" i="2"/>
  <c r="BF356" i="2"/>
  <c r="T356" i="2"/>
  <c r="R356" i="2"/>
  <c r="P356" i="2"/>
  <c r="BI355" i="2"/>
  <c r="BH355" i="2"/>
  <c r="BG355" i="2"/>
  <c r="BF355" i="2"/>
  <c r="T355" i="2"/>
  <c r="R355" i="2"/>
  <c r="P355" i="2"/>
  <c r="BI354" i="2"/>
  <c r="BH354" i="2"/>
  <c r="BG354" i="2"/>
  <c r="BF354" i="2"/>
  <c r="T354" i="2"/>
  <c r="R354" i="2"/>
  <c r="P354" i="2"/>
  <c r="BI353" i="2"/>
  <c r="BH353" i="2"/>
  <c r="BG353" i="2"/>
  <c r="BF353" i="2"/>
  <c r="T353" i="2"/>
  <c r="R353" i="2"/>
  <c r="P353" i="2"/>
  <c r="BI352" i="2"/>
  <c r="BH352" i="2"/>
  <c r="BG352" i="2"/>
  <c r="BF352" i="2"/>
  <c r="T352" i="2"/>
  <c r="R352" i="2"/>
  <c r="P352" i="2"/>
  <c r="BI351" i="2"/>
  <c r="BH351" i="2"/>
  <c r="BG351" i="2"/>
  <c r="BF351" i="2"/>
  <c r="T351" i="2"/>
  <c r="R351" i="2"/>
  <c r="P351" i="2"/>
  <c r="BI350" i="2"/>
  <c r="BH350" i="2"/>
  <c r="BG350" i="2"/>
  <c r="BF350" i="2"/>
  <c r="T350" i="2"/>
  <c r="R350" i="2"/>
  <c r="P350" i="2"/>
  <c r="BI349" i="2"/>
  <c r="BH349" i="2"/>
  <c r="BG349" i="2"/>
  <c r="BF349" i="2"/>
  <c r="T349" i="2"/>
  <c r="R349" i="2"/>
  <c r="P349" i="2"/>
  <c r="BI348" i="2"/>
  <c r="BH348" i="2"/>
  <c r="BG348" i="2"/>
  <c r="BF348" i="2"/>
  <c r="T348" i="2"/>
  <c r="R348" i="2"/>
  <c r="P348" i="2"/>
  <c r="BI347" i="2"/>
  <c r="BH347" i="2"/>
  <c r="BG347" i="2"/>
  <c r="BF347" i="2"/>
  <c r="T347" i="2"/>
  <c r="R347" i="2"/>
  <c r="P347" i="2"/>
  <c r="BI346" i="2"/>
  <c r="BH346" i="2"/>
  <c r="BG346" i="2"/>
  <c r="BF346" i="2"/>
  <c r="T346" i="2"/>
  <c r="R346" i="2"/>
  <c r="P346" i="2"/>
  <c r="BI345" i="2"/>
  <c r="BH345" i="2"/>
  <c r="BG345" i="2"/>
  <c r="BF345" i="2"/>
  <c r="T345" i="2"/>
  <c r="R345" i="2"/>
  <c r="P345" i="2"/>
  <c r="BI344" i="2"/>
  <c r="BH344" i="2"/>
  <c r="BG344" i="2"/>
  <c r="BF344" i="2"/>
  <c r="T344" i="2"/>
  <c r="R344" i="2"/>
  <c r="P344" i="2"/>
  <c r="BI343" i="2"/>
  <c r="BH343" i="2"/>
  <c r="BG343" i="2"/>
  <c r="BF343" i="2"/>
  <c r="T343" i="2"/>
  <c r="R343" i="2"/>
  <c r="P343" i="2"/>
  <c r="BI341" i="2"/>
  <c r="BH341" i="2"/>
  <c r="BG341" i="2"/>
  <c r="BF341" i="2"/>
  <c r="T341" i="2"/>
  <c r="R341" i="2"/>
  <c r="P341" i="2"/>
  <c r="BI340" i="2"/>
  <c r="BH340" i="2"/>
  <c r="BG340" i="2"/>
  <c r="BF340" i="2"/>
  <c r="T340" i="2"/>
  <c r="R340" i="2"/>
  <c r="P340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37" i="2"/>
  <c r="BH337" i="2"/>
  <c r="BG337" i="2"/>
  <c r="BF337" i="2"/>
  <c r="T337" i="2"/>
  <c r="R337" i="2"/>
  <c r="P337" i="2"/>
  <c r="BI336" i="2"/>
  <c r="BH336" i="2"/>
  <c r="BG336" i="2"/>
  <c r="BF336" i="2"/>
  <c r="T336" i="2"/>
  <c r="R336" i="2"/>
  <c r="P336" i="2"/>
  <c r="BI335" i="2"/>
  <c r="BH335" i="2"/>
  <c r="BG335" i="2"/>
  <c r="BF335" i="2"/>
  <c r="T335" i="2"/>
  <c r="R335" i="2"/>
  <c r="P335" i="2"/>
  <c r="BI334" i="2"/>
  <c r="BH334" i="2"/>
  <c r="BG334" i="2"/>
  <c r="BF334" i="2"/>
  <c r="T334" i="2"/>
  <c r="R334" i="2"/>
  <c r="P334" i="2"/>
  <c r="BI333" i="2"/>
  <c r="BH333" i="2"/>
  <c r="BG333" i="2"/>
  <c r="BF333" i="2"/>
  <c r="T333" i="2"/>
  <c r="R333" i="2"/>
  <c r="P333" i="2"/>
  <c r="BI331" i="2"/>
  <c r="BH331" i="2"/>
  <c r="BG331" i="2"/>
  <c r="BF331" i="2"/>
  <c r="T331" i="2"/>
  <c r="R331" i="2"/>
  <c r="P331" i="2"/>
  <c r="BI330" i="2"/>
  <c r="BH330" i="2"/>
  <c r="BG330" i="2"/>
  <c r="BF330" i="2"/>
  <c r="T330" i="2"/>
  <c r="R330" i="2"/>
  <c r="P330" i="2"/>
  <c r="BI328" i="2"/>
  <c r="BH328" i="2"/>
  <c r="BG328" i="2"/>
  <c r="BF328" i="2"/>
  <c r="T328" i="2"/>
  <c r="R328" i="2"/>
  <c r="P328" i="2"/>
  <c r="BI327" i="2"/>
  <c r="BH327" i="2"/>
  <c r="BG327" i="2"/>
  <c r="BF327" i="2"/>
  <c r="T327" i="2"/>
  <c r="R327" i="2"/>
  <c r="P327" i="2"/>
  <c r="BI326" i="2"/>
  <c r="BH326" i="2"/>
  <c r="BG326" i="2"/>
  <c r="BF326" i="2"/>
  <c r="T326" i="2"/>
  <c r="R326" i="2"/>
  <c r="P326" i="2"/>
  <c r="BI325" i="2"/>
  <c r="BH325" i="2"/>
  <c r="BG325" i="2"/>
  <c r="BF325" i="2"/>
  <c r="T325" i="2"/>
  <c r="R325" i="2"/>
  <c r="P325" i="2"/>
  <c r="BI324" i="2"/>
  <c r="BH324" i="2"/>
  <c r="BG324" i="2"/>
  <c r="BF324" i="2"/>
  <c r="T324" i="2"/>
  <c r="R324" i="2"/>
  <c r="P324" i="2"/>
  <c r="BI323" i="2"/>
  <c r="BH323" i="2"/>
  <c r="BG323" i="2"/>
  <c r="BF323" i="2"/>
  <c r="T323" i="2"/>
  <c r="R323" i="2"/>
  <c r="P323" i="2"/>
  <c r="BI322" i="2"/>
  <c r="BH322" i="2"/>
  <c r="BG322" i="2"/>
  <c r="BF322" i="2"/>
  <c r="T322" i="2"/>
  <c r="R322" i="2"/>
  <c r="P322" i="2"/>
  <c r="BI321" i="2"/>
  <c r="BH321" i="2"/>
  <c r="BG321" i="2"/>
  <c r="BF321" i="2"/>
  <c r="T321" i="2"/>
  <c r="R321" i="2"/>
  <c r="P321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8" i="2"/>
  <c r="BH318" i="2"/>
  <c r="BG318" i="2"/>
  <c r="BF318" i="2"/>
  <c r="T318" i="2"/>
  <c r="R318" i="2"/>
  <c r="P318" i="2"/>
  <c r="BI317" i="2"/>
  <c r="BH317" i="2"/>
  <c r="BG317" i="2"/>
  <c r="BF317" i="2"/>
  <c r="T317" i="2"/>
  <c r="R317" i="2"/>
  <c r="P317" i="2"/>
  <c r="BI316" i="2"/>
  <c r="BH316" i="2"/>
  <c r="BG316" i="2"/>
  <c r="BF316" i="2"/>
  <c r="T316" i="2"/>
  <c r="R316" i="2"/>
  <c r="P316" i="2"/>
  <c r="BI315" i="2"/>
  <c r="BH315" i="2"/>
  <c r="BG315" i="2"/>
  <c r="BF315" i="2"/>
  <c r="T315" i="2"/>
  <c r="R315" i="2"/>
  <c r="P315" i="2"/>
  <c r="BI314" i="2"/>
  <c r="BH314" i="2"/>
  <c r="BG314" i="2"/>
  <c r="BF314" i="2"/>
  <c r="T314" i="2"/>
  <c r="R314" i="2"/>
  <c r="P314" i="2"/>
  <c r="BI313" i="2"/>
  <c r="BH313" i="2"/>
  <c r="BG313" i="2"/>
  <c r="BF313" i="2"/>
  <c r="T313" i="2"/>
  <c r="R313" i="2"/>
  <c r="P313" i="2"/>
  <c r="BI312" i="2"/>
  <c r="BH312" i="2"/>
  <c r="BG312" i="2"/>
  <c r="BF312" i="2"/>
  <c r="T312" i="2"/>
  <c r="R312" i="2"/>
  <c r="P312" i="2"/>
  <c r="BI311" i="2"/>
  <c r="BH311" i="2"/>
  <c r="BG311" i="2"/>
  <c r="BF311" i="2"/>
  <c r="T311" i="2"/>
  <c r="R311" i="2"/>
  <c r="P311" i="2"/>
  <c r="BI309" i="2"/>
  <c r="BH309" i="2"/>
  <c r="BG309" i="2"/>
  <c r="BF309" i="2"/>
  <c r="T309" i="2"/>
  <c r="R309" i="2"/>
  <c r="P309" i="2"/>
  <c r="BI308" i="2"/>
  <c r="BH308" i="2"/>
  <c r="BG308" i="2"/>
  <c r="BF308" i="2"/>
  <c r="T308" i="2"/>
  <c r="R308" i="2"/>
  <c r="P308" i="2"/>
  <c r="BI307" i="2"/>
  <c r="BH307" i="2"/>
  <c r="BG307" i="2"/>
  <c r="BF307" i="2"/>
  <c r="T307" i="2"/>
  <c r="R307" i="2"/>
  <c r="P307" i="2"/>
  <c r="BI306" i="2"/>
  <c r="BH306" i="2"/>
  <c r="BG306" i="2"/>
  <c r="BF306" i="2"/>
  <c r="T306" i="2"/>
  <c r="R306" i="2"/>
  <c r="P306" i="2"/>
  <c r="BI305" i="2"/>
  <c r="BH305" i="2"/>
  <c r="BG305" i="2"/>
  <c r="BF305" i="2"/>
  <c r="T305" i="2"/>
  <c r="R305" i="2"/>
  <c r="P305" i="2"/>
  <c r="BI304" i="2"/>
  <c r="BH304" i="2"/>
  <c r="BG304" i="2"/>
  <c r="BF304" i="2"/>
  <c r="T304" i="2"/>
  <c r="R304" i="2"/>
  <c r="P304" i="2"/>
  <c r="BI303" i="2"/>
  <c r="BH303" i="2"/>
  <c r="BG303" i="2"/>
  <c r="BF303" i="2"/>
  <c r="T303" i="2"/>
  <c r="R303" i="2"/>
  <c r="P303" i="2"/>
  <c r="BI302" i="2"/>
  <c r="BH302" i="2"/>
  <c r="BG302" i="2"/>
  <c r="BF302" i="2"/>
  <c r="T302" i="2"/>
  <c r="R302" i="2"/>
  <c r="P302" i="2"/>
  <c r="BI301" i="2"/>
  <c r="BH301" i="2"/>
  <c r="BG301" i="2"/>
  <c r="BF301" i="2"/>
  <c r="T301" i="2"/>
  <c r="R301" i="2"/>
  <c r="P301" i="2"/>
  <c r="BI299" i="2"/>
  <c r="BH299" i="2"/>
  <c r="BG299" i="2"/>
  <c r="BF299" i="2"/>
  <c r="T299" i="2"/>
  <c r="R299" i="2"/>
  <c r="P299" i="2"/>
  <c r="BI298" i="2"/>
  <c r="BH298" i="2"/>
  <c r="BG298" i="2"/>
  <c r="BF298" i="2"/>
  <c r="T298" i="2"/>
  <c r="R298" i="2"/>
  <c r="P298" i="2"/>
  <c r="BI297" i="2"/>
  <c r="BH297" i="2"/>
  <c r="BG297" i="2"/>
  <c r="BF297" i="2"/>
  <c r="T297" i="2"/>
  <c r="R297" i="2"/>
  <c r="P297" i="2"/>
  <c r="BI296" i="2"/>
  <c r="BH296" i="2"/>
  <c r="BG296" i="2"/>
  <c r="BF296" i="2"/>
  <c r="T296" i="2"/>
  <c r="R296" i="2"/>
  <c r="P296" i="2"/>
  <c r="BI295" i="2"/>
  <c r="BH295" i="2"/>
  <c r="BG295" i="2"/>
  <c r="BF295" i="2"/>
  <c r="T295" i="2"/>
  <c r="R295" i="2"/>
  <c r="P295" i="2"/>
  <c r="BI294" i="2"/>
  <c r="BH294" i="2"/>
  <c r="BG294" i="2"/>
  <c r="BF294" i="2"/>
  <c r="T294" i="2"/>
  <c r="R294" i="2"/>
  <c r="P294" i="2"/>
  <c r="BI293" i="2"/>
  <c r="BH293" i="2"/>
  <c r="BG293" i="2"/>
  <c r="BF293" i="2"/>
  <c r="T293" i="2"/>
  <c r="R293" i="2"/>
  <c r="P293" i="2"/>
  <c r="BI292" i="2"/>
  <c r="BH292" i="2"/>
  <c r="BG292" i="2"/>
  <c r="BF292" i="2"/>
  <c r="T292" i="2"/>
  <c r="R292" i="2"/>
  <c r="P292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9" i="2"/>
  <c r="BH289" i="2"/>
  <c r="BG289" i="2"/>
  <c r="BF289" i="2"/>
  <c r="T289" i="2"/>
  <c r="R289" i="2"/>
  <c r="P289" i="2"/>
  <c r="BI288" i="2"/>
  <c r="BH288" i="2"/>
  <c r="BG288" i="2"/>
  <c r="BF288" i="2"/>
  <c r="T288" i="2"/>
  <c r="R288" i="2"/>
  <c r="P288" i="2"/>
  <c r="BI286" i="2"/>
  <c r="BH286" i="2"/>
  <c r="BG286" i="2"/>
  <c r="BF286" i="2"/>
  <c r="T286" i="2"/>
  <c r="T285" i="2"/>
  <c r="R286" i="2"/>
  <c r="R285" i="2" s="1"/>
  <c r="P286" i="2"/>
  <c r="P285" i="2"/>
  <c r="BI284" i="2"/>
  <c r="BH284" i="2"/>
  <c r="BG284" i="2"/>
  <c r="BF284" i="2"/>
  <c r="T284" i="2"/>
  <c r="T283" i="2" s="1"/>
  <c r="R284" i="2"/>
  <c r="R283" i="2"/>
  <c r="P284" i="2"/>
  <c r="P283" i="2"/>
  <c r="BI282" i="2"/>
  <c r="BH282" i="2"/>
  <c r="BG282" i="2"/>
  <c r="BF282" i="2"/>
  <c r="T282" i="2"/>
  <c r="R282" i="2"/>
  <c r="P282" i="2"/>
  <c r="BI281" i="2"/>
  <c r="BH281" i="2"/>
  <c r="BG281" i="2"/>
  <c r="BF281" i="2"/>
  <c r="T281" i="2"/>
  <c r="R281" i="2"/>
  <c r="P281" i="2"/>
  <c r="BI280" i="2"/>
  <c r="BH280" i="2"/>
  <c r="BG280" i="2"/>
  <c r="BF280" i="2"/>
  <c r="T280" i="2"/>
  <c r="R280" i="2"/>
  <c r="P280" i="2"/>
  <c r="BI279" i="2"/>
  <c r="BH279" i="2"/>
  <c r="BG279" i="2"/>
  <c r="BF279" i="2"/>
  <c r="T279" i="2"/>
  <c r="R279" i="2"/>
  <c r="P279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2" i="2"/>
  <c r="BH272" i="2"/>
  <c r="BG272" i="2"/>
  <c r="BF272" i="2"/>
  <c r="T272" i="2"/>
  <c r="T271" i="2"/>
  <c r="R272" i="2"/>
  <c r="R271" i="2"/>
  <c r="P272" i="2"/>
  <c r="P271" i="2"/>
  <c r="BI270" i="2"/>
  <c r="BH270" i="2"/>
  <c r="BG270" i="2"/>
  <c r="BF270" i="2"/>
  <c r="T270" i="2"/>
  <c r="R270" i="2"/>
  <c r="P270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64" i="2"/>
  <c r="BH264" i="2"/>
  <c r="BG264" i="2"/>
  <c r="BF264" i="2"/>
  <c r="T264" i="2"/>
  <c r="R264" i="2"/>
  <c r="P264" i="2"/>
  <c r="BI263" i="2"/>
  <c r="BH263" i="2"/>
  <c r="BG263" i="2"/>
  <c r="BF263" i="2"/>
  <c r="T263" i="2"/>
  <c r="R263" i="2"/>
  <c r="P263" i="2"/>
  <c r="BI262" i="2"/>
  <c r="BH262" i="2"/>
  <c r="BG262" i="2"/>
  <c r="BF262" i="2"/>
  <c r="T262" i="2"/>
  <c r="R262" i="2"/>
  <c r="P262" i="2"/>
  <c r="BI261" i="2"/>
  <c r="BH261" i="2"/>
  <c r="BG261" i="2"/>
  <c r="BF261" i="2"/>
  <c r="T261" i="2"/>
  <c r="R261" i="2"/>
  <c r="P261" i="2"/>
  <c r="BI259" i="2"/>
  <c r="BH259" i="2"/>
  <c r="BG259" i="2"/>
  <c r="BF259" i="2"/>
  <c r="T259" i="2"/>
  <c r="R259" i="2"/>
  <c r="P259" i="2"/>
  <c r="BI258" i="2"/>
  <c r="BH258" i="2"/>
  <c r="BG258" i="2"/>
  <c r="BF258" i="2"/>
  <c r="T258" i="2"/>
  <c r="R258" i="2"/>
  <c r="P258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49" i="2"/>
  <c r="BH249" i="2"/>
  <c r="BG249" i="2"/>
  <c r="BF249" i="2"/>
  <c r="T249" i="2"/>
  <c r="T248" i="2" s="1"/>
  <c r="R249" i="2"/>
  <c r="R248" i="2" s="1"/>
  <c r="P249" i="2"/>
  <c r="P248" i="2" s="1"/>
  <c r="BI247" i="2"/>
  <c r="BH247" i="2"/>
  <c r="BG247" i="2"/>
  <c r="BF247" i="2"/>
  <c r="T247" i="2"/>
  <c r="T246" i="2" s="1"/>
  <c r="R247" i="2"/>
  <c r="R246" i="2" s="1"/>
  <c r="P247" i="2"/>
  <c r="P246" i="2"/>
  <c r="BI245" i="2"/>
  <c r="BH245" i="2"/>
  <c r="BG245" i="2"/>
  <c r="BF245" i="2"/>
  <c r="T245" i="2"/>
  <c r="R245" i="2"/>
  <c r="P245" i="2"/>
  <c r="BI244" i="2"/>
  <c r="BH244" i="2"/>
  <c r="BG244" i="2"/>
  <c r="BF244" i="2"/>
  <c r="T244" i="2"/>
  <c r="R244" i="2"/>
  <c r="P244" i="2"/>
  <c r="BI243" i="2"/>
  <c r="BH243" i="2"/>
  <c r="BG243" i="2"/>
  <c r="BF243" i="2"/>
  <c r="T243" i="2"/>
  <c r="R243" i="2"/>
  <c r="P243" i="2"/>
  <c r="BI242" i="2"/>
  <c r="BH242" i="2"/>
  <c r="BG242" i="2"/>
  <c r="BF242" i="2"/>
  <c r="T242" i="2"/>
  <c r="R242" i="2"/>
  <c r="P242" i="2"/>
  <c r="BI241" i="2"/>
  <c r="BH241" i="2"/>
  <c r="BG241" i="2"/>
  <c r="BF241" i="2"/>
  <c r="T241" i="2"/>
  <c r="R241" i="2"/>
  <c r="P241" i="2"/>
  <c r="BI240" i="2"/>
  <c r="BH240" i="2"/>
  <c r="BG240" i="2"/>
  <c r="BF240" i="2"/>
  <c r="T240" i="2"/>
  <c r="R240" i="2"/>
  <c r="P240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3" i="2"/>
  <c r="BH233" i="2"/>
  <c r="BG233" i="2"/>
  <c r="BF233" i="2"/>
  <c r="T233" i="2"/>
  <c r="R233" i="2"/>
  <c r="P233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12" i="2"/>
  <c r="BH212" i="2"/>
  <c r="BG212" i="2"/>
  <c r="BF212" i="2"/>
  <c r="T212" i="2"/>
  <c r="R212" i="2"/>
  <c r="P212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F137" i="2"/>
  <c r="E135" i="2"/>
  <c r="F89" i="2"/>
  <c r="E87" i="2"/>
  <c r="J24" i="2"/>
  <c r="E24" i="2"/>
  <c r="J140" i="2"/>
  <c r="J23" i="2"/>
  <c r="J21" i="2"/>
  <c r="E21" i="2"/>
  <c r="J91" i="2" s="1"/>
  <c r="J20" i="2"/>
  <c r="J18" i="2"/>
  <c r="E18" i="2"/>
  <c r="F92" i="2" s="1"/>
  <c r="J17" i="2"/>
  <c r="J15" i="2"/>
  <c r="E15" i="2"/>
  <c r="F139" i="2" s="1"/>
  <c r="J14" i="2"/>
  <c r="J12" i="2"/>
  <c r="J137" i="2" s="1"/>
  <c r="E7" i="2"/>
  <c r="E133" i="2" s="1"/>
  <c r="L90" i="1"/>
  <c r="AM90" i="1"/>
  <c r="AM89" i="1"/>
  <c r="L89" i="1"/>
  <c r="AM87" i="1"/>
  <c r="L87" i="1"/>
  <c r="L85" i="1"/>
  <c r="L84" i="1"/>
  <c r="BK129" i="20"/>
  <c r="BK128" i="20"/>
  <c r="BK127" i="20"/>
  <c r="J126" i="20"/>
  <c r="BK124" i="20"/>
  <c r="J123" i="20"/>
  <c r="J122" i="20"/>
  <c r="J134" i="19"/>
  <c r="BK133" i="19"/>
  <c r="BK126" i="19"/>
  <c r="J125" i="19"/>
  <c r="J121" i="19"/>
  <c r="J198" i="18"/>
  <c r="J193" i="18"/>
  <c r="J191" i="18"/>
  <c r="J184" i="18"/>
  <c r="BK173" i="18"/>
  <c r="BK172" i="18"/>
  <c r="BK156" i="18"/>
  <c r="J155" i="18"/>
  <c r="BK153" i="18"/>
  <c r="BK147" i="18"/>
  <c r="BK142" i="18"/>
  <c r="J138" i="18"/>
  <c r="BK136" i="18"/>
  <c r="J134" i="18"/>
  <c r="BK133" i="18"/>
  <c r="J214" i="17"/>
  <c r="BK199" i="17"/>
  <c r="BK198" i="17"/>
  <c r="J194" i="17"/>
  <c r="BK188" i="17"/>
  <c r="BK187" i="17"/>
  <c r="J185" i="17"/>
  <c r="J183" i="17"/>
  <c r="J182" i="17"/>
  <c r="BK173" i="17"/>
  <c r="J166" i="17"/>
  <c r="BK164" i="17"/>
  <c r="J163" i="17"/>
  <c r="J150" i="17"/>
  <c r="J149" i="17"/>
  <c r="J144" i="17"/>
  <c r="BK143" i="17"/>
  <c r="BK176" i="16"/>
  <c r="J171" i="16"/>
  <c r="BK161" i="16"/>
  <c r="BK154" i="16"/>
  <c r="J153" i="16"/>
  <c r="BK149" i="16"/>
  <c r="J146" i="16"/>
  <c r="J143" i="16"/>
  <c r="BK141" i="16"/>
  <c r="BK139" i="16"/>
  <c r="J138" i="16"/>
  <c r="J134" i="16"/>
  <c r="J195" i="15"/>
  <c r="BK193" i="15"/>
  <c r="J192" i="15"/>
  <c r="J186" i="15"/>
  <c r="BK185" i="15"/>
  <c r="J184" i="15"/>
  <c r="BK180" i="15"/>
  <c r="BK179" i="15"/>
  <c r="BK177" i="15"/>
  <c r="BK171" i="15"/>
  <c r="J155" i="15"/>
  <c r="J153" i="15"/>
  <c r="J142" i="15"/>
  <c r="BK141" i="15"/>
  <c r="BK138" i="15"/>
  <c r="J135" i="15"/>
  <c r="BK134" i="15"/>
  <c r="J133" i="15"/>
  <c r="J185" i="14"/>
  <c r="J182" i="14"/>
  <c r="BK177" i="14"/>
  <c r="J175" i="14"/>
  <c r="BK173" i="14"/>
  <c r="J167" i="14"/>
  <c r="BK162" i="14"/>
  <c r="J160" i="14"/>
  <c r="BK158" i="14"/>
  <c r="BK150" i="14"/>
  <c r="BK149" i="14"/>
  <c r="J148" i="14"/>
  <c r="BK142" i="14"/>
  <c r="J136" i="14"/>
  <c r="BK165" i="13"/>
  <c r="BK162" i="13"/>
  <c r="BK159" i="13"/>
  <c r="BK150" i="13"/>
  <c r="J149" i="13"/>
  <c r="J148" i="13"/>
  <c r="J144" i="13"/>
  <c r="J140" i="13"/>
  <c r="BK138" i="13"/>
  <c r="BK137" i="13"/>
  <c r="BK366" i="12"/>
  <c r="BK361" i="12"/>
  <c r="BK356" i="12"/>
  <c r="BK349" i="12"/>
  <c r="J343" i="12"/>
  <c r="J341" i="12"/>
  <c r="J339" i="12"/>
  <c r="J320" i="12"/>
  <c r="J319" i="12"/>
  <c r="BK315" i="12"/>
  <c r="BK314" i="12"/>
  <c r="BK306" i="12"/>
  <c r="BK296" i="12"/>
  <c r="BK293" i="12"/>
  <c r="J289" i="12"/>
  <c r="J284" i="12"/>
  <c r="BK276" i="12"/>
  <c r="BK267" i="12"/>
  <c r="J258" i="12"/>
  <c r="BK251" i="12"/>
  <c r="J249" i="12"/>
  <c r="BK246" i="12"/>
  <c r="J245" i="12"/>
  <c r="J241" i="12"/>
  <c r="J234" i="12"/>
  <c r="J232" i="12"/>
  <c r="J221" i="12"/>
  <c r="J220" i="12"/>
  <c r="J217" i="12"/>
  <c r="BK215" i="12"/>
  <c r="J212" i="12"/>
  <c r="BK201" i="12"/>
  <c r="BK193" i="12"/>
  <c r="J190" i="12"/>
  <c r="BK182" i="12"/>
  <c r="J181" i="12"/>
  <c r="J180" i="12"/>
  <c r="BK179" i="12"/>
  <c r="J177" i="12"/>
  <c r="J175" i="12"/>
  <c r="J174" i="12"/>
  <c r="J170" i="12"/>
  <c r="BK168" i="12"/>
  <c r="J164" i="12"/>
  <c r="J162" i="12"/>
  <c r="J159" i="12"/>
  <c r="J137" i="12"/>
  <c r="J136" i="12"/>
  <c r="BK154" i="11"/>
  <c r="J141" i="11"/>
  <c r="BK139" i="11"/>
  <c r="BK129" i="11"/>
  <c r="BK176" i="10"/>
  <c r="BK171" i="10"/>
  <c r="BK170" i="10"/>
  <c r="BK162" i="10"/>
  <c r="J160" i="10"/>
  <c r="BK149" i="10"/>
  <c r="J144" i="10"/>
  <c r="J141" i="10"/>
  <c r="BK136" i="10"/>
  <c r="J127" i="10"/>
  <c r="BK126" i="10"/>
  <c r="J175" i="9"/>
  <c r="BK169" i="9"/>
  <c r="BK165" i="9"/>
  <c r="J160" i="9"/>
  <c r="J159" i="9"/>
  <c r="BK158" i="9"/>
  <c r="J157" i="9"/>
  <c r="BK154" i="9"/>
  <c r="J152" i="9"/>
  <c r="J149" i="9"/>
  <c r="J138" i="9"/>
  <c r="J134" i="9"/>
  <c r="BK133" i="9"/>
  <c r="J131" i="9"/>
  <c r="J127" i="9"/>
  <c r="BK254" i="8"/>
  <c r="BK252" i="8"/>
  <c r="J248" i="8"/>
  <c r="BK246" i="8"/>
  <c r="BK245" i="8"/>
  <c r="J236" i="8"/>
  <c r="BK235" i="8"/>
  <c r="BK234" i="8"/>
  <c r="BK227" i="8"/>
  <c r="BK224" i="8"/>
  <c r="J221" i="8"/>
  <c r="BK220" i="8"/>
  <c r="BK217" i="8"/>
  <c r="J213" i="8"/>
  <c r="J211" i="8"/>
  <c r="J205" i="8"/>
  <c r="BK204" i="8"/>
  <c r="BK201" i="8"/>
  <c r="J199" i="8"/>
  <c r="BK197" i="8"/>
  <c r="BK195" i="8"/>
  <c r="J191" i="8"/>
  <c r="J189" i="8"/>
  <c r="J186" i="8"/>
  <c r="J181" i="8"/>
  <c r="BK180" i="8"/>
  <c r="J176" i="8"/>
  <c r="BK166" i="8"/>
  <c r="J162" i="8"/>
  <c r="BK160" i="8"/>
  <c r="J155" i="8"/>
  <c r="BK142" i="8"/>
  <c r="J140" i="8"/>
  <c r="J139" i="8"/>
  <c r="BK192" i="7"/>
  <c r="J189" i="7"/>
  <c r="BK186" i="7"/>
  <c r="J182" i="7"/>
  <c r="BK170" i="7"/>
  <c r="BK169" i="7"/>
  <c r="BK168" i="7"/>
  <c r="J165" i="7"/>
  <c r="BK161" i="7"/>
  <c r="J155" i="7"/>
  <c r="J140" i="7"/>
  <c r="BK129" i="7"/>
  <c r="BK128" i="7"/>
  <c r="BK125" i="7"/>
  <c r="BK121" i="6"/>
  <c r="BK418" i="2"/>
  <c r="BK416" i="2"/>
  <c r="BK410" i="2"/>
  <c r="BK403" i="2"/>
  <c r="J399" i="2"/>
  <c r="BK394" i="2"/>
  <c r="J384" i="2"/>
  <c r="BK377" i="2"/>
  <c r="BK372" i="2"/>
  <c r="J371" i="2"/>
  <c r="BK370" i="2"/>
  <c r="BK368" i="2"/>
  <c r="BK362" i="2"/>
  <c r="J360" i="2"/>
  <c r="J351" i="2"/>
  <c r="J345" i="2"/>
  <c r="J343" i="2"/>
  <c r="BK339" i="2"/>
  <c r="BK335" i="2"/>
  <c r="J333" i="2"/>
  <c r="BK326" i="2"/>
  <c r="J325" i="2"/>
  <c r="J309" i="2"/>
  <c r="BK308" i="2"/>
  <c r="J304" i="2"/>
  <c r="J302" i="2"/>
  <c r="J299" i="2"/>
  <c r="BK292" i="2"/>
  <c r="J286" i="2"/>
  <c r="BK270" i="2"/>
  <c r="J268" i="2"/>
  <c r="BK264" i="2"/>
  <c r="BK262" i="2"/>
  <c r="BK259" i="2"/>
  <c r="J258" i="2"/>
  <c r="J256" i="2"/>
  <c r="J254" i="2"/>
  <c r="BK252" i="2"/>
  <c r="BK247" i="2"/>
  <c r="J241" i="2"/>
  <c r="BK238" i="2"/>
  <c r="BK235" i="2"/>
  <c r="BK234" i="2"/>
  <c r="BK231" i="2"/>
  <c r="J228" i="2"/>
  <c r="BK225" i="2"/>
  <c r="BK216" i="2"/>
  <c r="BK214" i="2"/>
  <c r="J212" i="2"/>
  <c r="BK197" i="2"/>
  <c r="J190" i="2"/>
  <c r="BK187" i="2"/>
  <c r="BK185" i="2"/>
  <c r="J184" i="2"/>
  <c r="BK181" i="2"/>
  <c r="J179" i="2"/>
  <c r="BK176" i="2"/>
  <c r="BK169" i="2"/>
  <c r="BK168" i="2"/>
  <c r="BK157" i="2"/>
  <c r="J153" i="2"/>
  <c r="J150" i="2"/>
  <c r="J147" i="2"/>
  <c r="J145" i="2"/>
  <c r="J129" i="20"/>
  <c r="J128" i="20"/>
  <c r="J127" i="20"/>
  <c r="BK126" i="20"/>
  <c r="BK125" i="20"/>
  <c r="J125" i="20"/>
  <c r="J124" i="20"/>
  <c r="BK123" i="20"/>
  <c r="BK122" i="20"/>
  <c r="J121" i="20"/>
  <c r="J120" i="20"/>
  <c r="J119" i="20"/>
  <c r="J136" i="19"/>
  <c r="BK134" i="19"/>
  <c r="J133" i="19"/>
  <c r="J131" i="19"/>
  <c r="BK127" i="19"/>
  <c r="J123" i="19"/>
  <c r="BK121" i="19"/>
  <c r="BK196" i="18"/>
  <c r="BK187" i="18"/>
  <c r="J181" i="18"/>
  <c r="J179" i="18"/>
  <c r="J175" i="18"/>
  <c r="BK174" i="18"/>
  <c r="J168" i="18"/>
  <c r="J166" i="18"/>
  <c r="BK164" i="18"/>
  <c r="BK160" i="18"/>
  <c r="BK157" i="18"/>
  <c r="J144" i="18"/>
  <c r="J142" i="18"/>
  <c r="J139" i="18"/>
  <c r="J133" i="18"/>
  <c r="BK208" i="17"/>
  <c r="BK205" i="17"/>
  <c r="BK196" i="17"/>
  <c r="BK194" i="17"/>
  <c r="BK193" i="17"/>
  <c r="J192" i="17"/>
  <c r="J181" i="17"/>
  <c r="BK174" i="17"/>
  <c r="J171" i="17"/>
  <c r="J165" i="17"/>
  <c r="J164" i="17"/>
  <c r="BK161" i="17"/>
  <c r="J157" i="17"/>
  <c r="BK155" i="17"/>
  <c r="J151" i="17"/>
  <c r="J143" i="17"/>
  <c r="J174" i="16"/>
  <c r="J173" i="16"/>
  <c r="BK170" i="16"/>
  <c r="BK169" i="16"/>
  <c r="BK167" i="16"/>
  <c r="J166" i="16"/>
  <c r="BK164" i="16"/>
  <c r="J159" i="16"/>
  <c r="J155" i="16"/>
  <c r="BK151" i="16"/>
  <c r="BK147" i="16"/>
  <c r="BK144" i="16"/>
  <c r="BK142" i="16"/>
  <c r="J140" i="16"/>
  <c r="J139" i="16"/>
  <c r="BK136" i="16"/>
  <c r="BK135" i="16"/>
  <c r="BK132" i="16"/>
  <c r="J131" i="16"/>
  <c r="BK188" i="15"/>
  <c r="J185" i="15"/>
  <c r="J180" i="15"/>
  <c r="J176" i="15"/>
  <c r="BK163" i="15"/>
  <c r="J156" i="15"/>
  <c r="J149" i="15"/>
  <c r="J148" i="15"/>
  <c r="J143" i="15"/>
  <c r="BK142" i="15"/>
  <c r="J140" i="15"/>
  <c r="BK137" i="15"/>
  <c r="J136" i="15"/>
  <c r="BK188" i="14"/>
  <c r="J188" i="14"/>
  <c r="BK182" i="14"/>
  <c r="J178" i="14"/>
  <c r="BK176" i="14"/>
  <c r="J173" i="14"/>
  <c r="J171" i="14"/>
  <c r="BK161" i="14"/>
  <c r="BK145" i="14"/>
  <c r="J143" i="14"/>
  <c r="BK139" i="14"/>
  <c r="J137" i="14"/>
  <c r="BK136" i="14"/>
  <c r="J131" i="14"/>
  <c r="J130" i="14"/>
  <c r="BK152" i="13"/>
  <c r="BK142" i="13"/>
  <c r="J137" i="13"/>
  <c r="BK369" i="12"/>
  <c r="J367" i="12"/>
  <c r="J361" i="12"/>
  <c r="BK358" i="12"/>
  <c r="BK357" i="12"/>
  <c r="BK351" i="12"/>
  <c r="BK350" i="12"/>
  <c r="J344" i="12"/>
  <c r="J335" i="12"/>
  <c r="J334" i="12"/>
  <c r="BK330" i="12"/>
  <c r="J328" i="12"/>
  <c r="BK321" i="12"/>
  <c r="BK319" i="12"/>
  <c r="J314" i="12"/>
  <c r="BK310" i="12"/>
  <c r="J309" i="12"/>
  <c r="BK300" i="12"/>
  <c r="J299" i="12"/>
  <c r="BK294" i="12"/>
  <c r="BK282" i="12"/>
  <c r="J280" i="12"/>
  <c r="J278" i="12"/>
  <c r="J276" i="12"/>
  <c r="J274" i="12"/>
  <c r="BK271" i="12"/>
  <c r="BK270" i="12"/>
  <c r="J268" i="12"/>
  <c r="BK257" i="12"/>
  <c r="BK252" i="12"/>
  <c r="J236" i="12"/>
  <c r="BK235" i="12"/>
  <c r="BK232" i="12"/>
  <c r="BK230" i="12"/>
  <c r="BK219" i="12"/>
  <c r="BK217" i="12"/>
  <c r="BK209" i="12"/>
  <c r="BK205" i="12"/>
  <c r="BK203" i="12"/>
  <c r="J197" i="12"/>
  <c r="BK191" i="12"/>
  <c r="BK188" i="12"/>
  <c r="BK184" i="12"/>
  <c r="BK180" i="12"/>
  <c r="J178" i="12"/>
  <c r="BK173" i="12"/>
  <c r="BK171" i="12"/>
  <c r="J167" i="12"/>
  <c r="J165" i="12"/>
  <c r="BK164" i="12"/>
  <c r="BK162" i="12"/>
  <c r="BK160" i="12"/>
  <c r="J158" i="12"/>
  <c r="BK153" i="12"/>
  <c r="J143" i="12"/>
  <c r="J159" i="11"/>
  <c r="J151" i="11"/>
  <c r="J139" i="11"/>
  <c r="J136" i="11"/>
  <c r="J129" i="11"/>
  <c r="BK173" i="10"/>
  <c r="BK168" i="10"/>
  <c r="BK157" i="10"/>
  <c r="BK154" i="10"/>
  <c r="J153" i="10"/>
  <c r="BK151" i="10"/>
  <c r="J150" i="10"/>
  <c r="BK148" i="10"/>
  <c r="J147" i="10"/>
  <c r="J145" i="10"/>
  <c r="BK144" i="10"/>
  <c r="J134" i="10"/>
  <c r="BK133" i="10"/>
  <c r="J129" i="10"/>
  <c r="BK128" i="10"/>
  <c r="J187" i="9"/>
  <c r="J177" i="9"/>
  <c r="J176" i="9"/>
  <c r="J174" i="9"/>
  <c r="J171" i="9"/>
  <c r="J167" i="9"/>
  <c r="J165" i="9"/>
  <c r="J163" i="9"/>
  <c r="J155" i="9"/>
  <c r="BK151" i="9"/>
  <c r="BK149" i="9"/>
  <c r="BK131" i="9"/>
  <c r="J128" i="9"/>
  <c r="J253" i="8"/>
  <c r="BK250" i="8"/>
  <c r="J245" i="8"/>
  <c r="J241" i="8"/>
  <c r="BK238" i="8"/>
  <c r="J229" i="8"/>
  <c r="BK226" i="8"/>
  <c r="J223" i="8"/>
  <c r="BK218" i="8"/>
  <c r="J201" i="8"/>
  <c r="BK200" i="8"/>
  <c r="J195" i="8"/>
  <c r="J190" i="8"/>
  <c r="J175" i="8"/>
  <c r="BK174" i="8"/>
  <c r="BK169" i="8"/>
  <c r="BK164" i="8"/>
  <c r="J160" i="8"/>
  <c r="BK151" i="8"/>
  <c r="J149" i="8"/>
  <c r="BK140" i="8"/>
  <c r="J135" i="8"/>
  <c r="BK193" i="7"/>
  <c r="BK191" i="7"/>
  <c r="BK185" i="7"/>
  <c r="BK182" i="7"/>
  <c r="BK178" i="7"/>
  <c r="J176" i="7"/>
  <c r="J175" i="7"/>
  <c r="J168" i="7"/>
  <c r="BK156" i="7"/>
  <c r="BK151" i="7"/>
  <c r="BK149" i="7"/>
  <c r="BK146" i="7"/>
  <c r="BK144" i="7"/>
  <c r="J143" i="7"/>
  <c r="J141" i="7"/>
  <c r="BK138" i="7"/>
  <c r="J134" i="7"/>
  <c r="J132" i="7"/>
  <c r="BK131" i="7"/>
  <c r="J130" i="7"/>
  <c r="J128" i="7"/>
  <c r="J127" i="7"/>
  <c r="J413" i="2"/>
  <c r="BK408" i="2"/>
  <c r="J406" i="2"/>
  <c r="J398" i="2"/>
  <c r="J394" i="2"/>
  <c r="J391" i="2"/>
  <c r="BK389" i="2"/>
  <c r="BK380" i="2"/>
  <c r="BK376" i="2"/>
  <c r="J373" i="2"/>
  <c r="J365" i="2"/>
  <c r="BK358" i="2"/>
  <c r="J353" i="2"/>
  <c r="BK351" i="2"/>
  <c r="BK350" i="2"/>
  <c r="J349" i="2"/>
  <c r="BK348" i="2"/>
  <c r="BK346" i="2"/>
  <c r="BK345" i="2"/>
  <c r="BK341" i="2"/>
  <c r="J336" i="2"/>
  <c r="BK330" i="2"/>
  <c r="BK323" i="2"/>
  <c r="BK316" i="2"/>
  <c r="J313" i="2"/>
  <c r="J303" i="2"/>
  <c r="BK289" i="2"/>
  <c r="J281" i="2"/>
  <c r="BK275" i="2"/>
  <c r="J265" i="2"/>
  <c r="J264" i="2"/>
  <c r="BK263" i="2"/>
  <c r="J257" i="2"/>
  <c r="J253" i="2"/>
  <c r="J249" i="2"/>
  <c r="J239" i="2"/>
  <c r="J237" i="2"/>
  <c r="J233" i="2"/>
  <c r="BK228" i="2"/>
  <c r="J227" i="2"/>
  <c r="BK226" i="2"/>
  <c r="J225" i="2"/>
  <c r="J221" i="2"/>
  <c r="J220" i="2"/>
  <c r="J211" i="2"/>
  <c r="J210" i="2"/>
  <c r="J206" i="2"/>
  <c r="J200" i="2"/>
  <c r="J199" i="2"/>
  <c r="J193" i="2"/>
  <c r="BK191" i="2"/>
  <c r="J187" i="2"/>
  <c r="BK182" i="2"/>
  <c r="J173" i="2"/>
  <c r="BK167" i="2"/>
  <c r="J165" i="2"/>
  <c r="BK163" i="2"/>
  <c r="BK161" i="2"/>
  <c r="BK155" i="2"/>
  <c r="J152" i="2"/>
  <c r="J151" i="2"/>
  <c r="BK121" i="20"/>
  <c r="BK120" i="20"/>
  <c r="BK119" i="20"/>
  <c r="BK136" i="19"/>
  <c r="BK131" i="19"/>
  <c r="J130" i="19"/>
  <c r="J129" i="19"/>
  <c r="BK128" i="19"/>
  <c r="BK122" i="19"/>
  <c r="BK192" i="18"/>
  <c r="J188" i="18"/>
  <c r="J177" i="18"/>
  <c r="J176" i="18"/>
  <c r="J173" i="18"/>
  <c r="BK169" i="18"/>
  <c r="J163" i="18"/>
  <c r="BK162" i="18"/>
  <c r="J156" i="18"/>
  <c r="J149" i="18"/>
  <c r="BK143" i="18"/>
  <c r="BK141" i="18"/>
  <c r="BK138" i="18"/>
  <c r="J136" i="18"/>
  <c r="J213" i="17"/>
  <c r="J211" i="17"/>
  <c r="J202" i="17"/>
  <c r="J197" i="17"/>
  <c r="J187" i="17"/>
  <c r="J184" i="17"/>
  <c r="BK180" i="17"/>
  <c r="BK163" i="17"/>
  <c r="BK151" i="17"/>
  <c r="J147" i="17"/>
  <c r="J145" i="17"/>
  <c r="J141" i="17"/>
  <c r="BK140" i="17"/>
  <c r="J180" i="16"/>
  <c r="BK177" i="16"/>
  <c r="BK173" i="16"/>
  <c r="J142" i="16"/>
  <c r="J177" i="15"/>
  <c r="J171" i="15"/>
  <c r="J168" i="15"/>
  <c r="BK167" i="15"/>
  <c r="J165" i="15"/>
  <c r="J164" i="15"/>
  <c r="J161" i="15"/>
  <c r="BK156" i="15"/>
  <c r="BK155" i="15"/>
  <c r="BK149" i="15"/>
  <c r="J146" i="15"/>
  <c r="BK143" i="15"/>
  <c r="BK139" i="15"/>
  <c r="BK136" i="15"/>
  <c r="J134" i="15"/>
  <c r="BK130" i="15"/>
  <c r="BK185" i="14"/>
  <c r="J172" i="14"/>
  <c r="BK169" i="14"/>
  <c r="J168" i="14"/>
  <c r="BK167" i="14"/>
  <c r="J166" i="14"/>
  <c r="J152" i="14"/>
  <c r="J146" i="14"/>
  <c r="J144" i="14"/>
  <c r="J135" i="14"/>
  <c r="BK132" i="14"/>
  <c r="BK131" i="14"/>
  <c r="J161" i="13"/>
  <c r="BK158" i="13"/>
  <c r="J155" i="13"/>
  <c r="J147" i="13"/>
  <c r="J146" i="13"/>
  <c r="BK136" i="13"/>
  <c r="J134" i="13"/>
  <c r="BK132" i="13"/>
  <c r="J129" i="13"/>
  <c r="BK373" i="12"/>
  <c r="BK371" i="12"/>
  <c r="BK365" i="12"/>
  <c r="J362" i="12"/>
  <c r="BK354" i="12"/>
  <c r="J345" i="12"/>
  <c r="BK344" i="12"/>
  <c r="BK337" i="12"/>
  <c r="BK335" i="12"/>
  <c r="J329" i="12"/>
  <c r="BK325" i="12"/>
  <c r="BK322" i="12"/>
  <c r="J312" i="12"/>
  <c r="BK311" i="12"/>
  <c r="BK307" i="12"/>
  <c r="J305" i="12"/>
  <c r="BK303" i="12"/>
  <c r="J295" i="12"/>
  <c r="J293" i="12"/>
  <c r="J291" i="12"/>
  <c r="J290" i="12"/>
  <c r="BK288" i="12"/>
  <c r="J287" i="12"/>
  <c r="BK283" i="12"/>
  <c r="BK280" i="12"/>
  <c r="BK275" i="12"/>
  <c r="BK274" i="12"/>
  <c r="J270" i="12"/>
  <c r="BK260" i="12"/>
  <c r="J256" i="12"/>
  <c r="J255" i="12"/>
  <c r="BK253" i="12"/>
  <c r="J248" i="12"/>
  <c r="BK245" i="12"/>
  <c r="J242" i="12"/>
  <c r="J239" i="12"/>
  <c r="BK238" i="12"/>
  <c r="J223" i="12"/>
  <c r="BK218" i="12"/>
  <c r="J214" i="12"/>
  <c r="BK212" i="12"/>
  <c r="BK208" i="12"/>
  <c r="J207" i="12"/>
  <c r="BK199" i="12"/>
  <c r="J186" i="12"/>
  <c r="BK183" i="12"/>
  <c r="BK181" i="12"/>
  <c r="BK178" i="12"/>
  <c r="BK174" i="12"/>
  <c r="J163" i="12"/>
  <c r="BK147" i="12"/>
  <c r="BK142" i="12"/>
  <c r="BK155" i="11"/>
  <c r="J149" i="11"/>
  <c r="BK148" i="11"/>
  <c r="BK145" i="11"/>
  <c r="BK137" i="11"/>
  <c r="BK134" i="11"/>
  <c r="J130" i="11"/>
  <c r="BK169" i="10"/>
  <c r="J166" i="10"/>
  <c r="BK161" i="10"/>
  <c r="J159" i="10"/>
  <c r="J148" i="10"/>
  <c r="BK145" i="10"/>
  <c r="J143" i="10"/>
  <c r="J139" i="10"/>
  <c r="BK138" i="10"/>
  <c r="BK137" i="10"/>
  <c r="BK134" i="10"/>
  <c r="J130" i="10"/>
  <c r="BK188" i="9"/>
  <c r="J188" i="9"/>
  <c r="J186" i="9"/>
  <c r="BK185" i="9"/>
  <c r="J184" i="9"/>
  <c r="BK180" i="9"/>
  <c r="BK178" i="9"/>
  <c r="BK175" i="9"/>
  <c r="BK172" i="9"/>
  <c r="J168" i="9"/>
  <c r="J161" i="9"/>
  <c r="BK156" i="9"/>
  <c r="BK147" i="9"/>
  <c r="J146" i="9"/>
  <c r="BK130" i="9"/>
  <c r="BK125" i="9"/>
  <c r="BK258" i="8"/>
  <c r="J258" i="8"/>
  <c r="BK257" i="8"/>
  <c r="J257" i="8"/>
  <c r="BK255" i="8"/>
  <c r="J247" i="8"/>
  <c r="BK242" i="8"/>
  <c r="BK241" i="8"/>
  <c r="BK229" i="8"/>
  <c r="J228" i="8"/>
  <c r="J225" i="8"/>
  <c r="BK221" i="8"/>
  <c r="J218" i="8"/>
  <c r="BK215" i="8"/>
  <c r="BK213" i="8"/>
  <c r="BK207" i="8"/>
  <c r="J192" i="8"/>
  <c r="J187" i="8"/>
  <c r="BK172" i="8"/>
  <c r="J169" i="8"/>
  <c r="BK162" i="8"/>
  <c r="BK159" i="8"/>
  <c r="J156" i="8"/>
  <c r="BK153" i="8"/>
  <c r="J144" i="8"/>
  <c r="BK203" i="7"/>
  <c r="J203" i="7"/>
  <c r="J201" i="7"/>
  <c r="BK199" i="7"/>
  <c r="BK198" i="7"/>
  <c r="BK196" i="7"/>
  <c r="BK195" i="7"/>
  <c r="BK194" i="7"/>
  <c r="BK188" i="7"/>
  <c r="BK184" i="7"/>
  <c r="J183" i="7"/>
  <c r="J173" i="7"/>
  <c r="J172" i="7"/>
  <c r="J169" i="7"/>
  <c r="BK164" i="7"/>
  <c r="J158" i="7"/>
  <c r="J154" i="7"/>
  <c r="J147" i="7"/>
  <c r="BK143" i="7"/>
  <c r="J142" i="7"/>
  <c r="BK140" i="7"/>
  <c r="J139" i="7"/>
  <c r="BK135" i="7"/>
  <c r="BK126" i="7"/>
  <c r="BK414" i="2"/>
  <c r="J410" i="2"/>
  <c r="J409" i="2"/>
  <c r="BK402" i="2"/>
  <c r="BK398" i="2"/>
  <c r="BK382" i="2"/>
  <c r="BK378" i="2"/>
  <c r="J375" i="2"/>
  <c r="J374" i="2"/>
  <c r="BK373" i="2"/>
  <c r="BK367" i="2"/>
  <c r="BK359" i="2"/>
  <c r="J357" i="2"/>
  <c r="BK355" i="2"/>
  <c r="J347" i="2"/>
  <c r="J346" i="2"/>
  <c r="BK340" i="2"/>
  <c r="J339" i="2"/>
  <c r="J337" i="2"/>
  <c r="BK336" i="2"/>
  <c r="J335" i="2"/>
  <c r="J330" i="2"/>
  <c r="BK327" i="2"/>
  <c r="J326" i="2"/>
  <c r="BK322" i="2"/>
  <c r="BK321" i="2"/>
  <c r="J320" i="2"/>
  <c r="BK318" i="2"/>
  <c r="BK315" i="2"/>
  <c r="J314" i="2"/>
  <c r="J311" i="2"/>
  <c r="J306" i="2"/>
  <c r="J305" i="2"/>
  <c r="BK304" i="2"/>
  <c r="BK303" i="2"/>
  <c r="BK301" i="2"/>
  <c r="BK298" i="2"/>
  <c r="J295" i="2"/>
  <c r="BK294" i="2"/>
  <c r="J293" i="2"/>
  <c r="J291" i="2"/>
  <c r="BK290" i="2"/>
  <c r="BK288" i="2"/>
  <c r="BK281" i="2"/>
  <c r="J272" i="2"/>
  <c r="J270" i="2"/>
  <c r="BK269" i="2"/>
  <c r="J261" i="2"/>
  <c r="BK257" i="2"/>
  <c r="J255" i="2"/>
  <c r="BK254" i="2"/>
  <c r="BK251" i="2"/>
  <c r="BK241" i="2"/>
  <c r="BK232" i="2"/>
  <c r="BK223" i="2"/>
  <c r="J215" i="2"/>
  <c r="BK209" i="2"/>
  <c r="J205" i="2"/>
  <c r="BK201" i="2"/>
  <c r="J197" i="2"/>
  <c r="BK194" i="2"/>
  <c r="J192" i="2"/>
  <c r="BK188" i="2"/>
  <c r="J185" i="2"/>
  <c r="J180" i="2"/>
  <c r="J174" i="2"/>
  <c r="BK171" i="2"/>
  <c r="J169" i="2"/>
  <c r="J162" i="2"/>
  <c r="BK158" i="2"/>
  <c r="BK154" i="2"/>
  <c r="J148" i="2"/>
  <c r="BK146" i="2"/>
  <c r="BK130" i="19"/>
  <c r="BK129" i="19"/>
  <c r="J126" i="19"/>
  <c r="BK125" i="19"/>
  <c r="J124" i="19"/>
  <c r="BK123" i="19"/>
  <c r="J122" i="19"/>
  <c r="BK198" i="18"/>
  <c r="BK189" i="18"/>
  <c r="BK186" i="18"/>
  <c r="J182" i="18"/>
  <c r="J172" i="18"/>
  <c r="J169" i="18"/>
  <c r="BK167" i="18"/>
  <c r="J162" i="18"/>
  <c r="BK161" i="18"/>
  <c r="BK148" i="18"/>
  <c r="BK146" i="18"/>
  <c r="J145" i="18"/>
  <c r="J140" i="18"/>
  <c r="BK139" i="18"/>
  <c r="J135" i="18"/>
  <c r="J132" i="18"/>
  <c r="BK216" i="17"/>
  <c r="J209" i="17"/>
  <c r="J208" i="17"/>
  <c r="J203" i="17"/>
  <c r="BK202" i="17"/>
  <c r="J201" i="17"/>
  <c r="BK200" i="17"/>
  <c r="BK185" i="17"/>
  <c r="BK183" i="17"/>
  <c r="BK179" i="17"/>
  <c r="BK175" i="17"/>
  <c r="BK172" i="17"/>
  <c r="J170" i="17"/>
  <c r="BK156" i="17"/>
  <c r="J155" i="17"/>
  <c r="J153" i="17"/>
  <c r="BK149" i="17"/>
  <c r="J140" i="17"/>
  <c r="BK136" i="17"/>
  <c r="BK135" i="17"/>
  <c r="BK134" i="17"/>
  <c r="J131" i="17"/>
  <c r="BK180" i="16"/>
  <c r="J179" i="16"/>
  <c r="J176" i="16"/>
  <c r="BK172" i="16"/>
  <c r="J169" i="16"/>
  <c r="J165" i="16"/>
  <c r="BK159" i="16"/>
  <c r="BK158" i="16"/>
  <c r="BK143" i="16"/>
  <c r="J141" i="16"/>
  <c r="BK140" i="16"/>
  <c r="BK137" i="16"/>
  <c r="J132" i="16"/>
  <c r="BK192" i="15"/>
  <c r="BK189" i="15"/>
  <c r="J187" i="15"/>
  <c r="BK186" i="15"/>
  <c r="J183" i="15"/>
  <c r="BK182" i="15"/>
  <c r="J174" i="15"/>
  <c r="J173" i="15"/>
  <c r="J162" i="15"/>
  <c r="BK161" i="15"/>
  <c r="J147" i="15"/>
  <c r="BK145" i="15"/>
  <c r="BK144" i="15"/>
  <c r="J138" i="15"/>
  <c r="BK183" i="14"/>
  <c r="BK178" i="14"/>
  <c r="BK175" i="14"/>
  <c r="BK174" i="14"/>
  <c r="J170" i="14"/>
  <c r="BK168" i="14"/>
  <c r="J165" i="14"/>
  <c r="BK163" i="14"/>
  <c r="J162" i="14"/>
  <c r="J158" i="14"/>
  <c r="BK156" i="14"/>
  <c r="J154" i="14"/>
  <c r="BK147" i="14"/>
  <c r="J141" i="14"/>
  <c r="J132" i="14"/>
  <c r="BK151" i="13"/>
  <c r="J138" i="13"/>
  <c r="J136" i="13"/>
  <c r="J132" i="13"/>
  <c r="BK128" i="13"/>
  <c r="BK370" i="12"/>
  <c r="J369" i="12"/>
  <c r="J366" i="12"/>
  <c r="J365" i="12"/>
  <c r="BK360" i="12"/>
  <c r="BK340" i="12"/>
  <c r="BK336" i="12"/>
  <c r="BK333" i="12"/>
  <c r="BK332" i="12"/>
  <c r="J330" i="12"/>
  <c r="BK324" i="12"/>
  <c r="J323" i="12"/>
  <c r="J317" i="12"/>
  <c r="BK316" i="12"/>
  <c r="J313" i="12"/>
  <c r="BK309" i="12"/>
  <c r="J307" i="12"/>
  <c r="J303" i="12"/>
  <c r="BK298" i="12"/>
  <c r="BK291" i="12"/>
  <c r="J281" i="12"/>
  <c r="BK279" i="12"/>
  <c r="J273" i="12"/>
  <c r="BK268" i="12"/>
  <c r="J259" i="12"/>
  <c r="J254" i="12"/>
  <c r="J252" i="12"/>
  <c r="J244" i="12"/>
  <c r="BK242" i="12"/>
  <c r="J235" i="12"/>
  <c r="BK231" i="12"/>
  <c r="J230" i="12"/>
  <c r="J229" i="12"/>
  <c r="J226" i="12"/>
  <c r="BK225" i="12"/>
  <c r="J222" i="12"/>
  <c r="J210" i="12"/>
  <c r="J208" i="12"/>
  <c r="BK206" i="12"/>
  <c r="BK204" i="12"/>
  <c r="J203" i="12"/>
  <c r="BK197" i="12"/>
  <c r="J195" i="12"/>
  <c r="J191" i="12"/>
  <c r="BK187" i="12"/>
  <c r="J183" i="12"/>
  <c r="J182" i="12"/>
  <c r="BK177" i="12"/>
  <c r="BK175" i="12"/>
  <c r="J173" i="12"/>
  <c r="J171" i="12"/>
  <c r="J168" i="12"/>
  <c r="BK166" i="12"/>
  <c r="BK161" i="12"/>
  <c r="BK157" i="12"/>
  <c r="J155" i="12"/>
  <c r="BK154" i="12"/>
  <c r="J153" i="12"/>
  <c r="J152" i="12"/>
  <c r="J151" i="12"/>
  <c r="J150" i="12"/>
  <c r="J148" i="12"/>
  <c r="J142" i="12"/>
  <c r="J140" i="12"/>
  <c r="BK139" i="12"/>
  <c r="BK136" i="12"/>
  <c r="J156" i="11"/>
  <c r="J154" i="11"/>
  <c r="BK147" i="11"/>
  <c r="BK144" i="11"/>
  <c r="J137" i="11"/>
  <c r="J131" i="11"/>
  <c r="BK179" i="10"/>
  <c r="J179" i="10"/>
  <c r="BK177" i="10"/>
  <c r="J175" i="10"/>
  <c r="J174" i="10"/>
  <c r="BK160" i="10"/>
  <c r="BK158" i="10"/>
  <c r="BK152" i="10"/>
  <c r="BK143" i="10"/>
  <c r="J142" i="10"/>
  <c r="BK140" i="10"/>
  <c r="BK132" i="10"/>
  <c r="BK130" i="10"/>
  <c r="J128" i="10"/>
  <c r="J181" i="9"/>
  <c r="J180" i="9"/>
  <c r="J178" i="9"/>
  <c r="J172" i="9"/>
  <c r="BK170" i="9"/>
  <c r="J169" i="9"/>
  <c r="J164" i="9"/>
  <c r="BK160" i="9"/>
  <c r="BK159" i="9"/>
  <c r="J154" i="9"/>
  <c r="BK148" i="9"/>
  <c r="J129" i="9"/>
  <c r="BK128" i="9"/>
  <c r="J126" i="9"/>
  <c r="BK253" i="8"/>
  <c r="BK248" i="8"/>
  <c r="J240" i="8"/>
  <c r="BK237" i="8"/>
  <c r="BK223" i="8"/>
  <c r="J214" i="8"/>
  <c r="BK209" i="8"/>
  <c r="J207" i="8"/>
  <c r="J206" i="8"/>
  <c r="BK205" i="8"/>
  <c r="J197" i="8"/>
  <c r="BK193" i="8"/>
  <c r="BK192" i="8"/>
  <c r="BK190" i="8"/>
  <c r="BK189" i="8"/>
  <c r="BK186" i="8"/>
  <c r="J183" i="8"/>
  <c r="J182" i="8"/>
  <c r="J180" i="8"/>
  <c r="BK178" i="8"/>
  <c r="J172" i="8"/>
  <c r="BK171" i="8"/>
  <c r="J161" i="8"/>
  <c r="BK157" i="8"/>
  <c r="BK149" i="8"/>
  <c r="J146" i="8"/>
  <c r="J138" i="8"/>
  <c r="J137" i="8"/>
  <c r="J202" i="7"/>
  <c r="J200" i="7"/>
  <c r="J199" i="7"/>
  <c r="J194" i="7"/>
  <c r="J193" i="7"/>
  <c r="J190" i="7"/>
  <c r="J186" i="7"/>
  <c r="BK181" i="7"/>
  <c r="J177" i="7"/>
  <c r="BK174" i="7"/>
  <c r="BK173" i="7"/>
  <c r="BK167" i="7"/>
  <c r="J161" i="7"/>
  <c r="J157" i="7"/>
  <c r="BK155" i="7"/>
  <c r="J151" i="7"/>
  <c r="J148" i="7"/>
  <c r="BK147" i="7"/>
  <c r="J145" i="7"/>
  <c r="BK137" i="7"/>
  <c r="J136" i="7"/>
  <c r="BK132" i="7"/>
  <c r="J129" i="7"/>
  <c r="J125" i="7"/>
  <c r="BK121" i="5"/>
  <c r="BK419" i="2"/>
  <c r="J416" i="2"/>
  <c r="J411" i="2"/>
  <c r="BK409" i="2"/>
  <c r="J396" i="2"/>
  <c r="J395" i="2"/>
  <c r="BK387" i="2"/>
  <c r="J383" i="2"/>
  <c r="J376" i="2"/>
  <c r="BK369" i="2"/>
  <c r="J367" i="2"/>
  <c r="BK361" i="2"/>
  <c r="BK356" i="2"/>
  <c r="J352" i="2"/>
  <c r="BK334" i="2"/>
  <c r="J331" i="2"/>
  <c r="J328" i="2"/>
  <c r="J321" i="2"/>
  <c r="J318" i="2"/>
  <c r="J317" i="2"/>
  <c r="BK314" i="2"/>
  <c r="BK307" i="2"/>
  <c r="BK305" i="2"/>
  <c r="J294" i="2"/>
  <c r="J282" i="2"/>
  <c r="J280" i="2"/>
  <c r="J279" i="2"/>
  <c r="BK276" i="2"/>
  <c r="J275" i="2"/>
  <c r="J274" i="2"/>
  <c r="J262" i="2"/>
  <c r="J243" i="2"/>
  <c r="BK242" i="2"/>
  <c r="J230" i="2"/>
  <c r="J229" i="2"/>
  <c r="BK220" i="2"/>
  <c r="BK213" i="2"/>
  <c r="BK199" i="2"/>
  <c r="BK198" i="2"/>
  <c r="BK193" i="2"/>
  <c r="J183" i="2"/>
  <c r="BK175" i="2"/>
  <c r="J172" i="2"/>
  <c r="BK170" i="2"/>
  <c r="BK165" i="2"/>
  <c r="BK164" i="2"/>
  <c r="J160" i="2"/>
  <c r="BK156" i="2"/>
  <c r="J154" i="2"/>
  <c r="J149" i="2"/>
  <c r="BK145" i="2"/>
  <c r="J128" i="19"/>
  <c r="J127" i="19"/>
  <c r="BK124" i="19"/>
  <c r="BK191" i="18"/>
  <c r="J189" i="18"/>
  <c r="J185" i="18"/>
  <c r="BK184" i="18"/>
  <c r="BK180" i="18"/>
  <c r="BK178" i="18"/>
  <c r="J174" i="18"/>
  <c r="J171" i="18"/>
  <c r="BK170" i="18"/>
  <c r="J160" i="18"/>
  <c r="J153" i="18"/>
  <c r="J146" i="18"/>
  <c r="BK144" i="18"/>
  <c r="BK134" i="18"/>
  <c r="J216" i="17"/>
  <c r="BK213" i="17"/>
  <c r="J212" i="17"/>
  <c r="BK209" i="17"/>
  <c r="BK201" i="17"/>
  <c r="J200" i="17"/>
  <c r="BK195" i="17"/>
  <c r="J193" i="17"/>
  <c r="BK192" i="17"/>
  <c r="J191" i="17"/>
  <c r="BK186" i="17"/>
  <c r="BK184" i="17"/>
  <c r="J178" i="17"/>
  <c r="J177" i="17"/>
  <c r="J176" i="17"/>
  <c r="J174" i="17"/>
  <c r="BK170" i="17"/>
  <c r="BK169" i="17"/>
  <c r="BK168" i="17"/>
  <c r="J161" i="17"/>
  <c r="BK160" i="17"/>
  <c r="BK157" i="17"/>
  <c r="J156" i="17"/>
  <c r="BK153" i="17"/>
  <c r="J148" i="17"/>
  <c r="BK147" i="17"/>
  <c r="J146" i="17"/>
  <c r="J138" i="17"/>
  <c r="BK137" i="17"/>
  <c r="J136" i="17"/>
  <c r="J134" i="17"/>
  <c r="J132" i="17"/>
  <c r="BK168" i="16"/>
  <c r="J167" i="16"/>
  <c r="J154" i="16"/>
  <c r="BK153" i="16"/>
  <c r="J136" i="16"/>
  <c r="J135" i="16"/>
  <c r="J133" i="16"/>
  <c r="J193" i="15"/>
  <c r="J181" i="15"/>
  <c r="J172" i="15"/>
  <c r="BK165" i="15"/>
  <c r="J163" i="15"/>
  <c r="BK153" i="15"/>
  <c r="J145" i="15"/>
  <c r="BK140" i="15"/>
  <c r="BK133" i="15"/>
  <c r="BK131" i="15"/>
  <c r="J176" i="14"/>
  <c r="BK164" i="14"/>
  <c r="J161" i="14"/>
  <c r="BK144" i="14"/>
  <c r="J140" i="14"/>
  <c r="BK137" i="14"/>
  <c r="BK135" i="14"/>
  <c r="BK130" i="14"/>
  <c r="BK160" i="13"/>
  <c r="J159" i="13"/>
  <c r="J156" i="13"/>
  <c r="BK155" i="13"/>
  <c r="J145" i="13"/>
  <c r="J142" i="13"/>
  <c r="BK130" i="13"/>
  <c r="BK129" i="13"/>
  <c r="BK379" i="12"/>
  <c r="J379" i="12"/>
  <c r="BK378" i="12"/>
  <c r="J378" i="12"/>
  <c r="BK377" i="12"/>
  <c r="J377" i="12"/>
  <c r="BK375" i="12"/>
  <c r="J375" i="12"/>
  <c r="J373" i="12"/>
  <c r="J355" i="12"/>
  <c r="J352" i="12"/>
  <c r="J348" i="12"/>
  <c r="J347" i="12"/>
  <c r="J346" i="12"/>
  <c r="BK343" i="12"/>
  <c r="BK342" i="12"/>
  <c r="J336" i="12"/>
  <c r="J333" i="12"/>
  <c r="J332" i="12"/>
  <c r="J324" i="12"/>
  <c r="J321" i="12"/>
  <c r="BK320" i="12"/>
  <c r="J316" i="12"/>
  <c r="J306" i="12"/>
  <c r="J304" i="12"/>
  <c r="J301" i="12"/>
  <c r="BK297" i="12"/>
  <c r="BK289" i="12"/>
  <c r="J286" i="12"/>
  <c r="BK284" i="12"/>
  <c r="BK272" i="12"/>
  <c r="BK269" i="12"/>
  <c r="J265" i="12"/>
  <c r="J264" i="12"/>
  <c r="BK259" i="12"/>
  <c r="BK258" i="12"/>
  <c r="BK254" i="12"/>
  <c r="BK250" i="12"/>
  <c r="J247" i="12"/>
  <c r="J246" i="12"/>
  <c r="BK243" i="12"/>
  <c r="BK241" i="12"/>
  <c r="J238" i="12"/>
  <c r="BK237" i="12"/>
  <c r="J233" i="12"/>
  <c r="BK229" i="12"/>
  <c r="BK228" i="12"/>
  <c r="BK224" i="12"/>
  <c r="BK214" i="12"/>
  <c r="BK213" i="12"/>
  <c r="J209" i="12"/>
  <c r="J205" i="12"/>
  <c r="J204" i="12"/>
  <c r="J202" i="12"/>
  <c r="BK195" i="12"/>
  <c r="BK189" i="12"/>
  <c r="J188" i="12"/>
  <c r="BK185" i="12"/>
  <c r="J176" i="12"/>
  <c r="BK170" i="12"/>
  <c r="BK167" i="12"/>
  <c r="BK159" i="12"/>
  <c r="BK158" i="12"/>
  <c r="J157" i="12"/>
  <c r="J156" i="12"/>
  <c r="J154" i="12"/>
  <c r="BK150" i="12"/>
  <c r="BK148" i="12"/>
  <c r="BK144" i="12"/>
  <c r="BK141" i="12"/>
  <c r="J138" i="12"/>
  <c r="BK159" i="11"/>
  <c r="J158" i="11"/>
  <c r="J148" i="11"/>
  <c r="J146" i="11"/>
  <c r="BK130" i="11"/>
  <c r="J176" i="10"/>
  <c r="BK175" i="10"/>
  <c r="J169" i="10"/>
  <c r="BK166" i="10"/>
  <c r="J163" i="10"/>
  <c r="J162" i="10"/>
  <c r="J161" i="10"/>
  <c r="J155" i="10"/>
  <c r="J154" i="10"/>
  <c r="J152" i="10"/>
  <c r="BK147" i="10"/>
  <c r="J137" i="10"/>
  <c r="BK131" i="10"/>
  <c r="BK168" i="9"/>
  <c r="J158" i="9"/>
  <c r="BK152" i="9"/>
  <c r="J148" i="9"/>
  <c r="BK145" i="9"/>
  <c r="J145" i="9"/>
  <c r="BK144" i="9"/>
  <c r="J144" i="9"/>
  <c r="BK143" i="9"/>
  <c r="J143" i="9"/>
  <c r="BK142" i="9"/>
  <c r="J142" i="9"/>
  <c r="BK141" i="9"/>
  <c r="J141" i="9"/>
  <c r="BK140" i="9"/>
  <c r="J140" i="9"/>
  <c r="BK139" i="9"/>
  <c r="J139" i="9"/>
  <c r="J133" i="9"/>
  <c r="BK127" i="9"/>
  <c r="J125" i="9"/>
  <c r="J255" i="8"/>
  <c r="J246" i="8"/>
  <c r="J244" i="8"/>
  <c r="BK240" i="8"/>
  <c r="J234" i="8"/>
  <c r="BK233" i="8"/>
  <c r="J231" i="8"/>
  <c r="J226" i="8"/>
  <c r="J212" i="8"/>
  <c r="J210" i="8"/>
  <c r="BK208" i="8"/>
  <c r="BK206" i="8"/>
  <c r="J202" i="8"/>
  <c r="BK194" i="8"/>
  <c r="J184" i="8"/>
  <c r="J179" i="8"/>
  <c r="J174" i="8"/>
  <c r="J170" i="8"/>
  <c r="J158" i="8"/>
  <c r="J154" i="8"/>
  <c r="J153" i="8"/>
  <c r="J151" i="8"/>
  <c r="BK146" i="8"/>
  <c r="J141" i="8"/>
  <c r="BK138" i="8"/>
  <c r="BK135" i="8"/>
  <c r="J195" i="7"/>
  <c r="J192" i="7"/>
  <c r="BK189" i="7"/>
  <c r="J188" i="7"/>
  <c r="J185" i="7"/>
  <c r="BK176" i="7"/>
  <c r="J170" i="7"/>
  <c r="BK166" i="7"/>
  <c r="J163" i="7"/>
  <c r="BK162" i="7"/>
  <c r="BK160" i="7"/>
  <c r="BK157" i="7"/>
  <c r="BK152" i="7"/>
  <c r="J150" i="7"/>
  <c r="BK148" i="7"/>
  <c r="BK136" i="7"/>
  <c r="BK130" i="7"/>
  <c r="BK127" i="7"/>
  <c r="J121" i="4"/>
  <c r="BK411" i="2"/>
  <c r="BK406" i="2"/>
  <c r="J403" i="2"/>
  <c r="J401" i="2"/>
  <c r="J393" i="2"/>
  <c r="J390" i="2"/>
  <c r="J389" i="2"/>
  <c r="J388" i="2"/>
  <c r="J386" i="2"/>
  <c r="J380" i="2"/>
  <c r="BK379" i="2"/>
  <c r="J377" i="2"/>
  <c r="BK374" i="2"/>
  <c r="J368" i="2"/>
  <c r="BK366" i="2"/>
  <c r="BK365" i="2"/>
  <c r="J364" i="2"/>
  <c r="J362" i="2"/>
  <c r="J358" i="2"/>
  <c r="BK357" i="2"/>
  <c r="BK354" i="2"/>
  <c r="BK344" i="2"/>
  <c r="BK343" i="2"/>
  <c r="BK338" i="2"/>
  <c r="BK328" i="2"/>
  <c r="J324" i="2"/>
  <c r="J319" i="2"/>
  <c r="J316" i="2"/>
  <c r="BK313" i="2"/>
  <c r="BK302" i="2"/>
  <c r="J298" i="2"/>
  <c r="BK293" i="2"/>
  <c r="J288" i="2"/>
  <c r="BK284" i="2"/>
  <c r="BK279" i="2"/>
  <c r="BK272" i="2"/>
  <c r="BK265" i="2"/>
  <c r="BK261" i="2"/>
  <c r="BK256" i="2"/>
  <c r="BK245" i="2"/>
  <c r="BK236" i="2"/>
  <c r="J231" i="2"/>
  <c r="BK230" i="2"/>
  <c r="BK229" i="2"/>
  <c r="J226" i="2"/>
  <c r="BK222" i="2"/>
  <c r="BK221" i="2"/>
  <c r="BK219" i="2"/>
  <c r="J218" i="2"/>
  <c r="J217" i="2"/>
  <c r="BK215" i="2"/>
  <c r="BK212" i="2"/>
  <c r="BK211" i="2"/>
  <c r="J208" i="2"/>
  <c r="BK207" i="2"/>
  <c r="BK206" i="2"/>
  <c r="BK205" i="2"/>
  <c r="BK204" i="2"/>
  <c r="J202" i="2"/>
  <c r="J198" i="2"/>
  <c r="BK192" i="2"/>
  <c r="J191" i="2"/>
  <c r="BK190" i="2"/>
  <c r="BK186" i="2"/>
  <c r="BK184" i="2"/>
  <c r="BK180" i="2"/>
  <c r="BK178" i="2"/>
  <c r="J168" i="2"/>
  <c r="BK159" i="2"/>
  <c r="J158" i="2"/>
  <c r="BK153" i="2"/>
  <c r="BK152" i="2"/>
  <c r="BK151" i="2"/>
  <c r="BK147" i="2"/>
  <c r="J146" i="2"/>
  <c r="J192" i="18"/>
  <c r="BK188" i="18"/>
  <c r="J186" i="18"/>
  <c r="BK179" i="18"/>
  <c r="BK166" i="18"/>
  <c r="J164" i="18"/>
  <c r="J151" i="18"/>
  <c r="BK149" i="18"/>
  <c r="J147" i="18"/>
  <c r="BK214" i="17"/>
  <c r="BK203" i="17"/>
  <c r="J198" i="17"/>
  <c r="BK197" i="17"/>
  <c r="J196" i="17"/>
  <c r="BK190" i="17"/>
  <c r="J189" i="17"/>
  <c r="J188" i="17"/>
  <c r="BK182" i="17"/>
  <c r="J180" i="17"/>
  <c r="J179" i="17"/>
  <c r="J172" i="17"/>
  <c r="J168" i="17"/>
  <c r="BK167" i="17"/>
  <c r="BK150" i="17"/>
  <c r="BK148" i="17"/>
  <c r="BK146" i="17"/>
  <c r="BK144" i="17"/>
  <c r="BK139" i="17"/>
  <c r="J133" i="17"/>
  <c r="BK132" i="17"/>
  <c r="J177" i="16"/>
  <c r="BK174" i="16"/>
  <c r="BK171" i="16"/>
  <c r="J170" i="16"/>
  <c r="J168" i="16"/>
  <c r="J164" i="16"/>
  <c r="J151" i="16"/>
  <c r="J149" i="16"/>
  <c r="BK145" i="16"/>
  <c r="BK138" i="16"/>
  <c r="J137" i="16"/>
  <c r="BK134" i="16"/>
  <c r="BK133" i="16"/>
  <c r="BK198" i="15"/>
  <c r="J198" i="15"/>
  <c r="BK195" i="15"/>
  <c r="BK184" i="15"/>
  <c r="BK178" i="15"/>
  <c r="BK176" i="15"/>
  <c r="BK174" i="15"/>
  <c r="BK173" i="15"/>
  <c r="J170" i="15"/>
  <c r="J169" i="15"/>
  <c r="J166" i="15"/>
  <c r="BK160" i="15"/>
  <c r="J159" i="15"/>
  <c r="J137" i="15"/>
  <c r="J132" i="15"/>
  <c r="J131" i="15"/>
  <c r="J183" i="14"/>
  <c r="BK179" i="14"/>
  <c r="J177" i="14"/>
  <c r="BK172" i="14"/>
  <c r="BK170" i="14"/>
  <c r="J169" i="14"/>
  <c r="BK166" i="14"/>
  <c r="BK165" i="14"/>
  <c r="BK160" i="14"/>
  <c r="BK157" i="14"/>
  <c r="J156" i="14"/>
  <c r="BK154" i="14"/>
  <c r="BK152" i="14"/>
  <c r="BK146" i="14"/>
  <c r="BK143" i="14"/>
  <c r="J142" i="14"/>
  <c r="BK138" i="14"/>
  <c r="BK134" i="14"/>
  <c r="J133" i="14"/>
  <c r="J165" i="13"/>
  <c r="J157" i="13"/>
  <c r="BK156" i="13"/>
  <c r="J152" i="13"/>
  <c r="BK148" i="13"/>
  <c r="BK146" i="13"/>
  <c r="BK145" i="13"/>
  <c r="J131" i="13"/>
  <c r="J360" i="12"/>
  <c r="BK352" i="12"/>
  <c r="J349" i="12"/>
  <c r="BK348" i="12"/>
  <c r="BK346" i="12"/>
  <c r="BK341" i="12"/>
  <c r="BK339" i="12"/>
  <c r="BK334" i="12"/>
  <c r="BK329" i="12"/>
  <c r="J326" i="12"/>
  <c r="J322" i="12"/>
  <c r="BK312" i="12"/>
  <c r="BK305" i="12"/>
  <c r="BK304" i="12"/>
  <c r="BK299" i="12"/>
  <c r="BK295" i="12"/>
  <c r="BK290" i="12"/>
  <c r="BK281" i="12"/>
  <c r="J275" i="12"/>
  <c r="BK273" i="12"/>
  <c r="J269" i="12"/>
  <c r="BK265" i="12"/>
  <c r="J261" i="12"/>
  <c r="J257" i="12"/>
  <c r="BK255" i="12"/>
  <c r="J228" i="12"/>
  <c r="BK226" i="12"/>
  <c r="J225" i="12"/>
  <c r="J224" i="12"/>
  <c r="BK220" i="12"/>
  <c r="J219" i="12"/>
  <c r="J215" i="12"/>
  <c r="BK211" i="12"/>
  <c r="BK207" i="12"/>
  <c r="J206" i="12"/>
  <c r="J201" i="12"/>
  <c r="BK200" i="12"/>
  <c r="J198" i="12"/>
  <c r="J196" i="12"/>
  <c r="J194" i="12"/>
  <c r="J193" i="12"/>
  <c r="J187" i="12"/>
  <c r="BK186" i="12"/>
  <c r="J179" i="12"/>
  <c r="BK176" i="12"/>
  <c r="BK165" i="12"/>
  <c r="BK163" i="12"/>
  <c r="J161" i="12"/>
  <c r="BK155" i="12"/>
  <c r="BK146" i="12"/>
  <c r="J145" i="12"/>
  <c r="J139" i="12"/>
  <c r="BK137" i="12"/>
  <c r="BK156" i="11"/>
  <c r="J155" i="11"/>
  <c r="BK151" i="11"/>
  <c r="J143" i="11"/>
  <c r="BK141" i="11"/>
  <c r="BK136" i="11"/>
  <c r="J135" i="11"/>
  <c r="J134" i="11"/>
  <c r="J173" i="10"/>
  <c r="J171" i="10"/>
  <c r="J170" i="10"/>
  <c r="BK164" i="10"/>
  <c r="J158" i="10"/>
  <c r="BK141" i="10"/>
  <c r="BK139" i="10"/>
  <c r="J138" i="10"/>
  <c r="J126" i="10"/>
  <c r="BK187" i="9"/>
  <c r="BK186" i="9"/>
  <c r="J185" i="9"/>
  <c r="BK184" i="9"/>
  <c r="J183" i="9"/>
  <c r="J173" i="9"/>
  <c r="BK167" i="9"/>
  <c r="BK163" i="9"/>
  <c r="J156" i="9"/>
  <c r="BK153" i="9"/>
  <c r="J151" i="9"/>
  <c r="J147" i="9"/>
  <c r="BK136" i="9"/>
  <c r="BK129" i="9"/>
  <c r="J249" i="8"/>
  <c r="BK247" i="8"/>
  <c r="BK243" i="8"/>
  <c r="BK239" i="8"/>
  <c r="J237" i="8"/>
  <c r="BK231" i="8"/>
  <c r="J224" i="8"/>
  <c r="J220" i="8"/>
  <c r="BK212" i="8"/>
  <c r="BK211" i="8"/>
  <c r="BK210" i="8"/>
  <c r="J209" i="8"/>
  <c r="J203" i="8"/>
  <c r="BK202" i="8"/>
  <c r="J198" i="8"/>
  <c r="J194" i="8"/>
  <c r="BK187" i="8"/>
  <c r="J185" i="8"/>
  <c r="BK182" i="8"/>
  <c r="BK179" i="8"/>
  <c r="J178" i="8"/>
  <c r="J164" i="8"/>
  <c r="J163" i="8"/>
  <c r="BK158" i="8"/>
  <c r="J157" i="8"/>
  <c r="J142" i="8"/>
  <c r="J136" i="8"/>
  <c r="BK201" i="7"/>
  <c r="J198" i="7"/>
  <c r="J181" i="7"/>
  <c r="J180" i="7"/>
  <c r="BK177" i="7"/>
  <c r="BK175" i="7"/>
  <c r="BK172" i="7"/>
  <c r="BK165" i="7"/>
  <c r="J164" i="7"/>
  <c r="J162" i="7"/>
  <c r="J159" i="7"/>
  <c r="BK158" i="7"/>
  <c r="BK153" i="7"/>
  <c r="J149" i="7"/>
  <c r="BK145" i="7"/>
  <c r="BK141" i="7"/>
  <c r="BK139" i="7"/>
  <c r="BK134" i="7"/>
  <c r="J131" i="7"/>
  <c r="J124" i="7"/>
  <c r="J121" i="5"/>
  <c r="BK121" i="3"/>
  <c r="J417" i="2"/>
  <c r="J408" i="2"/>
  <c r="BK407" i="2"/>
  <c r="BK404" i="2"/>
  <c r="BK401" i="2"/>
  <c r="J400" i="2"/>
  <c r="BK393" i="2"/>
  <c r="BK390" i="2"/>
  <c r="BK386" i="2"/>
  <c r="BK385" i="2"/>
  <c r="BK384" i="2"/>
  <c r="J382" i="2"/>
  <c r="J372" i="2"/>
  <c r="BK371" i="2"/>
  <c r="J366" i="2"/>
  <c r="J363" i="2"/>
  <c r="J361" i="2"/>
  <c r="J359" i="2"/>
  <c r="J355" i="2"/>
  <c r="J354" i="2"/>
  <c r="J341" i="2"/>
  <c r="J340" i="2"/>
  <c r="BK337" i="2"/>
  <c r="BK333" i="2"/>
  <c r="J323" i="2"/>
  <c r="BK320" i="2"/>
  <c r="BK317" i="2"/>
  <c r="BK311" i="2"/>
  <c r="BK309" i="2"/>
  <c r="J308" i="2"/>
  <c r="BK296" i="2"/>
  <c r="BK295" i="2"/>
  <c r="BK280" i="2"/>
  <c r="BK277" i="2"/>
  <c r="BK274" i="2"/>
  <c r="BK268" i="2"/>
  <c r="J267" i="2"/>
  <c r="BK266" i="2"/>
  <c r="J251" i="2"/>
  <c r="BK243" i="2"/>
  <c r="J242" i="2"/>
  <c r="BK240" i="2"/>
  <c r="BK239" i="2"/>
  <c r="BK237" i="2"/>
  <c r="J235" i="2"/>
  <c r="J223" i="2"/>
  <c r="J213" i="2"/>
  <c r="J207" i="2"/>
  <c r="BK196" i="2"/>
  <c r="J189" i="2"/>
  <c r="J186" i="2"/>
  <c r="J181" i="2"/>
  <c r="BK179" i="2"/>
  <c r="J178" i="2"/>
  <c r="J176" i="2"/>
  <c r="J175" i="2"/>
  <c r="BK166" i="2"/>
  <c r="J163" i="2"/>
  <c r="J161" i="2"/>
  <c r="BK160" i="2"/>
  <c r="J156" i="2"/>
  <c r="J155" i="2"/>
  <c r="BK150" i="2"/>
  <c r="BK149" i="2"/>
  <c r="AS94" i="1"/>
  <c r="F34" i="19"/>
  <c r="BK185" i="18"/>
  <c r="BK182" i="18"/>
  <c r="BK177" i="18"/>
  <c r="J170" i="18"/>
  <c r="J167" i="18"/>
  <c r="J161" i="18"/>
  <c r="BK155" i="18"/>
  <c r="J148" i="18"/>
  <c r="BK145" i="18"/>
  <c r="J141" i="18"/>
  <c r="J137" i="18"/>
  <c r="BK212" i="17"/>
  <c r="BK204" i="17"/>
  <c r="J195" i="17"/>
  <c r="J190" i="17"/>
  <c r="BK189" i="17"/>
  <c r="J186" i="17"/>
  <c r="BK181" i="17"/>
  <c r="BK178" i="17"/>
  <c r="BK177" i="17"/>
  <c r="J173" i="17"/>
  <c r="J169" i="17"/>
  <c r="BK165" i="17"/>
  <c r="BK159" i="17"/>
  <c r="J142" i="17"/>
  <c r="BK141" i="17"/>
  <c r="BK138" i="17"/>
  <c r="J137" i="17"/>
  <c r="BK131" i="17"/>
  <c r="BK181" i="16"/>
  <c r="J181" i="16"/>
  <c r="BK179" i="16"/>
  <c r="J189" i="15"/>
  <c r="J188" i="15"/>
  <c r="J182" i="15"/>
  <c r="BK181" i="15"/>
  <c r="J178" i="15"/>
  <c r="J175" i="15"/>
  <c r="BK172" i="15"/>
  <c r="BK170" i="15"/>
  <c r="BK168" i="15"/>
  <c r="J167" i="15"/>
  <c r="BK166" i="15"/>
  <c r="BK157" i="15"/>
  <c r="BK151" i="15"/>
  <c r="BK147" i="15"/>
  <c r="J179" i="14"/>
  <c r="J174" i="14"/>
  <c r="BK171" i="14"/>
  <c r="J164" i="14"/>
  <c r="J149" i="14"/>
  <c r="BK148" i="14"/>
  <c r="J147" i="14"/>
  <c r="J145" i="14"/>
  <c r="J139" i="14"/>
  <c r="J158" i="13"/>
  <c r="BK157" i="13"/>
  <c r="J151" i="13"/>
  <c r="BK149" i="13"/>
  <c r="BK147" i="13"/>
  <c r="BK144" i="13"/>
  <c r="BK135" i="13"/>
  <c r="BK134" i="13"/>
  <c r="BK133" i="13"/>
  <c r="BK131" i="13"/>
  <c r="J370" i="12"/>
  <c r="BK363" i="12"/>
  <c r="J357" i="12"/>
  <c r="BK355" i="12"/>
  <c r="J351" i="12"/>
  <c r="BK347" i="12"/>
  <c r="J342" i="12"/>
  <c r="BK338" i="12"/>
  <c r="BK328" i="12"/>
  <c r="J327" i="12"/>
  <c r="BK326" i="12"/>
  <c r="BK318" i="12"/>
  <c r="BK317" i="12"/>
  <c r="J315" i="12"/>
  <c r="BK313" i="12"/>
  <c r="BK302" i="12"/>
  <c r="BK301" i="12"/>
  <c r="J297" i="12"/>
  <c r="J294" i="12"/>
  <c r="J292" i="12"/>
  <c r="BK287" i="12"/>
  <c r="J283" i="12"/>
  <c r="J282" i="12"/>
  <c r="BK277" i="12"/>
  <c r="J271" i="12"/>
  <c r="J267" i="12"/>
  <c r="J266" i="12"/>
  <c r="BK264" i="12"/>
  <c r="J263" i="12"/>
  <c r="BK261" i="12"/>
  <c r="J253" i="12"/>
  <c r="J251" i="12"/>
  <c r="BK248" i="12"/>
  <c r="BK244" i="12"/>
  <c r="BK239" i="12"/>
  <c r="J237" i="12"/>
  <c r="BK236" i="12"/>
  <c r="BK233" i="12"/>
  <c r="J227" i="12"/>
  <c r="BK222" i="12"/>
  <c r="BK221" i="12"/>
  <c r="J211" i="12"/>
  <c r="BK210" i="12"/>
  <c r="BK202" i="12"/>
  <c r="J200" i="12"/>
  <c r="J199" i="12"/>
  <c r="BK198" i="12"/>
  <c r="BK196" i="12"/>
  <c r="BK190" i="12"/>
  <c r="J189" i="12"/>
  <c r="J184" i="12"/>
  <c r="J172" i="12"/>
  <c r="J160" i="12"/>
  <c r="BK156" i="12"/>
  <c r="BK152" i="12"/>
  <c r="BK149" i="12"/>
  <c r="J146" i="12"/>
  <c r="BK143" i="12"/>
  <c r="BK140" i="12"/>
  <c r="J145" i="11"/>
  <c r="J144" i="11"/>
  <c r="J142" i="11"/>
  <c r="J167" i="10"/>
  <c r="J165" i="10"/>
  <c r="BK163" i="10"/>
  <c r="BK159" i="10"/>
  <c r="J151" i="10"/>
  <c r="J149" i="10"/>
  <c r="J140" i="10"/>
  <c r="J132" i="10"/>
  <c r="J131" i="10"/>
  <c r="BK129" i="10"/>
  <c r="BK127" i="10"/>
  <c r="BK182" i="9"/>
  <c r="BK181" i="9"/>
  <c r="J179" i="9"/>
  <c r="BK177" i="9"/>
  <c r="BK171" i="9"/>
  <c r="J166" i="9"/>
  <c r="BK164" i="9"/>
  <c r="BK161" i="9"/>
  <c r="BK146" i="9"/>
  <c r="BK135" i="9"/>
  <c r="BK126" i="9"/>
  <c r="J254" i="8"/>
  <c r="J252" i="8"/>
  <c r="J251" i="8"/>
  <c r="J250" i="8"/>
  <c r="J243" i="8"/>
  <c r="J242" i="8"/>
  <c r="J232" i="8"/>
  <c r="J230" i="8"/>
  <c r="J216" i="8"/>
  <c r="BK214" i="8"/>
  <c r="J204" i="8"/>
  <c r="BK203" i="8"/>
  <c r="J200" i="8"/>
  <c r="BK199" i="8"/>
  <c r="J193" i="8"/>
  <c r="J188" i="8"/>
  <c r="BK184" i="8"/>
  <c r="BK181" i="8"/>
  <c r="BK176" i="8"/>
  <c r="BK173" i="8"/>
  <c r="J171" i="8"/>
  <c r="BK170" i="8"/>
  <c r="BK163" i="8"/>
  <c r="J159" i="8"/>
  <c r="BK141" i="8"/>
  <c r="BK136" i="8"/>
  <c r="BK200" i="7"/>
  <c r="J191" i="7"/>
  <c r="BK190" i="7"/>
  <c r="J184" i="7"/>
  <c r="BK183" i="7"/>
  <c r="BK179" i="7"/>
  <c r="J174" i="7"/>
  <c r="BK159" i="7"/>
  <c r="J156" i="7"/>
  <c r="BK154" i="7"/>
  <c r="J153" i="7"/>
  <c r="BK150" i="7"/>
  <c r="J144" i="7"/>
  <c r="J137" i="7"/>
  <c r="J135" i="7"/>
  <c r="BK133" i="7"/>
  <c r="BK124" i="7"/>
  <c r="J121" i="3"/>
  <c r="BK417" i="2"/>
  <c r="J407" i="2"/>
  <c r="J404" i="2"/>
  <c r="BK392" i="2"/>
  <c r="BK388" i="2"/>
  <c r="J378" i="2"/>
  <c r="J370" i="2"/>
  <c r="J369" i="2"/>
  <c r="BK364" i="2"/>
  <c r="BK360" i="2"/>
  <c r="BK352" i="2"/>
  <c r="J350" i="2"/>
  <c r="J348" i="2"/>
  <c r="BK347" i="2"/>
  <c r="J338" i="2"/>
  <c r="J334" i="2"/>
  <c r="BK331" i="2"/>
  <c r="BK325" i="2"/>
  <c r="BK324" i="2"/>
  <c r="BK312" i="2"/>
  <c r="BK297" i="2"/>
  <c r="J292" i="2"/>
  <c r="BK291" i="2"/>
  <c r="J289" i="2"/>
  <c r="J284" i="2"/>
  <c r="J277" i="2"/>
  <c r="J276" i="2"/>
  <c r="J269" i="2"/>
  <c r="BK267" i="2"/>
  <c r="BK258" i="2"/>
  <c r="BK255" i="2"/>
  <c r="BK253" i="2"/>
  <c r="J252" i="2"/>
  <c r="J245" i="2"/>
  <c r="J244" i="2"/>
  <c r="J222" i="2"/>
  <c r="J219" i="2"/>
  <c r="BK218" i="2"/>
  <c r="BK210" i="2"/>
  <c r="J203" i="2"/>
  <c r="J201" i="2"/>
  <c r="J196" i="2"/>
  <c r="BK189" i="2"/>
  <c r="BK183" i="2"/>
  <c r="J171" i="2"/>
  <c r="J164" i="2"/>
  <c r="J157" i="2"/>
  <c r="J196" i="18"/>
  <c r="BK193" i="18"/>
  <c r="J187" i="18"/>
  <c r="BK181" i="18"/>
  <c r="J180" i="18"/>
  <c r="J178" i="18"/>
  <c r="BK176" i="18"/>
  <c r="BK175" i="18"/>
  <c r="BK171" i="18"/>
  <c r="BK168" i="18"/>
  <c r="BK163" i="18"/>
  <c r="J157" i="18"/>
  <c r="BK151" i="18"/>
  <c r="J143" i="18"/>
  <c r="BK140" i="18"/>
  <c r="BK137" i="18"/>
  <c r="BK135" i="18"/>
  <c r="BK132" i="18"/>
  <c r="BK219" i="17"/>
  <c r="J219" i="17"/>
  <c r="BK211" i="17"/>
  <c r="J205" i="17"/>
  <c r="J204" i="17"/>
  <c r="J199" i="17"/>
  <c r="BK191" i="17"/>
  <c r="BK176" i="17"/>
  <c r="J175" i="17"/>
  <c r="BK171" i="17"/>
  <c r="J167" i="17"/>
  <c r="BK166" i="17"/>
  <c r="J160" i="17"/>
  <c r="J159" i="17"/>
  <c r="BK145" i="17"/>
  <c r="BK142" i="17"/>
  <c r="J139" i="17"/>
  <c r="J135" i="17"/>
  <c r="BK133" i="17"/>
  <c r="J172" i="16"/>
  <c r="BK166" i="16"/>
  <c r="BK165" i="16"/>
  <c r="J161" i="16"/>
  <c r="J158" i="16"/>
  <c r="BK155" i="16"/>
  <c r="J147" i="16"/>
  <c r="BK146" i="16"/>
  <c r="J145" i="16"/>
  <c r="J144" i="16"/>
  <c r="BK131" i="16"/>
  <c r="BK187" i="15"/>
  <c r="BK183" i="15"/>
  <c r="J179" i="15"/>
  <c r="BK175" i="15"/>
  <c r="BK169" i="15"/>
  <c r="BK164" i="15"/>
  <c r="BK162" i="15"/>
  <c r="J160" i="15"/>
  <c r="BK159" i="15"/>
  <c r="J157" i="15"/>
  <c r="J151" i="15"/>
  <c r="BK148" i="15"/>
  <c r="BK146" i="15"/>
  <c r="J144" i="15"/>
  <c r="J141" i="15"/>
  <c r="J139" i="15"/>
  <c r="BK135" i="15"/>
  <c r="BK132" i="15"/>
  <c r="J130" i="15"/>
  <c r="J163" i="14"/>
  <c r="J157" i="14"/>
  <c r="J150" i="14"/>
  <c r="BK141" i="14"/>
  <c r="BK140" i="14"/>
  <c r="J138" i="14"/>
  <c r="J134" i="14"/>
  <c r="BK133" i="14"/>
  <c r="J162" i="13"/>
  <c r="BK161" i="13"/>
  <c r="J160" i="13"/>
  <c r="J150" i="13"/>
  <c r="BK140" i="13"/>
  <c r="J135" i="13"/>
  <c r="J133" i="13"/>
  <c r="J130" i="13"/>
  <c r="J128" i="13"/>
  <c r="J371" i="12"/>
  <c r="BK367" i="12"/>
  <c r="J363" i="12"/>
  <c r="BK362" i="12"/>
  <c r="J358" i="12"/>
  <c r="J356" i="12"/>
  <c r="J354" i="12"/>
  <c r="J350" i="12"/>
  <c r="BK345" i="12"/>
  <c r="J340" i="12"/>
  <c r="J338" i="12"/>
  <c r="J337" i="12"/>
  <c r="BK327" i="12"/>
  <c r="J325" i="12"/>
  <c r="BK323" i="12"/>
  <c r="J318" i="12"/>
  <c r="J311" i="12"/>
  <c r="J310" i="12"/>
  <c r="J302" i="12"/>
  <c r="J300" i="12"/>
  <c r="J298" i="12"/>
  <c r="J296" i="12"/>
  <c r="BK292" i="12"/>
  <c r="J288" i="12"/>
  <c r="BK286" i="12"/>
  <c r="J279" i="12"/>
  <c r="BK278" i="12"/>
  <c r="J277" i="12"/>
  <c r="J272" i="12"/>
  <c r="BK266" i="12"/>
  <c r="BK263" i="12"/>
  <c r="J260" i="12"/>
  <c r="BK256" i="12"/>
  <c r="J250" i="12"/>
  <c r="BK249" i="12"/>
  <c r="BK247" i="12"/>
  <c r="J243" i="12"/>
  <c r="BK234" i="12"/>
  <c r="J231" i="12"/>
  <c r="BK227" i="12"/>
  <c r="BK223" i="12"/>
  <c r="J218" i="12"/>
  <c r="J213" i="12"/>
  <c r="BK194" i="12"/>
  <c r="J185" i="12"/>
  <c r="BK172" i="12"/>
  <c r="J166" i="12"/>
  <c r="BK151" i="12"/>
  <c r="J149" i="12"/>
  <c r="J147" i="12"/>
  <c r="BK145" i="12"/>
  <c r="J144" i="12"/>
  <c r="J141" i="12"/>
  <c r="BK138" i="12"/>
  <c r="BK158" i="11"/>
  <c r="BK149" i="11"/>
  <c r="J147" i="11"/>
  <c r="BK146" i="11"/>
  <c r="BK143" i="11"/>
  <c r="BK142" i="11"/>
  <c r="BK135" i="11"/>
  <c r="BK131" i="11"/>
  <c r="J177" i="10"/>
  <c r="BK174" i="10"/>
  <c r="J168" i="10"/>
  <c r="BK167" i="10"/>
  <c r="BK165" i="10"/>
  <c r="J164" i="10"/>
  <c r="J157" i="10"/>
  <c r="BK155" i="10"/>
  <c r="BK153" i="10"/>
  <c r="BK150" i="10"/>
  <c r="BK142" i="10"/>
  <c r="J136" i="10"/>
  <c r="J133" i="10"/>
  <c r="BK183" i="9"/>
  <c r="J182" i="9"/>
  <c r="BK179" i="9"/>
  <c r="BK176" i="9"/>
  <c r="BK174" i="9"/>
  <c r="BK173" i="9"/>
  <c r="J170" i="9"/>
  <c r="BK166" i="9"/>
  <c r="BK157" i="9"/>
  <c r="BK155" i="9"/>
  <c r="J153" i="9"/>
  <c r="BK138" i="9"/>
  <c r="J136" i="9"/>
  <c r="J135" i="9"/>
  <c r="BK134" i="9"/>
  <c r="J130" i="9"/>
  <c r="BK251" i="8"/>
  <c r="BK249" i="8"/>
  <c r="BK244" i="8"/>
  <c r="J239" i="8"/>
  <c r="J238" i="8"/>
  <c r="BK236" i="8"/>
  <c r="J235" i="8"/>
  <c r="J233" i="8"/>
  <c r="BK232" i="8"/>
  <c r="BK230" i="8"/>
  <c r="BK228" i="8"/>
  <c r="J227" i="8"/>
  <c r="BK225" i="8"/>
  <c r="J217" i="8"/>
  <c r="BK216" i="8"/>
  <c r="J215" i="8"/>
  <c r="J208" i="8"/>
  <c r="BK198" i="8"/>
  <c r="BK191" i="8"/>
  <c r="BK188" i="8"/>
  <c r="BK185" i="8"/>
  <c r="BK183" i="8"/>
  <c r="BK175" i="8"/>
  <c r="J173" i="8"/>
  <c r="J166" i="8"/>
  <c r="BK161" i="8"/>
  <c r="BK156" i="8"/>
  <c r="BK155" i="8"/>
  <c r="BK154" i="8"/>
  <c r="BK144" i="8"/>
  <c r="BK139" i="8"/>
  <c r="BK137" i="8"/>
  <c r="BK202" i="7"/>
  <c r="J196" i="7"/>
  <c r="BK180" i="7"/>
  <c r="J179" i="7"/>
  <c r="J178" i="7"/>
  <c r="J167" i="7"/>
  <c r="J166" i="7"/>
  <c r="BK163" i="7"/>
  <c r="J160" i="7"/>
  <c r="J152" i="7"/>
  <c r="J146" i="7"/>
  <c r="BK142" i="7"/>
  <c r="J138" i="7"/>
  <c r="J133" i="7"/>
  <c r="J126" i="7"/>
  <c r="J121" i="6"/>
  <c r="BK121" i="4"/>
  <c r="BK426" i="2"/>
  <c r="J426" i="2"/>
  <c r="BK424" i="2"/>
  <c r="J424" i="2"/>
  <c r="BK422" i="2"/>
  <c r="J422" i="2"/>
  <c r="BK421" i="2"/>
  <c r="J421" i="2"/>
  <c r="J419" i="2"/>
  <c r="J418" i="2"/>
  <c r="J414" i="2"/>
  <c r="BK413" i="2"/>
  <c r="J402" i="2"/>
  <c r="BK400" i="2"/>
  <c r="BK399" i="2"/>
  <c r="BK396" i="2"/>
  <c r="BK395" i="2"/>
  <c r="J392" i="2"/>
  <c r="BK391" i="2"/>
  <c r="J387" i="2"/>
  <c r="J385" i="2"/>
  <c r="BK383" i="2"/>
  <c r="J379" i="2"/>
  <c r="BK375" i="2"/>
  <c r="BK363" i="2"/>
  <c r="J356" i="2"/>
  <c r="BK353" i="2"/>
  <c r="BK349" i="2"/>
  <c r="J344" i="2"/>
  <c r="J327" i="2"/>
  <c r="J322" i="2"/>
  <c r="BK319" i="2"/>
  <c r="J315" i="2"/>
  <c r="J312" i="2"/>
  <c r="J307" i="2"/>
  <c r="BK306" i="2"/>
  <c r="J301" i="2"/>
  <c r="BK299" i="2"/>
  <c r="J297" i="2"/>
  <c r="J296" i="2"/>
  <c r="J290" i="2"/>
  <c r="BK286" i="2"/>
  <c r="BK282" i="2"/>
  <c r="J266" i="2"/>
  <c r="J263" i="2"/>
  <c r="J259" i="2"/>
  <c r="BK249" i="2"/>
  <c r="J247" i="2"/>
  <c r="BK244" i="2"/>
  <c r="J240" i="2"/>
  <c r="J238" i="2"/>
  <c r="J236" i="2"/>
  <c r="J234" i="2"/>
  <c r="BK233" i="2"/>
  <c r="J232" i="2"/>
  <c r="BK227" i="2"/>
  <c r="BK217" i="2"/>
  <c r="J216" i="2"/>
  <c r="J214" i="2"/>
  <c r="J209" i="2"/>
  <c r="BK208" i="2"/>
  <c r="J204" i="2"/>
  <c r="BK203" i="2"/>
  <c r="BK202" i="2"/>
  <c r="BK200" i="2"/>
  <c r="J194" i="2"/>
  <c r="J188" i="2"/>
  <c r="J182" i="2"/>
  <c r="BK174" i="2"/>
  <c r="BK173" i="2"/>
  <c r="BK172" i="2"/>
  <c r="J170" i="2"/>
  <c r="J167" i="2"/>
  <c r="J166" i="2"/>
  <c r="BK162" i="2"/>
  <c r="J159" i="2"/>
  <c r="BK148" i="2"/>
  <c r="F36" i="6"/>
  <c r="BC99" i="1"/>
  <c r="F34" i="5"/>
  <c r="BA98" i="1"/>
  <c r="F37" i="3"/>
  <c r="BD96" i="1" s="1"/>
  <c r="J34" i="6"/>
  <c r="AW99" i="1" s="1"/>
  <c r="F37" i="4"/>
  <c r="BD97" i="1"/>
  <c r="J34" i="3"/>
  <c r="AW96" i="1"/>
  <c r="F36" i="4"/>
  <c r="BC97" i="1" s="1"/>
  <c r="F35" i="6"/>
  <c r="BB99" i="1" s="1"/>
  <c r="F35" i="5"/>
  <c r="BB98" i="1"/>
  <c r="F34" i="4"/>
  <c r="BA97" i="1"/>
  <c r="F35" i="3"/>
  <c r="BB96" i="1" s="1"/>
  <c r="F37" i="6"/>
  <c r="BD99" i="1" s="1"/>
  <c r="F36" i="5"/>
  <c r="BC98" i="1"/>
  <c r="F36" i="3"/>
  <c r="BC96" i="1" s="1"/>
  <c r="BK144" i="2" l="1"/>
  <c r="P195" i="2"/>
  <c r="P250" i="2"/>
  <c r="BK273" i="2"/>
  <c r="J273" i="2" s="1"/>
  <c r="J106" i="2" s="1"/>
  <c r="R287" i="2"/>
  <c r="P300" i="2"/>
  <c r="R342" i="2"/>
  <c r="R397" i="2"/>
  <c r="BK415" i="2"/>
  <c r="J415" i="2" s="1"/>
  <c r="J120" i="2" s="1"/>
  <c r="P123" i="7"/>
  <c r="P197" i="7"/>
  <c r="BK134" i="8"/>
  <c r="BK168" i="8"/>
  <c r="BK196" i="8"/>
  <c r="J196" i="8"/>
  <c r="J109" i="8" s="1"/>
  <c r="BK219" i="8"/>
  <c r="J219" i="8"/>
  <c r="J110" i="8"/>
  <c r="BK256" i="8"/>
  <c r="J256" i="8" s="1"/>
  <c r="J112" i="8" s="1"/>
  <c r="T124" i="9"/>
  <c r="T132" i="9"/>
  <c r="R162" i="9"/>
  <c r="BK125" i="10"/>
  <c r="BK146" i="10"/>
  <c r="J146" i="10"/>
  <c r="J100" i="10" s="1"/>
  <c r="BK172" i="10"/>
  <c r="J172" i="10"/>
  <c r="J102" i="10" s="1"/>
  <c r="P140" i="11"/>
  <c r="T153" i="11"/>
  <c r="P169" i="12"/>
  <c r="T192" i="12"/>
  <c r="P240" i="12"/>
  <c r="R285" i="12"/>
  <c r="BK331" i="12"/>
  <c r="J331" i="12" s="1"/>
  <c r="J106" i="12" s="1"/>
  <c r="R364" i="12"/>
  <c r="R127" i="13"/>
  <c r="P154" i="13"/>
  <c r="P153" i="13" s="1"/>
  <c r="R129" i="14"/>
  <c r="R155" i="14"/>
  <c r="BK181" i="14"/>
  <c r="J181" i="14"/>
  <c r="J104" i="14"/>
  <c r="BK158" i="15"/>
  <c r="J158" i="15"/>
  <c r="J102" i="15" s="1"/>
  <c r="BK191" i="15"/>
  <c r="P130" i="16"/>
  <c r="P152" i="16"/>
  <c r="T157" i="16"/>
  <c r="T156" i="16"/>
  <c r="BK178" i="16"/>
  <c r="J178" i="16"/>
  <c r="J108" i="16" s="1"/>
  <c r="T130" i="17"/>
  <c r="BK154" i="17"/>
  <c r="J154" i="17" s="1"/>
  <c r="J100" i="17" s="1"/>
  <c r="T154" i="17"/>
  <c r="T158" i="17"/>
  <c r="R207" i="17"/>
  <c r="R144" i="2"/>
  <c r="T195" i="2"/>
  <c r="BK260" i="2"/>
  <c r="J260" i="2" s="1"/>
  <c r="J104" i="2" s="1"/>
  <c r="P273" i="2"/>
  <c r="BK300" i="2"/>
  <c r="J300" i="2"/>
  <c r="J111" i="2" s="1"/>
  <c r="BK342" i="2"/>
  <c r="J342" i="2"/>
  <c r="J115" i="2" s="1"/>
  <c r="BK397" i="2"/>
  <c r="J397" i="2"/>
  <c r="J117" i="2"/>
  <c r="P405" i="2"/>
  <c r="R420" i="2"/>
  <c r="BK171" i="7"/>
  <c r="J171" i="7"/>
  <c r="J99" i="7" s="1"/>
  <c r="P187" i="7"/>
  <c r="R134" i="8"/>
  <c r="P168" i="8"/>
  <c r="BK222" i="8"/>
  <c r="J222" i="8" s="1"/>
  <c r="J111" i="8" s="1"/>
  <c r="R256" i="8"/>
  <c r="BK137" i="9"/>
  <c r="J137" i="9"/>
  <c r="J100" i="9"/>
  <c r="P162" i="9"/>
  <c r="R135" i="10"/>
  <c r="T156" i="10"/>
  <c r="P153" i="11"/>
  <c r="P135" i="12"/>
  <c r="P364" i="12"/>
  <c r="BK376" i="12"/>
  <c r="J376" i="12"/>
  <c r="J113" i="12"/>
  <c r="P127" i="13"/>
  <c r="T154" i="13"/>
  <c r="T153" i="13" s="1"/>
  <c r="T159" i="14"/>
  <c r="T175" i="16"/>
  <c r="BK162" i="17"/>
  <c r="J162" i="17"/>
  <c r="J102" i="17"/>
  <c r="BK210" i="17"/>
  <c r="J210" i="17" s="1"/>
  <c r="J105" i="17" s="1"/>
  <c r="BK177" i="2"/>
  <c r="J177" i="2" s="1"/>
  <c r="J98" i="2" s="1"/>
  <c r="R224" i="2"/>
  <c r="T250" i="2"/>
  <c r="T273" i="2"/>
  <c r="BK287" i="2"/>
  <c r="J287" i="2" s="1"/>
  <c r="J110" i="2" s="1"/>
  <c r="P310" i="2"/>
  <c r="R329" i="2"/>
  <c r="P332" i="2"/>
  <c r="T381" i="2"/>
  <c r="R405" i="2"/>
  <c r="P415" i="2"/>
  <c r="T123" i="7"/>
  <c r="R187" i="7"/>
  <c r="T152" i="8"/>
  <c r="T147" i="8"/>
  <c r="R168" i="8"/>
  <c r="T196" i="8"/>
  <c r="T167" i="8" s="1"/>
  <c r="P219" i="8"/>
  <c r="T256" i="8"/>
  <c r="BK124" i="9"/>
  <c r="J124" i="9"/>
  <c r="J98" i="9" s="1"/>
  <c r="BK150" i="9"/>
  <c r="J150" i="9"/>
  <c r="J101" i="9"/>
  <c r="R125" i="10"/>
  <c r="BK156" i="10"/>
  <c r="J156" i="10" s="1"/>
  <c r="J101" i="10" s="1"/>
  <c r="BK128" i="11"/>
  <c r="R133" i="11"/>
  <c r="T157" i="11"/>
  <c r="R169" i="12"/>
  <c r="BK216" i="12"/>
  <c r="J216" i="12" s="1"/>
  <c r="J101" i="12" s="1"/>
  <c r="T240" i="12"/>
  <c r="BK285" i="12"/>
  <c r="J285" i="12"/>
  <c r="J104" i="12"/>
  <c r="T308" i="12"/>
  <c r="T368" i="12"/>
  <c r="P143" i="13"/>
  <c r="P129" i="14"/>
  <c r="BK155" i="14"/>
  <c r="J155" i="14" s="1"/>
  <c r="J101" i="14" s="1"/>
  <c r="T181" i="14"/>
  <c r="T180" i="14"/>
  <c r="R129" i="15"/>
  <c r="T154" i="15"/>
  <c r="T191" i="15"/>
  <c r="T190" i="15"/>
  <c r="P163" i="16"/>
  <c r="R175" i="16"/>
  <c r="BK130" i="17"/>
  <c r="J130" i="17"/>
  <c r="J98" i="17"/>
  <c r="BK158" i="17"/>
  <c r="J158" i="17" s="1"/>
  <c r="J101" i="17" s="1"/>
  <c r="R158" i="17"/>
  <c r="P210" i="17"/>
  <c r="BK131" i="18"/>
  <c r="J131" i="18"/>
  <c r="J98" i="18"/>
  <c r="P154" i="18"/>
  <c r="BK165" i="18"/>
  <c r="J165" i="18"/>
  <c r="J104" i="18" s="1"/>
  <c r="R183" i="18"/>
  <c r="R177" i="2"/>
  <c r="P224" i="2"/>
  <c r="T260" i="2"/>
  <c r="T278" i="2"/>
  <c r="BK310" i="2"/>
  <c r="J310" i="2"/>
  <c r="J112" i="2" s="1"/>
  <c r="P342" i="2"/>
  <c r="BK405" i="2"/>
  <c r="J405" i="2"/>
  <c r="J118" i="2"/>
  <c r="T412" i="2"/>
  <c r="P420" i="2"/>
  <c r="R171" i="7"/>
  <c r="R122" i="7" s="1"/>
  <c r="R121" i="7" s="1"/>
  <c r="R197" i="7"/>
  <c r="T177" i="8"/>
  <c r="T222" i="8"/>
  <c r="P132" i="9"/>
  <c r="P150" i="9"/>
  <c r="T135" i="10"/>
  <c r="P156" i="10"/>
  <c r="T128" i="11"/>
  <c r="BK140" i="11"/>
  <c r="J140" i="11"/>
  <c r="J102" i="11"/>
  <c r="R153" i="11"/>
  <c r="BK135" i="12"/>
  <c r="J135" i="12" s="1"/>
  <c r="J98" i="12" s="1"/>
  <c r="BK192" i="12"/>
  <c r="J192" i="12" s="1"/>
  <c r="J100" i="12" s="1"/>
  <c r="R216" i="12"/>
  <c r="BK262" i="12"/>
  <c r="J262" i="12"/>
  <c r="J103" i="12" s="1"/>
  <c r="T285" i="12"/>
  <c r="R331" i="12"/>
  <c r="P368" i="12"/>
  <c r="P376" i="12"/>
  <c r="T143" i="13"/>
  <c r="BK129" i="14"/>
  <c r="J129" i="14"/>
  <c r="J98" i="14" s="1"/>
  <c r="T155" i="14"/>
  <c r="R181" i="14"/>
  <c r="R180" i="14" s="1"/>
  <c r="BK129" i="15"/>
  <c r="J129" i="15"/>
  <c r="J98" i="15"/>
  <c r="T158" i="15"/>
  <c r="T128" i="15" s="1"/>
  <c r="T127" i="15" s="1"/>
  <c r="R130" i="16"/>
  <c r="BK157" i="16"/>
  <c r="J157" i="16"/>
  <c r="J103" i="16" s="1"/>
  <c r="T163" i="16"/>
  <c r="R178" i="16"/>
  <c r="T162" i="17"/>
  <c r="R210" i="17"/>
  <c r="P131" i="18"/>
  <c r="P130" i="18" s="1"/>
  <c r="T154" i="18"/>
  <c r="P165" i="18"/>
  <c r="T183" i="18"/>
  <c r="T177" i="2"/>
  <c r="T224" i="2"/>
  <c r="R260" i="2"/>
  <c r="R278" i="2"/>
  <c r="T310" i="2"/>
  <c r="BK332" i="2"/>
  <c r="J332" i="2" s="1"/>
  <c r="J114" i="2" s="1"/>
  <c r="BK381" i="2"/>
  <c r="J381" i="2"/>
  <c r="J116" i="2"/>
  <c r="T397" i="2"/>
  <c r="P412" i="2"/>
  <c r="BK420" i="2"/>
  <c r="J420" i="2" s="1"/>
  <c r="J121" i="2" s="1"/>
  <c r="T171" i="7"/>
  <c r="BK197" i="7"/>
  <c r="J197" i="7"/>
  <c r="J101" i="7" s="1"/>
  <c r="R152" i="8"/>
  <c r="R147" i="8"/>
  <c r="BK177" i="8"/>
  <c r="J177" i="8"/>
  <c r="J108" i="8"/>
  <c r="P196" i="8"/>
  <c r="R219" i="8"/>
  <c r="BK132" i="9"/>
  <c r="J132" i="9" s="1"/>
  <c r="J99" i="9" s="1"/>
  <c r="R132" i="9"/>
  <c r="BK162" i="9"/>
  <c r="J162" i="9"/>
  <c r="J102" i="9"/>
  <c r="BK135" i="10"/>
  <c r="J135" i="10" s="1"/>
  <c r="J99" i="10" s="1"/>
  <c r="P146" i="10"/>
  <c r="P172" i="10"/>
  <c r="T133" i="11"/>
  <c r="BK153" i="11"/>
  <c r="T135" i="12"/>
  <c r="BK368" i="12"/>
  <c r="J368" i="12" s="1"/>
  <c r="J110" i="12" s="1"/>
  <c r="T376" i="12"/>
  <c r="BK143" i="13"/>
  <c r="J143" i="13"/>
  <c r="J101" i="13"/>
  <c r="T129" i="14"/>
  <c r="T128" i="14"/>
  <c r="T127" i="14" s="1"/>
  <c r="P155" i="14"/>
  <c r="P181" i="14"/>
  <c r="P180" i="14" s="1"/>
  <c r="P158" i="15"/>
  <c r="R152" i="16"/>
  <c r="BK163" i="16"/>
  <c r="T178" i="16"/>
  <c r="R130" i="17"/>
  <c r="R154" i="17"/>
  <c r="P158" i="17"/>
  <c r="BK207" i="17"/>
  <c r="J207" i="17"/>
  <c r="J104" i="17"/>
  <c r="T207" i="17"/>
  <c r="T165" i="18"/>
  <c r="BK190" i="18"/>
  <c r="J190" i="18" s="1"/>
  <c r="J106" i="18" s="1"/>
  <c r="BK132" i="19"/>
  <c r="J132" i="19"/>
  <c r="J98" i="19"/>
  <c r="P144" i="2"/>
  <c r="BK195" i="2"/>
  <c r="J195" i="2" s="1"/>
  <c r="J99" i="2" s="1"/>
  <c r="R250" i="2"/>
  <c r="P278" i="2"/>
  <c r="T287" i="2"/>
  <c r="T300" i="2"/>
  <c r="BK329" i="2"/>
  <c r="J329" i="2"/>
  <c r="J113" i="2" s="1"/>
  <c r="T329" i="2"/>
  <c r="R332" i="2"/>
  <c r="R381" i="2"/>
  <c r="T405" i="2"/>
  <c r="R415" i="2"/>
  <c r="BK123" i="7"/>
  <c r="J123" i="7"/>
  <c r="J98" i="7" s="1"/>
  <c r="BK187" i="7"/>
  <c r="J187" i="7"/>
  <c r="J100" i="7" s="1"/>
  <c r="BK152" i="8"/>
  <c r="J152" i="8"/>
  <c r="J104" i="8"/>
  <c r="P177" i="8"/>
  <c r="R222" i="8"/>
  <c r="P124" i="9"/>
  <c r="R137" i="9"/>
  <c r="T150" i="9"/>
  <c r="P135" i="10"/>
  <c r="T146" i="10"/>
  <c r="T172" i="10"/>
  <c r="R128" i="11"/>
  <c r="R140" i="11"/>
  <c r="BK157" i="11"/>
  <c r="J157" i="11"/>
  <c r="J106" i="11" s="1"/>
  <c r="BK169" i="12"/>
  <c r="J169" i="12"/>
  <c r="J99" i="12"/>
  <c r="R192" i="12"/>
  <c r="BK240" i="12"/>
  <c r="J240" i="12" s="1"/>
  <c r="J102" i="12" s="1"/>
  <c r="P262" i="12"/>
  <c r="P285" i="12"/>
  <c r="R308" i="12"/>
  <c r="T364" i="12"/>
  <c r="T127" i="13"/>
  <c r="T126" i="13" s="1"/>
  <c r="T125" i="13" s="1"/>
  <c r="BK154" i="13"/>
  <c r="BK153" i="13" s="1"/>
  <c r="J153" i="13" s="1"/>
  <c r="J102" i="13" s="1"/>
  <c r="BK159" i="14"/>
  <c r="J159" i="14"/>
  <c r="J102" i="14" s="1"/>
  <c r="T129" i="15"/>
  <c r="P154" i="15"/>
  <c r="R191" i="15"/>
  <c r="R190" i="15"/>
  <c r="T130" i="16"/>
  <c r="R157" i="16"/>
  <c r="R156" i="16" s="1"/>
  <c r="R163" i="16"/>
  <c r="R162" i="16" s="1"/>
  <c r="P178" i="16"/>
  <c r="P130" i="17"/>
  <c r="P154" i="17"/>
  <c r="T131" i="18"/>
  <c r="T130" i="18" s="1"/>
  <c r="BK154" i="18"/>
  <c r="J154" i="18"/>
  <c r="J101" i="18" s="1"/>
  <c r="BK159" i="18"/>
  <c r="J159" i="18"/>
  <c r="J103" i="18"/>
  <c r="R165" i="18"/>
  <c r="P190" i="18"/>
  <c r="T132" i="19"/>
  <c r="T120" i="19"/>
  <c r="T119" i="19" s="1"/>
  <c r="R118" i="20"/>
  <c r="R117" i="20"/>
  <c r="P177" i="2"/>
  <c r="BK224" i="2"/>
  <c r="J224" i="2" s="1"/>
  <c r="J100" i="2" s="1"/>
  <c r="P260" i="2"/>
  <c r="BK278" i="2"/>
  <c r="J278" i="2"/>
  <c r="J107" i="2"/>
  <c r="P287" i="2"/>
  <c r="R300" i="2"/>
  <c r="T342" i="2"/>
  <c r="P397" i="2"/>
  <c r="BK412" i="2"/>
  <c r="J412" i="2" s="1"/>
  <c r="J119" i="2" s="1"/>
  <c r="T415" i="2"/>
  <c r="P171" i="7"/>
  <c r="T197" i="7"/>
  <c r="T134" i="8"/>
  <c r="R177" i="8"/>
  <c r="P222" i="8"/>
  <c r="R124" i="9"/>
  <c r="T137" i="9"/>
  <c r="R150" i="9"/>
  <c r="P125" i="10"/>
  <c r="P124" i="10"/>
  <c r="P123" i="10" s="1"/>
  <c r="AU103" i="1" s="1"/>
  <c r="R156" i="10"/>
  <c r="BK133" i="11"/>
  <c r="T140" i="11"/>
  <c r="R157" i="11"/>
  <c r="R135" i="12"/>
  <c r="T169" i="12"/>
  <c r="P216" i="12"/>
  <c r="R240" i="12"/>
  <c r="T262" i="12"/>
  <c r="P308" i="12"/>
  <c r="T331" i="12"/>
  <c r="BK353" i="12"/>
  <c r="J353" i="12"/>
  <c r="J107" i="12"/>
  <c r="P353" i="12"/>
  <c r="R353" i="12"/>
  <c r="T353" i="12"/>
  <c r="BK359" i="12"/>
  <c r="J359" i="12"/>
  <c r="J108" i="12"/>
  <c r="P359" i="12"/>
  <c r="R359" i="12"/>
  <c r="T359" i="12"/>
  <c r="BK364" i="12"/>
  <c r="J364" i="12"/>
  <c r="J109" i="12" s="1"/>
  <c r="R376" i="12"/>
  <c r="BK127" i="13"/>
  <c r="R154" i="13"/>
  <c r="R153" i="13"/>
  <c r="R159" i="14"/>
  <c r="R158" i="15"/>
  <c r="BK130" i="16"/>
  <c r="J130" i="16" s="1"/>
  <c r="J98" i="16" s="1"/>
  <c r="BK152" i="16"/>
  <c r="J152" i="16"/>
  <c r="J101" i="16"/>
  <c r="P157" i="16"/>
  <c r="P156" i="16" s="1"/>
  <c r="BK175" i="16"/>
  <c r="J175" i="16" s="1"/>
  <c r="J107" i="16" s="1"/>
  <c r="P162" i="17"/>
  <c r="P207" i="17"/>
  <c r="P206" i="17"/>
  <c r="R159" i="18"/>
  <c r="BK183" i="18"/>
  <c r="J183" i="18"/>
  <c r="J105" i="18" s="1"/>
  <c r="T190" i="18"/>
  <c r="P132" i="19"/>
  <c r="P120" i="19"/>
  <c r="P119" i="19"/>
  <c r="AU112" i="1" s="1"/>
  <c r="BK118" i="20"/>
  <c r="J118" i="20"/>
  <c r="J97" i="20" s="1"/>
  <c r="P118" i="20"/>
  <c r="P117" i="20"/>
  <c r="AU113" i="1"/>
  <c r="T144" i="2"/>
  <c r="T143" i="2" s="1"/>
  <c r="R195" i="2"/>
  <c r="BK250" i="2"/>
  <c r="J250" i="2" s="1"/>
  <c r="J103" i="2" s="1"/>
  <c r="R273" i="2"/>
  <c r="R310" i="2"/>
  <c r="P329" i="2"/>
  <c r="T332" i="2"/>
  <c r="P381" i="2"/>
  <c r="R412" i="2"/>
  <c r="T420" i="2"/>
  <c r="R123" i="7"/>
  <c r="T187" i="7"/>
  <c r="P134" i="8"/>
  <c r="P152" i="8"/>
  <c r="P147" i="8"/>
  <c r="T168" i="8"/>
  <c r="R196" i="8"/>
  <c r="T219" i="8"/>
  <c r="P256" i="8"/>
  <c r="P137" i="9"/>
  <c r="T162" i="9"/>
  <c r="T125" i="10"/>
  <c r="T124" i="10" s="1"/>
  <c r="T123" i="10" s="1"/>
  <c r="R146" i="10"/>
  <c r="R172" i="10"/>
  <c r="P128" i="11"/>
  <c r="P133" i="11"/>
  <c r="P132" i="11" s="1"/>
  <c r="P157" i="11"/>
  <c r="P192" i="12"/>
  <c r="T216" i="12"/>
  <c r="R262" i="12"/>
  <c r="BK308" i="12"/>
  <c r="J308" i="12"/>
  <c r="J105" i="12" s="1"/>
  <c r="P331" i="12"/>
  <c r="R368" i="12"/>
  <c r="R143" i="13"/>
  <c r="P159" i="14"/>
  <c r="P129" i="15"/>
  <c r="BK154" i="15"/>
  <c r="J154" i="15"/>
  <c r="J101" i="15" s="1"/>
  <c r="R154" i="15"/>
  <c r="P191" i="15"/>
  <c r="P190" i="15"/>
  <c r="P128" i="15" s="1"/>
  <c r="P127" i="15" s="1"/>
  <c r="AU108" i="1" s="1"/>
  <c r="T152" i="16"/>
  <c r="P175" i="16"/>
  <c r="R162" i="17"/>
  <c r="T210" i="17"/>
  <c r="R131" i="18"/>
  <c r="R154" i="18"/>
  <c r="R130" i="18" s="1"/>
  <c r="P159" i="18"/>
  <c r="T159" i="18"/>
  <c r="T158" i="18" s="1"/>
  <c r="P183" i="18"/>
  <c r="R190" i="18"/>
  <c r="R132" i="19"/>
  <c r="R120" i="19"/>
  <c r="R119" i="19"/>
  <c r="T118" i="20"/>
  <c r="T117" i="20"/>
  <c r="J92" i="2"/>
  <c r="BE149" i="2"/>
  <c r="BE151" i="2"/>
  <c r="BE154" i="2"/>
  <c r="BE161" i="2"/>
  <c r="BE163" i="2"/>
  <c r="BE168" i="2"/>
  <c r="BE179" i="2"/>
  <c r="BE180" i="2"/>
  <c r="BE187" i="2"/>
  <c r="BE199" i="2"/>
  <c r="BE205" i="2"/>
  <c r="BE206" i="2"/>
  <c r="BE210" i="2"/>
  <c r="BE222" i="2"/>
  <c r="BE225" i="2"/>
  <c r="BE255" i="2"/>
  <c r="BE264" i="2"/>
  <c r="BE281" i="2"/>
  <c r="BE298" i="2"/>
  <c r="BE302" i="2"/>
  <c r="BE311" i="2"/>
  <c r="BE316" i="2"/>
  <c r="BE317" i="2"/>
  <c r="BE318" i="2"/>
  <c r="BE325" i="2"/>
  <c r="BE331" i="2"/>
  <c r="BE333" i="2"/>
  <c r="BE348" i="2"/>
  <c r="BE366" i="2"/>
  <c r="BE386" i="2"/>
  <c r="BE390" i="2"/>
  <c r="BE417" i="2"/>
  <c r="BE419" i="2"/>
  <c r="BE421" i="2"/>
  <c r="BE422" i="2"/>
  <c r="BE424" i="2"/>
  <c r="BE426" i="2"/>
  <c r="F114" i="3"/>
  <c r="F114" i="4"/>
  <c r="J89" i="5"/>
  <c r="E108" i="5"/>
  <c r="F115" i="5"/>
  <c r="E85" i="6"/>
  <c r="J91" i="6"/>
  <c r="BE129" i="7"/>
  <c r="BE130" i="7"/>
  <c r="BE134" i="7"/>
  <c r="BE140" i="7"/>
  <c r="BE145" i="7"/>
  <c r="BE154" i="7"/>
  <c r="BE165" i="7"/>
  <c r="BE168" i="7"/>
  <c r="BE169" i="7"/>
  <c r="BE172" i="7"/>
  <c r="BE175" i="7"/>
  <c r="BE176" i="7"/>
  <c r="BE183" i="7"/>
  <c r="BE194" i="7"/>
  <c r="J91" i="8"/>
  <c r="J129" i="8"/>
  <c r="BE140" i="8"/>
  <c r="BE141" i="8"/>
  <c r="BE142" i="8"/>
  <c r="BE151" i="8"/>
  <c r="BE153" i="8"/>
  <c r="BE159" i="8"/>
  <c r="BE170" i="8"/>
  <c r="BE180" i="8"/>
  <c r="BE182" i="8"/>
  <c r="BE193" i="8"/>
  <c r="BE195" i="8"/>
  <c r="BE201" i="8"/>
  <c r="BE204" i="8"/>
  <c r="BE242" i="8"/>
  <c r="E112" i="9"/>
  <c r="F119" i="9"/>
  <c r="BE163" i="9"/>
  <c r="BE168" i="9"/>
  <c r="BE175" i="9"/>
  <c r="BE178" i="9"/>
  <c r="J92" i="10"/>
  <c r="BE131" i="10"/>
  <c r="BE137" i="10"/>
  <c r="BE140" i="10"/>
  <c r="BE145" i="10"/>
  <c r="BE147" i="10"/>
  <c r="F92" i="11"/>
  <c r="J122" i="11"/>
  <c r="J89" i="12"/>
  <c r="E123" i="12"/>
  <c r="J130" i="12"/>
  <c r="BE152" i="12"/>
  <c r="BE155" i="12"/>
  <c r="BE170" i="12"/>
  <c r="BE171" i="12"/>
  <c r="BE196" i="12"/>
  <c r="BE208" i="12"/>
  <c r="BE219" i="12"/>
  <c r="BE221" i="12"/>
  <c r="BE233" i="12"/>
  <c r="BE244" i="12"/>
  <c r="BE269" i="12"/>
  <c r="BE270" i="12"/>
  <c r="BE303" i="12"/>
  <c r="BE306" i="12"/>
  <c r="BE321" i="12"/>
  <c r="BE333" i="12"/>
  <c r="BE343" i="12"/>
  <c r="BE347" i="12"/>
  <c r="BE348" i="12"/>
  <c r="BE351" i="12"/>
  <c r="BE366" i="12"/>
  <c r="F91" i="13"/>
  <c r="BE144" i="13"/>
  <c r="BE145" i="13"/>
  <c r="BE147" i="13"/>
  <c r="BE148" i="13"/>
  <c r="BE157" i="13"/>
  <c r="BE159" i="13"/>
  <c r="BK141" i="13"/>
  <c r="J141" i="13" s="1"/>
  <c r="J100" i="13" s="1"/>
  <c r="BK164" i="13"/>
  <c r="BK163" i="13" s="1"/>
  <c r="J163" i="13" s="1"/>
  <c r="J104" i="13" s="1"/>
  <c r="J123" i="14"/>
  <c r="BE143" i="14"/>
  <c r="BE144" i="14"/>
  <c r="BE146" i="14"/>
  <c r="BE171" i="14"/>
  <c r="BE177" i="14"/>
  <c r="BK153" i="14"/>
  <c r="J153" i="14"/>
  <c r="J100" i="14"/>
  <c r="BK184" i="14"/>
  <c r="J184" i="14" s="1"/>
  <c r="J105" i="14" s="1"/>
  <c r="J91" i="15"/>
  <c r="BE136" i="15"/>
  <c r="BE155" i="15"/>
  <c r="BE173" i="15"/>
  <c r="BE174" i="15"/>
  <c r="BE195" i="15"/>
  <c r="BK194" i="15"/>
  <c r="J194" i="15"/>
  <c r="J105" i="15" s="1"/>
  <c r="BE149" i="16"/>
  <c r="BE170" i="16"/>
  <c r="BE173" i="16"/>
  <c r="F124" i="17"/>
  <c r="BE136" i="17"/>
  <c r="BE147" i="17"/>
  <c r="BE149" i="17"/>
  <c r="BE165" i="17"/>
  <c r="BE172" i="17"/>
  <c r="BE180" i="17"/>
  <c r="BE183" i="17"/>
  <c r="BE185" i="17"/>
  <c r="BE192" i="17"/>
  <c r="BE195" i="17"/>
  <c r="BE196" i="17"/>
  <c r="BE197" i="17"/>
  <c r="BE203" i="17"/>
  <c r="BE208" i="17"/>
  <c r="BE212" i="17"/>
  <c r="BE219" i="17"/>
  <c r="J92" i="18"/>
  <c r="BE144" i="18"/>
  <c r="BE145" i="18"/>
  <c r="BE147" i="18"/>
  <c r="BE162" i="18"/>
  <c r="BE166" i="18"/>
  <c r="BE173" i="18"/>
  <c r="BE191" i="18"/>
  <c r="BE129" i="19"/>
  <c r="E85" i="2"/>
  <c r="F140" i="2"/>
  <c r="BE158" i="2"/>
  <c r="BE174" i="2"/>
  <c r="BE175" i="2"/>
  <c r="BE181" i="2"/>
  <c r="BE184" i="2"/>
  <c r="BE223" i="2"/>
  <c r="BE226" i="2"/>
  <c r="BE230" i="2"/>
  <c r="BE238" i="2"/>
  <c r="BE242" i="2"/>
  <c r="BE249" i="2"/>
  <c r="BE257" i="2"/>
  <c r="BE261" i="2"/>
  <c r="BE272" i="2"/>
  <c r="BE274" i="2"/>
  <c r="BE280" i="2"/>
  <c r="BE314" i="2"/>
  <c r="BE315" i="2"/>
  <c r="BE321" i="2"/>
  <c r="BE326" i="2"/>
  <c r="BE327" i="2"/>
  <c r="BE341" i="2"/>
  <c r="BE343" i="2"/>
  <c r="BE353" i="2"/>
  <c r="BE376" i="2"/>
  <c r="BE387" i="2"/>
  <c r="BE393" i="2"/>
  <c r="BE410" i="2"/>
  <c r="BE413" i="2"/>
  <c r="BK425" i="2"/>
  <c r="J425" i="2" s="1"/>
  <c r="J123" i="2" s="1"/>
  <c r="J89" i="4"/>
  <c r="F115" i="4"/>
  <c r="J92" i="5"/>
  <c r="F117" i="7"/>
  <c r="BE128" i="7"/>
  <c r="BE131" i="7"/>
  <c r="BE141" i="7"/>
  <c r="BE158" i="7"/>
  <c r="BE160" i="7"/>
  <c r="BE185" i="7"/>
  <c r="BE189" i="7"/>
  <c r="BE192" i="7"/>
  <c r="E85" i="8"/>
  <c r="BE149" i="8"/>
  <c r="BE156" i="8"/>
  <c r="BE157" i="8"/>
  <c r="BE162" i="8"/>
  <c r="BE164" i="8"/>
  <c r="BE198" i="8"/>
  <c r="BE224" i="8"/>
  <c r="BE236" i="8"/>
  <c r="BE241" i="8"/>
  <c r="BK145" i="8"/>
  <c r="J145" i="8"/>
  <c r="J100" i="8" s="1"/>
  <c r="BK150" i="8"/>
  <c r="J150" i="8"/>
  <c r="J103" i="8"/>
  <c r="BE130" i="9"/>
  <c r="BE134" i="9"/>
  <c r="BE147" i="9"/>
  <c r="BE157" i="9"/>
  <c r="BE160" i="9"/>
  <c r="BE169" i="9"/>
  <c r="BE176" i="9"/>
  <c r="J91" i="10"/>
  <c r="BE126" i="10"/>
  <c r="BE133" i="10"/>
  <c r="BE136" i="10"/>
  <c r="BE138" i="10"/>
  <c r="BE158" i="10"/>
  <c r="BE160" i="10"/>
  <c r="E116" i="11"/>
  <c r="BE129" i="11"/>
  <c r="BK138" i="11"/>
  <c r="J138" i="11" s="1"/>
  <c r="J101" i="11" s="1"/>
  <c r="BE148" i="12"/>
  <c r="BE153" i="12"/>
  <c r="BE157" i="12"/>
  <c r="BE161" i="12"/>
  <c r="BE173" i="12"/>
  <c r="BE178" i="12"/>
  <c r="BE182" i="12"/>
  <c r="BE186" i="12"/>
  <c r="BE188" i="12"/>
  <c r="BE193" i="12"/>
  <c r="BE206" i="12"/>
  <c r="BE209" i="12"/>
  <c r="BE212" i="12"/>
  <c r="BE217" i="12"/>
  <c r="BE220" i="12"/>
  <c r="BE225" i="12"/>
  <c r="BE229" i="12"/>
  <c r="BE235" i="12"/>
  <c r="BE243" i="12"/>
  <c r="BE245" i="12"/>
  <c r="BE246" i="12"/>
  <c r="BE249" i="12"/>
  <c r="BE254" i="12"/>
  <c r="BE255" i="12"/>
  <c r="BE290" i="12"/>
  <c r="BE304" i="12"/>
  <c r="BE322" i="12"/>
  <c r="BE324" i="12"/>
  <c r="BE330" i="12"/>
  <c r="BE332" i="12"/>
  <c r="BE345" i="12"/>
  <c r="BE352" i="12"/>
  <c r="BE358" i="12"/>
  <c r="BE362" i="12"/>
  <c r="BE365" i="12"/>
  <c r="BE373" i="12"/>
  <c r="J89" i="13"/>
  <c r="BE160" i="13"/>
  <c r="BE161" i="13"/>
  <c r="BE162" i="13"/>
  <c r="F92" i="14"/>
  <c r="BE137" i="14"/>
  <c r="BE141" i="14"/>
  <c r="BE160" i="14"/>
  <c r="BE161" i="14"/>
  <c r="BE162" i="14"/>
  <c r="BE165" i="14"/>
  <c r="BE166" i="14"/>
  <c r="BE167" i="14"/>
  <c r="BE183" i="14"/>
  <c r="F124" i="15"/>
  <c r="BE132" i="15"/>
  <c r="BE134" i="15"/>
  <c r="BE140" i="15"/>
  <c r="BE165" i="15"/>
  <c r="BE180" i="15"/>
  <c r="BE186" i="15"/>
  <c r="BE181" i="16"/>
  <c r="BK148" i="16"/>
  <c r="J148" i="16"/>
  <c r="J99" i="16"/>
  <c r="BK150" i="16"/>
  <c r="J150" i="16" s="1"/>
  <c r="J100" i="16" s="1"/>
  <c r="BK160" i="16"/>
  <c r="J160" i="16"/>
  <c r="J104" i="16" s="1"/>
  <c r="BE157" i="17"/>
  <c r="BE175" i="17"/>
  <c r="BE184" i="17"/>
  <c r="F92" i="18"/>
  <c r="BE149" i="18"/>
  <c r="BE174" i="18"/>
  <c r="BE176" i="18"/>
  <c r="BE180" i="18"/>
  <c r="BE189" i="18"/>
  <c r="BE192" i="18"/>
  <c r="J139" i="2"/>
  <c r="BE147" i="2"/>
  <c r="BE148" i="2"/>
  <c r="BE164" i="2"/>
  <c r="BE171" i="2"/>
  <c r="BE192" i="2"/>
  <c r="BE194" i="2"/>
  <c r="BE204" i="2"/>
  <c r="BE211" i="2"/>
  <c r="BE214" i="2"/>
  <c r="BE216" i="2"/>
  <c r="BE220" i="2"/>
  <c r="BE227" i="2"/>
  <c r="BE229" i="2"/>
  <c r="BE231" i="2"/>
  <c r="BE244" i="2"/>
  <c r="BE275" i="2"/>
  <c r="BE276" i="2"/>
  <c r="BE279" i="2"/>
  <c r="BE284" i="2"/>
  <c r="BE301" i="2"/>
  <c r="BE303" i="2"/>
  <c r="BE306" i="2"/>
  <c r="BE319" i="2"/>
  <c r="BE330" i="2"/>
  <c r="BE335" i="2"/>
  <c r="BE336" i="2"/>
  <c r="BE349" i="2"/>
  <c r="BE362" i="2"/>
  <c r="BE364" i="2"/>
  <c r="BE367" i="2"/>
  <c r="BE368" i="2"/>
  <c r="BE373" i="2"/>
  <c r="BE375" i="2"/>
  <c r="BE378" i="2"/>
  <c r="BE379" i="2"/>
  <c r="BE394" i="2"/>
  <c r="BE396" i="2"/>
  <c r="BE398" i="2"/>
  <c r="BE403" i="2"/>
  <c r="BE416" i="2"/>
  <c r="BK271" i="2"/>
  <c r="J271" i="2" s="1"/>
  <c r="J105" i="2" s="1"/>
  <c r="J91" i="3"/>
  <c r="BK120" i="3"/>
  <c r="J120" i="3"/>
  <c r="J98" i="3"/>
  <c r="J91" i="4"/>
  <c r="F114" i="6"/>
  <c r="J89" i="7"/>
  <c r="BE132" i="7"/>
  <c r="BE133" i="7"/>
  <c r="BE137" i="7"/>
  <c r="BE142" i="7"/>
  <c r="BE155" i="7"/>
  <c r="BE156" i="7"/>
  <c r="BE161" i="7"/>
  <c r="BE166" i="7"/>
  <c r="BE167" i="7"/>
  <c r="BE170" i="7"/>
  <c r="BE174" i="7"/>
  <c r="BE202" i="7"/>
  <c r="F128" i="8"/>
  <c r="BE166" i="8"/>
  <c r="BE174" i="8"/>
  <c r="BE188" i="8"/>
  <c r="BE191" i="8"/>
  <c r="BE205" i="8"/>
  <c r="BE208" i="8"/>
  <c r="BE213" i="8"/>
  <c r="BE215" i="8"/>
  <c r="BE227" i="8"/>
  <c r="BE229" i="8"/>
  <c r="BE234" i="8"/>
  <c r="BE245" i="8"/>
  <c r="BE254" i="8"/>
  <c r="BE255" i="8"/>
  <c r="J89" i="9"/>
  <c r="BE126" i="9"/>
  <c r="BE154" i="9"/>
  <c r="BE158" i="9"/>
  <c r="BE172" i="9"/>
  <c r="BE181" i="9"/>
  <c r="J117" i="10"/>
  <c r="BE129" i="10"/>
  <c r="BE132" i="10"/>
  <c r="BE134" i="10"/>
  <c r="BE151" i="10"/>
  <c r="BE161" i="10"/>
  <c r="J92" i="11"/>
  <c r="BE145" i="11"/>
  <c r="BE146" i="11"/>
  <c r="BE148" i="11"/>
  <c r="F130" i="12"/>
  <c r="BE147" i="12"/>
  <c r="BE150" i="12"/>
  <c r="BE185" i="12"/>
  <c r="BE204" i="12"/>
  <c r="BE242" i="12"/>
  <c r="BE272" i="12"/>
  <c r="BE277" i="12"/>
  <c r="BE279" i="12"/>
  <c r="BE283" i="12"/>
  <c r="BE284" i="12"/>
  <c r="BE286" i="12"/>
  <c r="BE294" i="12"/>
  <c r="BE310" i="12"/>
  <c r="BE315" i="12"/>
  <c r="BE327" i="12"/>
  <c r="BE355" i="12"/>
  <c r="BE356" i="12"/>
  <c r="BE363" i="12"/>
  <c r="BE134" i="13"/>
  <c r="BE136" i="13"/>
  <c r="BE140" i="13"/>
  <c r="E85" i="14"/>
  <c r="J124" i="14"/>
  <c r="BE149" i="14"/>
  <c r="BE163" i="14"/>
  <c r="BE178" i="14"/>
  <c r="E117" i="15"/>
  <c r="F123" i="15"/>
  <c r="BE135" i="15"/>
  <c r="BE138" i="15"/>
  <c r="BE139" i="15"/>
  <c r="BE156" i="15"/>
  <c r="BE164" i="15"/>
  <c r="BE181" i="15"/>
  <c r="BE192" i="15"/>
  <c r="BE198" i="15"/>
  <c r="J91" i="16"/>
  <c r="F124" i="16"/>
  <c r="BE165" i="16"/>
  <c r="BE166" i="16"/>
  <c r="BE169" i="16"/>
  <c r="BE179" i="16"/>
  <c r="J89" i="17"/>
  <c r="BE131" i="17"/>
  <c r="BE135" i="17"/>
  <c r="BE155" i="17"/>
  <c r="BE163" i="17"/>
  <c r="BE164" i="17"/>
  <c r="BE193" i="17"/>
  <c r="BE194" i="17"/>
  <c r="BE209" i="17"/>
  <c r="E85" i="18"/>
  <c r="BE132" i="18"/>
  <c r="BE133" i="18"/>
  <c r="BE155" i="18"/>
  <c r="BE156" i="18"/>
  <c r="BE181" i="18"/>
  <c r="BE182" i="18"/>
  <c r="BK150" i="18"/>
  <c r="J150" i="18" s="1"/>
  <c r="J99" i="18" s="1"/>
  <c r="BE150" i="2"/>
  <c r="BE196" i="2"/>
  <c r="BE200" i="2"/>
  <c r="BE203" i="2"/>
  <c r="BE209" i="2"/>
  <c r="BE213" i="2"/>
  <c r="BE233" i="2"/>
  <c r="BE237" i="2"/>
  <c r="BE239" i="2"/>
  <c r="BE252" i="2"/>
  <c r="BE262" i="2"/>
  <c r="BE263" i="2"/>
  <c r="BE268" i="2"/>
  <c r="BE286" i="2"/>
  <c r="BE291" i="2"/>
  <c r="BE297" i="2"/>
  <c r="BE299" i="2"/>
  <c r="BE304" i="2"/>
  <c r="BE305" i="2"/>
  <c r="BE309" i="2"/>
  <c r="BE312" i="2"/>
  <c r="BE334" i="2"/>
  <c r="BE337" i="2"/>
  <c r="BE340" i="2"/>
  <c r="BE346" i="2"/>
  <c r="BE347" i="2"/>
  <c r="BE350" i="2"/>
  <c r="BE371" i="2"/>
  <c r="BE372" i="2"/>
  <c r="BE391" i="2"/>
  <c r="BE395" i="2"/>
  <c r="BE404" i="2"/>
  <c r="BE409" i="2"/>
  <c r="E108" i="3"/>
  <c r="E108" i="4"/>
  <c r="BK120" i="4"/>
  <c r="J120" i="4"/>
  <c r="J98" i="4" s="1"/>
  <c r="F91" i="5"/>
  <c r="J112" i="6"/>
  <c r="F92" i="7"/>
  <c r="J117" i="7"/>
  <c r="BE126" i="7"/>
  <c r="BE147" i="7"/>
  <c r="BE153" i="7"/>
  <c r="BE180" i="7"/>
  <c r="BE186" i="7"/>
  <c r="BE193" i="7"/>
  <c r="J89" i="8"/>
  <c r="BE137" i="8"/>
  <c r="BE160" i="8"/>
  <c r="BE172" i="8"/>
  <c r="BE176" i="8"/>
  <c r="BE185" i="8"/>
  <c r="BE189" i="8"/>
  <c r="BE190" i="8"/>
  <c r="BE192" i="8"/>
  <c r="BE197" i="8"/>
  <c r="BE207" i="8"/>
  <c r="BE225" i="8"/>
  <c r="BE238" i="8"/>
  <c r="BK165" i="8"/>
  <c r="J165" i="8" s="1"/>
  <c r="J105" i="8" s="1"/>
  <c r="F118" i="9"/>
  <c r="BE129" i="9"/>
  <c r="BE131" i="9"/>
  <c r="BE135" i="9"/>
  <c r="BE138" i="9"/>
  <c r="BE139" i="9"/>
  <c r="BE140" i="9"/>
  <c r="BE141" i="9"/>
  <c r="BE142" i="9"/>
  <c r="BE143" i="9"/>
  <c r="BE144" i="9"/>
  <c r="BE155" i="9"/>
  <c r="BE164" i="9"/>
  <c r="BE166" i="9"/>
  <c r="BE180" i="9"/>
  <c r="BE182" i="9"/>
  <c r="BE183" i="9"/>
  <c r="F119" i="10"/>
  <c r="BE130" i="10"/>
  <c r="BE141" i="10"/>
  <c r="BE143" i="10"/>
  <c r="BE144" i="10"/>
  <c r="BE150" i="10"/>
  <c r="BE171" i="10"/>
  <c r="BE177" i="10"/>
  <c r="BE139" i="11"/>
  <c r="BE142" i="11"/>
  <c r="BE147" i="11"/>
  <c r="BE151" i="11"/>
  <c r="BE154" i="11"/>
  <c r="BE155" i="11"/>
  <c r="BE136" i="12"/>
  <c r="BE140" i="12"/>
  <c r="BE142" i="12"/>
  <c r="BE143" i="12"/>
  <c r="BE149" i="12"/>
  <c r="BE162" i="12"/>
  <c r="BE165" i="12"/>
  <c r="BE166" i="12"/>
  <c r="BE172" i="12"/>
  <c r="BE174" i="12"/>
  <c r="BE183" i="12"/>
  <c r="BE184" i="12"/>
  <c r="BE187" i="12"/>
  <c r="BE190" i="12"/>
  <c r="BE199" i="12"/>
  <c r="BE201" i="12"/>
  <c r="BE218" i="12"/>
  <c r="BE222" i="12"/>
  <c r="BE223" i="12"/>
  <c r="BE227" i="12"/>
  <c r="BE252" i="12"/>
  <c r="BE261" i="12"/>
  <c r="BE267" i="12"/>
  <c r="BE275" i="12"/>
  <c r="BE276" i="12"/>
  <c r="BE280" i="12"/>
  <c r="BE287" i="12"/>
  <c r="BE293" i="12"/>
  <c r="BE296" i="12"/>
  <c r="BE299" i="12"/>
  <c r="BE302" i="12"/>
  <c r="BE307" i="12"/>
  <c r="BE311" i="12"/>
  <c r="BE312" i="12"/>
  <c r="BE317" i="12"/>
  <c r="BE318" i="12"/>
  <c r="BE329" i="12"/>
  <c r="BE341" i="12"/>
  <c r="BE344" i="12"/>
  <c r="BE361" i="12"/>
  <c r="BE375" i="12"/>
  <c r="BE377" i="12"/>
  <c r="BE378" i="12"/>
  <c r="BE379" i="12"/>
  <c r="F92" i="13"/>
  <c r="BE128" i="13"/>
  <c r="BE135" i="13"/>
  <c r="BE137" i="13"/>
  <c r="BE152" i="13"/>
  <c r="BK139" i="13"/>
  <c r="J139" i="13" s="1"/>
  <c r="J99" i="13" s="1"/>
  <c r="BE138" i="14"/>
  <c r="BE142" i="14"/>
  <c r="BE145" i="14"/>
  <c r="BE148" i="14"/>
  <c r="BE156" i="14"/>
  <c r="BE168" i="14"/>
  <c r="BE170" i="14"/>
  <c r="BE172" i="14"/>
  <c r="BE175" i="14"/>
  <c r="BE179" i="14"/>
  <c r="BK151" i="14"/>
  <c r="J151" i="14" s="1"/>
  <c r="J99" i="14" s="1"/>
  <c r="J89" i="15"/>
  <c r="J124" i="15"/>
  <c r="BE142" i="15"/>
  <c r="BE147" i="15"/>
  <c r="BE148" i="15"/>
  <c r="BE149" i="15"/>
  <c r="BE151" i="15"/>
  <c r="BE159" i="15"/>
  <c r="BE161" i="15"/>
  <c r="BE169" i="15"/>
  <c r="BE170" i="15"/>
  <c r="BE182" i="15"/>
  <c r="BE183" i="15"/>
  <c r="BE184" i="15"/>
  <c r="BE185" i="15"/>
  <c r="BK197" i="15"/>
  <c r="J197" i="15"/>
  <c r="J107" i="15" s="1"/>
  <c r="F125" i="16"/>
  <c r="BE134" i="16"/>
  <c r="BE139" i="16"/>
  <c r="BE142" i="16"/>
  <c r="BE151" i="16"/>
  <c r="BE154" i="16"/>
  <c r="BE155" i="16"/>
  <c r="BE158" i="16"/>
  <c r="BE174" i="16"/>
  <c r="BE176" i="16"/>
  <c r="E85" i="17"/>
  <c r="J124" i="17"/>
  <c r="BE141" i="17"/>
  <c r="BE145" i="17"/>
  <c r="BE179" i="17"/>
  <c r="J89" i="18"/>
  <c r="J125" i="18"/>
  <c r="BE136" i="18"/>
  <c r="BE137" i="18"/>
  <c r="BE138" i="18"/>
  <c r="BE139" i="18"/>
  <c r="BE141" i="18"/>
  <c r="BE164" i="18"/>
  <c r="BE175" i="18"/>
  <c r="BE186" i="18"/>
  <c r="BE187" i="18"/>
  <c r="BK195" i="18"/>
  <c r="J195" i="18" s="1"/>
  <c r="J108" i="18" s="1"/>
  <c r="E85" i="19"/>
  <c r="J91" i="19"/>
  <c r="BE125" i="19"/>
  <c r="BE126" i="19"/>
  <c r="BE155" i="2"/>
  <c r="BE169" i="2"/>
  <c r="BE173" i="2"/>
  <c r="BE186" i="2"/>
  <c r="BE201" i="2"/>
  <c r="BE207" i="2"/>
  <c r="BE215" i="2"/>
  <c r="BE236" i="2"/>
  <c r="BE241" i="2"/>
  <c r="BE247" i="2"/>
  <c r="BE254" i="2"/>
  <c r="BE259" i="2"/>
  <c r="BE265" i="2"/>
  <c r="BE266" i="2"/>
  <c r="BE270" i="2"/>
  <c r="BE289" i="2"/>
  <c r="BE292" i="2"/>
  <c r="BE313" i="2"/>
  <c r="BE323" i="2"/>
  <c r="BE344" i="2"/>
  <c r="BE345" i="2"/>
  <c r="BE351" i="2"/>
  <c r="BE355" i="2"/>
  <c r="BE359" i="2"/>
  <c r="BE374" i="2"/>
  <c r="BE384" i="2"/>
  <c r="BE388" i="2"/>
  <c r="BE389" i="2"/>
  <c r="BE392" i="2"/>
  <c r="BE399" i="2"/>
  <c r="BE400" i="2"/>
  <c r="BE401" i="2"/>
  <c r="BE402" i="2"/>
  <c r="BE406" i="2"/>
  <c r="BE407" i="2"/>
  <c r="BE418" i="2"/>
  <c r="BK248" i="2"/>
  <c r="J248" i="2"/>
  <c r="J102" i="2" s="1"/>
  <c r="BK285" i="2"/>
  <c r="J285" i="2"/>
  <c r="J109" i="2"/>
  <c r="J92" i="3"/>
  <c r="BE121" i="3"/>
  <c r="BK120" i="5"/>
  <c r="BK119" i="5"/>
  <c r="J119" i="5" s="1"/>
  <c r="J97" i="5" s="1"/>
  <c r="J92" i="6"/>
  <c r="F115" i="6"/>
  <c r="E85" i="7"/>
  <c r="BE127" i="7"/>
  <c r="BE143" i="7"/>
  <c r="BE146" i="7"/>
  <c r="BE164" i="7"/>
  <c r="BE198" i="7"/>
  <c r="F92" i="8"/>
  <c r="BE135" i="8"/>
  <c r="BE136" i="8"/>
  <c r="BE139" i="8"/>
  <c r="BE144" i="8"/>
  <c r="BE169" i="8"/>
  <c r="BE175" i="8"/>
  <c r="BE187" i="8"/>
  <c r="BE199" i="8"/>
  <c r="BE226" i="8"/>
  <c r="BE228" i="8"/>
  <c r="BE230" i="8"/>
  <c r="BE233" i="8"/>
  <c r="BE235" i="8"/>
  <c r="BE243" i="8"/>
  <c r="BE244" i="8"/>
  <c r="BE246" i="8"/>
  <c r="BE247" i="8"/>
  <c r="BE249" i="8"/>
  <c r="BE250" i="8"/>
  <c r="J118" i="9"/>
  <c r="BE149" i="9"/>
  <c r="BE151" i="9"/>
  <c r="BE153" i="9"/>
  <c r="BE156" i="9"/>
  <c r="BE165" i="9"/>
  <c r="BE171" i="9"/>
  <c r="BE184" i="9"/>
  <c r="F120" i="10"/>
  <c r="BE148" i="10"/>
  <c r="BE149" i="10"/>
  <c r="BE153" i="10"/>
  <c r="BE157" i="10"/>
  <c r="BE165" i="10"/>
  <c r="BE168" i="10"/>
  <c r="BE176" i="10"/>
  <c r="BE179" i="10"/>
  <c r="F91" i="11"/>
  <c r="J120" i="11"/>
  <c r="BE135" i="11"/>
  <c r="BE145" i="12"/>
  <c r="BE156" i="12"/>
  <c r="BE159" i="12"/>
  <c r="BE160" i="12"/>
  <c r="BE179" i="12"/>
  <c r="BE181" i="12"/>
  <c r="BE189" i="12"/>
  <c r="BE197" i="12"/>
  <c r="BE198" i="12"/>
  <c r="BE202" i="12"/>
  <c r="BE213" i="12"/>
  <c r="BE214" i="12"/>
  <c r="BE239" i="12"/>
  <c r="BE264" i="12"/>
  <c r="BE271" i="12"/>
  <c r="BE278" i="12"/>
  <c r="BE292" i="12"/>
  <c r="BE300" i="12"/>
  <c r="BE305" i="12"/>
  <c r="BE314" i="12"/>
  <c r="BE319" i="12"/>
  <c r="BE320" i="12"/>
  <c r="BE328" i="12"/>
  <c r="BE335" i="12"/>
  <c r="BE338" i="12"/>
  <c r="BE339" i="12"/>
  <c r="BE342" i="12"/>
  <c r="BE357" i="12"/>
  <c r="BE367" i="12"/>
  <c r="J91" i="13"/>
  <c r="BE142" i="13"/>
  <c r="BE158" i="13"/>
  <c r="BE134" i="14"/>
  <c r="BE150" i="14"/>
  <c r="BE175" i="15"/>
  <c r="BE176" i="15"/>
  <c r="BE179" i="15"/>
  <c r="J89" i="16"/>
  <c r="J92" i="16"/>
  <c r="BE131" i="16"/>
  <c r="BE136" i="16"/>
  <c r="BE161" i="16"/>
  <c r="BE164" i="16"/>
  <c r="F92" i="17"/>
  <c r="BE150" i="17"/>
  <c r="BE151" i="17"/>
  <c r="BE159" i="17"/>
  <c r="BE160" i="17"/>
  <c r="BE166" i="17"/>
  <c r="BE168" i="17"/>
  <c r="BE182" i="17"/>
  <c r="BE188" i="17"/>
  <c r="BE189" i="17"/>
  <c r="BE205" i="17"/>
  <c r="BK215" i="17"/>
  <c r="J215" i="17" s="1"/>
  <c r="J106" i="17" s="1"/>
  <c r="BE134" i="18"/>
  <c r="BE151" i="18"/>
  <c r="BE160" i="18"/>
  <c r="BE177" i="18"/>
  <c r="BE179" i="18"/>
  <c r="BE188" i="18"/>
  <c r="BK152" i="18"/>
  <c r="J152" i="18"/>
  <c r="J100" i="18"/>
  <c r="J89" i="19"/>
  <c r="J92" i="19"/>
  <c r="F116" i="19"/>
  <c r="BE121" i="19"/>
  <c r="BE131" i="19"/>
  <c r="J89" i="2"/>
  <c r="BE145" i="2"/>
  <c r="BE152" i="2"/>
  <c r="BE165" i="2"/>
  <c r="BE166" i="2"/>
  <c r="BE167" i="2"/>
  <c r="BE176" i="2"/>
  <c r="BE178" i="2"/>
  <c r="BE182" i="2"/>
  <c r="BE190" i="2"/>
  <c r="BE198" i="2"/>
  <c r="BE208" i="2"/>
  <c r="BE217" i="2"/>
  <c r="BE218" i="2"/>
  <c r="BE228" i="2"/>
  <c r="BE234" i="2"/>
  <c r="BE235" i="2"/>
  <c r="BE240" i="2"/>
  <c r="BE256" i="2"/>
  <c r="BE308" i="2"/>
  <c r="BE360" i="2"/>
  <c r="BE361" i="2"/>
  <c r="BE363" i="2"/>
  <c r="BE370" i="2"/>
  <c r="BE380" i="2"/>
  <c r="BK423" i="2"/>
  <c r="J423" i="2"/>
  <c r="J122" i="2" s="1"/>
  <c r="F92" i="3"/>
  <c r="BE121" i="6"/>
  <c r="BE124" i="7"/>
  <c r="BE125" i="7"/>
  <c r="BE144" i="7"/>
  <c r="BE149" i="7"/>
  <c r="BE151" i="7"/>
  <c r="BE152" i="7"/>
  <c r="BE177" i="7"/>
  <c r="BE179" i="7"/>
  <c r="BE181" i="7"/>
  <c r="BE182" i="7"/>
  <c r="BE191" i="7"/>
  <c r="BE200" i="7"/>
  <c r="BE203" i="7"/>
  <c r="BE154" i="8"/>
  <c r="BE171" i="8"/>
  <c r="BE173" i="8"/>
  <c r="BE179" i="8"/>
  <c r="BE184" i="8"/>
  <c r="BE209" i="8"/>
  <c r="BE212" i="8"/>
  <c r="BE216" i="8"/>
  <c r="BE220" i="8"/>
  <c r="BE223" i="8"/>
  <c r="BE237" i="8"/>
  <c r="BE248" i="8"/>
  <c r="BE252" i="8"/>
  <c r="BE253" i="8"/>
  <c r="BE257" i="8"/>
  <c r="BE258" i="8"/>
  <c r="BK143" i="8"/>
  <c r="J143" i="8" s="1"/>
  <c r="J99" i="8" s="1"/>
  <c r="BE127" i="9"/>
  <c r="BE128" i="9"/>
  <c r="BE133" i="9"/>
  <c r="BE152" i="9"/>
  <c r="BE159" i="9"/>
  <c r="BE170" i="9"/>
  <c r="BE177" i="9"/>
  <c r="BE187" i="9"/>
  <c r="BE188" i="9"/>
  <c r="E113" i="10"/>
  <c r="BE127" i="10"/>
  <c r="BE128" i="10"/>
  <c r="BE152" i="10"/>
  <c r="BE154" i="10"/>
  <c r="BE155" i="10"/>
  <c r="BE164" i="10"/>
  <c r="BE170" i="10"/>
  <c r="BE173" i="10"/>
  <c r="BE174" i="10"/>
  <c r="BE141" i="11"/>
  <c r="BE143" i="11"/>
  <c r="BE137" i="12"/>
  <c r="BE139" i="12"/>
  <c r="BE141" i="12"/>
  <c r="BE151" i="12"/>
  <c r="BE164" i="12"/>
  <c r="BE168" i="12"/>
  <c r="BE177" i="12"/>
  <c r="BE180" i="12"/>
  <c r="BE203" i="12"/>
  <c r="BE211" i="12"/>
  <c r="BE230" i="12"/>
  <c r="BE231" i="12"/>
  <c r="BE232" i="12"/>
  <c r="BE234" i="12"/>
  <c r="BE247" i="12"/>
  <c r="BE250" i="12"/>
  <c r="BE251" i="12"/>
  <c r="BE259" i="12"/>
  <c r="BE263" i="12"/>
  <c r="BE265" i="12"/>
  <c r="BE273" i="12"/>
  <c r="BE281" i="12"/>
  <c r="BE298" i="12"/>
  <c r="BE309" i="12"/>
  <c r="BE313" i="12"/>
  <c r="BE326" i="12"/>
  <c r="BE334" i="12"/>
  <c r="BE340" i="12"/>
  <c r="BE346" i="12"/>
  <c r="BE349" i="12"/>
  <c r="BE369" i="12"/>
  <c r="BE370" i="12"/>
  <c r="BK372" i="12"/>
  <c r="J372" i="12" s="1"/>
  <c r="J111" i="12" s="1"/>
  <c r="E115" i="13"/>
  <c r="J122" i="13"/>
  <c r="BE131" i="13"/>
  <c r="BE138" i="13"/>
  <c r="BE149" i="13"/>
  <c r="BE150" i="13"/>
  <c r="BE151" i="13"/>
  <c r="BE165" i="13"/>
  <c r="J89" i="14"/>
  <c r="BE136" i="14"/>
  <c r="BE139" i="14"/>
  <c r="BE147" i="14"/>
  <c r="BE158" i="14"/>
  <c r="BE164" i="14"/>
  <c r="BE173" i="14"/>
  <c r="BE174" i="14"/>
  <c r="BE176" i="14"/>
  <c r="BE182" i="14"/>
  <c r="BK187" i="14"/>
  <c r="J187" i="14"/>
  <c r="J107" i="14"/>
  <c r="BE137" i="15"/>
  <c r="BE157" i="15"/>
  <c r="BE178" i="15"/>
  <c r="BE193" i="15"/>
  <c r="BK152" i="15"/>
  <c r="J152" i="15" s="1"/>
  <c r="J100" i="15" s="1"/>
  <c r="E118" i="16"/>
  <c r="BE132" i="16"/>
  <c r="BE135" i="16"/>
  <c r="BE143" i="16"/>
  <c r="BE147" i="16"/>
  <c r="J92" i="17"/>
  <c r="BE132" i="17"/>
  <c r="BE138" i="17"/>
  <c r="BE143" i="17"/>
  <c r="BE144" i="17"/>
  <c r="BE148" i="17"/>
  <c r="BE153" i="17"/>
  <c r="BE167" i="17"/>
  <c r="BE173" i="17"/>
  <c r="BE174" i="17"/>
  <c r="BE177" i="17"/>
  <c r="BE181" i="17"/>
  <c r="BE191" i="17"/>
  <c r="BE214" i="17"/>
  <c r="BK152" i="17"/>
  <c r="J152" i="17"/>
  <c r="J99" i="17" s="1"/>
  <c r="BE142" i="18"/>
  <c r="BE157" i="18"/>
  <c r="BE168" i="18"/>
  <c r="BE185" i="18"/>
  <c r="BE198" i="18"/>
  <c r="F91" i="19"/>
  <c r="BE133" i="19"/>
  <c r="J91" i="20"/>
  <c r="J114" i="20"/>
  <c r="BE120" i="20"/>
  <c r="BE122" i="20"/>
  <c r="F91" i="2"/>
  <c r="BE146" i="2"/>
  <c r="BE153" i="2"/>
  <c r="BE157" i="2"/>
  <c r="BE159" i="2"/>
  <c r="BE170" i="2"/>
  <c r="BE183" i="2"/>
  <c r="BE185" i="2"/>
  <c r="BE188" i="2"/>
  <c r="BE189" i="2"/>
  <c r="BE197" i="2"/>
  <c r="BE212" i="2"/>
  <c r="BE219" i="2"/>
  <c r="BE232" i="2"/>
  <c r="BE243" i="2"/>
  <c r="BE258" i="2"/>
  <c r="BE267" i="2"/>
  <c r="BE277" i="2"/>
  <c r="BE282" i="2"/>
  <c r="BE288" i="2"/>
  <c r="BE290" i="2"/>
  <c r="BE293" i="2"/>
  <c r="BE294" i="2"/>
  <c r="BE295" i="2"/>
  <c r="BE296" i="2"/>
  <c r="BE307" i="2"/>
  <c r="BE324" i="2"/>
  <c r="BE339" i="2"/>
  <c r="BE356" i="2"/>
  <c r="BE377" i="2"/>
  <c r="BE382" i="2"/>
  <c r="BE383" i="2"/>
  <c r="BE411" i="2"/>
  <c r="BK246" i="2"/>
  <c r="J246" i="2"/>
  <c r="J101" i="2"/>
  <c r="J89" i="3"/>
  <c r="BE121" i="4"/>
  <c r="BE121" i="5"/>
  <c r="J92" i="7"/>
  <c r="BE139" i="7"/>
  <c r="BE159" i="7"/>
  <c r="BE188" i="7"/>
  <c r="BE196" i="7"/>
  <c r="BE199" i="7"/>
  <c r="BE201" i="7"/>
  <c r="BE146" i="8"/>
  <c r="BE155" i="8"/>
  <c r="BE158" i="8"/>
  <c r="BE163" i="8"/>
  <c r="BE178" i="8"/>
  <c r="BE181" i="8"/>
  <c r="BE186" i="8"/>
  <c r="BE203" i="8"/>
  <c r="BE210" i="8"/>
  <c r="BE211" i="8"/>
  <c r="BE217" i="8"/>
  <c r="BE221" i="8"/>
  <c r="BE231" i="8"/>
  <c r="BE232" i="8"/>
  <c r="BE239" i="8"/>
  <c r="BE251" i="8"/>
  <c r="BK148" i="8"/>
  <c r="J148" i="8"/>
  <c r="J102" i="8" s="1"/>
  <c r="J92" i="9"/>
  <c r="BE145" i="9"/>
  <c r="BE161" i="9"/>
  <c r="BE179" i="9"/>
  <c r="BE185" i="9"/>
  <c r="BE139" i="10"/>
  <c r="BE142" i="10"/>
  <c r="BE162" i="10"/>
  <c r="BK178" i="10"/>
  <c r="J178" i="10"/>
  <c r="J103" i="10"/>
  <c r="BE149" i="11"/>
  <c r="BE156" i="11"/>
  <c r="BE159" i="11"/>
  <c r="F91" i="12"/>
  <c r="BE144" i="12"/>
  <c r="BE146" i="12"/>
  <c r="BE154" i="12"/>
  <c r="BE163" i="12"/>
  <c r="BE175" i="12"/>
  <c r="BE194" i="12"/>
  <c r="BE195" i="12"/>
  <c r="BE207" i="12"/>
  <c r="BE210" i="12"/>
  <c r="BE215" i="12"/>
  <c r="BE226" i="12"/>
  <c r="BE228" i="12"/>
  <c r="BE237" i="12"/>
  <c r="BE238" i="12"/>
  <c r="BE241" i="12"/>
  <c r="BE248" i="12"/>
  <c r="BE256" i="12"/>
  <c r="BE257" i="12"/>
  <c r="BE258" i="12"/>
  <c r="BE266" i="12"/>
  <c r="BE288" i="12"/>
  <c r="BE289" i="12"/>
  <c r="BE291" i="12"/>
  <c r="BE297" i="12"/>
  <c r="BE301" i="12"/>
  <c r="BE325" i="12"/>
  <c r="BE336" i="12"/>
  <c r="BE371" i="12"/>
  <c r="BE129" i="13"/>
  <c r="BE130" i="13"/>
  <c r="BE132" i="13"/>
  <c r="BE133" i="13"/>
  <c r="BE146" i="13"/>
  <c r="BE156" i="13"/>
  <c r="F91" i="14"/>
  <c r="BE133" i="14"/>
  <c r="BE135" i="14"/>
  <c r="BE140" i="14"/>
  <c r="BE157" i="14"/>
  <c r="BE185" i="14"/>
  <c r="BE188" i="14"/>
  <c r="BE131" i="15"/>
  <c r="BE133" i="15"/>
  <c r="BE141" i="15"/>
  <c r="BE145" i="15"/>
  <c r="BE146" i="15"/>
  <c r="BE153" i="15"/>
  <c r="BE160" i="15"/>
  <c r="BE166" i="15"/>
  <c r="BE168" i="15"/>
  <c r="BE171" i="15"/>
  <c r="BE172" i="15"/>
  <c r="BE177" i="15"/>
  <c r="BE137" i="16"/>
  <c r="BE138" i="16"/>
  <c r="BE141" i="16"/>
  <c r="BE146" i="16"/>
  <c r="BE153" i="16"/>
  <c r="BE171" i="16"/>
  <c r="BE172" i="16"/>
  <c r="BE177" i="16"/>
  <c r="BE180" i="16"/>
  <c r="BE133" i="17"/>
  <c r="BE137" i="17"/>
  <c r="BE139" i="17"/>
  <c r="BE140" i="17"/>
  <c r="BE156" i="17"/>
  <c r="BE176" i="17"/>
  <c r="BE178" i="17"/>
  <c r="BE186" i="17"/>
  <c r="BE187" i="17"/>
  <c r="BE190" i="17"/>
  <c r="BE198" i="17"/>
  <c r="BE199" i="17"/>
  <c r="BK218" i="17"/>
  <c r="BK217" i="17"/>
  <c r="J217" i="17" s="1"/>
  <c r="J107" i="17" s="1"/>
  <c r="F91" i="18"/>
  <c r="BE140" i="18"/>
  <c r="BE146" i="18"/>
  <c r="BE153" i="18"/>
  <c r="BE163" i="18"/>
  <c r="BE169" i="18"/>
  <c r="BE170" i="18"/>
  <c r="BE171" i="18"/>
  <c r="BE172" i="18"/>
  <c r="BE184" i="18"/>
  <c r="BE193" i="18"/>
  <c r="BE122" i="19"/>
  <c r="BE123" i="19"/>
  <c r="BE124" i="19"/>
  <c r="BK135" i="19"/>
  <c r="J135" i="19" s="1"/>
  <c r="J99" i="19" s="1"/>
  <c r="F91" i="20"/>
  <c r="F114" i="20"/>
  <c r="BE119" i="20"/>
  <c r="BE121" i="20"/>
  <c r="BE126" i="20"/>
  <c r="BE127" i="20"/>
  <c r="BE128" i="20"/>
  <c r="BE129" i="20"/>
  <c r="BE156" i="2"/>
  <c r="BE160" i="2"/>
  <c r="BE162" i="2"/>
  <c r="BE172" i="2"/>
  <c r="BE191" i="2"/>
  <c r="BE193" i="2"/>
  <c r="BE202" i="2"/>
  <c r="BE221" i="2"/>
  <c r="BE245" i="2"/>
  <c r="BE251" i="2"/>
  <c r="BE253" i="2"/>
  <c r="BE269" i="2"/>
  <c r="BE320" i="2"/>
  <c r="BE322" i="2"/>
  <c r="BE328" i="2"/>
  <c r="BE338" i="2"/>
  <c r="BE352" i="2"/>
  <c r="BE354" i="2"/>
  <c r="BE357" i="2"/>
  <c r="BE358" i="2"/>
  <c r="BE365" i="2"/>
  <c r="BE369" i="2"/>
  <c r="BE385" i="2"/>
  <c r="BE408" i="2"/>
  <c r="BE414" i="2"/>
  <c r="BK283" i="2"/>
  <c r="J283" i="2" s="1"/>
  <c r="J108" i="2" s="1"/>
  <c r="J92" i="4"/>
  <c r="J91" i="5"/>
  <c r="BK120" i="6"/>
  <c r="J120" i="6"/>
  <c r="J98" i="6"/>
  <c r="BE135" i="7"/>
  <c r="BE136" i="7"/>
  <c r="BE138" i="7"/>
  <c r="BE148" i="7"/>
  <c r="BE150" i="7"/>
  <c r="BE157" i="7"/>
  <c r="BE162" i="7"/>
  <c r="BE163" i="7"/>
  <c r="BE173" i="7"/>
  <c r="BE178" i="7"/>
  <c r="BE184" i="7"/>
  <c r="BE190" i="7"/>
  <c r="BE195" i="7"/>
  <c r="BE138" i="8"/>
  <c r="BE161" i="8"/>
  <c r="BE183" i="8"/>
  <c r="BE194" i="8"/>
  <c r="BE200" i="8"/>
  <c r="BE202" i="8"/>
  <c r="BE206" i="8"/>
  <c r="BE214" i="8"/>
  <c r="BE218" i="8"/>
  <c r="BE240" i="8"/>
  <c r="BE125" i="9"/>
  <c r="BE136" i="9"/>
  <c r="BE146" i="9"/>
  <c r="BE148" i="9"/>
  <c r="BE167" i="9"/>
  <c r="BE173" i="9"/>
  <c r="BE174" i="9"/>
  <c r="BE186" i="9"/>
  <c r="BE159" i="10"/>
  <c r="BE163" i="10"/>
  <c r="BE166" i="10"/>
  <c r="BE167" i="10"/>
  <c r="BE169" i="10"/>
  <c r="BE175" i="10"/>
  <c r="BE130" i="11"/>
  <c r="BE131" i="11"/>
  <c r="BE134" i="11"/>
  <c r="BE136" i="11"/>
  <c r="BE137" i="11"/>
  <c r="BE144" i="11"/>
  <c r="BE158" i="11"/>
  <c r="BK150" i="11"/>
  <c r="J150" i="11" s="1"/>
  <c r="J103" i="11" s="1"/>
  <c r="J91" i="12"/>
  <c r="BE138" i="12"/>
  <c r="BE158" i="12"/>
  <c r="BE167" i="12"/>
  <c r="BE176" i="12"/>
  <c r="BE191" i="12"/>
  <c r="BE200" i="12"/>
  <c r="BE205" i="12"/>
  <c r="BE224" i="12"/>
  <c r="BE236" i="12"/>
  <c r="BE253" i="12"/>
  <c r="BE260" i="12"/>
  <c r="BE268" i="12"/>
  <c r="BE274" i="12"/>
  <c r="BE282" i="12"/>
  <c r="BE295" i="12"/>
  <c r="BE316" i="12"/>
  <c r="BE323" i="12"/>
  <c r="BE337" i="12"/>
  <c r="BE350" i="12"/>
  <c r="BE354" i="12"/>
  <c r="BE360" i="12"/>
  <c r="BK374" i="12"/>
  <c r="J374" i="12"/>
  <c r="J112" i="12"/>
  <c r="BE155" i="13"/>
  <c r="BE130" i="14"/>
  <c r="BE131" i="14"/>
  <c r="BE132" i="14"/>
  <c r="BE152" i="14"/>
  <c r="BE154" i="14"/>
  <c r="BE169" i="14"/>
  <c r="BE130" i="15"/>
  <c r="BE143" i="15"/>
  <c r="BE144" i="15"/>
  <c r="BE162" i="15"/>
  <c r="BE163" i="15"/>
  <c r="BE167" i="15"/>
  <c r="BE187" i="15"/>
  <c r="BE188" i="15"/>
  <c r="BE189" i="15"/>
  <c r="BK150" i="15"/>
  <c r="J150" i="15" s="1"/>
  <c r="J99" i="15" s="1"/>
  <c r="BE133" i="16"/>
  <c r="BE140" i="16"/>
  <c r="BE144" i="16"/>
  <c r="BE145" i="16"/>
  <c r="BE159" i="16"/>
  <c r="BE167" i="16"/>
  <c r="BE168" i="16"/>
  <c r="BE134" i="17"/>
  <c r="BE142" i="17"/>
  <c r="BE146" i="17"/>
  <c r="BE161" i="17"/>
  <c r="BE169" i="17"/>
  <c r="BE170" i="17"/>
  <c r="BE171" i="17"/>
  <c r="BE200" i="17"/>
  <c r="BE201" i="17"/>
  <c r="BE202" i="17"/>
  <c r="BE204" i="17"/>
  <c r="BE211" i="17"/>
  <c r="BE213" i="17"/>
  <c r="BE216" i="17"/>
  <c r="BE135" i="18"/>
  <c r="BE143" i="18"/>
  <c r="BE148" i="18"/>
  <c r="BE161" i="18"/>
  <c r="BE167" i="18"/>
  <c r="BE178" i="18"/>
  <c r="BE196" i="18"/>
  <c r="BK197" i="18"/>
  <c r="J197" i="18" s="1"/>
  <c r="J109" i="18" s="1"/>
  <c r="BE127" i="19"/>
  <c r="BE128" i="19"/>
  <c r="BE130" i="19"/>
  <c r="BE134" i="19"/>
  <c r="BE136" i="19"/>
  <c r="BA112" i="1"/>
  <c r="BK120" i="19"/>
  <c r="J120" i="19" s="1"/>
  <c r="J97" i="19" s="1"/>
  <c r="E85" i="20"/>
  <c r="J89" i="20"/>
  <c r="BE123" i="20"/>
  <c r="BE124" i="20"/>
  <c r="BE125" i="20"/>
  <c r="F34" i="7"/>
  <c r="BA100" i="1" s="1"/>
  <c r="F37" i="8"/>
  <c r="BD101" i="1"/>
  <c r="F34" i="18"/>
  <c r="BA111" i="1" s="1"/>
  <c r="F34" i="11"/>
  <c r="BA104" i="1"/>
  <c r="F35" i="12"/>
  <c r="BB105" i="1" s="1"/>
  <c r="F37" i="11"/>
  <c r="BD104" i="1"/>
  <c r="F37" i="7"/>
  <c r="BD100" i="1" s="1"/>
  <c r="F34" i="17"/>
  <c r="BA110" i="1"/>
  <c r="F36" i="19"/>
  <c r="BC112" i="1" s="1"/>
  <c r="J34" i="5"/>
  <c r="AW98" i="1"/>
  <c r="J33" i="4"/>
  <c r="AV97" i="1" s="1"/>
  <c r="J34" i="8"/>
  <c r="AW101" i="1"/>
  <c r="F37" i="10"/>
  <c r="BD103" i="1" s="1"/>
  <c r="F35" i="15"/>
  <c r="BB108" i="1"/>
  <c r="F35" i="18"/>
  <c r="BB111" i="1" s="1"/>
  <c r="F36" i="13"/>
  <c r="BC106" i="1"/>
  <c r="F36" i="16"/>
  <c r="BC109" i="1" s="1"/>
  <c r="J34" i="18"/>
  <c r="AW111" i="1"/>
  <c r="F37" i="19"/>
  <c r="BD112" i="1" s="1"/>
  <c r="J34" i="16"/>
  <c r="AW109" i="1"/>
  <c r="J34" i="20"/>
  <c r="AW113" i="1" s="1"/>
  <c r="F35" i="8"/>
  <c r="BB101" i="1"/>
  <c r="F34" i="20"/>
  <c r="BA113" i="1" s="1"/>
  <c r="F34" i="3"/>
  <c r="BA96" i="1"/>
  <c r="F37" i="9"/>
  <c r="BD102" i="1" s="1"/>
  <c r="F37" i="18"/>
  <c r="BD111" i="1"/>
  <c r="F37" i="2"/>
  <c r="BD95" i="1" s="1"/>
  <c r="J34" i="17"/>
  <c r="AW110" i="1"/>
  <c r="F35" i="20"/>
  <c r="BB113" i="1" s="1"/>
  <c r="J34" i="4"/>
  <c r="AW97" i="1"/>
  <c r="F34" i="6"/>
  <c r="BA99" i="1" s="1"/>
  <c r="F36" i="10"/>
  <c r="BC103" i="1"/>
  <c r="F34" i="2"/>
  <c r="BA95" i="1" s="1"/>
  <c r="F35" i="7"/>
  <c r="BB100" i="1"/>
  <c r="J34" i="12"/>
  <c r="AW105" i="1" s="1"/>
  <c r="F34" i="14"/>
  <c r="BA107" i="1"/>
  <c r="J34" i="7"/>
  <c r="AW100" i="1" s="1"/>
  <c r="F37" i="20"/>
  <c r="BD113" i="1"/>
  <c r="F34" i="9"/>
  <c r="BA102" i="1" s="1"/>
  <c r="J34" i="15"/>
  <c r="AW108" i="1"/>
  <c r="F36" i="7"/>
  <c r="BC100" i="1" s="1"/>
  <c r="F34" i="16"/>
  <c r="BA109" i="1"/>
  <c r="F35" i="2"/>
  <c r="BB95" i="1" s="1"/>
  <c r="F36" i="2"/>
  <c r="BC95" i="1"/>
  <c r="F34" i="8"/>
  <c r="BA101" i="1" s="1"/>
  <c r="F35" i="10"/>
  <c r="BB103" i="1"/>
  <c r="F36" i="14"/>
  <c r="BC107" i="1" s="1"/>
  <c r="F33" i="3"/>
  <c r="AZ96" i="1"/>
  <c r="J33" i="6"/>
  <c r="AV99" i="1" s="1"/>
  <c r="AT99" i="1" s="1"/>
  <c r="J34" i="11"/>
  <c r="AW104" i="1" s="1"/>
  <c r="F35" i="11"/>
  <c r="BB104" i="1"/>
  <c r="F37" i="14"/>
  <c r="BD107" i="1" s="1"/>
  <c r="F36" i="8"/>
  <c r="BC101" i="1"/>
  <c r="F37" i="13"/>
  <c r="BD106" i="1" s="1"/>
  <c r="J34" i="9"/>
  <c r="AW102" i="1"/>
  <c r="F36" i="15"/>
  <c r="BC108" i="1" s="1"/>
  <c r="F35" i="17"/>
  <c r="BB110" i="1"/>
  <c r="F34" i="12"/>
  <c r="BA105" i="1" s="1"/>
  <c r="F34" i="13"/>
  <c r="BA106" i="1"/>
  <c r="F35" i="16"/>
  <c r="BB109" i="1" s="1"/>
  <c r="F34" i="15"/>
  <c r="BA108" i="1"/>
  <c r="F36" i="17"/>
  <c r="BC110" i="1" s="1"/>
  <c r="F35" i="9"/>
  <c r="BB102" i="1"/>
  <c r="J34" i="13"/>
  <c r="AW106" i="1" s="1"/>
  <c r="F37" i="17"/>
  <c r="BD110" i="1"/>
  <c r="F37" i="15"/>
  <c r="BD108" i="1" s="1"/>
  <c r="J34" i="2"/>
  <c r="AW95" i="1"/>
  <c r="F37" i="12"/>
  <c r="BD105" i="1" s="1"/>
  <c r="F36" i="18"/>
  <c r="BC111" i="1"/>
  <c r="F34" i="10"/>
  <c r="BA103" i="1" s="1"/>
  <c r="J34" i="19"/>
  <c r="AW112" i="1"/>
  <c r="J33" i="5"/>
  <c r="AV98" i="1" s="1"/>
  <c r="F36" i="12"/>
  <c r="BC105" i="1"/>
  <c r="F35" i="14"/>
  <c r="BB107" i="1" s="1"/>
  <c r="J34" i="10"/>
  <c r="AW103" i="1"/>
  <c r="F37" i="16"/>
  <c r="BD109" i="1" s="1"/>
  <c r="J34" i="14"/>
  <c r="AW107" i="1"/>
  <c r="F35" i="19"/>
  <c r="BB112" i="1" s="1"/>
  <c r="F36" i="11"/>
  <c r="BC104" i="1"/>
  <c r="F36" i="9"/>
  <c r="BC102" i="1" s="1"/>
  <c r="F35" i="13"/>
  <c r="BB106" i="1"/>
  <c r="F36" i="20"/>
  <c r="BC113" i="1" s="1"/>
  <c r="T132" i="11" l="1"/>
  <c r="T122" i="7"/>
  <c r="T121" i="7"/>
  <c r="T123" i="9"/>
  <c r="T122" i="9"/>
  <c r="P123" i="9"/>
  <c r="P122" i="9"/>
  <c r="AU102" i="1" s="1"/>
  <c r="P126" i="13"/>
  <c r="P125" i="13" s="1"/>
  <c r="AU106" i="1" s="1"/>
  <c r="P152" i="11"/>
  <c r="T152" i="11"/>
  <c r="BK167" i="8"/>
  <c r="J167" i="8"/>
  <c r="J106" i="8" s="1"/>
  <c r="P133" i="8"/>
  <c r="T133" i="8"/>
  <c r="T132" i="8"/>
  <c r="R128" i="15"/>
  <c r="R127" i="15"/>
  <c r="R133" i="8"/>
  <c r="R143" i="2"/>
  <c r="P129" i="16"/>
  <c r="P122" i="7"/>
  <c r="P121" i="7" s="1"/>
  <c r="AU100" i="1" s="1"/>
  <c r="R123" i="9"/>
  <c r="R122" i="9"/>
  <c r="T129" i="16"/>
  <c r="R206" i="17"/>
  <c r="R129" i="17" s="1"/>
  <c r="R128" i="17" s="1"/>
  <c r="P127" i="11"/>
  <c r="P126" i="11"/>
  <c r="AU104" i="1" s="1"/>
  <c r="R158" i="18"/>
  <c r="R129" i="18"/>
  <c r="R134" i="12"/>
  <c r="R133" i="12" s="1"/>
  <c r="BK132" i="11"/>
  <c r="J132" i="11" s="1"/>
  <c r="J99" i="11" s="1"/>
  <c r="P129" i="17"/>
  <c r="P128" i="17"/>
  <c r="AU110" i="1"/>
  <c r="R129" i="16"/>
  <c r="R128" i="16" s="1"/>
  <c r="R128" i="14"/>
  <c r="R127" i="14" s="1"/>
  <c r="BK143" i="2"/>
  <c r="J143" i="2" s="1"/>
  <c r="J96" i="2" s="1"/>
  <c r="P143" i="2"/>
  <c r="AU95" i="1"/>
  <c r="T206" i="17"/>
  <c r="BK162" i="16"/>
  <c r="J162" i="16" s="1"/>
  <c r="J105" i="16" s="1"/>
  <c r="T134" i="12"/>
  <c r="T133" i="12"/>
  <c r="P128" i="14"/>
  <c r="P127" i="14"/>
  <c r="AU107" i="1" s="1"/>
  <c r="R167" i="8"/>
  <c r="P134" i="12"/>
  <c r="P133" i="12"/>
  <c r="AU105" i="1" s="1"/>
  <c r="P167" i="8"/>
  <c r="T129" i="17"/>
  <c r="T128" i="17"/>
  <c r="R126" i="13"/>
  <c r="R125" i="13" s="1"/>
  <c r="BK124" i="10"/>
  <c r="BK123" i="10"/>
  <c r="J123" i="10" s="1"/>
  <c r="J30" i="10" s="1"/>
  <c r="AG103" i="1" s="1"/>
  <c r="P158" i="18"/>
  <c r="BK152" i="11"/>
  <c r="J152" i="11"/>
  <c r="J104" i="11" s="1"/>
  <c r="P129" i="18"/>
  <c r="AU111" i="1" s="1"/>
  <c r="R152" i="11"/>
  <c r="T127" i="11"/>
  <c r="T126" i="11"/>
  <c r="P162" i="16"/>
  <c r="R132" i="11"/>
  <c r="R127" i="11" s="1"/>
  <c r="R126" i="11" s="1"/>
  <c r="R124" i="10"/>
  <c r="R123" i="10"/>
  <c r="BK126" i="13"/>
  <c r="J126" i="13"/>
  <c r="J97" i="13"/>
  <c r="T129" i="18"/>
  <c r="T162" i="16"/>
  <c r="BK190" i="15"/>
  <c r="J190" i="15" s="1"/>
  <c r="J103" i="15" s="1"/>
  <c r="J144" i="2"/>
  <c r="J97" i="2"/>
  <c r="BK119" i="3"/>
  <c r="J119" i="3"/>
  <c r="J97" i="3" s="1"/>
  <c r="BK118" i="5"/>
  <c r="J118" i="5" s="1"/>
  <c r="J96" i="5" s="1"/>
  <c r="BK147" i="8"/>
  <c r="J147" i="8" s="1"/>
  <c r="J101" i="8" s="1"/>
  <c r="J168" i="8"/>
  <c r="J107" i="8" s="1"/>
  <c r="J125" i="10"/>
  <c r="J98" i="10" s="1"/>
  <c r="J128" i="11"/>
  <c r="J98" i="11" s="1"/>
  <c r="BK196" i="15"/>
  <c r="J196" i="15"/>
  <c r="J106" i="15"/>
  <c r="J163" i="16"/>
  <c r="J106" i="16"/>
  <c r="BK119" i="6"/>
  <c r="J119" i="6"/>
  <c r="J97" i="6" s="1"/>
  <c r="J133" i="11"/>
  <c r="J100" i="11"/>
  <c r="BK156" i="16"/>
  <c r="J156" i="16" s="1"/>
  <c r="J102" i="16" s="1"/>
  <c r="BK206" i="17"/>
  <c r="J206" i="17"/>
  <c r="J103" i="17" s="1"/>
  <c r="J120" i="5"/>
  <c r="J98" i="5"/>
  <c r="J134" i="8"/>
  <c r="J98" i="8" s="1"/>
  <c r="J127" i="13"/>
  <c r="J98" i="13" s="1"/>
  <c r="J154" i="13"/>
  <c r="J103" i="13" s="1"/>
  <c r="J164" i="13"/>
  <c r="J105" i="13"/>
  <c r="BK186" i="14"/>
  <c r="J186" i="14" s="1"/>
  <c r="J106" i="14" s="1"/>
  <c r="J218" i="17"/>
  <c r="J108" i="17"/>
  <c r="BK122" i="7"/>
  <c r="J122" i="7" s="1"/>
  <c r="J97" i="7" s="1"/>
  <c r="BK123" i="9"/>
  <c r="J123" i="9" s="1"/>
  <c r="J97" i="9" s="1"/>
  <c r="J191" i="15"/>
  <c r="J104" i="15"/>
  <c r="BK194" i="18"/>
  <c r="J194" i="18" s="1"/>
  <c r="J107" i="18" s="1"/>
  <c r="J153" i="11"/>
  <c r="J105" i="11" s="1"/>
  <c r="BK128" i="15"/>
  <c r="J128" i="15" s="1"/>
  <c r="J97" i="15" s="1"/>
  <c r="BK180" i="14"/>
  <c r="J180" i="14" s="1"/>
  <c r="J103" i="14" s="1"/>
  <c r="BK119" i="4"/>
  <c r="BK118" i="4" s="1"/>
  <c r="J118" i="4" s="1"/>
  <c r="J30" i="4" s="1"/>
  <c r="AG97" i="1" s="1"/>
  <c r="BK130" i="18"/>
  <c r="J130" i="18"/>
  <c r="J97" i="18" s="1"/>
  <c r="BK158" i="18"/>
  <c r="J158" i="18"/>
  <c r="J102" i="18"/>
  <c r="BK119" i="19"/>
  <c r="J119" i="19"/>
  <c r="J96" i="19" s="1"/>
  <c r="BK117" i="20"/>
  <c r="J117" i="20" s="1"/>
  <c r="J96" i="20" s="1"/>
  <c r="BK134" i="12"/>
  <c r="J134" i="12"/>
  <c r="J97" i="12" s="1"/>
  <c r="F33" i="4"/>
  <c r="AZ97" i="1" s="1"/>
  <c r="J33" i="9"/>
  <c r="AV102" i="1"/>
  <c r="AT102" i="1"/>
  <c r="J33" i="14"/>
  <c r="AV107" i="1"/>
  <c r="AT107" i="1" s="1"/>
  <c r="F33" i="11"/>
  <c r="AZ104" i="1" s="1"/>
  <c r="AT97" i="1"/>
  <c r="BB94" i="1"/>
  <c r="W31" i="1"/>
  <c r="F33" i="16"/>
  <c r="AZ109" i="1"/>
  <c r="F33" i="19"/>
  <c r="AZ112" i="1"/>
  <c r="J33" i="19"/>
  <c r="AV112" i="1" s="1"/>
  <c r="AT112" i="1" s="1"/>
  <c r="F33" i="2"/>
  <c r="AZ95" i="1" s="1"/>
  <c r="F33" i="5"/>
  <c r="AZ98" i="1" s="1"/>
  <c r="F33" i="9"/>
  <c r="AZ102" i="1"/>
  <c r="J33" i="17"/>
  <c r="AV110" i="1" s="1"/>
  <c r="AT110" i="1" s="1"/>
  <c r="F33" i="17"/>
  <c r="AZ110" i="1"/>
  <c r="AT98" i="1"/>
  <c r="F33" i="12"/>
  <c r="AZ105" i="1" s="1"/>
  <c r="J33" i="3"/>
  <c r="AV96" i="1" s="1"/>
  <c r="AT96" i="1" s="1"/>
  <c r="J33" i="13"/>
  <c r="AV106" i="1"/>
  <c r="AT106" i="1" s="1"/>
  <c r="F33" i="7"/>
  <c r="AZ100" i="1" s="1"/>
  <c r="F33" i="10"/>
  <c r="AZ103" i="1" s="1"/>
  <c r="F33" i="15"/>
  <c r="AZ108" i="1" s="1"/>
  <c r="J33" i="7"/>
  <c r="AV100" i="1" s="1"/>
  <c r="AT100" i="1" s="1"/>
  <c r="BA94" i="1"/>
  <c r="AW94" i="1"/>
  <c r="AK30" i="1" s="1"/>
  <c r="J33" i="12"/>
  <c r="AV105" i="1" s="1"/>
  <c r="AT105" i="1" s="1"/>
  <c r="F33" i="6"/>
  <c r="AZ99" i="1"/>
  <c r="F33" i="14"/>
  <c r="AZ107" i="1"/>
  <c r="J33" i="8"/>
  <c r="AV101" i="1"/>
  <c r="AT101" i="1" s="1"/>
  <c r="BD94" i="1"/>
  <c r="W33" i="1" s="1"/>
  <c r="J33" i="20"/>
  <c r="AV113" i="1" s="1"/>
  <c r="AT113" i="1" s="1"/>
  <c r="J33" i="16"/>
  <c r="AV109" i="1"/>
  <c r="AT109" i="1" s="1"/>
  <c r="J33" i="10"/>
  <c r="AV103" i="1" s="1"/>
  <c r="AT103" i="1" s="1"/>
  <c r="J33" i="18"/>
  <c r="AV111" i="1"/>
  <c r="AT111" i="1" s="1"/>
  <c r="J33" i="15"/>
  <c r="AV108" i="1" s="1"/>
  <c r="AT108" i="1" s="1"/>
  <c r="F33" i="18"/>
  <c r="AZ111" i="1"/>
  <c r="J33" i="2"/>
  <c r="AV95" i="1"/>
  <c r="AT95" i="1" s="1"/>
  <c r="BC94" i="1"/>
  <c r="W32" i="1" s="1"/>
  <c r="F33" i="13"/>
  <c r="AZ106" i="1" s="1"/>
  <c r="F33" i="8"/>
  <c r="AZ101" i="1" s="1"/>
  <c r="F33" i="20"/>
  <c r="AZ113" i="1" s="1"/>
  <c r="J33" i="11"/>
  <c r="AV104" i="1" s="1"/>
  <c r="AT104" i="1" s="1"/>
  <c r="T128" i="16" l="1"/>
  <c r="P128" i="16"/>
  <c r="AU109" i="1"/>
  <c r="P132" i="8"/>
  <c r="AU101" i="1"/>
  <c r="R132" i="8"/>
  <c r="J39" i="10"/>
  <c r="BK133" i="8"/>
  <c r="BK132" i="8" s="1"/>
  <c r="J132" i="8" s="1"/>
  <c r="J96" i="8" s="1"/>
  <c r="BK128" i="14"/>
  <c r="J128" i="14"/>
  <c r="J97" i="14" s="1"/>
  <c r="BK129" i="16"/>
  <c r="BK128" i="16" s="1"/>
  <c r="J128" i="16" s="1"/>
  <c r="J96" i="16" s="1"/>
  <c r="BK127" i="11"/>
  <c r="J127" i="11"/>
  <c r="J97" i="11"/>
  <c r="BK129" i="17"/>
  <c r="J129" i="17"/>
  <c r="J97" i="17" s="1"/>
  <c r="BK118" i="3"/>
  <c r="J118" i="3" s="1"/>
  <c r="J30" i="3" s="1"/>
  <c r="AG96" i="1" s="1"/>
  <c r="AN96" i="1" s="1"/>
  <c r="J96" i="4"/>
  <c r="BK122" i="9"/>
  <c r="J122" i="9"/>
  <c r="J96" i="9"/>
  <c r="BK133" i="12"/>
  <c r="J133" i="12" s="1"/>
  <c r="J30" i="12" s="1"/>
  <c r="AG105" i="1" s="1"/>
  <c r="AN105" i="1" s="1"/>
  <c r="J124" i="10"/>
  <c r="J97" i="10" s="1"/>
  <c r="BK127" i="15"/>
  <c r="J127" i="15"/>
  <c r="J96" i="15"/>
  <c r="J119" i="4"/>
  <c r="J97" i="4"/>
  <c r="J96" i="10"/>
  <c r="BK121" i="7"/>
  <c r="J121" i="7" s="1"/>
  <c r="J96" i="7" s="1"/>
  <c r="BK129" i="18"/>
  <c r="J129" i="18"/>
  <c r="BK118" i="6"/>
  <c r="J118" i="6"/>
  <c r="J96" i="6" s="1"/>
  <c r="J39" i="4"/>
  <c r="BK125" i="13"/>
  <c r="J125" i="13"/>
  <c r="J96" i="13"/>
  <c r="AN97" i="1"/>
  <c r="AN103" i="1"/>
  <c r="AY94" i="1"/>
  <c r="J30" i="19"/>
  <c r="AG112" i="1" s="1"/>
  <c r="AN112" i="1" s="1"/>
  <c r="AZ94" i="1"/>
  <c r="W29" i="1"/>
  <c r="J30" i="18"/>
  <c r="AG111" i="1" s="1"/>
  <c r="AN111" i="1" s="1"/>
  <c r="J30" i="2"/>
  <c r="AG95" i="1"/>
  <c r="AN95" i="1" s="1"/>
  <c r="J30" i="20"/>
  <c r="AG113" i="1" s="1"/>
  <c r="AN113" i="1" s="1"/>
  <c r="W30" i="1"/>
  <c r="AX94" i="1"/>
  <c r="J30" i="5"/>
  <c r="AG98" i="1"/>
  <c r="AN98" i="1" s="1"/>
  <c r="BK126" i="11" l="1"/>
  <c r="J126" i="11" s="1"/>
  <c r="J96" i="11" s="1"/>
  <c r="J96" i="12"/>
  <c r="J129" i="16"/>
  <c r="J97" i="16"/>
  <c r="J39" i="19"/>
  <c r="J96" i="3"/>
  <c r="J133" i="8"/>
  <c r="J97" i="8" s="1"/>
  <c r="BK128" i="17"/>
  <c r="J128" i="17"/>
  <c r="J96" i="17"/>
  <c r="J39" i="2"/>
  <c r="J39" i="3"/>
  <c r="J39" i="12"/>
  <c r="J96" i="18"/>
  <c r="BK127" i="14"/>
  <c r="J127" i="14"/>
  <c r="J39" i="20"/>
  <c r="J39" i="5"/>
  <c r="J39" i="18"/>
  <c r="J30" i="15"/>
  <c r="AG108" i="1" s="1"/>
  <c r="AN108" i="1" s="1"/>
  <c r="AV94" i="1"/>
  <c r="AK29" i="1"/>
  <c r="J30" i="9"/>
  <c r="AG102" i="1"/>
  <c r="AN102" i="1"/>
  <c r="J30" i="16"/>
  <c r="AG109" i="1" s="1"/>
  <c r="AN109" i="1" s="1"/>
  <c r="J30" i="13"/>
  <c r="AG106" i="1"/>
  <c r="AN106" i="1"/>
  <c r="J30" i="6"/>
  <c r="AG99" i="1" s="1"/>
  <c r="AN99" i="1" s="1"/>
  <c r="J30" i="8"/>
  <c r="AG101" i="1" s="1"/>
  <c r="AN101" i="1" s="1"/>
  <c r="J30" i="7"/>
  <c r="AG100" i="1"/>
  <c r="AN100" i="1"/>
  <c r="J30" i="14"/>
  <c r="AG107" i="1"/>
  <c r="AN107" i="1" s="1"/>
  <c r="AU94" i="1"/>
  <c r="J39" i="15" l="1"/>
  <c r="J39" i="16"/>
  <c r="J39" i="6"/>
  <c r="J39" i="7"/>
  <c r="J39" i="14"/>
  <c r="J39" i="8"/>
  <c r="J96" i="14"/>
  <c r="J39" i="9"/>
  <c r="J39" i="13"/>
  <c r="J30" i="11"/>
  <c r="AG104" i="1" s="1"/>
  <c r="AN104" i="1" s="1"/>
  <c r="AT94" i="1"/>
  <c r="J30" i="17"/>
  <c r="AG110" i="1"/>
  <c r="AN110" i="1"/>
  <c r="J39" i="17" l="1"/>
  <c r="J39" i="1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<sst xmlns="http://schemas.openxmlformats.org/spreadsheetml/2006/main" count="19605" uniqueCount="2924">
  <si>
    <t>Export Komplet</t>
  </si>
  <si>
    <t/>
  </si>
  <si>
    <t>2.0</t>
  </si>
  <si>
    <t>False</t>
  </si>
  <si>
    <t>{0b874356-f226-4ae6-9603-c8da240665e6}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</si>
  <si>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</si>
  <si>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</si>
  <si>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</si>
  <si>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</si>
  <si>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</si>
  <si>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</si>
  <si>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</si>
  <si>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</si>
  <si>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H-200325</t>
  </si>
  <si>
    <t>Stavba:</t>
  </si>
  <si>
    <t>Tělocvična - Chodová Planá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</si>
  <si>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</si>
  <si>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</si>
  <si>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</si>
  <si>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</si>
  <si>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</si>
  <si>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</si>
  <si>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</si>
  <si>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</si>
  <si>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</si>
  <si>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</si>
  <si>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</si>
  <si>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</si>
  <si>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</si>
  <si>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</si>
  <si>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</si>
  <si>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</si>
  <si>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</si>
  <si>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</si>
  <si>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</si>
  <si>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</si>
  <si>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</si>
  <si>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</si>
  <si>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</si>
  <si>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</si>
  <si>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</si>
  <si>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</si>
  <si>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</si>
  <si>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</si>
  <si>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</si>
  <si>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</si>
  <si>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</si>
  <si>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</si>
  <si>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</si>
  <si>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</si>
  <si>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</si>
  <si>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</si>
  <si>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</si>
  <si>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</si>
  <si>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</si>
  <si>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</si>
  <si>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</si>
  <si>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</si>
  <si>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</si>
  <si>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</si>
  <si>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</si>
  <si>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</si>
  <si>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</si>
  <si>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</si>
  <si>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</si>
  <si>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</si>
  <si>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</si>
  <si>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</si>
  <si>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</si>
  <si>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</si>
  <si>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</si>
  <si>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</si>
  <si>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</si>
  <si>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</si>
  <si>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</si>
  <si>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Stavební</t>
  </si>
  <si>
    <t>STA</t>
  </si>
  <si>
    <t>1</t>
  </si>
  <si>
    <t>{b76ff787-38dd-434f-aa62-01a82bee92ba}</t>
  </si>
  <si>
    <t>2</t>
  </si>
  <si>
    <t>02</t>
  </si>
  <si>
    <t>EI-silno</t>
  </si>
  <si>
    <t>{6df48199-94db-479d-833e-99d1e0f0eaa5}</t>
  </si>
  <si>
    <t>03</t>
  </si>
  <si>
    <t>DT - (NEOCEŇUJE SE)</t>
  </si>
  <si>
    <t>{97204b6b-a92e-45f3-993a-81c37154c0fa}</t>
  </si>
  <si>
    <t>04</t>
  </si>
  <si>
    <t>EPS, ERO - (NEOCEŇUJE SE)</t>
  </si>
  <si>
    <t>{d72174de-d649-4e49-8460-959f72a3d4f9}</t>
  </si>
  <si>
    <t>05</t>
  </si>
  <si>
    <t>Logo</t>
  </si>
  <si>
    <t>{edd76866-feb8-423d-8400-5c6913fc8f87}</t>
  </si>
  <si>
    <t>06</t>
  </si>
  <si>
    <t>MaR</t>
  </si>
  <si>
    <t>{c1f3da4e-cc77-44e4-9e07-67f74b80d88e}</t>
  </si>
  <si>
    <t>07</t>
  </si>
  <si>
    <t>ZTI</t>
  </si>
  <si>
    <t>{4b0b7455-ddeb-4870-af1d-8583cc6c53c3}</t>
  </si>
  <si>
    <t>08</t>
  </si>
  <si>
    <t>UT - kotelny</t>
  </si>
  <si>
    <t>{cdfa93eb-84de-43f1-a499-7e76aa5cfeaa}</t>
  </si>
  <si>
    <t>09</t>
  </si>
  <si>
    <t>UT - otopná soustava</t>
  </si>
  <si>
    <t>{f6f7146d-0701-4cbb-ad19-9f841ee411fe}</t>
  </si>
  <si>
    <t>10</t>
  </si>
  <si>
    <t>VZT</t>
  </si>
  <si>
    <t>{649e4be3-ca2e-4f15-90f0-2992be44307c}</t>
  </si>
  <si>
    <t>11</t>
  </si>
  <si>
    <t>VZT-1</t>
  </si>
  <si>
    <t>{e9e450b2-456a-4c7c-ad15-543418954a3e}</t>
  </si>
  <si>
    <t>12</t>
  </si>
  <si>
    <t>Komunikace</t>
  </si>
  <si>
    <t>{1d98e03f-54e2-48a4-9055-7f89c2850c31}</t>
  </si>
  <si>
    <t>13</t>
  </si>
  <si>
    <t>Kanalizace deštová</t>
  </si>
  <si>
    <t>{9a97a8a7-43f1-42fc-96c3-3c094e37cb08}</t>
  </si>
  <si>
    <t>14</t>
  </si>
  <si>
    <t>Kanalizace splašková</t>
  </si>
  <si>
    <t>{f479be06-febc-4927-acce-923502548496}</t>
  </si>
  <si>
    <t>Přípojka NN</t>
  </si>
  <si>
    <t>{fd8594d9-e27f-4723-89c8-24d94e82854c}</t>
  </si>
  <si>
    <t>16</t>
  </si>
  <si>
    <t>Přípojka vody</t>
  </si>
  <si>
    <t>{90f7e27e-4d44-40c8-9b28-524dd6624ee6}</t>
  </si>
  <si>
    <t>17</t>
  </si>
  <si>
    <t>Přípojka plynu a vnitř. plynovo</t>
  </si>
  <si>
    <t>{3a5323b3-7007-4db1-8bdb-da3e83497f13}</t>
  </si>
  <si>
    <t>18</t>
  </si>
  <si>
    <t>Sportovní vybavení</t>
  </si>
  <si>
    <t>{2fc9320a-d01c-48fc-876c-ab863e3e97cc}</t>
  </si>
  <si>
    <t>19</t>
  </si>
  <si>
    <t>VRN</t>
  </si>
  <si>
    <t>{a7b0083b-31ec-4d8d-be48-b9bd060d0dee}</t>
  </si>
  <si>
    <t>KRYCÍ LIST SOUPISU PRACÍ</t>
  </si>
  <si>
    <t>Objekt:</t>
  </si>
  <si>
    <t>01 - Stavební</t>
  </si>
  <si>
    <t>REKAPITULACE ČLENĚNÍ SOUPISU PRACÍ</t>
  </si>
  <si>
    <t>Kód dílu - Popis</t>
  </si>
  <si>
    <t>Cena celkem [CZK]</t>
  </si>
  <si>
    <t>Náklady ze soupisu prací</t>
  </si>
  <si>
    <t>-1</t>
  </si>
  <si>
    <t>1 - Zemní práce</t>
  </si>
  <si>
    <t>2 - Základy,zvláštní zakládání</t>
  </si>
  <si>
    <t>3 - Svislé a kompletní konstrukce</t>
  </si>
  <si>
    <t>4 - Vodorovné konstrukce</t>
  </si>
  <si>
    <t>60 - Upravy povrchů, omítky</t>
  </si>
  <si>
    <t>62 - Upravy povrchů vnější</t>
  </si>
  <si>
    <t>63 - Podlahy a podlahové konstrukce</t>
  </si>
  <si>
    <t>64 - Výplně otvorů</t>
  </si>
  <si>
    <t>91 - Doplňující práce na komunikaci</t>
  </si>
  <si>
    <t>94 - Lešení a stavební výtahy</t>
  </si>
  <si>
    <t>95 - Dokončovací kce na pozem.stav.</t>
  </si>
  <si>
    <t>96 - Bourání konstrukcí</t>
  </si>
  <si>
    <t>99 - Staveništní přesun hmot</t>
  </si>
  <si>
    <t>711 - Izolace proti vodě</t>
  </si>
  <si>
    <t>713 - Izolace tepelné</t>
  </si>
  <si>
    <t>762 - Konstrukce tesařské</t>
  </si>
  <si>
    <t>763 - Dřevostavby</t>
  </si>
  <si>
    <t>764 - Konstrukce klempířské</t>
  </si>
  <si>
    <t>766 - Konstrukce truhlářské</t>
  </si>
  <si>
    <t>767 - Konstrukce zámečnické</t>
  </si>
  <si>
    <t>771 - Podlahy z dlaždic a obklady</t>
  </si>
  <si>
    <t>775 - Podlahy vlysové a parketové</t>
  </si>
  <si>
    <t>777 - Podlahy ze syntetických hmot</t>
  </si>
  <si>
    <t>783 - Nátěry</t>
  </si>
  <si>
    <t>784 - Malby</t>
  </si>
  <si>
    <t>M46 - Zemní práce při montážích</t>
  </si>
  <si>
    <t>778 - Úprava povrchu stěn ze syntetických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</si>
  <si>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</si>
  <si>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</si>
  <si>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</si>
  <si>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</si>
  <si>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</si>
  <si>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</si>
  <si>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</si>
  <si>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</si>
  <si>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</si>
  <si>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</si>
  <si>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</si>
  <si>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</si>
  <si>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</si>
  <si>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Zemní práce</t>
  </si>
  <si>
    <t>ROZPOCET</t>
  </si>
  <si>
    <t>K</t>
  </si>
  <si>
    <t>112101101R00</t>
  </si>
  <si>
    <t>Kácení stromů listnatých o průměru kmene 10-30 cm</t>
  </si>
  <si>
    <t>kus</t>
  </si>
  <si>
    <t>4</t>
  </si>
  <si>
    <t>112201101R00</t>
  </si>
  <si>
    <t>Odstranění pařezů pod úrovní, o průměru 10 - 30 cm</t>
  </si>
  <si>
    <t>3</t>
  </si>
  <si>
    <t>115101201R00</t>
  </si>
  <si>
    <t>Čerpání vody na výšku do 10 m, přítok do 500 l/min</t>
  </si>
  <si>
    <t>h</t>
  </si>
  <si>
    <t>6</t>
  </si>
  <si>
    <t>115201401R00</t>
  </si>
  <si>
    <t>Montáž sběrného potrubí DN 150</t>
  </si>
  <si>
    <t>m</t>
  </si>
  <si>
    <t>8</t>
  </si>
  <si>
    <t>5</t>
  </si>
  <si>
    <t>115201411R00</t>
  </si>
  <si>
    <t>Demontáž sběrného potrubí DN 150</t>
  </si>
  <si>
    <t>115201501R00</t>
  </si>
  <si>
    <t>Montáž odpadního potrubí DN 150</t>
  </si>
  <si>
    <t>7</t>
  </si>
  <si>
    <t>115201511R00</t>
  </si>
  <si>
    <t>Demontáž odpadního potrubí DN 150</t>
  </si>
  <si>
    <t>121101103R00</t>
  </si>
  <si>
    <t>Sejmutí ornice s přemístěním přes 100 do 250 m</t>
  </si>
  <si>
    <t>m3</t>
  </si>
  <si>
    <t>9</t>
  </si>
  <si>
    <t>131201112R00</t>
  </si>
  <si>
    <t>Hloubení nezapaž. jam hor.3 do 1000 m3, STROJNĚ</t>
  </si>
  <si>
    <t>131201119R00</t>
  </si>
  <si>
    <t>Příplatek za lepivost - hloubení nezap.jam v hor.3</t>
  </si>
  <si>
    <t>20</t>
  </si>
  <si>
    <t>131201203R00</t>
  </si>
  <si>
    <t>Hloubení zapažených jam v hor.3 do 10000 m3</t>
  </si>
  <si>
    <t>22</t>
  </si>
  <si>
    <t>131201209R00</t>
  </si>
  <si>
    <t>Příplatek za lepivost - hloubení zapaž.jam v hor.3</t>
  </si>
  <si>
    <t>24</t>
  </si>
  <si>
    <t>132201110R00</t>
  </si>
  <si>
    <t>Hloubení rýh š.do 60 cm v hor.3 do 50 m3, STROJNĚ</t>
  </si>
  <si>
    <t>26</t>
  </si>
  <si>
    <t>132201119R00</t>
  </si>
  <si>
    <t>Přípl.za lepivost,hloubení rýh 60 cm,hor.3,STROJNĚ</t>
  </si>
  <si>
    <t>28</t>
  </si>
  <si>
    <t>132201210R00</t>
  </si>
  <si>
    <t>Hloubení rýh š.do 200 cm hor.3 do 50 m3,STROJNĚ</t>
  </si>
  <si>
    <t>30</t>
  </si>
  <si>
    <t>132201219R00</t>
  </si>
  <si>
    <t>Přípl.za lepivost,hloubení rýh 200cm,hor.3,STROJNĚ</t>
  </si>
  <si>
    <t>32</t>
  </si>
  <si>
    <t>151101101R00</t>
  </si>
  <si>
    <t>Pažení a rozepření stěn rýh - příložné - hl.do 2 m</t>
  </si>
  <si>
    <t>m2</t>
  </si>
  <si>
    <t>34</t>
  </si>
  <si>
    <t>151101111R00</t>
  </si>
  <si>
    <t>Odstranění pažení stěn rýh - příložné - hl. do 2 m</t>
  </si>
  <si>
    <t>36</t>
  </si>
  <si>
    <t>161101101R00</t>
  </si>
  <si>
    <t>Svislé přemístění výkopku z hor.1-4 do 2,5 m</t>
  </si>
  <si>
    <t>38</t>
  </si>
  <si>
    <t>162201102R00</t>
  </si>
  <si>
    <t>Vodorovné přemístění výkopku z hor.1-4 do 50 m</t>
  </si>
  <si>
    <t>40</t>
  </si>
  <si>
    <t>162301411R00</t>
  </si>
  <si>
    <t>Vod.přemístění kmenů listnatých, D 30cm  do 5000 m</t>
  </si>
  <si>
    <t>42</t>
  </si>
  <si>
    <t>162301421R00</t>
  </si>
  <si>
    <t>Vodorovné přemístění pařezů  D 30 cm do 5000 m</t>
  </si>
  <si>
    <t>44</t>
  </si>
  <si>
    <t>23</t>
  </si>
  <si>
    <t>162701105RT3</t>
  </si>
  <si>
    <t>Vodorovné přemístění výkopku z hor.1-4 do 10000 m, nosnost 12 t</t>
  </si>
  <si>
    <t>46</t>
  </si>
  <si>
    <t>162701109R00</t>
  </si>
  <si>
    <t>Příplatek k vod. přemístění hor.1-4 za další 1 km</t>
  </si>
  <si>
    <t>48</t>
  </si>
  <si>
    <t>25</t>
  </si>
  <si>
    <t>167101102R00</t>
  </si>
  <si>
    <t>Nakládání výkopku z hor.1-4 v množství nad 100 m3</t>
  </si>
  <si>
    <t>50</t>
  </si>
  <si>
    <t>171101103R00</t>
  </si>
  <si>
    <t>Uložení sypaniny do násypů zhutněných na 100% PS</t>
  </si>
  <si>
    <t>52</t>
  </si>
  <si>
    <t>27</t>
  </si>
  <si>
    <t>174101101R00</t>
  </si>
  <si>
    <t>Zásyp jam, rýh, šachet se zhutněním</t>
  </si>
  <si>
    <t>54</t>
  </si>
  <si>
    <t>254</t>
  </si>
  <si>
    <t>M</t>
  </si>
  <si>
    <t>58344171</t>
  </si>
  <si>
    <t>štěrkodrť frakce 0/32</t>
  </si>
  <si>
    <t>t</t>
  </si>
  <si>
    <t>-1588391690</t>
  </si>
  <si>
    <t>29</t>
  </si>
  <si>
    <t>174201201R00</t>
  </si>
  <si>
    <t>Zásyp jam po pařezech D 30 cm</t>
  </si>
  <si>
    <t>58</t>
  </si>
  <si>
    <t>181101102R00</t>
  </si>
  <si>
    <t>Úprava pláně v zářezech v hor. 1-4, se zhutněním</t>
  </si>
  <si>
    <t>60</t>
  </si>
  <si>
    <t>31</t>
  </si>
  <si>
    <t>181301112R00</t>
  </si>
  <si>
    <t>Rozprostření ornice, rovina, tl.10-15 cm,nad 500m2</t>
  </si>
  <si>
    <t>62</t>
  </si>
  <si>
    <t>199000005R00</t>
  </si>
  <si>
    <t>Poplatek za skládku zeminy 1- 4</t>
  </si>
  <si>
    <t>64</t>
  </si>
  <si>
    <t>Základy,zvláštní zakládání</t>
  </si>
  <si>
    <t>33</t>
  </si>
  <si>
    <t>215901101RT5</t>
  </si>
  <si>
    <t>Zhutnění podloží z hornin nesoudržných do 92% PS, vibrační deskou</t>
  </si>
  <si>
    <t>66</t>
  </si>
  <si>
    <t>271531113R00</t>
  </si>
  <si>
    <t>Polštář základu z kameniva hr. drceného 8-32 mm</t>
  </si>
  <si>
    <t>68</t>
  </si>
  <si>
    <t>35</t>
  </si>
  <si>
    <t>273322411R00</t>
  </si>
  <si>
    <t>Železobeton zákl.desek síranovzd.C 20/25 XA1</t>
  </si>
  <si>
    <t>70</t>
  </si>
  <si>
    <t>273351215R00</t>
  </si>
  <si>
    <t>Bednění stěn základových desek - zřízení</t>
  </si>
  <si>
    <t>72</t>
  </si>
  <si>
    <t>37</t>
  </si>
  <si>
    <t>273351216R00</t>
  </si>
  <si>
    <t>Bednění stěn základových desek - odstranění</t>
  </si>
  <si>
    <t>74</t>
  </si>
  <si>
    <t>273361921R00</t>
  </si>
  <si>
    <t>Výztuž základových desek ze svařovaných sítí</t>
  </si>
  <si>
    <t>76</t>
  </si>
  <si>
    <t>39</t>
  </si>
  <si>
    <t>274122011R00</t>
  </si>
  <si>
    <t>Montáž základ. pasů, prahů a věnců ze ŽB do 1,5 t</t>
  </si>
  <si>
    <t>78</t>
  </si>
  <si>
    <t>59233101</t>
  </si>
  <si>
    <t>Želbet.prefa základový práh do1,5t - viz výpis prefa prvků - STATIKA výkres č.3</t>
  </si>
  <si>
    <t>kpl</t>
  </si>
  <si>
    <t>80</t>
  </si>
  <si>
    <t>41</t>
  </si>
  <si>
    <t>274122021R00</t>
  </si>
  <si>
    <t>Montáž základ. pasů, prahů a věnců ze ŽB do 3 t</t>
  </si>
  <si>
    <t>82</t>
  </si>
  <si>
    <t>59233102</t>
  </si>
  <si>
    <t>ZPR - Želbet.prefa základový práh nad 1,5t  - viz výpis prefa prvků - STATIKA výkres č.3</t>
  </si>
  <si>
    <t>84</t>
  </si>
  <si>
    <t>43</t>
  </si>
  <si>
    <t>274272140RT3</t>
  </si>
  <si>
    <t>Zdivo základové z bednicích tvárnic, tl. 30 cm, výplň tvárnic betonem C 16/20</t>
  </si>
  <si>
    <t>86</t>
  </si>
  <si>
    <t>275261141R00</t>
  </si>
  <si>
    <t>Osazování bloků základových patek objemu do 1,20m3</t>
  </si>
  <si>
    <t>88</t>
  </si>
  <si>
    <t>45</t>
  </si>
  <si>
    <t>59233103</t>
  </si>
  <si>
    <t>G - prefab.kalichy - viz výpis prefa prvků - STATIKA výkres č.3</t>
  </si>
  <si>
    <t>90</t>
  </si>
  <si>
    <t>259</t>
  </si>
  <si>
    <t>275321411R</t>
  </si>
  <si>
    <t>Základové patky z  betonu C 20/25-XC2</t>
  </si>
  <si>
    <t>2053843958</t>
  </si>
  <si>
    <t>260</t>
  </si>
  <si>
    <t>275351121R</t>
  </si>
  <si>
    <t>Bednění stěn základových patek - zřízení</t>
  </si>
  <si>
    <t>442980655</t>
  </si>
  <si>
    <t>261</t>
  </si>
  <si>
    <t>275351122R</t>
  </si>
  <si>
    <t>Bednění stěn základových patek - odstranění</t>
  </si>
  <si>
    <t>511505339</t>
  </si>
  <si>
    <t>262</t>
  </si>
  <si>
    <t>275362021R</t>
  </si>
  <si>
    <t>Výztuž základových patek ze svařovaných sítí KARI v ose F - exentrické osazení sloupů</t>
  </si>
  <si>
    <t>-2002711585</t>
  </si>
  <si>
    <t>Svislé a kompletní konstrukce</t>
  </si>
  <si>
    <t>311112315RT3</t>
  </si>
  <si>
    <t>Stěna z tvárnic ztraceného bednění, tl. 15 cm, zalití tvárnic betonem C 20/25</t>
  </si>
  <si>
    <t>92</t>
  </si>
  <si>
    <t>47</t>
  </si>
  <si>
    <t>317168111R00</t>
  </si>
  <si>
    <t>Překlad POROTHERM plochý 115x71x1000 mm</t>
  </si>
  <si>
    <t>94</t>
  </si>
  <si>
    <t>317168112R00</t>
  </si>
  <si>
    <t>Překlad POROTHERM plochý 115x71x1250 mm</t>
  </si>
  <si>
    <t>96</t>
  </si>
  <si>
    <t>49</t>
  </si>
  <si>
    <t>317168116R00</t>
  </si>
  <si>
    <t>Překlad POROTHERM plochý 115x71x2250 mm</t>
  </si>
  <si>
    <t>98</t>
  </si>
  <si>
    <t>331125002R00</t>
  </si>
  <si>
    <t>Montáž sloupů ze ŽB do dutiny patky do 4 t</t>
  </si>
  <si>
    <t>100</t>
  </si>
  <si>
    <t>51</t>
  </si>
  <si>
    <t>59231101</t>
  </si>
  <si>
    <t>S - Želbet.prefa sloup pohl.beton C30/37 ocel B500 do 4 t- viz výpis prefa prvků - STATIKA výkres č.4</t>
  </si>
  <si>
    <t>102</t>
  </si>
  <si>
    <t>331125003R00</t>
  </si>
  <si>
    <t>Montáž sloupů ze ŽB do dutiny patky do 7 t</t>
  </si>
  <si>
    <t>104</t>
  </si>
  <si>
    <t>53</t>
  </si>
  <si>
    <t>59231104</t>
  </si>
  <si>
    <t>S - Želbet.prefa sloup pohl.beton C30/37 ocel B500 do 7 t- viz výpis prefa prvků - STATIKA výkres č.4</t>
  </si>
  <si>
    <t>106</t>
  </si>
  <si>
    <t>341122111R00</t>
  </si>
  <si>
    <t>Montáž vnitřních stěn kompletizovaných do 1,5 t</t>
  </si>
  <si>
    <t>108</t>
  </si>
  <si>
    <t>55</t>
  </si>
  <si>
    <t>59226101</t>
  </si>
  <si>
    <t>ST - Želbet.prefa stěna vnitřní pohl.beton C30/37, tl.16cm do 1,5t - viz výpis prefa prvků - STATIKA výkres č.4</t>
  </si>
  <si>
    <t>110</t>
  </si>
  <si>
    <t>56</t>
  </si>
  <si>
    <t>341122121R00</t>
  </si>
  <si>
    <t>Montáž vnitřních stěn kompletizovaných do 3 t</t>
  </si>
  <si>
    <t>112</t>
  </si>
  <si>
    <t>57</t>
  </si>
  <si>
    <t>59226102</t>
  </si>
  <si>
    <t>ST - Želbet.prefa stěna vnitřní pohl.beton C30/37, tl.16cm do 3t -  viz výpis prefa prvků - STATIKA výkres č.4</t>
  </si>
  <si>
    <t>114</t>
  </si>
  <si>
    <t>341122131R00</t>
  </si>
  <si>
    <t>Montáž vnitřních stěn kompletizovaných do 5 t</t>
  </si>
  <si>
    <t>116</t>
  </si>
  <si>
    <t>59</t>
  </si>
  <si>
    <t>59226103</t>
  </si>
  <si>
    <t>ST - Želbet.prefa stěna vnitřní pohl.beton C30/37, tl.16cm do 5t - viz výpis prefa prvků - STATIKA výkres č.4</t>
  </si>
  <si>
    <t>118</t>
  </si>
  <si>
    <t>342122111R00</t>
  </si>
  <si>
    <t>Montáž obvod. stěn ze ŽB kompletizovaných do 1,5 t</t>
  </si>
  <si>
    <t>120</t>
  </si>
  <si>
    <t>61</t>
  </si>
  <si>
    <t>59226201</t>
  </si>
  <si>
    <t>W - Opláštění W žb prefa stěna pohl.beton C30/37, sendvič  - do 1,5t -  viz výpis prefa prvků - STATIKA výkres č.4</t>
  </si>
  <si>
    <t>122</t>
  </si>
  <si>
    <t>342122121R00</t>
  </si>
  <si>
    <t>Montáž obvod. stěn ze ŽB kompletizovaných do 3 t</t>
  </si>
  <si>
    <t>124</t>
  </si>
  <si>
    <t>63</t>
  </si>
  <si>
    <t>59226202</t>
  </si>
  <si>
    <t>W - Opláštění ZT žb prefa stěna pohl.beton C30/37 - do 3t - viz výpis prefa prvků - STATIKA výkres č.4</t>
  </si>
  <si>
    <t>126</t>
  </si>
  <si>
    <t>342122131R00</t>
  </si>
  <si>
    <t>Montáž obvod. stěn ze ŽB kompletizovaných do 5 t</t>
  </si>
  <si>
    <t>128</t>
  </si>
  <si>
    <t>65</t>
  </si>
  <si>
    <t>59226203</t>
  </si>
  <si>
    <t>W - Opláštění ZT žb prefa stěna pohl.beton C30/37 - do 5t - viz výpis prefa prvků - STATIKA výkres č.4</t>
  </si>
  <si>
    <t>130</t>
  </si>
  <si>
    <t>342123914R00</t>
  </si>
  <si>
    <t>Montáž stěn.dílců ze ŽB obvodov.,H do 18 m, do 7 t</t>
  </si>
  <si>
    <t>132</t>
  </si>
  <si>
    <t>67</t>
  </si>
  <si>
    <t>59226204</t>
  </si>
  <si>
    <t>W - Opláštění ZT žb prefa stěna pohl.beton C30/37 - do 7t - viz výpis prefa prvků - STATIKA výkres č.4</t>
  </si>
  <si>
    <t>134</t>
  </si>
  <si>
    <t>342123915R00</t>
  </si>
  <si>
    <t>Montáž stěn.dílců ze ŽB obvodov.,H do 18 m, nad 7 t</t>
  </si>
  <si>
    <t>136</t>
  </si>
  <si>
    <t>69</t>
  </si>
  <si>
    <t>59226205</t>
  </si>
  <si>
    <t>W - Opláštění ZT žb prefa stěna pohl.beton C30/37 - nad 7t - viz výpis prefa prvků - STATIKA výkres č.4</t>
  </si>
  <si>
    <t>138</t>
  </si>
  <si>
    <t>342248141R00</t>
  </si>
  <si>
    <t>Příčky POROTHERM 11,5 Profi na DBM, tl. 115 mm</t>
  </si>
  <si>
    <t>140</t>
  </si>
  <si>
    <t>71</t>
  </si>
  <si>
    <t>34225636</t>
  </si>
  <si>
    <t>Přízdívka z tvárnic pórobet.HEBEL tl. 150 mm</t>
  </si>
  <si>
    <t>142</t>
  </si>
  <si>
    <t>342948111R00</t>
  </si>
  <si>
    <t>Ukotvení příček k cihel.konstr. kotvami na hmožd.</t>
  </si>
  <si>
    <t>144</t>
  </si>
  <si>
    <t>73</t>
  </si>
  <si>
    <t>342948112R00</t>
  </si>
  <si>
    <t>Ukotvení příček k beton.kcím přistřelenými kotvami</t>
  </si>
  <si>
    <t>146</t>
  </si>
  <si>
    <t>Vodorovné konstrukce</t>
  </si>
  <si>
    <t>75</t>
  </si>
  <si>
    <t>411321414R00</t>
  </si>
  <si>
    <t>Betonová deska ze železobetonu C 25/30</t>
  </si>
  <si>
    <t>150</t>
  </si>
  <si>
    <t>411351101R00</t>
  </si>
  <si>
    <t>Bednění stropů deskových, bednění vlastní -zřízení</t>
  </si>
  <si>
    <t>152</t>
  </si>
  <si>
    <t>77</t>
  </si>
  <si>
    <t>411351102R00</t>
  </si>
  <si>
    <t>Bednění stropů deskových, vlastní - odstranění</t>
  </si>
  <si>
    <t>154</t>
  </si>
  <si>
    <t>411354171R00</t>
  </si>
  <si>
    <t>Podpěrná konstr. stropů do 5 kPa - zřízení</t>
  </si>
  <si>
    <t>156</t>
  </si>
  <si>
    <t>79</t>
  </si>
  <si>
    <t>411354172R00</t>
  </si>
  <si>
    <t>Podpěrná konstr. stropů do 5 kPa - odstranění</t>
  </si>
  <si>
    <t>158</t>
  </si>
  <si>
    <t>411361821R00</t>
  </si>
  <si>
    <t>Výztuž stropů z betonářské oceli 10505(R)</t>
  </si>
  <si>
    <t>160</t>
  </si>
  <si>
    <t>81</t>
  </si>
  <si>
    <t>413122011R00</t>
  </si>
  <si>
    <t>Montáž trámů, průvlaků apod., vodorovných do 3,0 t</t>
  </si>
  <si>
    <t>162</t>
  </si>
  <si>
    <t>59341801</t>
  </si>
  <si>
    <t>V + ZT  - Vazník V žb prefa beton pohledový C30/37 - viz výpis prefa prvků - STATIKA výkres č.5</t>
  </si>
  <si>
    <t>164</t>
  </si>
  <si>
    <t>83</t>
  </si>
  <si>
    <t>413123905R00</t>
  </si>
  <si>
    <t>Montáž trámů,tyčových dílců v bud.H do 18 m, nad 7 t</t>
  </si>
  <si>
    <t>166</t>
  </si>
  <si>
    <t>59341802</t>
  </si>
  <si>
    <t>V - Vazník T žb prefa beton sedlový pohledový C30/37  - viz výpis prefa prvků - STATIKA výkres č.5</t>
  </si>
  <si>
    <t>168</t>
  </si>
  <si>
    <t>85</t>
  </si>
  <si>
    <t>430321314R00</t>
  </si>
  <si>
    <t>Beton schodišťových konstrukcí železový C 20/25</t>
  </si>
  <si>
    <t>170</t>
  </si>
  <si>
    <t>430361921R00</t>
  </si>
  <si>
    <t>Výztuž schodišťových konstrukcí svařovanou sítí</t>
  </si>
  <si>
    <t>172</t>
  </si>
  <si>
    <t>87</t>
  </si>
  <si>
    <t>434351141R00</t>
  </si>
  <si>
    <t>Bednění stupňů přímočarých - zřízení</t>
  </si>
  <si>
    <t>174</t>
  </si>
  <si>
    <t>434351142R00</t>
  </si>
  <si>
    <t>Bednění stupňů přímočarých - odstranění</t>
  </si>
  <si>
    <t>176</t>
  </si>
  <si>
    <t>89</t>
  </si>
  <si>
    <t>444173127R00</t>
  </si>
  <si>
    <t>Mtž Kingspan do dřeva, střecha jedn.,RW,tl.160 mm</t>
  </si>
  <si>
    <t>178</t>
  </si>
  <si>
    <t>55324501</t>
  </si>
  <si>
    <t>Střešní izolační panel Kingspan KS 1000 RW s PUR, jádrem tl.160mm</t>
  </si>
  <si>
    <t>180</t>
  </si>
  <si>
    <t>91</t>
  </si>
  <si>
    <t>416022121R00</t>
  </si>
  <si>
    <t>Podhledy SDK,ocel.dvouúrov.křížový rošt,1x RB 12,5</t>
  </si>
  <si>
    <t>182</t>
  </si>
  <si>
    <t>416022123R00</t>
  </si>
  <si>
    <t>Podhled SDK,ocel.dvouúrov.křížový rošt,1x RBI 12,5</t>
  </si>
  <si>
    <t>184</t>
  </si>
  <si>
    <t>93</t>
  </si>
  <si>
    <t>416026122R00</t>
  </si>
  <si>
    <t>Podhled SDK,ocel.dvouúrov.kříž.rošt, 1x RF 12,5 mm</t>
  </si>
  <si>
    <t>186</t>
  </si>
  <si>
    <t>416091082R00</t>
  </si>
  <si>
    <t>Příplatek k podhledu sádrokart. za plochu do 5 m2</t>
  </si>
  <si>
    <t>188</t>
  </si>
  <si>
    <t>95</t>
  </si>
  <si>
    <t>416091083R00</t>
  </si>
  <si>
    <t>Příplatek k podhledu sádrokart. za plochu do 10 m2</t>
  </si>
  <si>
    <t>190</t>
  </si>
  <si>
    <t>Upravy povrchů, omítky</t>
  </si>
  <si>
    <t>Doplněná položka</t>
  </si>
  <si>
    <t>Vnitřní omítka vápenocementová štuková včetně penetrace</t>
  </si>
  <si>
    <t>192</t>
  </si>
  <si>
    <t>Upravy povrchů vnější</t>
  </si>
  <si>
    <t>97</t>
  </si>
  <si>
    <t>622311134RV1</t>
  </si>
  <si>
    <t>Zateplovací systém fasáda, EPS F tl.150 mm, zakončený stěrkou s výztužnou tkaninou</t>
  </si>
  <si>
    <t>194</t>
  </si>
  <si>
    <t>Podlahy a podlahové konstrukce</t>
  </si>
  <si>
    <t>631310011RA0</t>
  </si>
  <si>
    <t>Mazanina podkladní z betonu C 16/20, tl. 5 cm</t>
  </si>
  <si>
    <t>196</t>
  </si>
  <si>
    <t>99</t>
  </si>
  <si>
    <t>631310012RA0</t>
  </si>
  <si>
    <t>Mazanina podkladní z betonu C 16/20, tl. 10 cm</t>
  </si>
  <si>
    <t>198</t>
  </si>
  <si>
    <t>631312621R00</t>
  </si>
  <si>
    <t>Mazanina betonová tl. 5 - 8 cm C 20/25</t>
  </si>
  <si>
    <t>200</t>
  </si>
  <si>
    <t>101</t>
  </si>
  <si>
    <t>631313611R00</t>
  </si>
  <si>
    <t>Mazanina betonová tl. 8 - 12 cm C 16/20</t>
  </si>
  <si>
    <t>202</t>
  </si>
  <si>
    <t>631319171R00</t>
  </si>
  <si>
    <t>Příplatek za stržení povrchu mazaniny tl. 8 cm</t>
  </si>
  <si>
    <t>204</t>
  </si>
  <si>
    <t>103</t>
  </si>
  <si>
    <t>631319173R00</t>
  </si>
  <si>
    <t>Příplatek za stržení povrchu mazaniny tl. 12 cm</t>
  </si>
  <si>
    <t>206</t>
  </si>
  <si>
    <t>631361921R00</t>
  </si>
  <si>
    <t>Výztuž mazanin svařovanou sítí</t>
  </si>
  <si>
    <t>208</t>
  </si>
  <si>
    <t>105</t>
  </si>
  <si>
    <t>631571003R00</t>
  </si>
  <si>
    <t>Násyp ze štěrkopísku 8 - 32,  zpevňující</t>
  </si>
  <si>
    <t>210</t>
  </si>
  <si>
    <t>639570010RA0</t>
  </si>
  <si>
    <t>Okapový chodník kolem budovy z kačírku šířky 0,5 m</t>
  </si>
  <si>
    <t>212</t>
  </si>
  <si>
    <t>Výplně otvorů</t>
  </si>
  <si>
    <t>107</t>
  </si>
  <si>
    <t>642942111RT2</t>
  </si>
  <si>
    <t>Osazení zárubní dveřních ocelových, pl. do 2,5 m2, včetně dodávky zárubně  60 x 197 x 11 cm</t>
  </si>
  <si>
    <t>214</t>
  </si>
  <si>
    <t>642942111RT4</t>
  </si>
  <si>
    <t>Osazení zárubní dveřních ocelových, pl. do 2,5 m2, včetně dodávky zárubně  80 x 197 x 11 cm</t>
  </si>
  <si>
    <t>216</t>
  </si>
  <si>
    <t>109</t>
  </si>
  <si>
    <t>642942111RT5</t>
  </si>
  <si>
    <t>Osazení zárubní dveřních ocelových, pl. do 2,5 m2, včetně dodávky zárubně  90 x 197 x 11 cm</t>
  </si>
  <si>
    <t>218</t>
  </si>
  <si>
    <t>642945111R00</t>
  </si>
  <si>
    <t>Osazení zárubní ocel. požár.1křídl., pl. do 2,5 m2</t>
  </si>
  <si>
    <t>220</t>
  </si>
  <si>
    <t>111</t>
  </si>
  <si>
    <t>5533300131R</t>
  </si>
  <si>
    <t>Zárubeň ocelová ZH 110/1970/900 L, P, EI, EW 30, pro cihelné zdivo, s pevnými závěsy</t>
  </si>
  <si>
    <t>222</t>
  </si>
  <si>
    <t>5533300431R</t>
  </si>
  <si>
    <t>Zárubeň ocelová ZH 160/1970/900 L, P, EI, EW 30, pro žb panel, s pevnými závěsy</t>
  </si>
  <si>
    <t>224</t>
  </si>
  <si>
    <t>113</t>
  </si>
  <si>
    <t>642942111R00</t>
  </si>
  <si>
    <t>Osazení zárubní dveřních ocelových, pl. do 2,5 m2,  zárubeň 1000x2300x160</t>
  </si>
  <si>
    <t>226</t>
  </si>
  <si>
    <t>55330426</t>
  </si>
  <si>
    <t>Zárubeň ocelová atyp 1000x2300x160 L, ZAKO pro žb panel, pevně přivařené závěsy</t>
  </si>
  <si>
    <t>228</t>
  </si>
  <si>
    <t>115</t>
  </si>
  <si>
    <t>642942221R00</t>
  </si>
  <si>
    <t>Osazení zárubní dveřních ocelových, pl. do 4,5 m2,  zárubeň 1800x2300x115</t>
  </si>
  <si>
    <t>230</t>
  </si>
  <si>
    <t>55330470</t>
  </si>
  <si>
    <t>Zárubeň ocelová atyp 1800x2300x115, pro zdivo, pevně přivařené závěsy</t>
  </si>
  <si>
    <t>232</t>
  </si>
  <si>
    <t>Doplňující práce na komunikaci</t>
  </si>
  <si>
    <t>117</t>
  </si>
  <si>
    <t>916561111RT7</t>
  </si>
  <si>
    <t>Osazení záhon.obrubníků do lože z C 12/15 s opěrou, včetně obrubníku   100/5/20 cm</t>
  </si>
  <si>
    <t>234</t>
  </si>
  <si>
    <t>Lešení a stavební výtahy</t>
  </si>
  <si>
    <t>941941041R00</t>
  </si>
  <si>
    <t>Montáž lešení leh.řad.s podlahami,š.1,2 m, H 10 m</t>
  </si>
  <si>
    <t>236</t>
  </si>
  <si>
    <t>119</t>
  </si>
  <si>
    <t>941941291R00</t>
  </si>
  <si>
    <t>Příplatek za každý měsíc použití lešení k pol.1041</t>
  </si>
  <si>
    <t>238</t>
  </si>
  <si>
    <t>941941841R00</t>
  </si>
  <si>
    <t>Demontáž lešení leh.řad.s podlahami,š.1,2 m,H 10 m</t>
  </si>
  <si>
    <t>240</t>
  </si>
  <si>
    <t>121</t>
  </si>
  <si>
    <t>941955001R00</t>
  </si>
  <si>
    <t>Lešení lehké pomocné, výška podlahy do 1,2 m</t>
  </si>
  <si>
    <t>242</t>
  </si>
  <si>
    <t>Dokončovací kce na pozem.stav.</t>
  </si>
  <si>
    <t>952901114R00</t>
  </si>
  <si>
    <t>Vyčištění budov o výšce podlaží nad 4 m</t>
  </si>
  <si>
    <t>244</t>
  </si>
  <si>
    <t>123</t>
  </si>
  <si>
    <t>953941312R00</t>
  </si>
  <si>
    <t>Osazení požárního hasicího přístroje na stěnu</t>
  </si>
  <si>
    <t>246</t>
  </si>
  <si>
    <t>44984114R</t>
  </si>
  <si>
    <t>Přístroj hasicí práškový 21A</t>
  </si>
  <si>
    <t>248</t>
  </si>
  <si>
    <t>125</t>
  </si>
  <si>
    <t>9539413</t>
  </si>
  <si>
    <t>D+M bezpečnostních značek a tabulek</t>
  </si>
  <si>
    <t>250</t>
  </si>
  <si>
    <t>Bourání konstrukcí</t>
  </si>
  <si>
    <t>96102</t>
  </si>
  <si>
    <t>Odstranění pískového hřiště, doskočiště a venkovního mobiliáře</t>
  </si>
  <si>
    <t>252</t>
  </si>
  <si>
    <t>Staveništní přesun hmot</t>
  </si>
  <si>
    <t>127</t>
  </si>
  <si>
    <t>998014011R00</t>
  </si>
  <si>
    <t>Přesun hmot, budovy mont. jednopodl. s pláštěm</t>
  </si>
  <si>
    <t>711</t>
  </si>
  <si>
    <t>Izolace proti vodě</t>
  </si>
  <si>
    <t>711111002RZ1</t>
  </si>
  <si>
    <t>Izolace proti vlhk.vodor. nátěr asf.lak za studena, 1x nátěr - včetně dodávky asfaltového laku ALN</t>
  </si>
  <si>
    <t>256</t>
  </si>
  <si>
    <t>129</t>
  </si>
  <si>
    <t>711131101RT1</t>
  </si>
  <si>
    <t>Izolace proti vlhkosti vodorovná pásy na sucho, 1 vrstva - asfaltový pás ve specifikaci</t>
  </si>
  <si>
    <t>258</t>
  </si>
  <si>
    <t>265</t>
  </si>
  <si>
    <t>KVK.8001KP30R</t>
  </si>
  <si>
    <t>Pás asfaltový Parabit A 330 H nepískovaný</t>
  </si>
  <si>
    <t>-881231614</t>
  </si>
  <si>
    <t>131</t>
  </si>
  <si>
    <t>711171559RU2</t>
  </si>
  <si>
    <t>Izolace proti vlhkosti vodorovná, fólií, volně, včetně fólie PVC Alkorplan 35034, tl.1,5 mm</t>
  </si>
  <si>
    <t>711172559RU2</t>
  </si>
  <si>
    <t>Izolace proti vlhkosti svislá, fólií, volně, včetně fólie PVC Alkorplan 35034, tl. 1,5 mm</t>
  </si>
  <si>
    <t>264</t>
  </si>
  <si>
    <t>133</t>
  </si>
  <si>
    <t>711191171RT2</t>
  </si>
  <si>
    <t>Izolace proti zem.vlhkosti,podk.textilie,vodorovná, včetně dodávky textílie Netex A PP/300, 300 g/m2</t>
  </si>
  <si>
    <t>266</t>
  </si>
  <si>
    <t>711191271RT2</t>
  </si>
  <si>
    <t>Izolace proti zem.vlhkosti,podklad.textilie,svislá, včetně dodávky textílie Netex A PP/300, 300 g/m2</t>
  </si>
  <si>
    <t>268</t>
  </si>
  <si>
    <t>135</t>
  </si>
  <si>
    <t>711212000R00</t>
  </si>
  <si>
    <t>Penetrace podkladu pod hydroizolační stěr,  vč.dod.</t>
  </si>
  <si>
    <t>270</t>
  </si>
  <si>
    <t>711212002R00</t>
  </si>
  <si>
    <t>Hydroizolační povlak - nátěr nebo stěrka</t>
  </si>
  <si>
    <t>272</t>
  </si>
  <si>
    <t>137</t>
  </si>
  <si>
    <t>711212601R00</t>
  </si>
  <si>
    <t>Těsnicí pás do spoje podlaha - stěna</t>
  </si>
  <si>
    <t>274</t>
  </si>
  <si>
    <t>711212611R00</t>
  </si>
  <si>
    <t>Těsnicí pás do svislých koutů</t>
  </si>
  <si>
    <t>276</t>
  </si>
  <si>
    <t>139</t>
  </si>
  <si>
    <t>998711201R00</t>
  </si>
  <si>
    <t>Přesun hmot pro izolace proti vodě, výšky do 6 m</t>
  </si>
  <si>
    <t>%</t>
  </si>
  <si>
    <t>278</t>
  </si>
  <si>
    <t>713</t>
  </si>
  <si>
    <t>Izolace tepelné</t>
  </si>
  <si>
    <t>713121111R00</t>
  </si>
  <si>
    <t>Izolace tepelná podlah na sucho, jednovrstvá</t>
  </si>
  <si>
    <t>280</t>
  </si>
  <si>
    <t>255</t>
  </si>
  <si>
    <t>28375914R</t>
  </si>
  <si>
    <t>Deska polystyren EPS Isover 150 Grey tl.100 mm</t>
  </si>
  <si>
    <t>-940794716</t>
  </si>
  <si>
    <t>28375033R</t>
  </si>
  <si>
    <t>Deska polystyren EPS Isover 150 Grey tl.150 mm</t>
  </si>
  <si>
    <t>1130947100</t>
  </si>
  <si>
    <t>143</t>
  </si>
  <si>
    <t>713121118RT1</t>
  </si>
  <si>
    <t>Montáž dilatačního pásku podél stěn, materiál ve specifikaci</t>
  </si>
  <si>
    <t>286</t>
  </si>
  <si>
    <t>257</t>
  </si>
  <si>
    <t>63140274R</t>
  </si>
  <si>
    <t>Pásek dilatační okrajový STEPROCK 80x12x1000 mm, podlahový</t>
  </si>
  <si>
    <t>454849833</t>
  </si>
  <si>
    <t>145</t>
  </si>
  <si>
    <t>713131131R00</t>
  </si>
  <si>
    <t>Izolace tepelná stěn lepením</t>
  </si>
  <si>
    <t>290</t>
  </si>
  <si>
    <t>28376359R</t>
  </si>
  <si>
    <t>Deska izolační Styrotrade Perimetr 1250x600x150 mm</t>
  </si>
  <si>
    <t>-1417203531</t>
  </si>
  <si>
    <t>147</t>
  </si>
  <si>
    <t>713191100RT9</t>
  </si>
  <si>
    <t>Položení separační fólie, včetně dodávky PE fólie</t>
  </si>
  <si>
    <t>294</t>
  </si>
  <si>
    <t>148</t>
  </si>
  <si>
    <t>998713201R00</t>
  </si>
  <si>
    <t>Přesun hmot pro izolace tepelné, výšky do 6 m</t>
  </si>
  <si>
    <t>296</t>
  </si>
  <si>
    <t>762</t>
  </si>
  <si>
    <t>Konstrukce tesařské</t>
  </si>
  <si>
    <t>149</t>
  </si>
  <si>
    <t>762085153R00</t>
  </si>
  <si>
    <t>Hoblování tesařských prvků - ručně</t>
  </si>
  <si>
    <t>298</t>
  </si>
  <si>
    <t>762084112R00</t>
  </si>
  <si>
    <t>Příplatek za práce ve výšce do 12 m, bez podlahy</t>
  </si>
  <si>
    <t>300</t>
  </si>
  <si>
    <t>151</t>
  </si>
  <si>
    <t>762313112R00</t>
  </si>
  <si>
    <t>Montáž svorníků, šroubů délky 300 mm</t>
  </si>
  <si>
    <t>302</t>
  </si>
  <si>
    <t>762332110RT3</t>
  </si>
  <si>
    <t>Montáž vázan.krovů pravidel.do 120 cm2, vč.dodávky řeziva, fošny 6/16cm a impr.</t>
  </si>
  <si>
    <t>304</t>
  </si>
  <si>
    <t>153</t>
  </si>
  <si>
    <t>762332120RT2</t>
  </si>
  <si>
    <t>Montáž vázan.krovů pravidel.do 224 cm2, vč.dodávky lepených hranolů 10/14cm a impr.</t>
  </si>
  <si>
    <t>306</t>
  </si>
  <si>
    <t>762332140RT2</t>
  </si>
  <si>
    <t>Montáž vázan.krovů pravidel.do 450 cm2, vč.dodávky lepených hranolů 16/22cm a impr.</t>
  </si>
  <si>
    <t>308</t>
  </si>
  <si>
    <t>155</t>
  </si>
  <si>
    <t>762341620RT3</t>
  </si>
  <si>
    <t>Bednění okapových říms z palubek pero-drážka, včetně dodávky řeziva, palubky SM tl. 29 mm</t>
  </si>
  <si>
    <t>310</t>
  </si>
  <si>
    <t>762395000R00</t>
  </si>
  <si>
    <t>Spojovací a ochranné prostředky pro střechy</t>
  </si>
  <si>
    <t>312</t>
  </si>
  <si>
    <t>157</t>
  </si>
  <si>
    <t>762371112R00</t>
  </si>
  <si>
    <t>Výroba sbíjených vazníků pultových dl.7,8m výška,  1,4-0,4m komplet</t>
  </si>
  <si>
    <t>314</t>
  </si>
  <si>
    <t>762371113R00</t>
  </si>
  <si>
    <t>Výroba sbíjených vazníků pultových dl.6,3m výška, 1,3-0,4m komplet</t>
  </si>
  <si>
    <t>316</t>
  </si>
  <si>
    <t>159</t>
  </si>
  <si>
    <t>762521103R00</t>
  </si>
  <si>
    <t>Položení podkladků nehobl.prkna 120/150/24 mm á, 50cm vč.pryž.podložky</t>
  </si>
  <si>
    <t>318</t>
  </si>
  <si>
    <t>762521104R00</t>
  </si>
  <si>
    <t>Položení podlah nehoblovaných rošt á 560mm, hrubá prkna</t>
  </si>
  <si>
    <t>320</t>
  </si>
  <si>
    <t>161</t>
  </si>
  <si>
    <t>605160101R</t>
  </si>
  <si>
    <t>Řezivo sušené smrk tl. 30 mm, vlhkost 8-10 %, neomítané</t>
  </si>
  <si>
    <t>322</t>
  </si>
  <si>
    <t>273143098R</t>
  </si>
  <si>
    <t>Podložka vyrovnávací pro kladení roštu v=5 mm, pryžová</t>
  </si>
  <si>
    <t>324</t>
  </si>
  <si>
    <t>163</t>
  </si>
  <si>
    <t>762523104RT3</t>
  </si>
  <si>
    <t>Položení podlah hoblovaných mezera 20mm z prken, včetně dodávky, prkna tl. 24 mm</t>
  </si>
  <si>
    <t>326</t>
  </si>
  <si>
    <t>762595000R00</t>
  </si>
  <si>
    <t>Spojovací a ochranné prostředky k položení podlah</t>
  </si>
  <si>
    <t>328</t>
  </si>
  <si>
    <t>165</t>
  </si>
  <si>
    <t>762911121R00</t>
  </si>
  <si>
    <t>Impregnace řeziva tlakovakuová Bochemit QB</t>
  </si>
  <si>
    <t>330</t>
  </si>
  <si>
    <t>998762202R00</t>
  </si>
  <si>
    <t>Přesun hmot pro tesařské konstrukce, výšky do 12 m</t>
  </si>
  <si>
    <t>332</t>
  </si>
  <si>
    <t>763</t>
  </si>
  <si>
    <t>Dřevostavby</t>
  </si>
  <si>
    <t>167</t>
  </si>
  <si>
    <t>763732112R00</t>
  </si>
  <si>
    <t>Montáž střech z vazníků příhradových dl. do 18 m</t>
  </si>
  <si>
    <t>334</t>
  </si>
  <si>
    <t>998763201R00</t>
  </si>
  <si>
    <t>Přesun hmot pro dřevostavby, výšky do 12 m</t>
  </si>
  <si>
    <t>336</t>
  </si>
  <si>
    <t>764</t>
  </si>
  <si>
    <t>Konstrukce klempířské</t>
  </si>
  <si>
    <t>169</t>
  </si>
  <si>
    <t>764812220R00</t>
  </si>
  <si>
    <t>Oplechování okapů, tvrdá krytina, lak.Pz,rš 330 mm</t>
  </si>
  <si>
    <t>338</t>
  </si>
  <si>
    <t>764813133R00</t>
  </si>
  <si>
    <t>Lemování zdí z lakovaného Pz plechu, rš 330 mm</t>
  </si>
  <si>
    <t>340</t>
  </si>
  <si>
    <t>171</t>
  </si>
  <si>
    <t>764814533R00</t>
  </si>
  <si>
    <t>Závětrná lišta z lakovaného Pz plechu, rš 333 mm</t>
  </si>
  <si>
    <t>342</t>
  </si>
  <si>
    <t>764815212R00</t>
  </si>
  <si>
    <t>Žlab podokapní půlkruh.z lak.Pz plechu, rš 330 mm</t>
  </si>
  <si>
    <t>344</t>
  </si>
  <si>
    <t>173</t>
  </si>
  <si>
    <t>764815812R00</t>
  </si>
  <si>
    <t>Kotlík žlabový oválný z lak. Pz plechu, 330/120 mm</t>
  </si>
  <si>
    <t>346</t>
  </si>
  <si>
    <t>764816124R00</t>
  </si>
  <si>
    <t>Oplechování parapetů, lakovaný Pz plech, rš 240 mm</t>
  </si>
  <si>
    <t>348</t>
  </si>
  <si>
    <t>175</t>
  </si>
  <si>
    <t>764816420R00</t>
  </si>
  <si>
    <t>Hřeben z lakovaného Pz plechu, rš 330 mm</t>
  </si>
  <si>
    <t>350</t>
  </si>
  <si>
    <t>764819213R00</t>
  </si>
  <si>
    <t>Odpadní trouby kruhové z lak.Pz plechu, D 120 mm</t>
  </si>
  <si>
    <t>352</t>
  </si>
  <si>
    <t>177</t>
  </si>
  <si>
    <t>998764202R00</t>
  </si>
  <si>
    <t>Přesun hmot pro klempířské konstr., výšky do 12 m</t>
  </si>
  <si>
    <t>354</t>
  </si>
  <si>
    <t>766</t>
  </si>
  <si>
    <t>Konstrukce truhlářské</t>
  </si>
  <si>
    <t>766417111R00</t>
  </si>
  <si>
    <t>Podkladový rošt pod obložení stěn,  vč.upevňovacích prvků</t>
  </si>
  <si>
    <t>356</t>
  </si>
  <si>
    <t>179</t>
  </si>
  <si>
    <t>766412112R00</t>
  </si>
  <si>
    <t>Obložení vnitřních stěn nad 1 m2 palubkami SM, š. do 8 cm</t>
  </si>
  <si>
    <t>358</t>
  </si>
  <si>
    <t>263</t>
  </si>
  <si>
    <t>61191173R</t>
  </si>
  <si>
    <t>Řezivo - palubky smrkové tl.22 mm</t>
  </si>
  <si>
    <t>1498613931</t>
  </si>
  <si>
    <t>181</t>
  </si>
  <si>
    <t>766412121R00</t>
  </si>
  <si>
    <t>Obložení vnějších stěn nad 1 m2 palubkami BO, š. do 12 cm</t>
  </si>
  <si>
    <t>362</t>
  </si>
  <si>
    <t>61191175R</t>
  </si>
  <si>
    <t>Řezivo - palubky Tatranský profil 19/121 tl.19mm</t>
  </si>
  <si>
    <t>-1405480074</t>
  </si>
  <si>
    <t>183</t>
  </si>
  <si>
    <t>766629301R00</t>
  </si>
  <si>
    <t>Montáž oken plastových plochy do 1,50 m2</t>
  </si>
  <si>
    <t>366</t>
  </si>
  <si>
    <t>61143630R</t>
  </si>
  <si>
    <t>Okno plastové 2křídlové 120x80 cm O/OS</t>
  </si>
  <si>
    <t>368</t>
  </si>
  <si>
    <t>185</t>
  </si>
  <si>
    <t>61143635R</t>
  </si>
  <si>
    <t>Okno plastové 2křídlové 150x80 cm O/OS</t>
  </si>
  <si>
    <t>370</t>
  </si>
  <si>
    <t>766629302R00</t>
  </si>
  <si>
    <t>Montáž oken plastových plochy do 2,70 m2</t>
  </si>
  <si>
    <t>372</t>
  </si>
  <si>
    <t>187</t>
  </si>
  <si>
    <t>61143644R</t>
  </si>
  <si>
    <t>Okno plastové 2křídlové 220x110 cm vnitřní fix</t>
  </si>
  <si>
    <t>374</t>
  </si>
  <si>
    <t>61143645R</t>
  </si>
  <si>
    <t>Okno plastové 2křídlové 220x80 cm O/OS</t>
  </si>
  <si>
    <t>376</t>
  </si>
  <si>
    <t>189</t>
  </si>
  <si>
    <t>766629310R00</t>
  </si>
  <si>
    <t>Montáž plastových stěn prosklených</t>
  </si>
  <si>
    <t>378</t>
  </si>
  <si>
    <t>61143639R</t>
  </si>
  <si>
    <t>Okno plastové 2křídlové+2fix 240x440 cm O/OS</t>
  </si>
  <si>
    <t>380</t>
  </si>
  <si>
    <t>191</t>
  </si>
  <si>
    <t>766661112R00</t>
  </si>
  <si>
    <t>Montáž dveří do zárubně,otevíravých 1kř.do 0,8 m</t>
  </si>
  <si>
    <t>382</t>
  </si>
  <si>
    <t>611617011R</t>
  </si>
  <si>
    <t>Dveře vnitřní dýha KLASIK plné 1kř. 60x197 cm, dub, buk, mahagon, gabon</t>
  </si>
  <si>
    <t>384</t>
  </si>
  <si>
    <t>193</t>
  </si>
  <si>
    <t>611617013R</t>
  </si>
  <si>
    <t>Dveře vnitřní dýha KLASIK plné 1kř. 80x197 cm, dub, buk, mahagon, gabon</t>
  </si>
  <si>
    <t>386</t>
  </si>
  <si>
    <t>766661122R00</t>
  </si>
  <si>
    <t>Montáž dveří do zárubně,otevíravých 1kř.nad 0,8 m</t>
  </si>
  <si>
    <t>388</t>
  </si>
  <si>
    <t>195</t>
  </si>
  <si>
    <t>611617014R</t>
  </si>
  <si>
    <t>Dveře vnitřní dýha KLASIK plné 1kř. 90x197 cm, dub, buk, mahagon, gabon</t>
  </si>
  <si>
    <t>390</t>
  </si>
  <si>
    <t>611617015</t>
  </si>
  <si>
    <t>Dveře vnitřní dýha KLASIK plné 1kř. 100x235 cm, dub, buk, mahagon, gabon</t>
  </si>
  <si>
    <t>392</t>
  </si>
  <si>
    <t>197</t>
  </si>
  <si>
    <t>766661142R00</t>
  </si>
  <si>
    <t>Montáž dveří do zárubně,otevíravých 2kř.nad 1,45 m</t>
  </si>
  <si>
    <t>394</t>
  </si>
  <si>
    <t>611617018</t>
  </si>
  <si>
    <t>Dveře vnitřní dýha KLASIK plné 2kř. 180x230 cm, dub, buk, mahagon, gabon</t>
  </si>
  <si>
    <t>396</t>
  </si>
  <si>
    <t>199</t>
  </si>
  <si>
    <t>766661422R00</t>
  </si>
  <si>
    <t>Montáž dveří protipožárních 1kříd. nad 80 cm</t>
  </si>
  <si>
    <t>398</t>
  </si>
  <si>
    <t>61165703</t>
  </si>
  <si>
    <t>Dveře protipožární EW30 DP3 90x197, jednokřídlé</t>
  </si>
  <si>
    <t>400</t>
  </si>
  <si>
    <t>201</t>
  </si>
  <si>
    <t>766711021R00</t>
  </si>
  <si>
    <t>Montáž vstupních dveří s vypěněním</t>
  </si>
  <si>
    <t>402</t>
  </si>
  <si>
    <t>61143260R</t>
  </si>
  <si>
    <t>Dveře vchodové 2křídlové 180x235 cm, prosklené - ALU</t>
  </si>
  <si>
    <t>404</t>
  </si>
  <si>
    <t>203</t>
  </si>
  <si>
    <t>61143261</t>
  </si>
  <si>
    <t>Dveře vchodové 2křídlové 250x235 cm plné - ALU</t>
  </si>
  <si>
    <t>406</t>
  </si>
  <si>
    <t>61143262</t>
  </si>
  <si>
    <t>Dveře vnitřní 2křídlové 180x235 cm, prosklené - ALU</t>
  </si>
  <si>
    <t>408</t>
  </si>
  <si>
    <t>205</t>
  </si>
  <si>
    <t>766670021R00</t>
  </si>
  <si>
    <t>Montáž kliky a štítku</t>
  </si>
  <si>
    <t>410</t>
  </si>
  <si>
    <t>54914628R</t>
  </si>
  <si>
    <t>Dveřní kování různé</t>
  </si>
  <si>
    <t>412</t>
  </si>
  <si>
    <t>207</t>
  </si>
  <si>
    <t>766694112R00</t>
  </si>
  <si>
    <t>Montáž parapetních desek š.do 30 cm,dl.do 160 cm</t>
  </si>
  <si>
    <t>414</t>
  </si>
  <si>
    <t>766694113R00</t>
  </si>
  <si>
    <t>Montáž parapetních desek š.do 30 cm,dl.do 260 cm</t>
  </si>
  <si>
    <t>416</t>
  </si>
  <si>
    <t>209</t>
  </si>
  <si>
    <t>766694114R00</t>
  </si>
  <si>
    <t>Montáž parapetních desek š.do 30 cm,dl.nad 260 cm</t>
  </si>
  <si>
    <t>418</t>
  </si>
  <si>
    <t>61187550R</t>
  </si>
  <si>
    <t>Deska parapetní lamino dřevotříska oblá hrana, š.30cm</t>
  </si>
  <si>
    <t>420</t>
  </si>
  <si>
    <t>211</t>
  </si>
  <si>
    <t>76682610</t>
  </si>
  <si>
    <t>Dodávka a montáž laviček s opěrákem 1,8x0,6m</t>
  </si>
  <si>
    <t>422</t>
  </si>
  <si>
    <t>76682611</t>
  </si>
  <si>
    <t>Dodávka a montáž šatních lavic 2-2,2x0,4m</t>
  </si>
  <si>
    <t>424</t>
  </si>
  <si>
    <t>213</t>
  </si>
  <si>
    <t>76682612</t>
  </si>
  <si>
    <t>Dodávka a montáž stojící šatní stěny do koupeln, 1,5x1,8m</t>
  </si>
  <si>
    <t>426</t>
  </si>
  <si>
    <t>76682613</t>
  </si>
  <si>
    <t>Dodávka a montáž šatní stěny do koupelny, na zdivu 1,5x1,8m</t>
  </si>
  <si>
    <t>428</t>
  </si>
  <si>
    <t>215</t>
  </si>
  <si>
    <t>998766201R00</t>
  </si>
  <si>
    <t>Přesun hmot pro truhlářské konstr., výšky do 6 m</t>
  </si>
  <si>
    <t>430</t>
  </si>
  <si>
    <t>767</t>
  </si>
  <si>
    <t>Konstrukce zámečnické</t>
  </si>
  <si>
    <t>767161110R00</t>
  </si>
  <si>
    <t>Montáž zábradlí rovného z trubek do zdiva do 20 kg</t>
  </si>
  <si>
    <t>432</t>
  </si>
  <si>
    <t>217</t>
  </si>
  <si>
    <t>55343550</t>
  </si>
  <si>
    <t>Trubkové zábradlí zádky v.20cm, ocel nerez</t>
  </si>
  <si>
    <t>434</t>
  </si>
  <si>
    <t>767221130R00</t>
  </si>
  <si>
    <t>Montáž zábradlí schod.z trubek, do zdiva,nad 25 kg</t>
  </si>
  <si>
    <t>436</t>
  </si>
  <si>
    <t>219</t>
  </si>
  <si>
    <t>55343550.1</t>
  </si>
  <si>
    <t>Trubkové zábradlí schodiště v.90cm, dl.1,8m ocel nerez</t>
  </si>
  <si>
    <t>438</t>
  </si>
  <si>
    <t>767662210R00</t>
  </si>
  <si>
    <t>Montáž krytu topení tahokov vč.dodávky</t>
  </si>
  <si>
    <t>440</t>
  </si>
  <si>
    <t>221</t>
  </si>
  <si>
    <t>767832100R00</t>
  </si>
  <si>
    <t>D+M požární žebřík se suchovodem a košem do betonu,  žárový pozink</t>
  </si>
  <si>
    <t>442</t>
  </si>
  <si>
    <t>767995105R00</t>
  </si>
  <si>
    <t>Výroba a montáž kov. atypických konstr. do 100 kg</t>
  </si>
  <si>
    <t>kg</t>
  </si>
  <si>
    <t>444</t>
  </si>
  <si>
    <t>223</t>
  </si>
  <si>
    <t>767 01</t>
  </si>
  <si>
    <t>Schodišťová pojízdná, plošina pro ZTP dl.2m</t>
  </si>
  <si>
    <t>446</t>
  </si>
  <si>
    <t>767 02</t>
  </si>
  <si>
    <t>Sanitární příčky výšky 2m,  dveřmi</t>
  </si>
  <si>
    <t>448</t>
  </si>
  <si>
    <t>225</t>
  </si>
  <si>
    <t>767 03</t>
  </si>
  <si>
    <t>Čistící rohož vč.rámu komplet vnější</t>
  </si>
  <si>
    <t>450</t>
  </si>
  <si>
    <t>767 031</t>
  </si>
  <si>
    <t>Čistící rohož vč.rámu komplet vnitřní</t>
  </si>
  <si>
    <t>452</t>
  </si>
  <si>
    <t>227</t>
  </si>
  <si>
    <t>767 04</t>
  </si>
  <si>
    <t>Předokenní žaluzie s elektrickým pohonem a centrálním ovládáním</t>
  </si>
  <si>
    <t>454</t>
  </si>
  <si>
    <t>767 05</t>
  </si>
  <si>
    <t>Doplňky ke dveřím - zámky, samozavírače,..</t>
  </si>
  <si>
    <t>ks</t>
  </si>
  <si>
    <t>456</t>
  </si>
  <si>
    <t>229</t>
  </si>
  <si>
    <t>767 06</t>
  </si>
  <si>
    <t>Dodávka a montáž šatní, skříňka 0,3x0,5x1,8m</t>
  </si>
  <si>
    <t>458</t>
  </si>
  <si>
    <t>998767201R00</t>
  </si>
  <si>
    <t>Přesun hmot pro zámečnické konstr., výšky do 6 m</t>
  </si>
  <si>
    <t>460</t>
  </si>
  <si>
    <t>771</t>
  </si>
  <si>
    <t>Podlahy z dlaždic a obklady</t>
  </si>
  <si>
    <t>231</t>
  </si>
  <si>
    <t>771101210R00</t>
  </si>
  <si>
    <t>Penetrace podkladu pod dlažby</t>
  </si>
  <si>
    <t>462</t>
  </si>
  <si>
    <t>771101101R00</t>
  </si>
  <si>
    <t>Vysávání podlah prům.vysavačem pro pokládku dlažby</t>
  </si>
  <si>
    <t>464</t>
  </si>
  <si>
    <t>233</t>
  </si>
  <si>
    <t>771475014R00</t>
  </si>
  <si>
    <t>Obklad soklíků keram.rovných, tmel,výška 8 cm</t>
  </si>
  <si>
    <t>466</t>
  </si>
  <si>
    <t>771479001R00</t>
  </si>
  <si>
    <t>Řezání dlaždic keramických pro soklíky</t>
  </si>
  <si>
    <t>468</t>
  </si>
  <si>
    <t>235</t>
  </si>
  <si>
    <t>771575109R00</t>
  </si>
  <si>
    <t>Montáž podlah keram.,hladké, tmel, 30x30 cm</t>
  </si>
  <si>
    <t>470</t>
  </si>
  <si>
    <t>597642032R</t>
  </si>
  <si>
    <t>Dlažba protiskluz 300x300x9 mm</t>
  </si>
  <si>
    <t>472</t>
  </si>
  <si>
    <t>237</t>
  </si>
  <si>
    <t>998771201R00</t>
  </si>
  <si>
    <t>Přesun hmot pro podlahy z dlaždic, výšky do 6 m</t>
  </si>
  <si>
    <t>474</t>
  </si>
  <si>
    <t>775</t>
  </si>
  <si>
    <t>Podlahy vlysové a parketové</t>
  </si>
  <si>
    <t>775551200R00</t>
  </si>
  <si>
    <t>Položení palubových podlah šroubováním</t>
  </si>
  <si>
    <t>476</t>
  </si>
  <si>
    <t>239</t>
  </si>
  <si>
    <t>611935301R</t>
  </si>
  <si>
    <t>Parkety velkoplošné, tl.22mm</t>
  </si>
  <si>
    <t>478</t>
  </si>
  <si>
    <t>775413022R00</t>
  </si>
  <si>
    <t>Montáž podlahové lišty připevněné vruty, výš. 8 cm</t>
  </si>
  <si>
    <t>480</t>
  </si>
  <si>
    <t>241</t>
  </si>
  <si>
    <t>61416160R</t>
  </si>
  <si>
    <t>Lišta dřevěná dubová 80x15 mm</t>
  </si>
  <si>
    <t>482</t>
  </si>
  <si>
    <t>775599145R00</t>
  </si>
  <si>
    <t>Lak dřevěných podlah sportovní protiskluzový, Z+3x, přebroušení</t>
  </si>
  <si>
    <t>484</t>
  </si>
  <si>
    <t>243</t>
  </si>
  <si>
    <t>998775201R00</t>
  </si>
  <si>
    <t>Přesun hmot pro podlahy vlysové, výšky do 6 m</t>
  </si>
  <si>
    <t>486</t>
  </si>
  <si>
    <t>777</t>
  </si>
  <si>
    <t>Podlahy ze syntetických hmot</t>
  </si>
  <si>
    <t>777811200R00</t>
  </si>
  <si>
    <t>Podlahový polyuretan.systém SANI-TRED GRANIFLEX,  (TAV.LRB)</t>
  </si>
  <si>
    <t>488</t>
  </si>
  <si>
    <t>245</t>
  </si>
  <si>
    <t>998777201R00</t>
  </si>
  <si>
    <t>Přesun hmot pro podlahy syntetické, výšky do 6 m</t>
  </si>
  <si>
    <t>490</t>
  </si>
  <si>
    <t>783</t>
  </si>
  <si>
    <t>Nátěry</t>
  </si>
  <si>
    <t>783222100R00</t>
  </si>
  <si>
    <t>Nátěr syntetický kovových konstrukcí dvojnásobný</t>
  </si>
  <si>
    <t>492</t>
  </si>
  <si>
    <t>247</t>
  </si>
  <si>
    <t>783616000R00</t>
  </si>
  <si>
    <t>Nátěr olejový truhlářských výrobků 1x, napuštění</t>
  </si>
  <si>
    <t>494</t>
  </si>
  <si>
    <t>783671102R00</t>
  </si>
  <si>
    <t>Nátěr polyuretanový truhlářských výrobků 2x lak</t>
  </si>
  <si>
    <t>496</t>
  </si>
  <si>
    <t>249</t>
  </si>
  <si>
    <t>78399</t>
  </si>
  <si>
    <t>Lajnování hřišť</t>
  </si>
  <si>
    <t>498</t>
  </si>
  <si>
    <t>784</t>
  </si>
  <si>
    <t>Malby</t>
  </si>
  <si>
    <t>784131301R00</t>
  </si>
  <si>
    <t>Penetrace nátěrem GamaDEKOR 1 x</t>
  </si>
  <si>
    <t>500</t>
  </si>
  <si>
    <t>251</t>
  </si>
  <si>
    <t>784135312R00</t>
  </si>
  <si>
    <t>Malba akrylátová GamaDEKOR, bílá, bez penetrace, 2 x</t>
  </si>
  <si>
    <t>502</t>
  </si>
  <si>
    <t>M46</t>
  </si>
  <si>
    <t>Zemní práce při montážích</t>
  </si>
  <si>
    <t>460620006RT1</t>
  </si>
  <si>
    <t>Osetí povrchu trávou, včetně dodávky osiva</t>
  </si>
  <si>
    <t>504</t>
  </si>
  <si>
    <t>778</t>
  </si>
  <si>
    <t>Úprava povrchu stěn ze syntetických hmot</t>
  </si>
  <si>
    <t>253</t>
  </si>
  <si>
    <t>778811112R00</t>
  </si>
  <si>
    <t>Stěnový nátěr vnitřní SANI-TRED PERMAFLEX, (TAV.LRB)</t>
  </si>
  <si>
    <t>506</t>
  </si>
  <si>
    <t>02 - EI-silno</t>
  </si>
  <si>
    <t>PSV - PSV</t>
  </si>
  <si>
    <t xml:space="preserve">    M21 - Elektromontáže</t>
  </si>
  <si>
    <t>PSV</t>
  </si>
  <si>
    <t>M21</t>
  </si>
  <si>
    <t>Elektromontáže</t>
  </si>
  <si>
    <t>921R00</t>
  </si>
  <si>
    <t>Elektroinstalce  - samostatný rozpočet, který je přílohou</t>
  </si>
  <si>
    <t>-735240430</t>
  </si>
  <si>
    <t>03 - DT - (NEOCEŇUJE SE)</t>
  </si>
  <si>
    <t>HSV - PSV</t>
  </si>
  <si>
    <t xml:space="preserve">    921-1 - Elektroinstalace - slaboproud</t>
  </si>
  <si>
    <t>HSV</t>
  </si>
  <si>
    <t>921-1</t>
  </si>
  <si>
    <t>Elektroinstalace - slaboproud</t>
  </si>
  <si>
    <t>921R01</t>
  </si>
  <si>
    <t>Domácí telefon a zvonková signalizace</t>
  </si>
  <si>
    <t>soub</t>
  </si>
  <si>
    <t>-1884352742</t>
  </si>
  <si>
    <t>04 - EPS, ERO - (NEOCEŇUJE SE)</t>
  </si>
  <si>
    <t xml:space="preserve">    921-2 - Elektroinstalace - slaboproud</t>
  </si>
  <si>
    <t>921-2</t>
  </si>
  <si>
    <t>921-R02</t>
  </si>
  <si>
    <t>Elektronická požární signalizace a evakuační rozhlas včetně fluorescenční štítků</t>
  </si>
  <si>
    <t>1297540724</t>
  </si>
  <si>
    <t>05 - Logo</t>
  </si>
  <si>
    <t>M - Práce a dodávky M</t>
  </si>
  <si>
    <t xml:space="preserve">    21-M - Elektromontáže</t>
  </si>
  <si>
    <t>Práce a dodávky M</t>
  </si>
  <si>
    <t>21-M</t>
  </si>
  <si>
    <t>921-R03</t>
  </si>
  <si>
    <t>Světelná tabule - osvětlení LOGO</t>
  </si>
  <si>
    <t>870999948</t>
  </si>
  <si>
    <t>06 - MaR</t>
  </si>
  <si>
    <t>HSV - MaR</t>
  </si>
  <si>
    <t xml:space="preserve">    01 - Rozvaděč MaR - RM1</t>
  </si>
  <si>
    <t xml:space="preserve">    02 - Periferie - RM1</t>
  </si>
  <si>
    <t xml:space="preserve">    03 - Kabeláž - RM1</t>
  </si>
  <si>
    <t xml:space="preserve">    04 - Ostatní</t>
  </si>
  <si>
    <t>Rozvaděč MaR - RM1</t>
  </si>
  <si>
    <t>Pol1</t>
  </si>
  <si>
    <t>Oceloplechová skřín 800x800x250; IP54</t>
  </si>
  <si>
    <t>-1019443812</t>
  </si>
  <si>
    <t>Pol2</t>
  </si>
  <si>
    <t>Webový DDC regulátor, RS232, RS232/485, RS485, Ethernet</t>
  </si>
  <si>
    <t>-1161931620</t>
  </si>
  <si>
    <t>Pol3</t>
  </si>
  <si>
    <t>Kompaktní modul, 8AI, 6AO, 8DI, 8DO, RS485 - Modbus RTU</t>
  </si>
  <si>
    <t>109386501</t>
  </si>
  <si>
    <t>Pol4</t>
  </si>
  <si>
    <t>Oddělovací bezpečnostní transformátor 100VA</t>
  </si>
  <si>
    <t>-307258832</t>
  </si>
  <si>
    <t>Pol5</t>
  </si>
  <si>
    <t>Soklová zásuvka typ E přívod zhora i zdola</t>
  </si>
  <si>
    <t>322481074</t>
  </si>
  <si>
    <t>Pol6</t>
  </si>
  <si>
    <t>Vario nouzový hlavní vypínač 32A 3P</t>
  </si>
  <si>
    <t>-1294594629</t>
  </si>
  <si>
    <t>Pol7</t>
  </si>
  <si>
    <t>Svodič přepětí, pro 3f systém TT, 275V AC, 40kA</t>
  </si>
  <si>
    <t>1992538220</t>
  </si>
  <si>
    <t>Pol8</t>
  </si>
  <si>
    <t>Rázová oddělovací tlumivka, 500V AC, 16A</t>
  </si>
  <si>
    <t>698221873</t>
  </si>
  <si>
    <t>-801307793</t>
  </si>
  <si>
    <t>Pol9</t>
  </si>
  <si>
    <t>Přepěťová ochrana s vf filtrem, 275V AC, 6A</t>
  </si>
  <si>
    <t>1245189508</t>
  </si>
  <si>
    <t>Pol10</t>
  </si>
  <si>
    <t>Jistič 10A, 3pól, charakteristika C, 10kA</t>
  </si>
  <si>
    <t>-843434496</t>
  </si>
  <si>
    <t>110908732</t>
  </si>
  <si>
    <t>Pol11</t>
  </si>
  <si>
    <t>Jistič 6A, 3pól, charakteristika C, 10kA</t>
  </si>
  <si>
    <t>766862551</t>
  </si>
  <si>
    <t>Pol12</t>
  </si>
  <si>
    <t>Jistič 6A, 1pól, charakteristika C, 10kA</t>
  </si>
  <si>
    <t>513008505</t>
  </si>
  <si>
    <t>1799370619</t>
  </si>
  <si>
    <t>Pol13</t>
  </si>
  <si>
    <t>Jistič 6A, 1pól, charakteristika B, 10kA</t>
  </si>
  <si>
    <t>-298736307</t>
  </si>
  <si>
    <t>2030647958</t>
  </si>
  <si>
    <t>Pol14</t>
  </si>
  <si>
    <t>Relé DRIKITP24VAC 1CO LD/PB; 10A</t>
  </si>
  <si>
    <t>-1039199592</t>
  </si>
  <si>
    <t>-290939358</t>
  </si>
  <si>
    <t>Pol15</t>
  </si>
  <si>
    <t>Štítek 30x50 legenda černý/rudý 18x27</t>
  </si>
  <si>
    <t>387972529</t>
  </si>
  <si>
    <t>Pol16</t>
  </si>
  <si>
    <t>Spojovací díl pro XB5</t>
  </si>
  <si>
    <t>-1449793368</t>
  </si>
  <si>
    <t>Pol17</t>
  </si>
  <si>
    <t>Ovl. hlavice stiskací prosvětlená, lícující, rudá</t>
  </si>
  <si>
    <t>-1483113124</t>
  </si>
  <si>
    <t>Pol18</t>
  </si>
  <si>
    <t>Objímka LED, 24V AC/DC, rudá</t>
  </si>
  <si>
    <t>1578104640</t>
  </si>
  <si>
    <t>Pol19</t>
  </si>
  <si>
    <t>Spínací jednotka jednoduchá, 1NO</t>
  </si>
  <si>
    <t>-873251264</t>
  </si>
  <si>
    <t>Pol20</t>
  </si>
  <si>
    <t>Objímka LED, 24V AC/DC, bílá</t>
  </si>
  <si>
    <t>1897617980</t>
  </si>
  <si>
    <t>Pol21</t>
  </si>
  <si>
    <t>Štítek 30x50 legenda bílý/žlutý 18x27</t>
  </si>
  <si>
    <t>-1827547925</t>
  </si>
  <si>
    <t>-1532275663</t>
  </si>
  <si>
    <t>Pol22</t>
  </si>
  <si>
    <t>Signální hlavice kulatá, pouze pro LED - bílá</t>
  </si>
  <si>
    <t>416919335</t>
  </si>
  <si>
    <t>Pol23</t>
  </si>
  <si>
    <t>Řadová svorka - béžová (25 A; 0,5 - 2,5 mm2)</t>
  </si>
  <si>
    <t>-1380244926</t>
  </si>
  <si>
    <t>Pol24</t>
  </si>
  <si>
    <t>Řadová svorka - světle modrá (25 A; 0,5 - 2,5 mm2)</t>
  </si>
  <si>
    <t>744705341</t>
  </si>
  <si>
    <t>Pol25</t>
  </si>
  <si>
    <t>Řadová svorka zemnící- žlutozelená (0,5 - 2,5 mm2)</t>
  </si>
  <si>
    <t>2070040962</t>
  </si>
  <si>
    <t>Pol26</t>
  </si>
  <si>
    <t>Řadová svorka - oranžová (25 A; 0,5 - 2,5 mm2)</t>
  </si>
  <si>
    <t>946867815</t>
  </si>
  <si>
    <t>Pol27</t>
  </si>
  <si>
    <t>Řadová svorka - červená (25 A; 0,5 - 2,5 mm2)</t>
  </si>
  <si>
    <t>-432403108</t>
  </si>
  <si>
    <t>Pol28</t>
  </si>
  <si>
    <t>Řadová svorka - tmavě modrá (25 A; 0,5 - 2,5 mm2)</t>
  </si>
  <si>
    <t>967382165</t>
  </si>
  <si>
    <t>-2096112203</t>
  </si>
  <si>
    <t>196410498</t>
  </si>
  <si>
    <t>-2061947870</t>
  </si>
  <si>
    <t>-1880368958</t>
  </si>
  <si>
    <t>-1675429719</t>
  </si>
  <si>
    <t>151120585</t>
  </si>
  <si>
    <t>925620017</t>
  </si>
  <si>
    <t>Pol29</t>
  </si>
  <si>
    <t>Řadová svorka - béžová (41 A; 0,5 - 6 mm2)</t>
  </si>
  <si>
    <t>-402531930</t>
  </si>
  <si>
    <t>Pol30</t>
  </si>
  <si>
    <t>Řadová svorka zemnící- žlutozelená (1,5 - 6 mm2)</t>
  </si>
  <si>
    <t>1567995884</t>
  </si>
  <si>
    <t>Pol31</t>
  </si>
  <si>
    <t>Řadová svorka - světle modrá (41 A; 0,5 - 6 mm2)</t>
  </si>
  <si>
    <t>2050906620</t>
  </si>
  <si>
    <t>Pol32</t>
  </si>
  <si>
    <t>Řadová svorka pojistková (10 A; 1,5-4 mm2)</t>
  </si>
  <si>
    <t>235717282</t>
  </si>
  <si>
    <t>2086371860</t>
  </si>
  <si>
    <t>Pol33</t>
  </si>
  <si>
    <t>Podružný materiál</t>
  </si>
  <si>
    <t>komplet</t>
  </si>
  <si>
    <t>-977642232</t>
  </si>
  <si>
    <t>Periferie - RM1</t>
  </si>
  <si>
    <t>Pol34</t>
  </si>
  <si>
    <t>Prostorová jednotka s komunikací</t>
  </si>
  <si>
    <t>-1369781716</t>
  </si>
  <si>
    <t>Pol35</t>
  </si>
  <si>
    <t>Snímač teploty Ni1000/5000, stonek 200mm, -30°C-200°C, 2vodič, 1m, IP67</t>
  </si>
  <si>
    <t>-1087447555</t>
  </si>
  <si>
    <t>1750824837</t>
  </si>
  <si>
    <t>746456947</t>
  </si>
  <si>
    <t>-161798475</t>
  </si>
  <si>
    <t>Pol36</t>
  </si>
  <si>
    <t>Příložné čidlo teploty, -30..110° C, Pt1000, potrubí o průměru 13...92 mm, tj. 1/4”...3”.</t>
  </si>
  <si>
    <t>-1904451477</t>
  </si>
  <si>
    <t>Pol37</t>
  </si>
  <si>
    <t>Prostorové čidlo CO2 a teploty vzduchu, 2x 0..10V, 0..2000ppm, 0-50°C</t>
  </si>
  <si>
    <t>-1397178537</t>
  </si>
  <si>
    <t>Pol38</t>
  </si>
  <si>
    <t>Manostat tlakové diference 50-500Pa</t>
  </si>
  <si>
    <t>928157964</t>
  </si>
  <si>
    <t>-749974983</t>
  </si>
  <si>
    <t>Pol39</t>
  </si>
  <si>
    <t>Mrazová ochrana 4,5-20°C, 6m</t>
  </si>
  <si>
    <t>434248009</t>
  </si>
  <si>
    <t>Pol40</t>
  </si>
  <si>
    <t>Servopohon 10Nm do 2m2, 24V AC/DC, spojitý 0-10V,havar. funkce</t>
  </si>
  <si>
    <t>-1945814535</t>
  </si>
  <si>
    <t>-1798960736</t>
  </si>
  <si>
    <t>Pol41</t>
  </si>
  <si>
    <t>Servopohon 10Nm do 2m2, 24V, spojitý 0-10V</t>
  </si>
  <si>
    <t>-1850061478</t>
  </si>
  <si>
    <t>Pol42</t>
  </si>
  <si>
    <t>Otočný pohon pro 2 a 3cestné regulační armatury, 10Nm, AC 24V, 0..10V</t>
  </si>
  <si>
    <t>1948689279</t>
  </si>
  <si>
    <t>789592983</t>
  </si>
  <si>
    <t>Kabeláž - RM1</t>
  </si>
  <si>
    <t>Pol43</t>
  </si>
  <si>
    <t>Kabel celoplastový instalační silový s Cu jádrem</t>
  </si>
  <si>
    <t>168290763</t>
  </si>
  <si>
    <t>Pol44</t>
  </si>
  <si>
    <t>Flexibilní kabel stíněný, číselné značení žil, se zž vodičem, transparentní plášť</t>
  </si>
  <si>
    <t>2118530628</t>
  </si>
  <si>
    <t>-312539876</t>
  </si>
  <si>
    <t>Pol45</t>
  </si>
  <si>
    <t>Sdělovací kabel, stíněný</t>
  </si>
  <si>
    <t>-1450478717</t>
  </si>
  <si>
    <t>Pol46</t>
  </si>
  <si>
    <t>Instalační kabel, 7x1mm2</t>
  </si>
  <si>
    <t>-164380352</t>
  </si>
  <si>
    <t>Pol47</t>
  </si>
  <si>
    <t>Zemnící vodič</t>
  </si>
  <si>
    <t>1983021550</t>
  </si>
  <si>
    <t>Pol48</t>
  </si>
  <si>
    <t>Kabelový žlab 54/200</t>
  </si>
  <si>
    <t>1297578175</t>
  </si>
  <si>
    <t>Pol49</t>
  </si>
  <si>
    <t>Konzole 200mm</t>
  </si>
  <si>
    <t>1671755906</t>
  </si>
  <si>
    <t>Pol50</t>
  </si>
  <si>
    <t>Instalační trubky PVC , instalační krabice, ostatní podružný mont. Materiál</t>
  </si>
  <si>
    <t>-518785701</t>
  </si>
  <si>
    <t>Ostatní</t>
  </si>
  <si>
    <t>Pol51</t>
  </si>
  <si>
    <t>Výroba rozvaděče, odzkoušení</t>
  </si>
  <si>
    <t>-594325868</t>
  </si>
  <si>
    <t>Pol52</t>
  </si>
  <si>
    <t>Montážní práce</t>
  </si>
  <si>
    <t>1182368241</t>
  </si>
  <si>
    <t>Pol53</t>
  </si>
  <si>
    <t>SW práce</t>
  </si>
  <si>
    <t>dat. Bod</t>
  </si>
  <si>
    <t>735322281</t>
  </si>
  <si>
    <t>Pol54</t>
  </si>
  <si>
    <t>Odzkoušení, uvedení do provozu, zaučení obsluhy</t>
  </si>
  <si>
    <t>-1529363100</t>
  </si>
  <si>
    <t>Pol55</t>
  </si>
  <si>
    <t>Revize elektro</t>
  </si>
  <si>
    <t>1075206017</t>
  </si>
  <si>
    <t>Pol56</t>
  </si>
  <si>
    <t>Projektová dokumentace skutečného provedení</t>
  </si>
  <si>
    <t>957830119</t>
  </si>
  <si>
    <t>07 - ZTI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</si>
  <si>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</si>
  <si>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</si>
  <si>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</si>
  <si>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</si>
  <si>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9 - Ostatní konstrukce a práce, bourání</t>
  </si>
  <si>
    <t xml:space="preserve">      94 - Lešení a stavební výtahy</t>
  </si>
  <si>
    <t xml:space="preserve">      95 - Různé dokončovací konstrukce a práce pozemních staveb</t>
  </si>
  <si>
    <t xml:space="preserve">      97 - Prorážení otvorů a ostatní bourací práce</t>
  </si>
  <si>
    <t xml:space="preserve">      99 - Přesun hmot a manipulace se sutí</t>
  </si>
  <si>
    <t>PSV - Práce a dodávky PSV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</si>
  <si>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</si>
  <si>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</si>
  <si>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</si>
  <si>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</si>
  <si>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</si>
  <si>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</si>
  <si>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>Práce a dodávky HSV</t>
  </si>
  <si>
    <t>167101101R00</t>
  </si>
  <si>
    <t>Nakládání výkopku z hor.1-4 v množství do 100 m3</t>
  </si>
  <si>
    <t>175101101R00</t>
  </si>
  <si>
    <t>Obsyp potrubí bez prohození sypaniny</t>
  </si>
  <si>
    <t>58331200</t>
  </si>
  <si>
    <t>štěrkopísek netříděný zásypový</t>
  </si>
  <si>
    <t>314816660</t>
  </si>
  <si>
    <t>199000002R00</t>
  </si>
  <si>
    <t>Poplatek za skládku horniny 1- 4</t>
  </si>
  <si>
    <t>346244371RT2</t>
  </si>
  <si>
    <t>Zazdívka rýh, potrubí, kapes cihlami tl. 14 cm, s použitím suché maltové směsi</t>
  </si>
  <si>
    <t>452313121R00</t>
  </si>
  <si>
    <t>Bloky pro potrubí z betonu C 8/10</t>
  </si>
  <si>
    <t>Ostatní konstrukce a práce, bourání</t>
  </si>
  <si>
    <t>Různé dokončovací konstrukce a práce pozemních staveb</t>
  </si>
  <si>
    <t>Požární manžety a ucpávky</t>
  </si>
  <si>
    <t>Prorážení otvorů a ostatní bourací práce</t>
  </si>
  <si>
    <t>971033231R00</t>
  </si>
  <si>
    <t>Vybourání otv. zeď cihel. 0,0225 m2, tl. 15cm, MVC</t>
  </si>
  <si>
    <t>971042231R00</t>
  </si>
  <si>
    <t>Vybourání otvorů zdi betonové 0,0225 m2, tl. 15 cm</t>
  </si>
  <si>
    <t>971052231R00</t>
  </si>
  <si>
    <t>Vybourání otvorů zdi želbet. 0,0225 m2, tl. 15 cm</t>
  </si>
  <si>
    <t>972081211R00</t>
  </si>
  <si>
    <t>Vybourání otvorů podhledy deskové 0,0225 m2, tl. do 5 cm</t>
  </si>
  <si>
    <t>974031142R00</t>
  </si>
  <si>
    <t>Vysekání rýh ve zdi cihelné 7 x 7 cm</t>
  </si>
  <si>
    <t>974031144R00</t>
  </si>
  <si>
    <t>Vysekání rýh ve zdi cihelné 7 x 15 cm</t>
  </si>
  <si>
    <t>974031153R00</t>
  </si>
  <si>
    <t>Vysekání rýh ve zdi cihelné 10 x 10 cm</t>
  </si>
  <si>
    <t>979082111R00</t>
  </si>
  <si>
    <t>Vnitrostaveništní doprava suti do 10 m</t>
  </si>
  <si>
    <t>979082121R00</t>
  </si>
  <si>
    <t>Příplatek k vnitrost. dopravě suti za dalších 5 m</t>
  </si>
  <si>
    <t>979081111R00</t>
  </si>
  <si>
    <t>Odvoz suti a vybour. hmot na skládku do 1 km</t>
  </si>
  <si>
    <t>979081121R00</t>
  </si>
  <si>
    <t>Příplatek k odvozu za každý další 1 km</t>
  </si>
  <si>
    <t>979990105R00</t>
  </si>
  <si>
    <t>Poplatek za skládku suti-cihel.výrobky do 30x30 cm</t>
  </si>
  <si>
    <t>Přesun hmot a manipulace se sutí</t>
  </si>
  <si>
    <t>Práce a dodávky PSV</t>
  </si>
  <si>
    <t>713463211R00</t>
  </si>
  <si>
    <t>Izolace potrubí potrub.pouzdry s Al folií Al páska, 1x D do 50mm</t>
  </si>
  <si>
    <t>631547011R</t>
  </si>
  <si>
    <t>Pouzdro potrubní izolační 15/20 mm, kamenná vlna s Al fólií vyztuž. sklen.mříž</t>
  </si>
  <si>
    <t>631547012R</t>
  </si>
  <si>
    <t>Pouzdro potrubní izolační 18/20 mm, kamenná vlna s polepem Al fólií vyztuž.sklen.mříž</t>
  </si>
  <si>
    <t>631547013R</t>
  </si>
  <si>
    <t>Pouzdro potrubní izolační 22/20 mm, kamenná vlna s Al fólií vyztuž.sklen.mříž</t>
  </si>
  <si>
    <t>631547014R</t>
  </si>
  <si>
    <t>Pouzdro potrubní izolační 28/20 mm, kamenná vlna s Al fólií vyztuž.sklen.mříž</t>
  </si>
  <si>
    <t>631547015R</t>
  </si>
  <si>
    <t>Pouzdro potrubní izolační 35/20 mm, kamenná vlna s Al fólií vyztuž.sklen.mříž</t>
  </si>
  <si>
    <t>631547018R</t>
  </si>
  <si>
    <t>Pouzdro potrubní izolační 54/20 mm, kamenná vlna s Al fólií vyztuž.sklen.mříž</t>
  </si>
  <si>
    <t>721</t>
  </si>
  <si>
    <t>Zdravotechnika - vnitřní kanalizace</t>
  </si>
  <si>
    <t>721176103R00</t>
  </si>
  <si>
    <t>Potrubí HT připojovací D 50 x 1,8 mm</t>
  </si>
  <si>
    <t>721176113R00</t>
  </si>
  <si>
    <t>Potrubí HT odpadní svislé D 50 x 1,8 mm</t>
  </si>
  <si>
    <t>721176104R00</t>
  </si>
  <si>
    <t>Potrubí HT připojovací D 75 x 1,9 mm</t>
  </si>
  <si>
    <t>721176114R00</t>
  </si>
  <si>
    <t>Potrubí HT odpadní svislé D 75 x 1,9 mm</t>
  </si>
  <si>
    <t>721176124R00</t>
  </si>
  <si>
    <t>Potrubí HT svodné (ležaté) v zemi D 75 x 1,9 mm</t>
  </si>
  <si>
    <t>721176105R00</t>
  </si>
  <si>
    <t>Potrubí HT připojovací D 110 x 2,7 mm</t>
  </si>
  <si>
    <t>721176115R00</t>
  </si>
  <si>
    <t>Potrubí HT odpadní svislé D 110 x 2,7 mm</t>
  </si>
  <si>
    <t>721176222R00</t>
  </si>
  <si>
    <t>Potrubí KG svodné (ležaté) v zemi D 110 x 3,2 mm</t>
  </si>
  <si>
    <t>721176223R00</t>
  </si>
  <si>
    <t>Potrubí KG svodné (ležaté) v zemi D 125 x 3,2 mm</t>
  </si>
  <si>
    <t>721194104R00</t>
  </si>
  <si>
    <t>Vyvedení odpadních výpustek D 40 x 1,8</t>
  </si>
  <si>
    <t>721194105R00</t>
  </si>
  <si>
    <t>Vyvedení odpadních výpustek D 50 x 1,8</t>
  </si>
  <si>
    <t>721194109R00</t>
  </si>
  <si>
    <t>Vyvedení odpadních výpustek D 110 x 2,3</t>
  </si>
  <si>
    <t>721211501R00</t>
  </si>
  <si>
    <t>Vpusť podlahová D 75 mm</t>
  </si>
  <si>
    <t>721213336R00</t>
  </si>
  <si>
    <t>Žlab odtokový do prost.,děrov.rošt,dl.1000mm</t>
  </si>
  <si>
    <t>721273150R00</t>
  </si>
  <si>
    <t>Hlavice ventilační přivětrávací HL900</t>
  </si>
  <si>
    <t>286571981R</t>
  </si>
  <si>
    <t>Kus čisticí odpadní DN 110 mm, vnitřní kanalizace</t>
  </si>
  <si>
    <t>721290111R00</t>
  </si>
  <si>
    <t>Zkouška těsnosti kanalizace vodou DN 125</t>
  </si>
  <si>
    <t>998721201R00</t>
  </si>
  <si>
    <t>Přesun hmot pro vnitřní kanalizaci, výšky do 6 m</t>
  </si>
  <si>
    <t>722</t>
  </si>
  <si>
    <t>Zdravotechnika - vnitřní vodovod</t>
  </si>
  <si>
    <t>722131115R00</t>
  </si>
  <si>
    <t>Potrubí ocelové pozinkované Zn DN 25x1,5</t>
  </si>
  <si>
    <t>722172611R00</t>
  </si>
  <si>
    <t>Potrubí polypropylen PPR, studená, D 20x2,8 mm</t>
  </si>
  <si>
    <t>722172612R00</t>
  </si>
  <si>
    <t>Potrubí polypropylen PPR, studená, D 25x3,5 mm</t>
  </si>
  <si>
    <t>722172613R00</t>
  </si>
  <si>
    <t>Potrubí polypropylen PPR, studená, D 32x4,4 mm</t>
  </si>
  <si>
    <t>722172631R00</t>
  </si>
  <si>
    <t>Potrubí polypropylen PPR, teplá, D 20x3,4 mm</t>
  </si>
  <si>
    <t>722172632R00</t>
  </si>
  <si>
    <t>Potrubí polypropylen PPR, teplá, D 25x4,2 mm</t>
  </si>
  <si>
    <t>722172633R00</t>
  </si>
  <si>
    <t>Potrubí polypropylen PPR, teplá, D 32x5,4 mm</t>
  </si>
  <si>
    <t>722172362R00</t>
  </si>
  <si>
    <t>Smyčka kompenzační z PPR, D 25 x 4,2 mm, PN 20</t>
  </si>
  <si>
    <t>722172363R00</t>
  </si>
  <si>
    <t>Smyčka kompenzační z PPR, D 32 x 5,4 mm, PN 20</t>
  </si>
  <si>
    <t>722181213RT7</t>
  </si>
  <si>
    <t>Izolace návleková tl. stěny 13 mm, vnitřní průměr 22 mm</t>
  </si>
  <si>
    <t>722181213RT8</t>
  </si>
  <si>
    <t>Izolace návleková tl. stěny 13 mm, vnitřní průměr 25 mm</t>
  </si>
  <si>
    <t>722181213RU2</t>
  </si>
  <si>
    <t>Izolace návleková tl. stěny 13 mm, vnitřní průměr 35 mm</t>
  </si>
  <si>
    <t>722190401R00</t>
  </si>
  <si>
    <t>Vyvedení a upevnění výpustek DN 15</t>
  </si>
  <si>
    <t>722190402R00</t>
  </si>
  <si>
    <t>Vyvedení a upevnění výpustek DN 20</t>
  </si>
  <si>
    <t>722220111R00</t>
  </si>
  <si>
    <t>Nástěnka K 247, pro výtokový ventil G 1/2</t>
  </si>
  <si>
    <t>722220121R00</t>
  </si>
  <si>
    <t>Nástěnka K 247, pro baterii G 1/2</t>
  </si>
  <si>
    <t>pár</t>
  </si>
  <si>
    <t>7222231</t>
  </si>
  <si>
    <t>Uzavírací set odběrných míst vč.montáže</t>
  </si>
  <si>
    <t>722229102R00</t>
  </si>
  <si>
    <t>Montáž vodovodních armatur,1závit, G 3/4</t>
  </si>
  <si>
    <t>722254126RT1</t>
  </si>
  <si>
    <t>Skříň hydrantová s výzbrojí C 52 + nástavec a klíč, hadice Pyrotex C52, skříň ocelová C52</t>
  </si>
  <si>
    <t>soubor</t>
  </si>
  <si>
    <t>722280106R00</t>
  </si>
  <si>
    <t>Tlaková zkouška vodovodního potrubí DN 32</t>
  </si>
  <si>
    <t>722290234R00</t>
  </si>
  <si>
    <t>Proplach a dezinfekce vodovod.potrubí DN 80</t>
  </si>
  <si>
    <t>998722201R00</t>
  </si>
  <si>
    <t>Přesun hmot pro vnitřní vodovod, výšky do 6 m</t>
  </si>
  <si>
    <t>724</t>
  </si>
  <si>
    <t>Zdravotechnika - strojní vybavení</t>
  </si>
  <si>
    <t>724149101R00</t>
  </si>
  <si>
    <t>D+M čerpadla cirkulačního vč.armatur</t>
  </si>
  <si>
    <t>998724201R00</t>
  </si>
  <si>
    <t>Přesun hmot pro strojní vybavení, výšky do 6 m</t>
  </si>
  <si>
    <t>725</t>
  </si>
  <si>
    <t>Zdravotechnika - zařizovací předměty</t>
  </si>
  <si>
    <t>725014131R00</t>
  </si>
  <si>
    <t>Klozet závěsný + sedátko, bílý</t>
  </si>
  <si>
    <t>725016103R00</t>
  </si>
  <si>
    <t>Pisoár s oplachov. ventilem, bílý</t>
  </si>
  <si>
    <t>725017122R00</t>
  </si>
  <si>
    <t>Umyvadlo na šrouby 50 x 55 cm, bílé pro invalidy</t>
  </si>
  <si>
    <t>725017123R00</t>
  </si>
  <si>
    <t>Umyvadlo na šrouby 80 x 45 cm, bílé</t>
  </si>
  <si>
    <t>725017124R00</t>
  </si>
  <si>
    <t>Umyvadlo na šrouby 100 x 45 cm, bílé</t>
  </si>
  <si>
    <t>725017125R00</t>
  </si>
  <si>
    <t>Umyvadlo na šrouby 140 x 60 cm, bílé</t>
  </si>
  <si>
    <t>725019101R00</t>
  </si>
  <si>
    <t>Výlevka stojící s plastovou mřížkou</t>
  </si>
  <si>
    <t>554300</t>
  </si>
  <si>
    <t>Sprchový kout 120 x 100, cm</t>
  </si>
  <si>
    <t>725119306R00</t>
  </si>
  <si>
    <t>Montáž klozetu závěsného</t>
  </si>
  <si>
    <t>725119401R00</t>
  </si>
  <si>
    <t>Montáž předstěnových systémů pro zazdění</t>
  </si>
  <si>
    <t>725121611R00</t>
  </si>
  <si>
    <t>Splachovač pisoárů automatický  SLP 02K</t>
  </si>
  <si>
    <t>725129201R00</t>
  </si>
  <si>
    <t>Montáž pisoárového záchodku bez nádrže</t>
  </si>
  <si>
    <t>725219401R00</t>
  </si>
  <si>
    <t>Montáž umyvadel na šrouby do zdiva</t>
  </si>
  <si>
    <t>725249103R00</t>
  </si>
  <si>
    <t>Montáž sprchových koutů</t>
  </si>
  <si>
    <t>725339101R00</t>
  </si>
  <si>
    <t>Montáž výlevky diturvitové, bez nádrže a armatur</t>
  </si>
  <si>
    <t>725291142R00</t>
  </si>
  <si>
    <t>Madlo dvojité pevné nerez Novaservis dl. 844 mm</t>
  </si>
  <si>
    <t>725291146R00</t>
  </si>
  <si>
    <t>Madlo dvojité sklopné nerez Novaservis dl. 852 mm</t>
  </si>
  <si>
    <t>725299101R00</t>
  </si>
  <si>
    <t>Montáž koupelnových doplňků - mýdelníků, držáků ap</t>
  </si>
  <si>
    <t>551453</t>
  </si>
  <si>
    <t>Držák toaletního papíru</t>
  </si>
  <si>
    <t>551453.1</t>
  </si>
  <si>
    <t>Mýdelník do sprchy drátěný</t>
  </si>
  <si>
    <t>551453.2</t>
  </si>
  <si>
    <t>Háček na ručník nebo oděv</t>
  </si>
  <si>
    <t>55145352R</t>
  </si>
  <si>
    <t>Set sprchový hadice, růžice, držák 901.00</t>
  </si>
  <si>
    <t>615290318R</t>
  </si>
  <si>
    <t>Zrcadlo na desce 48x76x2 cm</t>
  </si>
  <si>
    <t>725814103R00</t>
  </si>
  <si>
    <t>Ventil rohový DN 15 x DN 10</t>
  </si>
  <si>
    <t>725819201R00</t>
  </si>
  <si>
    <t>Montáž ventilu nástěnného  G 1/2</t>
  </si>
  <si>
    <t>725823121RT0</t>
  </si>
  <si>
    <t>Baterie umyvadlová stoján. ruční, vč. otvír.odpadu, základní</t>
  </si>
  <si>
    <t>725829201R00</t>
  </si>
  <si>
    <t>Montáž baterie umyvadlové a dřezové chromové</t>
  </si>
  <si>
    <t>725845111RT0</t>
  </si>
  <si>
    <t>Baterie sprchová nástěnná ruční, bez příslušenství, základní</t>
  </si>
  <si>
    <t>725849201R00</t>
  </si>
  <si>
    <t>Montáž baterií sprchových, pevná výška</t>
  </si>
  <si>
    <t>725860213R00</t>
  </si>
  <si>
    <t>Sifon umyvadlový HL132, D 32, 40 mm</t>
  </si>
  <si>
    <t>725869101R00</t>
  </si>
  <si>
    <t>Montáž uzávěrek zápach.umyvadlových D 32</t>
  </si>
  <si>
    <t>725980131R00</t>
  </si>
  <si>
    <t>Mřížka nasávací z plastu, 200 x 300 mm</t>
  </si>
  <si>
    <t>998725201R00</t>
  </si>
  <si>
    <t>Přesun hmot pro zařizovací předměty, výšky do 6 m</t>
  </si>
  <si>
    <t>726</t>
  </si>
  <si>
    <t>Zdravotechnika - předstěnové instalace</t>
  </si>
  <si>
    <t>726211121R00</t>
  </si>
  <si>
    <t>Modul-WC Kombifix, UP320, h 108 cm</t>
  </si>
  <si>
    <t>998726221R00</t>
  </si>
  <si>
    <t>Přesun hmot pro předstěnové systémy, výšky do 6 m</t>
  </si>
  <si>
    <t>08 - UT - kotelny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</si>
  <si>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</si>
  <si>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</si>
  <si>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</si>
  <si>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</si>
  <si>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>713463211</t>
  </si>
  <si>
    <t>Montáž izolace tepelné potrubí potrubními pouzdry s Al fólií staženými Al páskou 1x D do 50 mm</t>
  </si>
  <si>
    <t>63154532</t>
  </si>
  <si>
    <t>pouzdro izolační potrubní s jednostrannou Al fólií max. 250/100 °C 35/30 mm</t>
  </si>
  <si>
    <t>63154573</t>
  </si>
  <si>
    <t>pouzdro izolační potrubní s jednostrannou Al fólií max. 250/100 °C 48/40 mm</t>
  </si>
  <si>
    <t>63154574</t>
  </si>
  <si>
    <t>pouzdro izolační potrubní s jednostrannou Al fólií max. 250/100 °C 60/50 mm</t>
  </si>
  <si>
    <t>713463215</t>
  </si>
  <si>
    <t>Montáž izolace tepelné na regulačním uzlu potrubními pouzdry s Al fólií staženými Al páskou 1x D do 76 mm</t>
  </si>
  <si>
    <t>63154018</t>
  </si>
  <si>
    <t>pouzdro izolační potrubní s jednostrannou Al fólií max. 250/100 °C 76/50 mm</t>
  </si>
  <si>
    <t>998713201</t>
  </si>
  <si>
    <t>Přesun hmot</t>
  </si>
  <si>
    <t>731</t>
  </si>
  <si>
    <t>Ústřední vytápění - kotelny</t>
  </si>
  <si>
    <t>731241001 R</t>
  </si>
  <si>
    <t>Montáž kotle ocelového stacionárního plynového o výkonu do 50kW,odtah spalin do komína</t>
  </si>
  <si>
    <t>484178000 R</t>
  </si>
  <si>
    <t>Kotel plynový kondenzační nerez výměník V KASKÁDĚ  2x 45kW stacionární s obslužnými jednotkami 100 HC 1B , kaskádový modul ,s regulací 300-K rozšířenou o 2 + 3 topný okruh, neutralizační zařízení a uvedení do provozu</t>
  </si>
  <si>
    <t>731810003</t>
  </si>
  <si>
    <t>Nucený odtah spalin pro kondenzační kotel 1vrstva/3vrstvy komín fasádní  dodávka + montáž</t>
  </si>
  <si>
    <t>998732201</t>
  </si>
  <si>
    <t>732</t>
  </si>
  <si>
    <t>Ústřední vytápění - strojovny</t>
  </si>
  <si>
    <t>732199100</t>
  </si>
  <si>
    <t>Orientační štítky pro strojovnu ,kotelnu</t>
  </si>
  <si>
    <t>73234</t>
  </si>
  <si>
    <t>Eelektrický zásobník TUV - DZ - OKCE 200 S s topným tělesem TPK 210-12/3-6kW</t>
  </si>
  <si>
    <t>7323401</t>
  </si>
  <si>
    <t>Armaturní sestava k elektr. Zásob. TUV vč. Materiálu</t>
  </si>
  <si>
    <t>732219301R00</t>
  </si>
  <si>
    <t>Montáž ohříváků vody stojat. Do 200l</t>
  </si>
  <si>
    <t>732429212</t>
  </si>
  <si>
    <t>Montáž čerpadla oběhového mokroběžného závitového DN 25</t>
  </si>
  <si>
    <t>42611341</t>
  </si>
  <si>
    <t>čerpadlo oběhové teplovodní s elektronickou regulací Grundfos typ Magna 3 25-120 závitové provedení DN 25 pro vytápění ,M= 4,0 m3/h,1x230V do 110°C,</t>
  </si>
  <si>
    <t>42611342</t>
  </si>
  <si>
    <t>čerpadlo oběhové teplovodní s elektronickou regulací Grundfos typ ALPHA 2 25-60 závitové provedení DN 25 pro vytápění ,Q= 3,0 m3/h, Q = 1,4m3/h,1x230V do 110°C,</t>
  </si>
  <si>
    <t>732481255</t>
  </si>
  <si>
    <t>Montáž rodělovače a sběrače  na topnou vodu do 130°C PN 16 do průtoku 8,4 m3/h-</t>
  </si>
  <si>
    <t>732485200</t>
  </si>
  <si>
    <t>Rozdělovač , sběrač ocel , Q= 8,4m3/h  - hrdla DN 65, Dn40, 2x DN25 , vypouštění, teploměr, tlakoměr 3xDN15</t>
  </si>
  <si>
    <t>732481263</t>
  </si>
  <si>
    <t>Montáž, kotvení, revize TNS ,  expanzní nádoby  do 200 lit  PN 6</t>
  </si>
  <si>
    <t>732485300</t>
  </si>
  <si>
    <t>Expanzní nádoba  toná voda do 90°C s vakem  200 lit  PN 6</t>
  </si>
  <si>
    <t>733</t>
  </si>
  <si>
    <t>Ústřední vytápění - rozvodné potrubí</t>
  </si>
  <si>
    <t>733111317</t>
  </si>
  <si>
    <t>Potrubí ocelové závitové svařované běžné v kotelnách nebo strojovnách DN 25</t>
  </si>
  <si>
    <t>733113117</t>
  </si>
  <si>
    <t>Příplatek k porubí z trubek ocelových  zhotovení závitové ocelové přípojky DN 25</t>
  </si>
  <si>
    <t>733122229</t>
  </si>
  <si>
    <t>733122231</t>
  </si>
  <si>
    <t>Potrubí ocelové závitové svařované běžné v kotelnách nebo strojovnách DN 50</t>
  </si>
  <si>
    <t>733122232</t>
  </si>
  <si>
    <t>Potrubí ocelové závitové svařované běžné v kotelnách nebo strojovnách DN 65</t>
  </si>
  <si>
    <t>733123116</t>
  </si>
  <si>
    <t>Příplatek k porubí z trubek ocelových  zhotovení závitové ocelové přípojky DN 40-DN 50</t>
  </si>
  <si>
    <t>733123117</t>
  </si>
  <si>
    <t>Příplatek k porubí z trubek ocelových  zhotovení závitové ocelové přípojky DN 65</t>
  </si>
  <si>
    <t>733190107</t>
  </si>
  <si>
    <t>Zkouška těsnosti potrubí ocelové závitové do DN 40</t>
  </si>
  <si>
    <t>733190217</t>
  </si>
  <si>
    <t>Zkouška těsnosti potrubí ocelové hladké do DN  50</t>
  </si>
  <si>
    <t>733190219</t>
  </si>
  <si>
    <t>Zkouška těsnosti potrubí ocelové hladké přes DN 50</t>
  </si>
  <si>
    <t>998733201</t>
  </si>
  <si>
    <t>734</t>
  </si>
  <si>
    <t>Ústřední vytápění - armatury</t>
  </si>
  <si>
    <t>734209116</t>
  </si>
  <si>
    <t>Montáž armatury závitové s dvěma závity do G 5/4"</t>
  </si>
  <si>
    <t>734209117</t>
  </si>
  <si>
    <t>Montáž armatury závitové s dvěma závity G 2"</t>
  </si>
  <si>
    <t>734209119</t>
  </si>
  <si>
    <t>Montáž armatury závitové s dvěma závity G 2 1/2"</t>
  </si>
  <si>
    <t>5512888105</t>
  </si>
  <si>
    <t>Třícestný směšovací ventil  ESBE  DN 25 kvs 6,3  s motoren ARA 661</t>
  </si>
  <si>
    <t>5512888106</t>
  </si>
  <si>
    <t>Třícestný směšovací ventil  ESBE  DN 32 kvs 16 s motoren ARA 661</t>
  </si>
  <si>
    <t>551213354</t>
  </si>
  <si>
    <t>Vyvažovací ventil TA-STAD s vypouštěním G 1/2",DN 25/G 1",Kvs=6,3m3/h  52 151-225</t>
  </si>
  <si>
    <t>551213354.1</t>
  </si>
  <si>
    <t>Vyvažovací ventil TA-STAD s vypouštěním G 1/2",DN 40/G 6/4",Kvs=16m3/h  52 151-240</t>
  </si>
  <si>
    <t>551213355</t>
  </si>
  <si>
    <t>Vyvažovací ventil TA-STAD s vypouštěním G 1/2",DN 40/G 6/4",Kvs=16m3/h  52 151-241</t>
  </si>
  <si>
    <t>734242416.GCM</t>
  </si>
  <si>
    <t>Ventil závitový Giacomini R60 zpětný přímý G 6/4" PN 16 do 110°C</t>
  </si>
  <si>
    <t>734242417.GCM</t>
  </si>
  <si>
    <t>Ventil závitový Giacomini R60 zpětný přímý G 1" PN 16 do 110°C</t>
  </si>
  <si>
    <t>734261235.GCM</t>
  </si>
  <si>
    <t>Šroubení topenářské Giacomini R18 přímé G 1" PN 16 do 120°C</t>
  </si>
  <si>
    <t>734261237.GCM</t>
  </si>
  <si>
    <t>Šroubení topenářské Giacomini R18 přímé G 6/4" PN 16 do 120°C</t>
  </si>
  <si>
    <t>734261238.GCM</t>
  </si>
  <si>
    <t>Šroubení topenářské Giacomini R18 přímé G 2" PN 16 do 120°C</t>
  </si>
  <si>
    <t>734291123.GCM</t>
  </si>
  <si>
    <t>Kohout plnící a vypouštěcí Giacomini R 608 G 1/2" PN 10 do 90°C závitový</t>
  </si>
  <si>
    <t>734291326.GCM</t>
  </si>
  <si>
    <t>Odvzdušňovací automat Giacomini  R 99 I 1/2"</t>
  </si>
  <si>
    <t>734291246.GCM</t>
  </si>
  <si>
    <t>Filtr závitový s magnetem Giacomini R 146Mpřímý G 1 1/2" PN 16 do 130°C s vnitřními závity</t>
  </si>
  <si>
    <t>734291246.GCM.1</t>
  </si>
  <si>
    <t>Filtr závitový s magnetem Giacomini R 146M přímý G 1" PN 16 do 130°C s vnitřními závity</t>
  </si>
  <si>
    <t>734292715.GCM</t>
  </si>
  <si>
    <t>Kohout kulový Giacomini R 250D přímý G 1" PN 42 do 185°C vnitřní závit</t>
  </si>
  <si>
    <t>734292717.GCM</t>
  </si>
  <si>
    <t>Kohout kulový Giacomini R 250D přímý G 1 1/2" PN 42 do 185°C vnitřní závit</t>
  </si>
  <si>
    <t>734292718.GCM</t>
  </si>
  <si>
    <t>Kohout kulový Giacomini R 250D přímý G 2" PN 42 do 185°C vnitřní závit</t>
  </si>
  <si>
    <t>734292718.GCM.1</t>
  </si>
  <si>
    <t>Kohout kulový Giacomini R 250D přímý G 21/2" PN 42 do 185°C vnitřní závit</t>
  </si>
  <si>
    <t>734411123</t>
  </si>
  <si>
    <t>Teploměr technický s pevným stonkem a jímkou zadní připojení průměr 100 mm délky 50 mm</t>
  </si>
  <si>
    <t>734421102</t>
  </si>
  <si>
    <t>Tlakoměr D100-spodní připojení s U přípojkou a manometrovým kohoutem,rozsah 0-400 kPa</t>
  </si>
  <si>
    <t>734433214</t>
  </si>
  <si>
    <t>Pojitný ventil  topení  např DUCO   1" x 5/4"   PO 2,5bar</t>
  </si>
  <si>
    <t>734494213</t>
  </si>
  <si>
    <t>Návarek varný šikmý s trubkovým závitem G 1/2"</t>
  </si>
  <si>
    <t>998734201</t>
  </si>
  <si>
    <t>09 - UT - otopná soustava</t>
  </si>
  <si>
    <t xml:space="preserve">    735 - Ústřední vytápění - otopná tělesa</t>
  </si>
  <si>
    <t xml:space="preserve">    735-1 - Ústřední vytápění - zprovoznění, stavební přípomoce</t>
  </si>
  <si>
    <t xml:space="preserve">    783 - Dokončovací práce - nátěry</t>
  </si>
  <si>
    <t>Montáž izolace tepelné potrubí potrubními pouzdry s Al fólií staženými Al páskou 1x D do 50 mm  ….</t>
  </si>
  <si>
    <t>pouzdro izolační potrubní s jednostrannou Al fólií max. 250/100 °C 28/30 mm</t>
  </si>
  <si>
    <t>pouzdro izolační potrubní s jednostrannou Al fólií max. 250/100 °C 42/40 mm</t>
  </si>
  <si>
    <t>713463411</t>
  </si>
  <si>
    <t>Montáž izolace tepelné potrubí a ohybů návlekovými izolačními pouzdry</t>
  </si>
  <si>
    <t>28377046</t>
  </si>
  <si>
    <t>izolace tepelná potrubí z pěnového polyetylenu 28 x 25 mm</t>
  </si>
  <si>
    <t>28377049</t>
  </si>
  <si>
    <t>izolace tepelná potrubí z pěnového polyetylenu 42x 25 mm</t>
  </si>
  <si>
    <t>283780002</t>
  </si>
  <si>
    <t>Prefabrikovaná izolace-pouzdra pro ventily TA-STAD  DN 25 52 189-632</t>
  </si>
  <si>
    <t>283780003</t>
  </si>
  <si>
    <t>Prefabrikovaná izolace-pouzdra pro ventily TA-STAD  DN 40  52 189-640</t>
  </si>
  <si>
    <t>998713202</t>
  </si>
  <si>
    <t>733122202</t>
  </si>
  <si>
    <t>Potrubí měděné spojované lisováním D 15x1</t>
  </si>
  <si>
    <t>733122205</t>
  </si>
  <si>
    <t>Potrubí měděné  spojované lisováním D 28x1,5</t>
  </si>
  <si>
    <t>733122207</t>
  </si>
  <si>
    <t>Potrubí měděné spojované lisováním D 42x2</t>
  </si>
  <si>
    <t>733123105</t>
  </si>
  <si>
    <t>Příplatek k potrubí ocelovému nelegovanému hladkému lisovanému za zhotovení přípojky D 15x1,2</t>
  </si>
  <si>
    <t>733123110</t>
  </si>
  <si>
    <t>Koleno lisovací CU  D 28</t>
  </si>
  <si>
    <t>733123110.1</t>
  </si>
  <si>
    <t>Koleno lisovací CU  D 42</t>
  </si>
  <si>
    <t>733123110.2</t>
  </si>
  <si>
    <t>T-kus lisovací CU  D 28/15  ( redukce)</t>
  </si>
  <si>
    <t>733123110.3</t>
  </si>
  <si>
    <t>T-kus  lisovací CU  D 42/15  redukce</t>
  </si>
  <si>
    <t>Zkouška těsnosti potrubí  hladké do D 51x2,6</t>
  </si>
  <si>
    <t>998733202</t>
  </si>
  <si>
    <t>734221538</t>
  </si>
  <si>
    <t>Montáž termostatatického radiátorového ventilu přímého nebo rohového plný průtok  G 1/2", bez hlavice</t>
  </si>
  <si>
    <t>734221682</t>
  </si>
  <si>
    <t>Montáž termostatické hlavice na ventil otopného tělesa</t>
  </si>
  <si>
    <t>734261233.GCM</t>
  </si>
  <si>
    <t>Šroubení topenářské Giacomini R18 přímé,rohové G 1/2" PN 16 do 120°C</t>
  </si>
  <si>
    <t>Kohout plnící a vypouštěcí Giacomini R 608 G 1/2 PN 10 do 90°C závitový</t>
  </si>
  <si>
    <t>551211102</t>
  </si>
  <si>
    <t>Ventil radiátorový Heimeier   rohový plnoprůtokový  samotížný  1/2"  2241-02 000</t>
  </si>
  <si>
    <t>551280116</t>
  </si>
  <si>
    <t>Hlavice termostatická kapalinová Heimeier K bílá 6000-09.650</t>
  </si>
  <si>
    <t>551213311</t>
  </si>
  <si>
    <t>Svěrné šroubení Rp 1/2"/15 2201-15.351+opěrné pouzdro 15 1300-15.170 pro CU trubky</t>
  </si>
  <si>
    <t>734294104</t>
  </si>
  <si>
    <t>Růžice dělená krycí do d 20"</t>
  </si>
  <si>
    <t>998734202</t>
  </si>
  <si>
    <t>735</t>
  </si>
  <si>
    <t>Ústřední vytápění - otopná tělesa</t>
  </si>
  <si>
    <t>735000912</t>
  </si>
  <si>
    <t>Vyregulování ventilu nebo kohoutu dvojregulačního s termostatickým ovládáním-60%</t>
  </si>
  <si>
    <t>735151581.KRD</t>
  </si>
  <si>
    <t>OTOPNÉ TĚLESO DESKOVÉ  KLASIK TYP 21   6060</t>
  </si>
  <si>
    <t>735152479.KRD</t>
  </si>
  <si>
    <t>OTOPNÉ TĚLESO DESKOVÉ  KLASIK TYP 21   6070</t>
  </si>
  <si>
    <t>735152575.KRD</t>
  </si>
  <si>
    <t>OTOPNÉ TĚLESO DESKOVÉ  KLASIK TYP 21   6080</t>
  </si>
  <si>
    <t>735152576.KRD</t>
  </si>
  <si>
    <t>OTOPNÉ TĚLESO DESKOVÉ  KLASIK TYP 21   6090</t>
  </si>
  <si>
    <t>735152578.KRD</t>
  </si>
  <si>
    <t>OTOPNÉ TĚLESO DESKOVÉ  KLASIK TYP 21   6100</t>
  </si>
  <si>
    <t>735152579.KRD</t>
  </si>
  <si>
    <t>OTOPNÉ TĚLESO DESKOVÉ  KLASIK TYP 21   6120</t>
  </si>
  <si>
    <t>735152581.KRD</t>
  </si>
  <si>
    <t>OTOPNÉ TĚLESO DESKOVÉ  KLASIK TYP 21   6140</t>
  </si>
  <si>
    <t>735152582.KRD</t>
  </si>
  <si>
    <t>OTOPNÉ TĚLESO DESKOVÉ  KLASIK TYP 21   9050</t>
  </si>
  <si>
    <t>735152671.KRD</t>
  </si>
  <si>
    <t>OTOPNÉ TĚLESO DESKOVÉ  KLASIK TYP 22   6090</t>
  </si>
  <si>
    <t>735152671.KRD.1</t>
  </si>
  <si>
    <t>OTOPNÉ TĚLESO DESKOVÉ  KLASIK TYP 22   6100</t>
  </si>
  <si>
    <t>735152671.KRD.2</t>
  </si>
  <si>
    <t>OTOPNÉ TĚLESO DESKOVÉ  KLASIK TYP 22   6120</t>
  </si>
  <si>
    <t>735152671.KRD.3</t>
  </si>
  <si>
    <t>OTOPNÉ TĚLESO DESKOVÉ  KLASIK TYP 22   6140</t>
  </si>
  <si>
    <t>735159230</t>
  </si>
  <si>
    <t>Montáž otopných těles panelových dvouřadých VKL délky do 1980 mm</t>
  </si>
  <si>
    <t>998735202</t>
  </si>
  <si>
    <t>735-1</t>
  </si>
  <si>
    <t>Ústřední vytápění - zprovoznění, stavební přípomoce</t>
  </si>
  <si>
    <t>HZS2210</t>
  </si>
  <si>
    <t>Proplach otopné soustavy a regulačního uzlu strojovny dle požadavku ČSN 06 0310</t>
  </si>
  <si>
    <t>hod</t>
  </si>
  <si>
    <t>HZS2212</t>
  </si>
  <si>
    <t>Hydraulické zaregulování otopné soustavy dle metody IMI,s vystavením protokolu</t>
  </si>
  <si>
    <t>HZS2213</t>
  </si>
  <si>
    <t>Topná a dilatační zkouška otopné soustavy dle požadavku normy ČSN 06 0310</t>
  </si>
  <si>
    <t>HZS2221</t>
  </si>
  <si>
    <t>Zprovoznění regulace- servisním technikem,zaškolení obsluhy</t>
  </si>
  <si>
    <t>ST.PŘ2499</t>
  </si>
  <si>
    <t>Stavební přípomoce</t>
  </si>
  <si>
    <t>Dokončovací práce - nátěry</t>
  </si>
  <si>
    <t>78361451</t>
  </si>
  <si>
    <t>Základní antikorozní jednonásobný syntetický potrubí DN do 76 mm</t>
  </si>
  <si>
    <t>10 - VZT</t>
  </si>
  <si>
    <t xml:space="preserve">    767 - Konstrukce zámečnické</t>
  </si>
  <si>
    <t>346244361R00</t>
  </si>
  <si>
    <t>Zednická úprava vybour.otvoru pro větrací mřížku, 625x125mm</t>
  </si>
  <si>
    <t>346244371R00</t>
  </si>
  <si>
    <t>Zednická úprava vybour.otvoru pro výdechy VZT, pr.160-250mm</t>
  </si>
  <si>
    <t>Zednická úprava, vybour.otvoru pro výdechy</t>
  </si>
  <si>
    <t>971052531R00</t>
  </si>
  <si>
    <t>Vybourání otvorů zdi želbet. pl. 1 m2, tl. 15 cm</t>
  </si>
  <si>
    <t>971033331R00</t>
  </si>
  <si>
    <t>Vybourání otv. zeď cihel. pl.0,09 m2, tl.15cm, MVC</t>
  </si>
  <si>
    <t>971052331R00</t>
  </si>
  <si>
    <t>Vybourání otvorů zdi želbet. pl. 0,09 m2, tl. 15cm</t>
  </si>
  <si>
    <t>979990103R00</t>
  </si>
  <si>
    <t>Poplatek za skládku suti - beton do 30x30 cm</t>
  </si>
  <si>
    <t>767995108R00</t>
  </si>
  <si>
    <t>Výroba a montáž kov. atypických konstr. nad 500 kg</t>
  </si>
  <si>
    <t>305</t>
  </si>
  <si>
    <t>Dodávka a montáž výsuvného žebříku obslužné, plošiny</t>
  </si>
  <si>
    <t>998767202R00</t>
  </si>
  <si>
    <t>Přesun hmot pro zámečnické konstr., výšky do 12 m</t>
  </si>
  <si>
    <t>307</t>
  </si>
  <si>
    <t>783226100R00</t>
  </si>
  <si>
    <t>Nátěr syntetický kovových konstrukcí základní</t>
  </si>
  <si>
    <t>11 - VZT-1</t>
  </si>
  <si>
    <t>HSV - HSV</t>
  </si>
  <si>
    <t xml:space="preserve">    01 - VZT - ZAŘÍZENÍ č. 1 - Větrání a vytápění víceúčelové sportovní haly</t>
  </si>
  <si>
    <t xml:space="preserve">    02 - VZT - ZAŘÍZENÍ č. 2 – Větrání šatny dívky a umývárny a WC dívky  č.m. 0.26 až 0.30</t>
  </si>
  <si>
    <t xml:space="preserve">    03 - ZAŘÍZENÍ č. 3 - Větrání šatny a sprch dívky  č.m. 0.26 a 0.31</t>
  </si>
  <si>
    <t xml:space="preserve">    04 - ZAŘÍZENÍ č. 4 – Větrání šatny a sprch chlapci  č.m. 0.32 a 0.33</t>
  </si>
  <si>
    <t xml:space="preserve">    05 - ZAŘÍZENÍ č. 5 – Větrání šatny chlapci a umývárny a WC chlapci  č.m. 0.32, 0.34 až 0.37</t>
  </si>
  <si>
    <t xml:space="preserve">    06 - ZAŘÍZENÍ č. 6 – Větrání šatny muži a umývárny a WC muži  č.m. 0.19 až 0.23</t>
  </si>
  <si>
    <t xml:space="preserve">    07 - ZAŘÍZENÍ č. 7 – Větrání šatny a sprch muži  č.m. 0.18 a 0.19</t>
  </si>
  <si>
    <t xml:space="preserve">    08 - ZAŘÍZENÍ č. 8 – Větrání šatny a sprch ženy  č.m. 0.15 a 0.16</t>
  </si>
  <si>
    <t xml:space="preserve">    09 - ZAŘÍZENÍ č. 9 – Větrání šatny ženy a umývárny a WC ženy  č.m. 0.11 až 0.15</t>
  </si>
  <si>
    <t xml:space="preserve">    10 - ZAŘÍZENÍ č. 10 – Odvětrání WC ZTP č.m. 0.06</t>
  </si>
  <si>
    <t xml:space="preserve">    11a - ZAŘÍZENÍ č. 11 – Odvětrání úklidové komory č.m. 0.04</t>
  </si>
  <si>
    <t xml:space="preserve">    12a - ZAŘÍZENÍ č. 12 – Odvětrání elektrorozvodny č.m. 0.05</t>
  </si>
  <si>
    <t xml:space="preserve">    13a - ZAŘÍZENÍ č. 13 – Větrání technické místnosti - kotelny č.m. 0.38</t>
  </si>
  <si>
    <t xml:space="preserve">    14a - POVRCHOVÁ ÚPRAVA</t>
  </si>
  <si>
    <t xml:space="preserve">    15a - POŽÁRNÍ, TEPELNÉ A PROTIHLUKOVÉ IZOLACE</t>
  </si>
  <si>
    <t xml:space="preserve">    16a - PŘEHLED SOUVISEJÍCÍCH PRACÍ</t>
  </si>
  <si>
    <t>VZT - ZAŘÍZENÍ č. 1 - Větrání a vytápění víceúčelové sportovní haly</t>
  </si>
  <si>
    <t>R001</t>
  </si>
  <si>
    <t>Sestavná VZT jednotka s rekuperací tepla a směšovací komorou. Hlavní rozměry šxlxv 1065 (1645)x3911x2180, hmotnost 1443 kg. sestavná, (např. REMAK Aeromaster XP13 - OD152061)</t>
  </si>
  <si>
    <t>580272730</t>
  </si>
  <si>
    <t>R002</t>
  </si>
  <si>
    <t>Regulace VZT jednotky - bez řídícího systému - v dodávce pouze frekvenční měniče (krytí IP54) a směšovací uzel vodního ohřívače. Navržené zařízení JE ve shodě s Nařízením Komise (EU) č. 1253/2014 (Ecodesign 2018)</t>
  </si>
  <si>
    <t>1158379179</t>
  </si>
  <si>
    <t>R003</t>
  </si>
  <si>
    <t>Dýza s dalekým dosahem otočná, ručně stavitelná DN 250 (např. TROX  DUK - V-K / 250), připojovací nástavec pro kruhové potrubí DN 630</t>
  </si>
  <si>
    <t>1418001721</t>
  </si>
  <si>
    <t>R003-1.01</t>
  </si>
  <si>
    <t>připojovací nástavec pro kruhové potrubí DN 630</t>
  </si>
  <si>
    <t>-1034739204</t>
  </si>
  <si>
    <t>R004</t>
  </si>
  <si>
    <t>Větrací mřížka 1025x325 s ochranou proti nárazu míče pro instalaci v tělocvičnách z hliníkových profilů. (Např. větrací mřížka TROX AWT - AG  1025x325/A1) pro odvod vzduchu s regulací a rámečkem, odolná proti nárazu</t>
  </si>
  <si>
    <t>-539688566</t>
  </si>
  <si>
    <t>R005</t>
  </si>
  <si>
    <t>Protidešťová žaluzie hliníková 1000x1000</t>
  </si>
  <si>
    <t>419078698</t>
  </si>
  <si>
    <t>R005-1.01</t>
  </si>
  <si>
    <t>Pozední rám 1000x1000</t>
  </si>
  <si>
    <t>288345549</t>
  </si>
  <si>
    <t>R006</t>
  </si>
  <si>
    <t>Regulační klapka těsná 630x630</t>
  </si>
  <si>
    <t>-1438953170</t>
  </si>
  <si>
    <t>R007</t>
  </si>
  <si>
    <t>Vestavný tlumič hluku 100-100 - 4 PV 100x630x600, vestavěný do potrubí 800x630/600 (šířka kulisy 100 mm, mezera 100 mm, 4 kulisy 630mm délka 600mm)</t>
  </si>
  <si>
    <t>-1005016647</t>
  </si>
  <si>
    <t>R008</t>
  </si>
  <si>
    <t>Potrubí spiro DN 630</t>
  </si>
  <si>
    <t>-1130268328</t>
  </si>
  <si>
    <t>R009</t>
  </si>
  <si>
    <t>Záslepka vnější  DFL 630</t>
  </si>
  <si>
    <t>97613531</t>
  </si>
  <si>
    <t>R010</t>
  </si>
  <si>
    <t>Vzduchovody čtyřhranného průřezu skupiny I z ocelového plechu pozinkovaného (Dle rozpisu 1.10-1.29)</t>
  </si>
  <si>
    <t>-1523041166</t>
  </si>
  <si>
    <t>R010-1.10</t>
  </si>
  <si>
    <t>Přechod pravoúhlý 1000x1000/500x865 -600</t>
  </si>
  <si>
    <t>-1658626314</t>
  </si>
  <si>
    <t>R010-1.11</t>
  </si>
  <si>
    <t>Trouba 500x865/300 V.P.</t>
  </si>
  <si>
    <t>294237096</t>
  </si>
  <si>
    <t>R010-1.12</t>
  </si>
  <si>
    <t>Přechodové koleno 915x865/500x865-90°/R100 (ostré)</t>
  </si>
  <si>
    <t>857905210</t>
  </si>
  <si>
    <t>R010-1.13</t>
  </si>
  <si>
    <t xml:space="preserve"> Přechod pravoúhlý 1000x1000/630x1000 -500 (rozměry orientační - nutno doměřit při montáži)</t>
  </si>
  <si>
    <t>1986047985</t>
  </si>
  <si>
    <t>R010-1.14</t>
  </si>
  <si>
    <t>Přechodový oblouk 1000x630/630x630-90°/R150</t>
  </si>
  <si>
    <t>1986381059</t>
  </si>
  <si>
    <t>R010-1.15</t>
  </si>
  <si>
    <t>Přechod pravoúhlý 800x630/630x630 - 700</t>
  </si>
  <si>
    <t>-1398772317</t>
  </si>
  <si>
    <t>R010-1.16</t>
  </si>
  <si>
    <t>Přechod pravoúhlý 915x865/800x630 - 900</t>
  </si>
  <si>
    <t>2019487696</t>
  </si>
  <si>
    <t>R010-1.17</t>
  </si>
  <si>
    <t>Přechod pravoúhlý 915x865/630x865 - 500</t>
  </si>
  <si>
    <t>1325232508</t>
  </si>
  <si>
    <t>R010-1.18</t>
  </si>
  <si>
    <t>Trouba 865x630/100 V.P.</t>
  </si>
  <si>
    <t>1120303314</t>
  </si>
  <si>
    <t>R010-1.19</t>
  </si>
  <si>
    <t>Přechodový oblouk 865x630/630x630-90°/R150</t>
  </si>
  <si>
    <t>249268697</t>
  </si>
  <si>
    <t>R010-1.20</t>
  </si>
  <si>
    <t>Trouba 630x630/300 V.P.</t>
  </si>
  <si>
    <t>271805376</t>
  </si>
  <si>
    <t>R010-1.21</t>
  </si>
  <si>
    <t>Oblouk 630x630-90°/150</t>
  </si>
  <si>
    <t>469827560</t>
  </si>
  <si>
    <t>R010-1.22</t>
  </si>
  <si>
    <t>Přechod 630x630/ f 630/ 600</t>
  </si>
  <si>
    <t>1893842302</t>
  </si>
  <si>
    <t>R010-1.23</t>
  </si>
  <si>
    <t>Přechod asymetrický 915x865/630x865/1000 - 400 (rozměry orientační - nutno doměřit při montáži)</t>
  </si>
  <si>
    <t>268581133</t>
  </si>
  <si>
    <t>R010-1.24</t>
  </si>
  <si>
    <t>Rozbočka 865x630/630x630/630x630/ R150 - 1165</t>
  </si>
  <si>
    <t>-1049476883</t>
  </si>
  <si>
    <t>R010-1.25</t>
  </si>
  <si>
    <t>Trouba 630x630/500 se sítem, velikost ok 16 mm</t>
  </si>
  <si>
    <t>1064518354</t>
  </si>
  <si>
    <t>R010-1.26</t>
  </si>
  <si>
    <t>Trouba 630x630/1500</t>
  </si>
  <si>
    <t>1758648836</t>
  </si>
  <si>
    <t>R010-1.27</t>
  </si>
  <si>
    <t>Přechod pravoúhlý 1500x250/630x630 - 900</t>
  </si>
  <si>
    <t>-874730792</t>
  </si>
  <si>
    <t>R010-1.28</t>
  </si>
  <si>
    <t>Trouba 1500x250/2500</t>
  </si>
  <si>
    <t>1123985388</t>
  </si>
  <si>
    <t>R010-1.29</t>
  </si>
  <si>
    <t>Trouba 1500x250/1500 se zaslepením a třemi otvory pro vyústku 1025x325</t>
  </si>
  <si>
    <t>-1140943891</t>
  </si>
  <si>
    <t>R011</t>
  </si>
  <si>
    <t>Montáž VZT  + doprava + montážní materiál - Zařízení č. 1</t>
  </si>
  <si>
    <t>komp</t>
  </si>
  <si>
    <t>164345982</t>
  </si>
  <si>
    <t>VZT - ZAŘÍZENÍ č. 2 – Větrání šatny dívky a umývárny a WC dívky  č.m. 0.26 až 0.30</t>
  </si>
  <si>
    <t>R012</t>
  </si>
  <si>
    <t>Ventilátor do kruhového potrubí diagonální DN 160, tříotáčkový, tiché provedení (např. MIXVENT-TD 500/160 SILENT 3V). Pracovní bod ventilátoru – 310 m3/h (při 170 Pa). 59/ 50/ 45 W /230V, 550/450/350 m3/h, 2480/2060/1610 ot/min</t>
  </si>
  <si>
    <t>-730065781</t>
  </si>
  <si>
    <t>R012-1.01</t>
  </si>
  <si>
    <t>Rychloupínací spona DN 160</t>
  </si>
  <si>
    <t>441008216</t>
  </si>
  <si>
    <t>R012-1.02</t>
  </si>
  <si>
    <t>Elektronický doběhový spínač 2 - 20 minut  (např. DT 4 )</t>
  </si>
  <si>
    <t>-2091765687</t>
  </si>
  <si>
    <t>R013</t>
  </si>
  <si>
    <t>Tlumič hluku do kruhového potrubí DN 160 - 600 mm</t>
  </si>
  <si>
    <t>1336310395</t>
  </si>
  <si>
    <t>R014</t>
  </si>
  <si>
    <t>Zpětná klapka DN 160 motýlová</t>
  </si>
  <si>
    <t>-1134412259</t>
  </si>
  <si>
    <t>R015</t>
  </si>
  <si>
    <t>Protidešťová žaluzie pevná DN 200</t>
  </si>
  <si>
    <t>-1133089268</t>
  </si>
  <si>
    <t>R016</t>
  </si>
  <si>
    <t>Větrací mřížka  625x125 z hliníkových profilů s pevnými lamelami s rámečkem, bez regulace. (např. Větrací mřížka TROX  AH - 0  / 625x125 s pevně nastavenými profilovými lamelami a rámečkem)</t>
  </si>
  <si>
    <t>320603431</t>
  </si>
  <si>
    <t>R017</t>
  </si>
  <si>
    <t>Talířový ventil odvodní kovový DN 160</t>
  </si>
  <si>
    <t>845451850</t>
  </si>
  <si>
    <t>R017-1.01</t>
  </si>
  <si>
    <t>Rámeček k talířovému ventilu DN 160</t>
  </si>
  <si>
    <t>216831</t>
  </si>
  <si>
    <t>R018</t>
  </si>
  <si>
    <t>Talířový ventil odvodní kovový DN 125</t>
  </si>
  <si>
    <t>988414930</t>
  </si>
  <si>
    <t>R018-1.01</t>
  </si>
  <si>
    <t>Rámeček k talířovému ventilu DN 125</t>
  </si>
  <si>
    <t>294664577</t>
  </si>
  <si>
    <t>R019</t>
  </si>
  <si>
    <t>Odbočka jednostranná  90° 160/160</t>
  </si>
  <si>
    <t>590821529</t>
  </si>
  <si>
    <t>R020</t>
  </si>
  <si>
    <t>Odbočka jednostranná  90° 160/125</t>
  </si>
  <si>
    <t>-2083216042</t>
  </si>
  <si>
    <t>R021</t>
  </si>
  <si>
    <t>Odbočka jednostranná  90° 125/125</t>
  </si>
  <si>
    <t>-355054694</t>
  </si>
  <si>
    <t>R022</t>
  </si>
  <si>
    <t>Oblouk segmentový 90° DN 160</t>
  </si>
  <si>
    <t>814901030</t>
  </si>
  <si>
    <t>R023</t>
  </si>
  <si>
    <t>Oblouk segmentový 90° DN 125</t>
  </si>
  <si>
    <t>-2126607776</t>
  </si>
  <si>
    <t>R024</t>
  </si>
  <si>
    <t>Přechod osový  160/125</t>
  </si>
  <si>
    <t>2089394008</t>
  </si>
  <si>
    <t>R025</t>
  </si>
  <si>
    <t>Potrubí spiro DN 160</t>
  </si>
  <si>
    <t>1997847995</t>
  </si>
  <si>
    <t>R026</t>
  </si>
  <si>
    <t>Potrubí spiro DN 125</t>
  </si>
  <si>
    <t>-1731809613</t>
  </si>
  <si>
    <t>R027</t>
  </si>
  <si>
    <t>Ohebné hliníkové potrubí DN 160</t>
  </si>
  <si>
    <t>306489295</t>
  </si>
  <si>
    <t>R028</t>
  </si>
  <si>
    <t>Ohebné hliníkové potrubí DN 125</t>
  </si>
  <si>
    <t>2085936305</t>
  </si>
  <si>
    <t>R029</t>
  </si>
  <si>
    <t>Montáž VZT  + doprava + montážní materiál - Zařízení č. 2</t>
  </si>
  <si>
    <t>2137998013</t>
  </si>
  <si>
    <t>ZAŘÍZENÍ č. 3 - Větrání šatny a sprch dívky  č.m. 0.26 a 0.31</t>
  </si>
  <si>
    <t>R030</t>
  </si>
  <si>
    <t>Ventilátor do kruhového potrubí diagonální DN 200, tříotáčkový, tiché provedení (např. MIXVENT-TD 800/200 SILENT 3V). Pracovní bod ventilátoru – 650 m3/h (při 170 Pa). 102/ 92/ 90 W /230V, 910/780/690 m3/h, 2170/1870/1660 ot/min. Akustický výkon ot. vysok</t>
  </si>
  <si>
    <t>-2135992839</t>
  </si>
  <si>
    <t>R030-1.01</t>
  </si>
  <si>
    <t xml:space="preserve">Rychloupínací spona DN 200 </t>
  </si>
  <si>
    <t>474520655</t>
  </si>
  <si>
    <t>R030-1.02</t>
  </si>
  <si>
    <t>-367816564</t>
  </si>
  <si>
    <t>R031</t>
  </si>
  <si>
    <t>Tlumič hluku do kruhového potrubí DN 200 - 600 mm</t>
  </si>
  <si>
    <t>904740229</t>
  </si>
  <si>
    <t>R032</t>
  </si>
  <si>
    <t>Protidešťová žaluzie pevná DN 250 pozink</t>
  </si>
  <si>
    <t>1575781871</t>
  </si>
  <si>
    <t>R033</t>
  </si>
  <si>
    <t>Zpětná klapka do potrubí motýlová DN 200</t>
  </si>
  <si>
    <t>-1806299050</t>
  </si>
  <si>
    <t>R034</t>
  </si>
  <si>
    <t>Větrací mřížka  625x125 z hliníkových profilů s pevnými lamelami s rámečkem, bez regulace (např. Větrací mřížka TROX  AH - 0  / 625x125 s pevně nastavenými profilovými lamelami a rámečkem)</t>
  </si>
  <si>
    <t>1756131447</t>
  </si>
  <si>
    <t>R035</t>
  </si>
  <si>
    <t>-551005075</t>
  </si>
  <si>
    <t>R035-1.01</t>
  </si>
  <si>
    <t>-1015830240</t>
  </si>
  <si>
    <t>R036</t>
  </si>
  <si>
    <t>Odbočka jednostranná  90° 225/225</t>
  </si>
  <si>
    <t>1507575840</t>
  </si>
  <si>
    <t>R037</t>
  </si>
  <si>
    <t>Odbočka jednostranná  90° 200/200</t>
  </si>
  <si>
    <t>-1063209359</t>
  </si>
  <si>
    <t>R038</t>
  </si>
  <si>
    <t>Odbočka jednostranná  90° 200/160</t>
  </si>
  <si>
    <t>832062391</t>
  </si>
  <si>
    <t>R039</t>
  </si>
  <si>
    <t>982791504</t>
  </si>
  <si>
    <t>R040</t>
  </si>
  <si>
    <t>Oblouk segmentový 90° DN 225</t>
  </si>
  <si>
    <t>-202714095</t>
  </si>
  <si>
    <t>R041</t>
  </si>
  <si>
    <t>-478955866</t>
  </si>
  <si>
    <t>R042</t>
  </si>
  <si>
    <t>Přechod osový  225/200</t>
  </si>
  <si>
    <t>2133662234</t>
  </si>
  <si>
    <t>R043</t>
  </si>
  <si>
    <t>Přechod osový  225/160</t>
  </si>
  <si>
    <t>-1864278611</t>
  </si>
  <si>
    <t>R044</t>
  </si>
  <si>
    <t>Přechod osový  200/160</t>
  </si>
  <si>
    <t>351581434</t>
  </si>
  <si>
    <t>R045</t>
  </si>
  <si>
    <t>Potrubí spiro DN 225</t>
  </si>
  <si>
    <t>376350454</t>
  </si>
  <si>
    <t>R046</t>
  </si>
  <si>
    <t>Potrubí spiro DN 200</t>
  </si>
  <si>
    <t>321082483</t>
  </si>
  <si>
    <t>R047</t>
  </si>
  <si>
    <t>1519425236</t>
  </si>
  <si>
    <t>R048</t>
  </si>
  <si>
    <t>-336259580</t>
  </si>
  <si>
    <t>R049</t>
  </si>
  <si>
    <t>Montáž VZT  + doprava + montážní materiál - Zařízení č. 3</t>
  </si>
  <si>
    <t>67218234</t>
  </si>
  <si>
    <t>ZAŘÍZENÍ č. 4 – Větrání šatny a sprch chlapci  č.m. 0.32 a 0.33</t>
  </si>
  <si>
    <t>R050</t>
  </si>
  <si>
    <t>Ventilátor do kruhového potrubí diagonální DN 200, tříotáčkový, tiché provedení (např. MIXVENT-TD 800/200 SILENT 3V). Pracovní bod ventilátoru – 650 m3/h (při 170 Pa) 102/ 92/ 90 W /230V, 910/780/690 m3/h, 2170/1870/1660 ot/min, Akustický výkon ot. vysoké</t>
  </si>
  <si>
    <t>40586772</t>
  </si>
  <si>
    <t>R050-1.01</t>
  </si>
  <si>
    <t>-739328686</t>
  </si>
  <si>
    <t>R050-1.02</t>
  </si>
  <si>
    <t>-669718867</t>
  </si>
  <si>
    <t>R051</t>
  </si>
  <si>
    <t>-991812363</t>
  </si>
  <si>
    <t>R052</t>
  </si>
  <si>
    <t>1189501231</t>
  </si>
  <si>
    <t>R053</t>
  </si>
  <si>
    <t>337363955</t>
  </si>
  <si>
    <t>R054</t>
  </si>
  <si>
    <t>-989346612</t>
  </si>
  <si>
    <t>R055</t>
  </si>
  <si>
    <t>357879707</t>
  </si>
  <si>
    <t>R055-1.01</t>
  </si>
  <si>
    <t>-977871132</t>
  </si>
  <si>
    <t>R057</t>
  </si>
  <si>
    <t>-83708279</t>
  </si>
  <si>
    <t>R058</t>
  </si>
  <si>
    <t>-2058170225</t>
  </si>
  <si>
    <t>R059</t>
  </si>
  <si>
    <t>-1908621087</t>
  </si>
  <si>
    <t>R060</t>
  </si>
  <si>
    <t>-434550834</t>
  </si>
  <si>
    <t>R061</t>
  </si>
  <si>
    <t>412367207</t>
  </si>
  <si>
    <t>R062</t>
  </si>
  <si>
    <t>1591618908</t>
  </si>
  <si>
    <t>R063</t>
  </si>
  <si>
    <t>794525789</t>
  </si>
  <si>
    <t>R064</t>
  </si>
  <si>
    <t>233315974</t>
  </si>
  <si>
    <t>R065</t>
  </si>
  <si>
    <t>1715429807</t>
  </si>
  <si>
    <t>R066</t>
  </si>
  <si>
    <t>1900692263</t>
  </si>
  <si>
    <t>R067</t>
  </si>
  <si>
    <t>1650525052</t>
  </si>
  <si>
    <t>R068</t>
  </si>
  <si>
    <t>250805458</t>
  </si>
  <si>
    <t>R069</t>
  </si>
  <si>
    <t>864029537</t>
  </si>
  <si>
    <t>R070</t>
  </si>
  <si>
    <t>Montáž VZT  + doprava + montážní materiál - Zařízení č. 4</t>
  </si>
  <si>
    <t>818468964</t>
  </si>
  <si>
    <t>ZAŘÍZENÍ č. 5 – Větrání šatny chlapci a umývárny a WC chlapci  č.m. 0.32, 0.34 až 0.37</t>
  </si>
  <si>
    <t>R071</t>
  </si>
  <si>
    <t>Ventilátor do kruhového potrubí diagonální DN 160, tříotáčkový, tiché provedení (např. MIXVENT-TD 500/160 SILENT 3V). Pracovní bod ventilátoru – 380 m3/h (při 140 Pa) 59/ 50/ 45 W /230V, 550/450/350 m3/h, 2480/2060/1610 ot/min, Akustický výkon ot. vysoké:</t>
  </si>
  <si>
    <t>-1317737774</t>
  </si>
  <si>
    <t>R071-1.01</t>
  </si>
  <si>
    <t>-1710131320</t>
  </si>
  <si>
    <t>R071-1.02</t>
  </si>
  <si>
    <t>-1266207362</t>
  </si>
  <si>
    <t>R072</t>
  </si>
  <si>
    <t>-492318374</t>
  </si>
  <si>
    <t>R073</t>
  </si>
  <si>
    <t>-987356014</t>
  </si>
  <si>
    <t>R074</t>
  </si>
  <si>
    <t>-102360320</t>
  </si>
  <si>
    <t>R075</t>
  </si>
  <si>
    <t>-431720806</t>
  </si>
  <si>
    <t>R076</t>
  </si>
  <si>
    <t>-533247983</t>
  </si>
  <si>
    <t>R076-1.01</t>
  </si>
  <si>
    <t>2104085913</t>
  </si>
  <si>
    <t>R077</t>
  </si>
  <si>
    <t>-1600304147</t>
  </si>
  <si>
    <t>R077-1.01</t>
  </si>
  <si>
    <t>-370742418</t>
  </si>
  <si>
    <t>R078</t>
  </si>
  <si>
    <t>-214612096</t>
  </si>
  <si>
    <t>R079</t>
  </si>
  <si>
    <t>-503354016</t>
  </si>
  <si>
    <t>R080</t>
  </si>
  <si>
    <t>895620224</t>
  </si>
  <si>
    <t>R081</t>
  </si>
  <si>
    <t>1727852687</t>
  </si>
  <si>
    <t>R082</t>
  </si>
  <si>
    <t>739965364</t>
  </si>
  <si>
    <t>R083</t>
  </si>
  <si>
    <t>-2027812099</t>
  </si>
  <si>
    <t>R084</t>
  </si>
  <si>
    <t>887278434</t>
  </si>
  <si>
    <t>R085</t>
  </si>
  <si>
    <t>-420733885</t>
  </si>
  <si>
    <t>R086</t>
  </si>
  <si>
    <t>-1252164135</t>
  </si>
  <si>
    <t>R087</t>
  </si>
  <si>
    <t>Montáž VZT  + doprava + montážní materiál - Zařízení č. 5</t>
  </si>
  <si>
    <t>-741981687</t>
  </si>
  <si>
    <t>ZAŘÍZENÍ č. 6 – Větrání šatny muži a umývárny a WC muži  č.m. 0.19 až 0.23</t>
  </si>
  <si>
    <t>R088</t>
  </si>
  <si>
    <t>Ventilátor do kruhového potrubí diagonální DN 160, tříotáčkový, tiché provedení (např. MIXVENT-TD 500/160 SILENT 3V) Pracovní bod ventilátoru – 380 m3/h (při 140 Pa) 59/ 50/ 45 W /230V, 550/450/350 m3/h, 2480/2060/1610 ot/min Akustický výkon ot. vysoké: s</t>
  </si>
  <si>
    <t>1385034758</t>
  </si>
  <si>
    <t>R088-1.01</t>
  </si>
  <si>
    <t>602994851</t>
  </si>
  <si>
    <t>R088-1.02</t>
  </si>
  <si>
    <t>-1446919281</t>
  </si>
  <si>
    <t>R089</t>
  </si>
  <si>
    <t>-2055599178</t>
  </si>
  <si>
    <t>R090</t>
  </si>
  <si>
    <t>-1493365649</t>
  </si>
  <si>
    <t>R091</t>
  </si>
  <si>
    <t>-1631125920</t>
  </si>
  <si>
    <t>R092</t>
  </si>
  <si>
    <t>-915881911</t>
  </si>
  <si>
    <t>R093</t>
  </si>
  <si>
    <t>2027984734</t>
  </si>
  <si>
    <t>R093-1.01</t>
  </si>
  <si>
    <t>637866906</t>
  </si>
  <si>
    <t>R094</t>
  </si>
  <si>
    <t>158581958</t>
  </si>
  <si>
    <t>R094-1.01</t>
  </si>
  <si>
    <t>-1586006166</t>
  </si>
  <si>
    <t>R095</t>
  </si>
  <si>
    <t>943080210</t>
  </si>
  <si>
    <t>R096</t>
  </si>
  <si>
    <t>Odbočka oboustranná  90° 160/125</t>
  </si>
  <si>
    <t>-118338482</t>
  </si>
  <si>
    <t>R097</t>
  </si>
  <si>
    <t>-856740906</t>
  </si>
  <si>
    <t>R098</t>
  </si>
  <si>
    <t>1043391083</t>
  </si>
  <si>
    <t>R099</t>
  </si>
  <si>
    <t>-2003290637</t>
  </si>
  <si>
    <t>R100</t>
  </si>
  <si>
    <t>-597756103</t>
  </si>
  <si>
    <t>R101</t>
  </si>
  <si>
    <t>-839398548</t>
  </si>
  <si>
    <t>R102</t>
  </si>
  <si>
    <t>363715769</t>
  </si>
  <si>
    <t>R103</t>
  </si>
  <si>
    <t>-376957473</t>
  </si>
  <si>
    <t>141</t>
  </si>
  <si>
    <t>R104</t>
  </si>
  <si>
    <t>36776720</t>
  </si>
  <si>
    <t>R105</t>
  </si>
  <si>
    <t>Montáž VZT  + doprava + montážní materiál - Zařízení č. 6</t>
  </si>
  <si>
    <t>176992063</t>
  </si>
  <si>
    <t>ZAŘÍZENÍ č. 7 – Větrání šatny a sprch muži  č.m. 0.18 a 0.19</t>
  </si>
  <si>
    <t>R106</t>
  </si>
  <si>
    <t xml:space="preserve">Ventilátor do kruhového potrubí diagonální DN 200, tříotáčkový, tiché provedení (např. MIXVENT-TD 800/200 SILENT 3V) Pracovní bod ventilátoru – 650 m3/h (při 170 Pa) 102/ 92/ 90 W /230V, 910/780/690 m3/h, 2170/1870/1660 ot/min Akustický výkon ot. vysoké: </t>
  </si>
  <si>
    <t>-1087737669</t>
  </si>
  <si>
    <t>R106-1.01</t>
  </si>
  <si>
    <t>1684663018</t>
  </si>
  <si>
    <t>R106-1.02</t>
  </si>
  <si>
    <t>1619647440</t>
  </si>
  <si>
    <t>R107</t>
  </si>
  <si>
    <t>-1648413711</t>
  </si>
  <si>
    <t>R108</t>
  </si>
  <si>
    <t>82463604</t>
  </si>
  <si>
    <t>R109</t>
  </si>
  <si>
    <t>1345097607</t>
  </si>
  <si>
    <t>R110</t>
  </si>
  <si>
    <t>-692299691</t>
  </si>
  <si>
    <t>R111</t>
  </si>
  <si>
    <t>477691921</t>
  </si>
  <si>
    <t>R111-1.01</t>
  </si>
  <si>
    <t>-1858850885</t>
  </si>
  <si>
    <t>R112</t>
  </si>
  <si>
    <t>-574021450</t>
  </si>
  <si>
    <t>R113</t>
  </si>
  <si>
    <t>1880464929</t>
  </si>
  <si>
    <t>R114</t>
  </si>
  <si>
    <t>120550263</t>
  </si>
  <si>
    <t>R115</t>
  </si>
  <si>
    <t>454021063</t>
  </si>
  <si>
    <t>R116</t>
  </si>
  <si>
    <t>-1046430482</t>
  </si>
  <si>
    <t>R117</t>
  </si>
  <si>
    <t>1061051258</t>
  </si>
  <si>
    <t>R118</t>
  </si>
  <si>
    <t>481866753</t>
  </si>
  <si>
    <t>R119</t>
  </si>
  <si>
    <t>-1680636374</t>
  </si>
  <si>
    <t>R120</t>
  </si>
  <si>
    <t>1398562634</t>
  </si>
  <si>
    <t>R121</t>
  </si>
  <si>
    <t>-685877026</t>
  </si>
  <si>
    <t>R122</t>
  </si>
  <si>
    <t>934500305</t>
  </si>
  <si>
    <t>R123</t>
  </si>
  <si>
    <t>-2075360547</t>
  </si>
  <si>
    <t>R124</t>
  </si>
  <si>
    <t>Montáž VZT  + doprava + montážní materiál - Zařízení č. 7</t>
  </si>
  <si>
    <t>1783784335</t>
  </si>
  <si>
    <t>ZAŘÍZENÍ č. 8 – Větrání šatny a sprch ženy  č.m. 0.15 a 0.16</t>
  </si>
  <si>
    <t>R125</t>
  </si>
  <si>
    <t>Ventilátor do kruhového potrubí diagonální DN 200, tříotáčkový, tiché provedení (např. MIXVENT-TD 800/200 SILENT 3V)Pracovní bod ventilátoru – 650 m3/h (při 170 Pa) 102/ 92/ 90 W /230V, 910/780/690 m3/h, 2170/1870/1660 ot/min Akustický výkon ot. vysoké: s</t>
  </si>
  <si>
    <t>269504008</t>
  </si>
  <si>
    <t>R126-1.01</t>
  </si>
  <si>
    <t>677638493</t>
  </si>
  <si>
    <t>R126-1.02</t>
  </si>
  <si>
    <t>384959965</t>
  </si>
  <si>
    <t>R127</t>
  </si>
  <si>
    <t>139011095</t>
  </si>
  <si>
    <t>R128</t>
  </si>
  <si>
    <t>-1407716553</t>
  </si>
  <si>
    <t>R129</t>
  </si>
  <si>
    <t>-493453883</t>
  </si>
  <si>
    <t>R130</t>
  </si>
  <si>
    <t xml:space="preserve">Větrací mřížka  625x125 z hliníkových profilů s pevnými lamelami s rámečkem, bez regulace </t>
  </si>
  <si>
    <t>1749777855</t>
  </si>
  <si>
    <t>R131</t>
  </si>
  <si>
    <t>-983458858</t>
  </si>
  <si>
    <t>R131-1.01</t>
  </si>
  <si>
    <t>-1986082238</t>
  </si>
  <si>
    <t>R132</t>
  </si>
  <si>
    <t>-180627460</t>
  </si>
  <si>
    <t>R133</t>
  </si>
  <si>
    <t>218855113</t>
  </si>
  <si>
    <t>R134</t>
  </si>
  <si>
    <t>1755061558</t>
  </si>
  <si>
    <t>R135</t>
  </si>
  <si>
    <t>-1563806197</t>
  </si>
  <si>
    <t>R136</t>
  </si>
  <si>
    <t>-1242899507</t>
  </si>
  <si>
    <t>R137</t>
  </si>
  <si>
    <t>676213247</t>
  </si>
  <si>
    <t>R138</t>
  </si>
  <si>
    <t>-457999396</t>
  </si>
  <si>
    <t>R139</t>
  </si>
  <si>
    <t>-1632497277</t>
  </si>
  <si>
    <t>R140</t>
  </si>
  <si>
    <t>-1331596737</t>
  </si>
  <si>
    <t>R141</t>
  </si>
  <si>
    <t>107765550</t>
  </si>
  <si>
    <t>R142</t>
  </si>
  <si>
    <t>2045311292</t>
  </si>
  <si>
    <t>R143</t>
  </si>
  <si>
    <t>-1590126780</t>
  </si>
  <si>
    <t>R144</t>
  </si>
  <si>
    <t>Montáž VZT  + doprava + montážní materiál - Zařízení č. 8</t>
  </si>
  <si>
    <t>1126521917</t>
  </si>
  <si>
    <t>ZAŘÍZENÍ č. 9 – Větrání šatny ženy a umývárny a WC ženy  č.m. 0.11 až 0.15</t>
  </si>
  <si>
    <t>R145</t>
  </si>
  <si>
    <t>-2094049282</t>
  </si>
  <si>
    <t>R145-1.01</t>
  </si>
  <si>
    <t>1879605690</t>
  </si>
  <si>
    <t>R145-1.02</t>
  </si>
  <si>
    <t>1778467521</t>
  </si>
  <si>
    <t>R146</t>
  </si>
  <si>
    <t>335263178</t>
  </si>
  <si>
    <t>R147</t>
  </si>
  <si>
    <t>976922398</t>
  </si>
  <si>
    <t>R148</t>
  </si>
  <si>
    <t>-92063118</t>
  </si>
  <si>
    <t>R149</t>
  </si>
  <si>
    <t>Větrací mřížka  625x125 z hliníkových profilů s pevnými lamelami s rámečkem, bez regulace, (např. Větrací mřížka TROX  AH - 0  / 625x125 s pevně nastavenými profilovými lamelami a rámečkem)</t>
  </si>
  <si>
    <t>-57109717</t>
  </si>
  <si>
    <t>R150</t>
  </si>
  <si>
    <t>41570681</t>
  </si>
  <si>
    <t>R150-1.01</t>
  </si>
  <si>
    <t>8311752</t>
  </si>
  <si>
    <t>R151</t>
  </si>
  <si>
    <t>1610930466</t>
  </si>
  <si>
    <t>R151-1.01</t>
  </si>
  <si>
    <t>-294177641</t>
  </si>
  <si>
    <t>R152</t>
  </si>
  <si>
    <t>668368634</t>
  </si>
  <si>
    <t>R153</t>
  </si>
  <si>
    <t>-505418157</t>
  </si>
  <si>
    <t>R154</t>
  </si>
  <si>
    <t>-1688791807</t>
  </si>
  <si>
    <t>R155</t>
  </si>
  <si>
    <t>-235436273</t>
  </si>
  <si>
    <t>R156</t>
  </si>
  <si>
    <t>-1144477789</t>
  </si>
  <si>
    <t>R157</t>
  </si>
  <si>
    <t>1028371845</t>
  </si>
  <si>
    <t>R158</t>
  </si>
  <si>
    <t>322746632</t>
  </si>
  <si>
    <t>R159</t>
  </si>
  <si>
    <t>1038512834</t>
  </si>
  <si>
    <t>R160</t>
  </si>
  <si>
    <t>935928912</t>
  </si>
  <si>
    <t>R161</t>
  </si>
  <si>
    <t>Montáž VZT  + doprava + montážní materiál - Zařízení č. 9</t>
  </si>
  <si>
    <t>-2002806211</t>
  </si>
  <si>
    <t>ZAŘÍZENÍ č. 10 – Odvětrání WC ZTP č.m. 0.06</t>
  </si>
  <si>
    <t>R162</t>
  </si>
  <si>
    <t>Ventilátor radiální dvourychlostní DN 100 (např. Radiální ventilátor ECOAIR TLC Ecowatt) Pracovní bod ventilátoru – 50 m3/h (při 30 Pa) 6 W, 230 V, IP X, 60/15 m3/h, se zpětnou klapkou Akustický tlak 32 dB(A) / 3 m nastavitelný doběh vyšších otáček 1 - 30</t>
  </si>
  <si>
    <t>1854508436</t>
  </si>
  <si>
    <t>R163</t>
  </si>
  <si>
    <t>Protidešťová žaluzie pevná DN 200 pozink.</t>
  </si>
  <si>
    <t>-736930969</t>
  </si>
  <si>
    <t>R164</t>
  </si>
  <si>
    <t>-1402290376</t>
  </si>
  <si>
    <t>R165</t>
  </si>
  <si>
    <t>-439492692</t>
  </si>
  <si>
    <t>R166</t>
  </si>
  <si>
    <t>Montáž VZT  + doprava + montážní materiál - Zařízení č. 10</t>
  </si>
  <si>
    <t>354746783</t>
  </si>
  <si>
    <t>11a</t>
  </si>
  <si>
    <t>ZAŘÍZENÍ č. 11 – Odvětrání úklidové komory č.m. 0.04</t>
  </si>
  <si>
    <t>R167</t>
  </si>
  <si>
    <t>Ventilátor radiální dvourychlostní DN 100 (např. Radiální ventilátor ECOAIR TLC Ecowatt) Pracovní bod ventilátoru – 50 m3/h (při 30 Pa) 6 W, 230 V, IP X, 60/15 m3/h,  se zpětnou klapkou Akustický tlak 32 dB(A) / 3 m nastavitelný doběh vyšších otáček 1 - 3</t>
  </si>
  <si>
    <t>-2114969639</t>
  </si>
  <si>
    <t>R168</t>
  </si>
  <si>
    <t>1364585155</t>
  </si>
  <si>
    <t>R169</t>
  </si>
  <si>
    <t>-1312774114</t>
  </si>
  <si>
    <t>R170</t>
  </si>
  <si>
    <t>Montáž VZT  + doprava + montážní materiál - Zařízení č. 11</t>
  </si>
  <si>
    <t>2141500453</t>
  </si>
  <si>
    <t>12a</t>
  </si>
  <si>
    <t>ZAŘÍZENÍ č. 12 – Odvětrání elektrorozvodny č.m. 0.05</t>
  </si>
  <si>
    <t>R171</t>
  </si>
  <si>
    <t>13758748</t>
  </si>
  <si>
    <t>R172</t>
  </si>
  <si>
    <t>1452763379</t>
  </si>
  <si>
    <t>R173</t>
  </si>
  <si>
    <t>Montáž VZT  + doprava + montážní materiál - Zařízení č. 12</t>
  </si>
  <si>
    <t>-1739648348</t>
  </si>
  <si>
    <t>13a</t>
  </si>
  <si>
    <t>ZAŘÍZENÍ č. 13 – Větrání technické místnosti - kotelny č.m. 0.38</t>
  </si>
  <si>
    <t>R174</t>
  </si>
  <si>
    <t>728566288</t>
  </si>
  <si>
    <t>R175</t>
  </si>
  <si>
    <t>Potrubí spiro DN 250</t>
  </si>
  <si>
    <t>-768890571</t>
  </si>
  <si>
    <t>R176</t>
  </si>
  <si>
    <t>Montáž VZT  + doprava + montážní materiál - Zařízení č. 13</t>
  </si>
  <si>
    <t>-1920312163</t>
  </si>
  <si>
    <t>14a</t>
  </si>
  <si>
    <t>POVRCHOVÁ ÚPRAVA</t>
  </si>
  <si>
    <t>R177</t>
  </si>
  <si>
    <t>Provedení jednosložkových nátěrů doplňkových konstrukcí reaktivní barvou, základní nátěr, vrchní nátěr dvojnásobný v odstínu dle požadavku architekta</t>
  </si>
  <si>
    <t>1287435803</t>
  </si>
  <si>
    <t>15a</t>
  </si>
  <si>
    <t>POŽÁRNÍ, TEPELNÉ A PROTIHLUKOVÉ IZOLACE</t>
  </si>
  <si>
    <t>R178</t>
  </si>
  <si>
    <t>Systém tepelné izolace pravoúhlého VZT potrubí z minerální vlny tl. 30 mm, Desky z minerální vlny  tl. 30 mm s AL folií vystuženou skelnou mřížkou, spoje lepeny AL páskou -  Přívodní potrubí čerstvého vzduchu k VZT jednotce</t>
  </si>
  <si>
    <t>-1299013002</t>
  </si>
  <si>
    <t>16a</t>
  </si>
  <si>
    <t>PŘEHLED SOUVISEJÍCÍCH PRACÍ</t>
  </si>
  <si>
    <t>R179</t>
  </si>
  <si>
    <t>Zařízení staveniště, úklid staveniště</t>
  </si>
  <si>
    <t>-837003439</t>
  </si>
  <si>
    <t>R180</t>
  </si>
  <si>
    <t>Zaregulování vzduchotechnického zařízení</t>
  </si>
  <si>
    <t>570417280</t>
  </si>
  <si>
    <t>R181</t>
  </si>
  <si>
    <t>Zkušební provoz, zaškolení obsluhy, předání dokumentace</t>
  </si>
  <si>
    <t>1425302049</t>
  </si>
  <si>
    <t>12 - Komunikace</t>
  </si>
  <si>
    <t xml:space="preserve">    2 - Zakládání</t>
  </si>
  <si>
    <t xml:space="preserve">    5 - Komunikace pozemní</t>
  </si>
  <si>
    <t xml:space="preserve">      91 - Doplňující konstrukce a práce pozemních komunikací, letišť a ploch</t>
  </si>
  <si>
    <t xml:space="preserve">    46-M - Zemní práce při mont.pracích</t>
  </si>
  <si>
    <t>122201102R00</t>
  </si>
  <si>
    <t>Odkopávky nezapažené v hor. 3 do 1000 m3</t>
  </si>
  <si>
    <t>181301103R00</t>
  </si>
  <si>
    <t>Rozprostření ornice, rovina, tl. 15-20 cm,do 500m2</t>
  </si>
  <si>
    <t>Zakládání</t>
  </si>
  <si>
    <t>460510311R00</t>
  </si>
  <si>
    <t>Chránička kabelová dělená, DN 110 mm</t>
  </si>
  <si>
    <t>Komunikace pozemní</t>
  </si>
  <si>
    <t>564761111R00</t>
  </si>
  <si>
    <t>Podklad z kameniva drceného vel.16-63 mm,tl. 20 cm</t>
  </si>
  <si>
    <t>564811111R00</t>
  </si>
  <si>
    <t>Podklad ze štěrkodrti po zhutnění tloušťky 5 cm</t>
  </si>
  <si>
    <t>564831111R00</t>
  </si>
  <si>
    <t>Podklad ze štěrkodrti po zhutnění tloušťky 10 cm</t>
  </si>
  <si>
    <t>596715042R00</t>
  </si>
  <si>
    <t>Kladení vodicí linie z dlažby tl.8 cm, drť tl.5 cm</t>
  </si>
  <si>
    <t>592450</t>
  </si>
  <si>
    <t>Dlažba zámková 10x10x8 cm červená, dlažba pro nevidomé</t>
  </si>
  <si>
    <t>596921113R00</t>
  </si>
  <si>
    <t>Kladení bet.veget. dlaždic,lože 30 mm,pl.do 500 m2</t>
  </si>
  <si>
    <t>BET.7585R</t>
  </si>
  <si>
    <t>Tvárnice zatravňovací  600x400x80 mm, přírodní šedá</t>
  </si>
  <si>
    <t>1795095708</t>
  </si>
  <si>
    <t>596921191R00</t>
  </si>
  <si>
    <t>Příplatek za výpl.spár veg.bet.dlaždic,bez dodávky</t>
  </si>
  <si>
    <t>58343872R</t>
  </si>
  <si>
    <t>kamenivo drcené frakce 8/16 B</t>
  </si>
  <si>
    <t>1703435284</t>
  </si>
  <si>
    <t>Doplňující konstrukce a práce pozemních komunikací, letišť a ploch</t>
  </si>
  <si>
    <t>914001111R00</t>
  </si>
  <si>
    <t>Osazení sloupků dopr.značky vč. beton. základu</t>
  </si>
  <si>
    <t>40445137.AR</t>
  </si>
  <si>
    <t>Značka dopravní IP 11a + dodatek vozíčkář</t>
  </si>
  <si>
    <t>915711111RT1</t>
  </si>
  <si>
    <t>Vodorovné značení dělicích čar 12 cm střík.barvou, barva bílá</t>
  </si>
  <si>
    <t>915721111RT1</t>
  </si>
  <si>
    <t>Vodorovné značení střík.barvou stopčar,zeber atd., barva bílá</t>
  </si>
  <si>
    <t>917862111RT7</t>
  </si>
  <si>
    <t>Osazení stojat. obrub.bet. s opěrou,lože z C 12/15, včetně obrubníku ABO 2 - 15 100/15/25</t>
  </si>
  <si>
    <t>917762111RT7</t>
  </si>
  <si>
    <t>Osazení ležat. obrub. bet. s opěrou,lože z C 12/15, včetně obrubníku ABO 2 - 15 100/15/25</t>
  </si>
  <si>
    <t>919735113R00</t>
  </si>
  <si>
    <t>Řezání stávajícího živičného krytu tl. 10 - 15 cm</t>
  </si>
  <si>
    <t>46-M</t>
  </si>
  <si>
    <t>Zemní práce při mont.pracích</t>
  </si>
  <si>
    <t>13 - Kanalizace deštová</t>
  </si>
  <si>
    <t xml:space="preserve">    8 - Trubní vedení</t>
  </si>
  <si>
    <t>113107320R00</t>
  </si>
  <si>
    <t>Odstranění podkladu pl. 50 m2,kam.těžené tl.20 cm</t>
  </si>
  <si>
    <t>113108320R00</t>
  </si>
  <si>
    <t>Odstranění asfaltové vrstvy pl. do 50 m2, tl.20 cm</t>
  </si>
  <si>
    <t>113202111R00</t>
  </si>
  <si>
    <t>Vytrhání obrub obrubníků silničních</t>
  </si>
  <si>
    <t>119001401R00</t>
  </si>
  <si>
    <t>Dočasné zajištění ocelového potrubí do DN 200 mm</t>
  </si>
  <si>
    <t>119001421R00</t>
  </si>
  <si>
    <t>Dočasné zajištění kabelů - do počtu 3 kabelů</t>
  </si>
  <si>
    <t>130001101R00</t>
  </si>
  <si>
    <t>Příplatek za ztížené hloubení v blízkosti vedení</t>
  </si>
  <si>
    <t>132201212R00</t>
  </si>
  <si>
    <t>Hloubení rýh š.do 200 cm hor.3 do 1000m3,STROJNĚ</t>
  </si>
  <si>
    <t>171201201R00</t>
  </si>
  <si>
    <t>Uložení sypaniny na skl.-sypanina na výšku přes 2m</t>
  </si>
  <si>
    <t>175101101RT2</t>
  </si>
  <si>
    <t>Obsyp potrubí bez prohození sypaniny, s dodáním štěrkopísku frakce 0 - 22 mm</t>
  </si>
  <si>
    <t>451572111R00</t>
  </si>
  <si>
    <t>Lože pod potrubí z kameniva těženého 0 - 4 mm</t>
  </si>
  <si>
    <t>566901111R00</t>
  </si>
  <si>
    <t>Vyspravení podkladu po překopech štěrkopískem</t>
  </si>
  <si>
    <t>566904111R00</t>
  </si>
  <si>
    <t>Vyspravení podkladu po překopech kam.obal.asfaltem</t>
  </si>
  <si>
    <t>572952111R00</t>
  </si>
  <si>
    <t>Vyspravení krytu po překopu asf.betonem tl.do 5 cm</t>
  </si>
  <si>
    <t>Trubní vedení</t>
  </si>
  <si>
    <t>871313120RT2</t>
  </si>
  <si>
    <t>Montáž trub z plastu gumový kroužek, DN 125,, včetně dodávky trub PVC hrdlových 125x3,2</t>
  </si>
  <si>
    <t>871353122RT2</t>
  </si>
  <si>
    <t>Montáž trub z plastu, gumový kroužek, DN 250, včetně dodávky trub PVC hrdlových 200x4,9x5000</t>
  </si>
  <si>
    <t>871373121R00</t>
  </si>
  <si>
    <t>Montáž chráničky z plastu, gumový kroužek, DN 300</t>
  </si>
  <si>
    <t>2861482</t>
  </si>
  <si>
    <t>Chránička PE DN 250/7,3 SN8</t>
  </si>
  <si>
    <t>87736</t>
  </si>
  <si>
    <t>Montáž manžet a středících kroužků DN 250</t>
  </si>
  <si>
    <t>28650</t>
  </si>
  <si>
    <t>Manžeta pro chráničku 300/250</t>
  </si>
  <si>
    <t>286501</t>
  </si>
  <si>
    <t>Středící kluzný kroužek DN 300/250</t>
  </si>
  <si>
    <t>877313123R00</t>
  </si>
  <si>
    <t>Montáž tvarovek jednoos. plast. gum.kroužek do DN, 150</t>
  </si>
  <si>
    <t>28611356R</t>
  </si>
  <si>
    <t>Koleno 45° KGAE hrdlované DN 125</t>
  </si>
  <si>
    <t>-1430028487</t>
  </si>
  <si>
    <t>877363123R00</t>
  </si>
  <si>
    <t>Montáž tvarovek jednoos. plast. gum.kroužek DN 250</t>
  </si>
  <si>
    <t>28611372R</t>
  </si>
  <si>
    <t>Koleno 45° KGAE hrdlované DN 250</t>
  </si>
  <si>
    <t>725958091</t>
  </si>
  <si>
    <t>877363121R00</t>
  </si>
  <si>
    <t>Montáž tvarovek odboč. plast. gum. kroužek DN 250</t>
  </si>
  <si>
    <t>28341255R</t>
  </si>
  <si>
    <t>Lapač střešních splavenin plastový 120/125</t>
  </si>
  <si>
    <t>28611398R</t>
  </si>
  <si>
    <t>Odbočka kanalizační KGEA 250/ 125/45° PVC</t>
  </si>
  <si>
    <t>-2007757181</t>
  </si>
  <si>
    <t>28611401R</t>
  </si>
  <si>
    <t>Odbočka kanalizační KGEA 250/ 250/45° PVC</t>
  </si>
  <si>
    <t>-1868425493</t>
  </si>
  <si>
    <t>892581111R00</t>
  </si>
  <si>
    <t>Zkouška těsnosti kanalizace DN do 300, vodou</t>
  </si>
  <si>
    <t>892583111R00</t>
  </si>
  <si>
    <t>Zabezpečení konců kanal. potrubí DN do 300, vodou</t>
  </si>
  <si>
    <t>úsek</t>
  </si>
  <si>
    <t>892855115R00</t>
  </si>
  <si>
    <t>Kontrola kanalizace TV kamerou do 500 m</t>
  </si>
  <si>
    <t>89593</t>
  </si>
  <si>
    <t>Výústní objekt kanalizace do rybníka z betonu</t>
  </si>
  <si>
    <t>895941311RT2</t>
  </si>
  <si>
    <t>Zřízení vpusti uliční z dílců typ UVB - 50, včetně dodávky dílců pro uliční vpusti TBV</t>
  </si>
  <si>
    <t>917862111R00</t>
  </si>
  <si>
    <t>Osazení stojat. obrub.bet. s opěrou,lože z C 12/15</t>
  </si>
  <si>
    <t>998276101R00</t>
  </si>
  <si>
    <t>Přesun hmot, trubní vedení plastová, otevř. výkop</t>
  </si>
  <si>
    <t>14 - Kanalizace splašková</t>
  </si>
  <si>
    <t>871313121RT1</t>
  </si>
  <si>
    <t>Montáž trub z plastu gumový kroužek DN 110, včetn, ě dodávky trub PVC hrdlových 110x3,0</t>
  </si>
  <si>
    <t>871313121RT1.1</t>
  </si>
  <si>
    <t>Montáž trub z plastu gumový kroužek, DN 125, včetně dodávky trub PVC hrdlových 125x3,0</t>
  </si>
  <si>
    <t>871313121RT2</t>
  </si>
  <si>
    <t>Montáž trub z plastu, gumový kroužek, DN 150, včetně dodávky trub PVC hrdlových 160x4,0x5000</t>
  </si>
  <si>
    <t>28611351R</t>
  </si>
  <si>
    <t>Koleno kanalizační KGEA 45° DN 110</t>
  </si>
  <si>
    <t>1840385220</t>
  </si>
  <si>
    <t>Koleno kanalizační KGEA 45° DN 125</t>
  </si>
  <si>
    <t>1366908497</t>
  </si>
  <si>
    <t>877353121R00</t>
  </si>
  <si>
    <t>Montáž tvarovek odboč. plast. gum. kroužek do DN, 200</t>
  </si>
  <si>
    <t>PPL.KGEA1501004R</t>
  </si>
  <si>
    <t>Odbočka kanalizační KGEA 160/ 110/45° PVC</t>
  </si>
  <si>
    <t>217070758</t>
  </si>
  <si>
    <t>PPL.KGEA1501254R</t>
  </si>
  <si>
    <t>Odbočka kanalizační KGEA 160/ 125/45° PVC</t>
  </si>
  <si>
    <t>-456358924</t>
  </si>
  <si>
    <t>877355121R00</t>
  </si>
  <si>
    <t>Vývrtání a připojeni potr.DN 150 do, stáv.bet.šachty vč.vložky</t>
  </si>
  <si>
    <t>892573111R00</t>
  </si>
  <si>
    <t>Zabezpečení konců kanal. potrubí DN do 200, vodou</t>
  </si>
  <si>
    <t>892571111R00</t>
  </si>
  <si>
    <t>Zkouška těsnosti kanalizace DN do 200, vodou</t>
  </si>
  <si>
    <t>892855114R00</t>
  </si>
  <si>
    <t>Kontrola kanalizace TV kamerou do 200 m</t>
  </si>
  <si>
    <t>894421111RT1</t>
  </si>
  <si>
    <t>Osazení betonových dílců šachet do 0,5 t, skruže rovné, na kroužek, do 0,5 t</t>
  </si>
  <si>
    <t>59224011</t>
  </si>
  <si>
    <t>prstenec šachtový vyrovnávací betonový 625x100x60mm</t>
  </si>
  <si>
    <t>2002715875</t>
  </si>
  <si>
    <t>894421112RT1</t>
  </si>
  <si>
    <t>Osazení betonových dílců šachet do 1,4 t, skruže rovné, na kroužek, do 1,4 t</t>
  </si>
  <si>
    <t>59224100</t>
  </si>
  <si>
    <t>skruž betonová studniční 100x25x9cm</t>
  </si>
  <si>
    <t>-615477283</t>
  </si>
  <si>
    <t>894422111RT1</t>
  </si>
  <si>
    <t>Osazení betonových dílců šachet, skruže přechodové, na kroužek</t>
  </si>
  <si>
    <t>59224056R</t>
  </si>
  <si>
    <t>Skruž přechodová 1000/625</t>
  </si>
  <si>
    <t>-2113286829</t>
  </si>
  <si>
    <t>894423112RT1</t>
  </si>
  <si>
    <t>Osazení betonových dílců šachet do 3,0 t, šachtová dna, na kroužek, do 3,0 t</t>
  </si>
  <si>
    <t>59224023R</t>
  </si>
  <si>
    <t>Skruž šachetové dno 1000/1000</t>
  </si>
  <si>
    <t>337255039</t>
  </si>
  <si>
    <t>894431112R00</t>
  </si>
  <si>
    <t>Osazení plastové šachty z dílů prům.600 mm, Wavin</t>
  </si>
  <si>
    <t>286971502R</t>
  </si>
  <si>
    <t>Dno šachtové TEGRA 600/160mm úh 30° pro potrubí KG</t>
  </si>
  <si>
    <t>28697153R</t>
  </si>
  <si>
    <t>Roura šachtová korugovaná  bez hrdla 600/1000 mm</t>
  </si>
  <si>
    <t>28697160R</t>
  </si>
  <si>
    <t>Těsnění pro teleskop a beton. prstenec DN=600 mm</t>
  </si>
  <si>
    <t>28697161R</t>
  </si>
  <si>
    <t>Těsnění pro šachtové dno DN=600 mm</t>
  </si>
  <si>
    <t>28697166R</t>
  </si>
  <si>
    <t>Adaptér teleskopický PP TEGRA 600  Wavin</t>
  </si>
  <si>
    <t>899101111R00</t>
  </si>
  <si>
    <t>Osazení poklopu s rámem do 50 kg</t>
  </si>
  <si>
    <t>28697159R</t>
  </si>
  <si>
    <t>Poklop PE A15 do šachtové roury D=600 mm 1,5 T, s těsněním</t>
  </si>
  <si>
    <t>899103111R00</t>
  </si>
  <si>
    <t>Osazení poklopu s rámem do 150 kg</t>
  </si>
  <si>
    <t>28697410R</t>
  </si>
  <si>
    <t>Poklop šachtový B125</t>
  </si>
  <si>
    <t>917461111R00</t>
  </si>
  <si>
    <t>Osaz. stoj. obrub. kam. s opěrou, lože z C 12/15</t>
  </si>
  <si>
    <t>15 - Přípojka NN</t>
  </si>
  <si>
    <t xml:space="preserve">    23-M - Montáže potrubí</t>
  </si>
  <si>
    <t>132201111R00</t>
  </si>
  <si>
    <t>Hloubení rýh š.do 60 cm v hor.3 do 100 m3, STROJNĚ</t>
  </si>
  <si>
    <t>1751011</t>
  </si>
  <si>
    <t>Obsyp kabelů bez prohození sypaniny, s dodáním štěrkopísku frakce 0 - 22 mm</t>
  </si>
  <si>
    <t>Lože pod kabely z kameniva těženého 0 - 4 mm</t>
  </si>
  <si>
    <t>998289011R00</t>
  </si>
  <si>
    <t>Přesun hmot pro kabelovody jakéhokoliv rozsahu</t>
  </si>
  <si>
    <t>210020251R00</t>
  </si>
  <si>
    <t>Montáž rošt kabelový pro volné/pevné uložení, 50/50 mm</t>
  </si>
  <si>
    <t>553473</t>
  </si>
  <si>
    <t>Rošt kabelový 50/50 mm, pozink</t>
  </si>
  <si>
    <t>210020301R00</t>
  </si>
  <si>
    <t>Montáž žlab kabelový s příslušenstvím, 40/20 mm bez víka</t>
  </si>
  <si>
    <t>55347390R</t>
  </si>
  <si>
    <t>MARS žlab kabelový NKZ 20X40 mm pozink</t>
  </si>
  <si>
    <t>210100005R00</t>
  </si>
  <si>
    <t>Ukončení vodičů v rozvaděči + zapojení do 35 mm2</t>
  </si>
  <si>
    <t>210190001R00</t>
  </si>
  <si>
    <t>Montáž celoplechových rozvodnic do váhy 20 kg</t>
  </si>
  <si>
    <t>35711724R</t>
  </si>
  <si>
    <t>Skříň přípojková plechová SP 200</t>
  </si>
  <si>
    <t>210220001RT1</t>
  </si>
  <si>
    <t>Vedení uzemňovací na povrchu FeZn do 120 mm2, včetně pásku FeZn 30 x 4 mm</t>
  </si>
  <si>
    <t>210810092R00</t>
  </si>
  <si>
    <t>Montáž kabel AYKY 1 kV 3x70+50 uložený ve žlabu</t>
  </si>
  <si>
    <t>210810112R00</t>
  </si>
  <si>
    <t>Montáž kabelu AYKY 1 kV 3x70+50 do výkopu</t>
  </si>
  <si>
    <t>34113943R</t>
  </si>
  <si>
    <t>Kabel AYKY 3x70+50 J</t>
  </si>
  <si>
    <t>23-M</t>
  </si>
  <si>
    <t>Montáže potrubí</t>
  </si>
  <si>
    <t>230191005R00</t>
  </si>
  <si>
    <t>Uložení chráničky ve výkopu PE 50x3,0mm</t>
  </si>
  <si>
    <t>3457114701R</t>
  </si>
  <si>
    <t>Trubka kabelová chránička KOPOFLEX KF 09050</t>
  </si>
  <si>
    <t>460010011R00</t>
  </si>
  <si>
    <t>Vytýčení trasy nn vedení v přehled.terénu, v obci</t>
  </si>
  <si>
    <t>km</t>
  </si>
  <si>
    <t>460490012RT1</t>
  </si>
  <si>
    <t>Fólie výstražná z PVC, šířka 33 cm, fólie PVC šířka 33 cm</t>
  </si>
  <si>
    <t>16 - Přípojka vody</t>
  </si>
  <si>
    <t>120001101R00</t>
  </si>
  <si>
    <t>Příplatek za ztížení vykopávky v blízkosti vedení</t>
  </si>
  <si>
    <t>452313131R00</t>
  </si>
  <si>
    <t>Bloky pro potrubí z betonu C 12/15</t>
  </si>
  <si>
    <t>452353101R00</t>
  </si>
  <si>
    <t>Bednění bloků pod potrubí</t>
  </si>
  <si>
    <t>877162121R00</t>
  </si>
  <si>
    <t>Přirážka za 1 spoj elektrotvarovky d 32 mm</t>
  </si>
  <si>
    <t>877212121R00</t>
  </si>
  <si>
    <t>Přirážka za 1 spoj elektrotvarovky d 63 mm</t>
  </si>
  <si>
    <t>286556610R</t>
  </si>
  <si>
    <t>Elektrotvarovka - redukce PE, PN6, d63 na d25</t>
  </si>
  <si>
    <t>286556631R</t>
  </si>
  <si>
    <t>Elektrotvarovka - přechod PE, PN6, d25 na mosaz 3/4"</t>
  </si>
  <si>
    <t>286556635R</t>
  </si>
  <si>
    <t>Elektrotvarovka - koleno 90° PE-, PN6, d63</t>
  </si>
  <si>
    <t>286556636R</t>
  </si>
  <si>
    <t>Elektrotvarovka - koleno 45° PE, PN6, d63</t>
  </si>
  <si>
    <t>286556640R</t>
  </si>
  <si>
    <t>Elektrotvarovka - T-kus PE-, PN6, d63/32</t>
  </si>
  <si>
    <t>286556641R</t>
  </si>
  <si>
    <t>Elektrotvarovka - T-kus PE-, PN6, d63/50</t>
  </si>
  <si>
    <t>879172199R00</t>
  </si>
  <si>
    <t>Příplatek za montáž vodovodních přípojek DN 32-80</t>
  </si>
  <si>
    <t>871161121R00</t>
  </si>
  <si>
    <t>Montáž trubek polyetylenových ve výkopu d 32 mm</t>
  </si>
  <si>
    <t>286134601R</t>
  </si>
  <si>
    <t>Trubka vodovodní PE SDR 11 32x2,9 mm, PE 100, PN 16, modrá</t>
  </si>
  <si>
    <t>871211121R00</t>
  </si>
  <si>
    <t>Montáž trubek polyetylenových ve výkopu d 63 mm</t>
  </si>
  <si>
    <t>286134604R</t>
  </si>
  <si>
    <t>Trubka vodovodní PE SDR 11 63x5,8 mm, PE 100, PN 16, modrá</t>
  </si>
  <si>
    <t>871353121R00</t>
  </si>
  <si>
    <t>Montáž chráničky z plastu, gumový kroužek, DN 200</t>
  </si>
  <si>
    <t>Chránička PE DN 200 SN8</t>
  </si>
  <si>
    <t>87731</t>
  </si>
  <si>
    <t>Montáž manžet a středících kroužků</t>
  </si>
  <si>
    <t>Manžeta 200/3,2</t>
  </si>
  <si>
    <t>Středicí kluzný kroužek DN 200/3,2</t>
  </si>
  <si>
    <t>891153111R00</t>
  </si>
  <si>
    <t>Montáž ventilů hlavních pro přípojky DN 20</t>
  </si>
  <si>
    <t>42211646R</t>
  </si>
  <si>
    <t>Ventil zpětný přímý závit. 3/4", mosaz</t>
  </si>
  <si>
    <t>42237513R</t>
  </si>
  <si>
    <t>Kohout kulový závit. 3/4",1dílný, mosaz</t>
  </si>
  <si>
    <t>891153111R00.1</t>
  </si>
  <si>
    <t>Montáž vodoměrů pro přípojky DN 20</t>
  </si>
  <si>
    <t>38821361R</t>
  </si>
  <si>
    <t>Vodoměr lopatk. na studenou vodu VM 3-5 EURO DN20</t>
  </si>
  <si>
    <t>891173111R00</t>
  </si>
  <si>
    <t>Montáž ventilů hlavních pro přípojky DN 32</t>
  </si>
  <si>
    <t>42210460R</t>
  </si>
  <si>
    <t>Ventil uzavírací V10-131-606 DN 32</t>
  </si>
  <si>
    <t>891211111R00</t>
  </si>
  <si>
    <t>Montáž vodovodních šoupátek ve výkopu DN 50</t>
  </si>
  <si>
    <t>42228254R</t>
  </si>
  <si>
    <t>HAWLE šoupátko 4050 E2 DN 32/40 vevařovac, -voda</t>
  </si>
  <si>
    <t>891241111R00</t>
  </si>
  <si>
    <t>Montáž vodovodních šoupátek ve výkopu DN 80</t>
  </si>
  <si>
    <t>42228352R</t>
  </si>
  <si>
    <t>HAWLE šoupátko 4050 E2 DN 65/75 vevařovací-voda</t>
  </si>
  <si>
    <t>891247111R00</t>
  </si>
  <si>
    <t>Montáž hydrantů podzemních DN 80</t>
  </si>
  <si>
    <t>422913302R</t>
  </si>
  <si>
    <t>Souprava zemní teleskopická DN 40-65,max.1,75m</t>
  </si>
  <si>
    <t>891319111R00</t>
  </si>
  <si>
    <t>Montáž navrtávacích pasů DN 150</t>
  </si>
  <si>
    <t>286556651R</t>
  </si>
  <si>
    <t>Elektrotvarovka - pas navrtávací PE-, PN6, d160/63</t>
  </si>
  <si>
    <t>892233111R00</t>
  </si>
  <si>
    <t>Desinfekce vodovodního potrubí DN 70</t>
  </si>
  <si>
    <t>892241111R00</t>
  </si>
  <si>
    <t>Tlaková zkouška vodovodního potrubí DN 80</t>
  </si>
  <si>
    <t>89442</t>
  </si>
  <si>
    <t>Osazení plastové, vodoměrné šachty DN 1000</t>
  </si>
  <si>
    <t>286971</t>
  </si>
  <si>
    <t>Plastová vodoměrná šachta DN 1000 hloubka 1,6m</t>
  </si>
  <si>
    <t>899103111RT2</t>
  </si>
  <si>
    <t>Osazení poklopu s rámem do 150 kg, včetně dodávky poklopu kruhového D 600</t>
  </si>
  <si>
    <t>899401112R00</t>
  </si>
  <si>
    <t>Osazení poklopů litinových šoupátkových</t>
  </si>
  <si>
    <t>42200750R</t>
  </si>
  <si>
    <t>HAWLE poklop uliční šoupátkový 1750  - voda</t>
  </si>
  <si>
    <t>899713111R00</t>
  </si>
  <si>
    <t>Orientační tabulky na sloupku ocelovém, betonovém</t>
  </si>
  <si>
    <t>899721111R00</t>
  </si>
  <si>
    <t>Fólie výstražná z PVC modrá, šířka 22 cm</t>
  </si>
  <si>
    <t>899731111R00</t>
  </si>
  <si>
    <t>Vodič signalizační CYY 1,5 mm2</t>
  </si>
  <si>
    <t>979082213R00</t>
  </si>
  <si>
    <t>Vodorovná doprava suti po suchu do 1 km</t>
  </si>
  <si>
    <t>979082219R00</t>
  </si>
  <si>
    <t>Příplatek za dopravu suti po suchu za další 1 km</t>
  </si>
  <si>
    <t>979087212R00</t>
  </si>
  <si>
    <t>Nakládání suti na dopravní prostředky - komunikace</t>
  </si>
  <si>
    <t>979990112R00</t>
  </si>
  <si>
    <t>Poplatek za skládku suti-obal.kam.-asfalt do 30x30</t>
  </si>
  <si>
    <t>17 - Přípojka plynu a vnitř. plynovo</t>
  </si>
  <si>
    <t xml:space="preserve">    723-a - Plynovody regulace  měření</t>
  </si>
  <si>
    <t xml:space="preserve">    723-b - Plynovod NTL - rozvodné potrubí</t>
  </si>
  <si>
    <t>723-a</t>
  </si>
  <si>
    <t>Plynovody regulace  měření</t>
  </si>
  <si>
    <t>723-001</t>
  </si>
  <si>
    <t>Podružný plynoměr G10</t>
  </si>
  <si>
    <t>723-002</t>
  </si>
  <si>
    <t>Plynoměrná sestava G10</t>
  </si>
  <si>
    <t>723-003</t>
  </si>
  <si>
    <t>Kompaktní pilíř APK-NK -7-2  termoset vč osazení</t>
  </si>
  <si>
    <t>723-004</t>
  </si>
  <si>
    <t>Montáž plynoměrné sestavy s plynoměrem G10</t>
  </si>
  <si>
    <t>731 890 802,00</t>
  </si>
  <si>
    <t>723-b</t>
  </si>
  <si>
    <t>Plynovod NTL - rozvodné potrubí</t>
  </si>
  <si>
    <t>733110806</t>
  </si>
  <si>
    <t>Potrubí ocelové do DN 32</t>
  </si>
  <si>
    <t>733110808</t>
  </si>
  <si>
    <t>Potrubí ocelové do DN 50</t>
  </si>
  <si>
    <t>733110809</t>
  </si>
  <si>
    <t>Potrubí ocelové do DN 65</t>
  </si>
  <si>
    <t>733190801</t>
  </si>
  <si>
    <t>Potrubí ocelové v tovární izolaci Bralen DN 50</t>
  </si>
  <si>
    <t>733-001</t>
  </si>
  <si>
    <t>Potrubí PE 100  SDR 11 d 63x5,8  svařované elektrotvarovkami včetně</t>
  </si>
  <si>
    <t>733-002</t>
  </si>
  <si>
    <t>Potrubí PE 100  SDR 17 d 90  ochranné se středěním a ucpávkami (12m++2,1m+4,7m+4m)</t>
  </si>
  <si>
    <t>733-003</t>
  </si>
  <si>
    <t>Chránička ocelová -prostupy zděnými konstrukcemi  DN80 -utěsněná  plynotěsně</t>
  </si>
  <si>
    <t>733-004</t>
  </si>
  <si>
    <t>Závitový přechod TEZAP PE 63/ DN 50 1,5m obj.č. 101002 vč montáže</t>
  </si>
  <si>
    <t>set</t>
  </si>
  <si>
    <t>733-005</t>
  </si>
  <si>
    <t>Zemní přechod TEZAP PE 63/ DN 50  standard obj.č. 100208 vč montáže</t>
  </si>
  <si>
    <t>733-006</t>
  </si>
  <si>
    <t>Propojení NTL plynovodu na NTL plynovod MŠ DN50</t>
  </si>
  <si>
    <t>sou</t>
  </si>
  <si>
    <t>733-007</t>
  </si>
  <si>
    <t>Připojení plynových spotřebičů  do 50kW</t>
  </si>
  <si>
    <t>733-008</t>
  </si>
  <si>
    <t>Tlaková zkouška plynovodu ,vpuštění plynu</t>
  </si>
  <si>
    <t>733-009</t>
  </si>
  <si>
    <t>Revize PZ</t>
  </si>
  <si>
    <t>733-010</t>
  </si>
  <si>
    <t>Nátěr ocelového potrubí do DN 65</t>
  </si>
  <si>
    <t>733-011</t>
  </si>
  <si>
    <t>Požární ucpávky dle PBŘ</t>
  </si>
  <si>
    <t>733-012</t>
  </si>
  <si>
    <t>Podpěry, objímky, zámečnické kce</t>
  </si>
  <si>
    <t>733890803</t>
  </si>
  <si>
    <t>734-001</t>
  </si>
  <si>
    <t>Kulový kohout GIA R 950 1"</t>
  </si>
  <si>
    <t>734-002</t>
  </si>
  <si>
    <t>Kulový kohout GIA R 950 1/2" se zátkou 1/2"</t>
  </si>
  <si>
    <t>734-003</t>
  </si>
  <si>
    <t>Plynová hadice  3/4" /0,5m</t>
  </si>
  <si>
    <t>734-004</t>
  </si>
  <si>
    <t>Montáž plynových armatur do G 1"</t>
  </si>
  <si>
    <t>734-005</t>
  </si>
  <si>
    <t>návarek s  závitem G 1/2"</t>
  </si>
  <si>
    <t>734890803</t>
  </si>
  <si>
    <t>735-001</t>
  </si>
  <si>
    <t>Manometr  průměr 160   0-5kPa  +zkuš.kohout + manometrická smyčka</t>
  </si>
  <si>
    <t>sada</t>
  </si>
  <si>
    <t>735-002</t>
  </si>
  <si>
    <t>Návarek s metrickým závitem M20x1,5</t>
  </si>
  <si>
    <t>735890802</t>
  </si>
  <si>
    <t>230230016R00</t>
  </si>
  <si>
    <t>Hlavní tlaková zkouška vzduchem 0,6 MPa, DN 65</t>
  </si>
  <si>
    <t>18 - Sportovní vybavení</t>
  </si>
  <si>
    <t>797 - Sportovní vybavení a zařízení</t>
  </si>
  <si>
    <t xml:space="preserve">    79794 - Sportovní vybavení a zařízení-ochranné a záchytné, sítě</t>
  </si>
  <si>
    <t xml:space="preserve">    799 - Vedlejší náklady</t>
  </si>
  <si>
    <t>797</t>
  </si>
  <si>
    <t>Sportovní vybavení a zařízení</t>
  </si>
  <si>
    <t>79767T2003</t>
  </si>
  <si>
    <t>Pouzdro ocelové pro vložení sloupků - pr. 106 mm</t>
  </si>
  <si>
    <t>soub.</t>
  </si>
  <si>
    <t>79767V6004</t>
  </si>
  <si>
    <t>Krycí víčko- příruba ocelová vnitřní</t>
  </si>
  <si>
    <t>79767V1003</t>
  </si>
  <si>
    <t>Volejbalové sloupky ocelové do pouzder - vnitřní</t>
  </si>
  <si>
    <t>79767V7005</t>
  </si>
  <si>
    <t>Volejbalová síť ligová 3 mm kevlar, dodávka a montáž</t>
  </si>
  <si>
    <t>79767T2001</t>
  </si>
  <si>
    <t>Tenisové sloupky ocelové do pouzder - vnitřní</t>
  </si>
  <si>
    <t>79767T4005</t>
  </si>
  <si>
    <t>Tenisová síť zdvojená STANDARD 3 mm černá</t>
  </si>
  <si>
    <t>79767T4014</t>
  </si>
  <si>
    <t>Středová páska s přezkou na tenisovou síť</t>
  </si>
  <si>
    <t>79767K1301</t>
  </si>
  <si>
    <t>Konstrukce pro basketbal zvedaná pod strop , elektromechanicky do vyšky cca 7 m D+M</t>
  </si>
  <si>
    <t>79767K1001</t>
  </si>
  <si>
    <t>Basketbalová deska 1800x1050x15 mm, vnitřní</t>
  </si>
  <si>
    <t>79767K2001</t>
  </si>
  <si>
    <t>Basketbalový koš DOR-SPORT standard, vnitřní, dodávka a montáž</t>
  </si>
  <si>
    <t>79767K1203A</t>
  </si>
  <si>
    <t>síťka na košíkovou 4 mm, dodávka a montáž</t>
  </si>
  <si>
    <t>79794</t>
  </si>
  <si>
    <t>Sportovní vybavení a zařízení-ochranné a záchytné, sítě</t>
  </si>
  <si>
    <t>944976001R03</t>
  </si>
  <si>
    <t>Ochranná záchytná síť, dodávka a montáž</t>
  </si>
  <si>
    <t>944976001R05</t>
  </si>
  <si>
    <t>Ochranná záchytná síť do rámů, dodávka a montáž</t>
  </si>
  <si>
    <t>799</t>
  </si>
  <si>
    <t>Vedlejší náklady</t>
  </si>
  <si>
    <t>7991100</t>
  </si>
  <si>
    <t>Přeprava materiálů,likvidace odpadů</t>
  </si>
  <si>
    <t>-</t>
  </si>
  <si>
    <t>19 - VRN</t>
  </si>
  <si>
    <t>VRN - Vedlejší rozpočtové náklady</t>
  </si>
  <si>
    <t>Vedlejší rozpočtové náklady</t>
  </si>
  <si>
    <t>004111020R</t>
  </si>
  <si>
    <t>Vypracování výrobní dokumentace  -</t>
  </si>
  <si>
    <t>Soubor</t>
  </si>
  <si>
    <t>005111020R</t>
  </si>
  <si>
    <t>Vytyčení stavby</t>
  </si>
  <si>
    <t>005111021R</t>
  </si>
  <si>
    <t>Vytyčení inženýrských sítí</t>
  </si>
  <si>
    <t>005121011R</t>
  </si>
  <si>
    <t>Zařízení staveniště pro JKSO 801 až 803</t>
  </si>
  <si>
    <t>005121015R</t>
  </si>
  <si>
    <t>Zařízení staveniště pro JKSO 822</t>
  </si>
  <si>
    <t>005121016R</t>
  </si>
  <si>
    <t>Zařízení staveniště pro JKSO 827</t>
  </si>
  <si>
    <t>005124010R</t>
  </si>
  <si>
    <t>Koordinační činnost</t>
  </si>
  <si>
    <t>005211030R</t>
  </si>
  <si>
    <t>Dočasná dopravní opatření</t>
  </si>
  <si>
    <t>005231040R</t>
  </si>
  <si>
    <t>Provozní řády</t>
  </si>
  <si>
    <t>005241010R</t>
  </si>
  <si>
    <t>Dokumentace skutečného provedení</t>
  </si>
  <si>
    <t>005241020R</t>
  </si>
  <si>
    <t>Geodetické zaměření skutečného provedení</t>
  </si>
  <si>
    <t>S&amp;H stavební a obchodní firma, spol. s.r.o.</t>
  </si>
  <si>
    <t>CZ46883037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</si>
</sst>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4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 applyAlignment="1"/>
    <xf numFmtId="0" fontId="17" fillId="0" borderId="22" xfId="0" quotePrefix="1" applyFont="1" applyBorder="1" applyAlignment="1" applyProtection="1">
      <alignment horizontal="left" vertical="center" wrapText="1"/>
      <protection locked="0"/>
    </xf>
    <xf numFmtId="14" fontId="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19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17" fillId="4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4" borderId="8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5"/>
  <sheetViews>
    <sheetView showGridLines="0" tabSelected="1" workbookViewId="0">
      <selection activeCell="AB2" sqref="AB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1" t="s">
        <v>5</v>
      </c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S4" s="14" t="s">
        <v>11</v>
      </c>
    </row>
    <row r="5" spans="1:74" s="1" customFormat="1" ht="12" customHeight="1">
      <c r="B5" s="17"/>
      <c r="D5" s="20" t="s">
        <v>12</v>
      </c>
      <c r="K5" s="177" t="s">
        <v>13</v>
      </c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R5" s="17"/>
      <c r="BS5" s="14" t="s">
        <v>6</v>
      </c>
    </row>
    <row r="6" spans="1:74" s="1" customFormat="1" ht="36.950000000000003" customHeight="1">
      <c r="B6" s="17"/>
      <c r="D6" s="22" t="s">
        <v>14</v>
      </c>
      <c r="K6" s="179" t="s">
        <v>15</v>
      </c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R6" s="17"/>
      <c r="BS6" s="14" t="s">
        <v>6</v>
      </c>
    </row>
    <row r="7" spans="1:74" s="1" customFormat="1" ht="12" customHeight="1">
      <c r="B7" s="17"/>
      <c r="D7" s="23" t="s">
        <v>16</v>
      </c>
      <c r="K7" s="21" t="s">
        <v>1</v>
      </c>
      <c r="AK7" s="23" t="s">
        <v>17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18</v>
      </c>
      <c r="K8" s="21" t="s">
        <v>19</v>
      </c>
      <c r="AK8" s="23" t="s">
        <v>20</v>
      </c>
      <c r="AN8" s="167">
        <v>43927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19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24</v>
      </c>
      <c r="AK13" s="23" t="s">
        <v>22</v>
      </c>
      <c r="AN13" s="21">
        <v>46883037</v>
      </c>
      <c r="AR13" s="17"/>
      <c r="BS13" s="14" t="s">
        <v>6</v>
      </c>
    </row>
    <row r="14" spans="1:74" ht="12.75">
      <c r="B14" s="17"/>
      <c r="E14" s="21" t="s">
        <v>2922</v>
      </c>
      <c r="AK14" s="23" t="s">
        <v>23</v>
      </c>
      <c r="AN14" s="21" t="s">
        <v>2923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25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19</v>
      </c>
      <c r="AK17" s="23" t="s">
        <v>23</v>
      </c>
      <c r="AN17" s="21" t="s">
        <v>1</v>
      </c>
      <c r="AR17" s="17"/>
      <c r="BS17" s="14" t="s">
        <v>26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27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19</v>
      </c>
      <c r="AK20" s="23" t="s">
        <v>23</v>
      </c>
      <c r="AN20" s="21" t="s">
        <v>1</v>
      </c>
      <c r="AR20" s="17"/>
      <c r="BS20" s="14" t="s">
        <v>26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28</v>
      </c>
      <c r="AR22" s="17"/>
    </row>
    <row r="23" spans="1:71" s="1" customFormat="1" ht="16.5" customHeight="1">
      <c r="B23" s="17"/>
      <c r="E23" s="180" t="s">
        <v>1</v>
      </c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81">
        <f>ROUND(AG94,2)</f>
        <v>33479672.239999998</v>
      </c>
      <c r="AL26" s="182"/>
      <c r="AM26" s="182"/>
      <c r="AN26" s="182"/>
      <c r="AO26" s="182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83" t="s">
        <v>30</v>
      </c>
      <c r="M28" s="183"/>
      <c r="N28" s="183"/>
      <c r="O28" s="183"/>
      <c r="P28" s="183"/>
      <c r="Q28" s="26"/>
      <c r="R28" s="26"/>
      <c r="S28" s="26"/>
      <c r="T28" s="26"/>
      <c r="U28" s="26"/>
      <c r="V28" s="26"/>
      <c r="W28" s="183" t="s">
        <v>31</v>
      </c>
      <c r="X28" s="183"/>
      <c r="Y28" s="183"/>
      <c r="Z28" s="183"/>
      <c r="AA28" s="183"/>
      <c r="AB28" s="183"/>
      <c r="AC28" s="183"/>
      <c r="AD28" s="183"/>
      <c r="AE28" s="183"/>
      <c r="AF28" s="26"/>
      <c r="AG28" s="26"/>
      <c r="AH28" s="26"/>
      <c r="AI28" s="26"/>
      <c r="AJ28" s="26"/>
      <c r="AK28" s="183" t="s">
        <v>32</v>
      </c>
      <c r="AL28" s="183"/>
      <c r="AM28" s="183"/>
      <c r="AN28" s="183"/>
      <c r="AO28" s="183"/>
      <c r="AP28" s="26"/>
      <c r="AQ28" s="26"/>
      <c r="AR28" s="27"/>
      <c r="BE28" s="26"/>
    </row>
    <row r="29" spans="1:71" s="3" customFormat="1" ht="14.45" customHeight="1">
      <c r="B29" s="31"/>
      <c r="D29" s="23" t="s">
        <v>33</v>
      </c>
      <c r="F29" s="23" t="s">
        <v>34</v>
      </c>
      <c r="L29" s="184">
        <v>0.21</v>
      </c>
      <c r="M29" s="185"/>
      <c r="N29" s="185"/>
      <c r="O29" s="185"/>
      <c r="P29" s="185"/>
      <c r="W29" s="186">
        <f>ROUND(AZ94, 2)</f>
        <v>33479672.239999998</v>
      </c>
      <c r="X29" s="185"/>
      <c r="Y29" s="185"/>
      <c r="Z29" s="185"/>
      <c r="AA29" s="185"/>
      <c r="AB29" s="185"/>
      <c r="AC29" s="185"/>
      <c r="AD29" s="185"/>
      <c r="AE29" s="185"/>
      <c r="AK29" s="186">
        <f>ROUND(AV94, 2)</f>
        <v>7030731.1699999999</v>
      </c>
      <c r="AL29" s="185"/>
      <c r="AM29" s="185"/>
      <c r="AN29" s="185"/>
      <c r="AO29" s="185"/>
      <c r="AR29" s="31"/>
    </row>
    <row r="30" spans="1:71" s="3" customFormat="1" ht="14.45" customHeight="1">
      <c r="B30" s="31"/>
      <c r="F30" s="23" t="s">
        <v>35</v>
      </c>
      <c r="L30" s="184">
        <v>0.15</v>
      </c>
      <c r="M30" s="185"/>
      <c r="N30" s="185"/>
      <c r="O30" s="185"/>
      <c r="P30" s="185"/>
      <c r="W30" s="186">
        <f>ROUND(BA94, 2)</f>
        <v>0</v>
      </c>
      <c r="X30" s="185"/>
      <c r="Y30" s="185"/>
      <c r="Z30" s="185"/>
      <c r="AA30" s="185"/>
      <c r="AB30" s="185"/>
      <c r="AC30" s="185"/>
      <c r="AD30" s="185"/>
      <c r="AE30" s="185"/>
      <c r="AK30" s="186">
        <f>ROUND(AW94, 2)</f>
        <v>0</v>
      </c>
      <c r="AL30" s="185"/>
      <c r="AM30" s="185"/>
      <c r="AN30" s="185"/>
      <c r="AO30" s="185"/>
      <c r="AR30" s="31"/>
    </row>
    <row r="31" spans="1:71" s="3" customFormat="1" ht="14.45" hidden="1" customHeight="1">
      <c r="B31" s="31"/>
      <c r="F31" s="23" t="s">
        <v>36</v>
      </c>
      <c r="L31" s="184">
        <v>0.21</v>
      </c>
      <c r="M31" s="185"/>
      <c r="N31" s="185"/>
      <c r="O31" s="185"/>
      <c r="P31" s="185"/>
      <c r="W31" s="186">
        <f>ROUND(BB94, 2)</f>
        <v>0</v>
      </c>
      <c r="X31" s="185"/>
      <c r="Y31" s="185"/>
      <c r="Z31" s="185"/>
      <c r="AA31" s="185"/>
      <c r="AB31" s="185"/>
      <c r="AC31" s="185"/>
      <c r="AD31" s="185"/>
      <c r="AE31" s="185"/>
      <c r="AK31" s="186">
        <v>0</v>
      </c>
      <c r="AL31" s="185"/>
      <c r="AM31" s="185"/>
      <c r="AN31" s="185"/>
      <c r="AO31" s="185"/>
      <c r="AR31" s="31"/>
    </row>
    <row r="32" spans="1:71" s="3" customFormat="1" ht="14.45" hidden="1" customHeight="1">
      <c r="B32" s="31"/>
      <c r="F32" s="23" t="s">
        <v>37</v>
      </c>
      <c r="L32" s="184">
        <v>0.15</v>
      </c>
      <c r="M32" s="185"/>
      <c r="N32" s="185"/>
      <c r="O32" s="185"/>
      <c r="P32" s="185"/>
      <c r="W32" s="186">
        <f>ROUND(BC94, 2)</f>
        <v>0</v>
      </c>
      <c r="X32" s="185"/>
      <c r="Y32" s="185"/>
      <c r="Z32" s="185"/>
      <c r="AA32" s="185"/>
      <c r="AB32" s="185"/>
      <c r="AC32" s="185"/>
      <c r="AD32" s="185"/>
      <c r="AE32" s="185"/>
      <c r="AK32" s="186">
        <v>0</v>
      </c>
      <c r="AL32" s="185"/>
      <c r="AM32" s="185"/>
      <c r="AN32" s="185"/>
      <c r="AO32" s="185"/>
      <c r="AR32" s="31"/>
    </row>
    <row r="33" spans="1:57" s="3" customFormat="1" ht="14.45" hidden="1" customHeight="1">
      <c r="B33" s="31"/>
      <c r="F33" s="23" t="s">
        <v>38</v>
      </c>
      <c r="L33" s="184">
        <v>0</v>
      </c>
      <c r="M33" s="185"/>
      <c r="N33" s="185"/>
      <c r="O33" s="185"/>
      <c r="P33" s="185"/>
      <c r="W33" s="186">
        <f>ROUND(BD94, 2)</f>
        <v>0</v>
      </c>
      <c r="X33" s="185"/>
      <c r="Y33" s="185"/>
      <c r="Z33" s="185"/>
      <c r="AA33" s="185"/>
      <c r="AB33" s="185"/>
      <c r="AC33" s="185"/>
      <c r="AD33" s="185"/>
      <c r="AE33" s="185"/>
      <c r="AK33" s="186">
        <v>0</v>
      </c>
      <c r="AL33" s="185"/>
      <c r="AM33" s="185"/>
      <c r="AN33" s="185"/>
      <c r="AO33" s="185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39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40</v>
      </c>
      <c r="U35" s="34"/>
      <c r="V35" s="34"/>
      <c r="W35" s="34"/>
      <c r="X35" s="190" t="s">
        <v>41</v>
      </c>
      <c r="Y35" s="188"/>
      <c r="Z35" s="188"/>
      <c r="AA35" s="188"/>
      <c r="AB35" s="188"/>
      <c r="AC35" s="34"/>
      <c r="AD35" s="34"/>
      <c r="AE35" s="34"/>
      <c r="AF35" s="34"/>
      <c r="AG35" s="34"/>
      <c r="AH35" s="34"/>
      <c r="AI35" s="34"/>
      <c r="AJ35" s="34"/>
      <c r="AK35" s="187">
        <f>SUM(AK26:AK33)</f>
        <v>40510403.409999996</v>
      </c>
      <c r="AL35" s="188"/>
      <c r="AM35" s="188"/>
      <c r="AN35" s="188"/>
      <c r="AO35" s="189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44</v>
      </c>
      <c r="AI60" s="29"/>
      <c r="AJ60" s="29"/>
      <c r="AK60" s="29"/>
      <c r="AL60" s="29"/>
      <c r="AM60" s="39" t="s">
        <v>45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46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47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44</v>
      </c>
      <c r="AI75" s="29"/>
      <c r="AJ75" s="29"/>
      <c r="AK75" s="29"/>
      <c r="AL75" s="29"/>
      <c r="AM75" s="39" t="s">
        <v>45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48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12</v>
      </c>
      <c r="L84" s="4" t="str">
        <f>K5</f>
        <v>H-200325</v>
      </c>
      <c r="AR84" s="45"/>
    </row>
    <row r="85" spans="1:91" s="5" customFormat="1" ht="36.950000000000003" customHeight="1">
      <c r="B85" s="46"/>
      <c r="C85" s="47" t="s">
        <v>14</v>
      </c>
      <c r="L85" s="171" t="str">
        <f>K6</f>
        <v>Tělocvična - Chodová Planá</v>
      </c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18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20</v>
      </c>
      <c r="AJ87" s="26"/>
      <c r="AK87" s="26"/>
      <c r="AL87" s="26"/>
      <c r="AM87" s="193">
        <f>IF(AN8= "","",AN8)</f>
        <v>43927</v>
      </c>
      <c r="AN87" s="193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25</v>
      </c>
      <c r="AJ89" s="26"/>
      <c r="AK89" s="26"/>
      <c r="AL89" s="26"/>
      <c r="AM89" s="194" t="str">
        <f>IF(E17="","",E17)</f>
        <v xml:space="preserve"> </v>
      </c>
      <c r="AN89" s="195"/>
      <c r="AO89" s="195"/>
      <c r="AP89" s="195"/>
      <c r="AQ89" s="26"/>
      <c r="AR89" s="27"/>
      <c r="AS89" s="197" t="s">
        <v>49</v>
      </c>
      <c r="AT89" s="198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>S&amp;H stavební a obchodní firma, spol. s.r.o.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194" t="str">
        <f>IF(E20="","",E20)</f>
        <v xml:space="preserve"> </v>
      </c>
      <c r="AN90" s="195"/>
      <c r="AO90" s="195"/>
      <c r="AP90" s="195"/>
      <c r="AQ90" s="26"/>
      <c r="AR90" s="27"/>
      <c r="AS90" s="199"/>
      <c r="AT90" s="200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99"/>
      <c r="AT91" s="200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69" t="s">
        <v>50</v>
      </c>
      <c r="D92" s="170"/>
      <c r="E92" s="170"/>
      <c r="F92" s="170"/>
      <c r="G92" s="170"/>
      <c r="H92" s="54"/>
      <c r="I92" s="176" t="s">
        <v>51</v>
      </c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92" t="s">
        <v>52</v>
      </c>
      <c r="AH92" s="170"/>
      <c r="AI92" s="170"/>
      <c r="AJ92" s="170"/>
      <c r="AK92" s="170"/>
      <c r="AL92" s="170"/>
      <c r="AM92" s="170"/>
      <c r="AN92" s="176" t="s">
        <v>53</v>
      </c>
      <c r="AO92" s="170"/>
      <c r="AP92" s="196"/>
      <c r="AQ92" s="55" t="s">
        <v>54</v>
      </c>
      <c r="AR92" s="27"/>
      <c r="AS92" s="56" t="s">
        <v>55</v>
      </c>
      <c r="AT92" s="57" t="s">
        <v>56</v>
      </c>
      <c r="AU92" s="57" t="s">
        <v>57</v>
      </c>
      <c r="AV92" s="57" t="s">
        <v>58</v>
      </c>
      <c r="AW92" s="57" t="s">
        <v>59</v>
      </c>
      <c r="AX92" s="57" t="s">
        <v>60</v>
      </c>
      <c r="AY92" s="57" t="s">
        <v>61</v>
      </c>
      <c r="AZ92" s="57" t="s">
        <v>62</v>
      </c>
      <c r="BA92" s="57" t="s">
        <v>63</v>
      </c>
      <c r="BB92" s="57" t="s">
        <v>64</v>
      </c>
      <c r="BC92" s="57" t="s">
        <v>65</v>
      </c>
      <c r="BD92" s="58" t="s">
        <v>66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67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73">
        <f>ROUND(SUM(AG95:AG113),2)</f>
        <v>33479672.239999998</v>
      </c>
      <c r="AH94" s="173"/>
      <c r="AI94" s="173"/>
      <c r="AJ94" s="173"/>
      <c r="AK94" s="173"/>
      <c r="AL94" s="173"/>
      <c r="AM94" s="173"/>
      <c r="AN94" s="201">
        <f t="shared" ref="AN94:AN113" si="0">SUM(AG94,AT94)</f>
        <v>40510403.409999996</v>
      </c>
      <c r="AO94" s="201"/>
      <c r="AP94" s="201"/>
      <c r="AQ94" s="66" t="s">
        <v>1</v>
      </c>
      <c r="AR94" s="62"/>
      <c r="AS94" s="67">
        <f>ROUND(SUM(AS95:AS113),2)</f>
        <v>0</v>
      </c>
      <c r="AT94" s="68">
        <f t="shared" ref="AT94:AT113" si="1">ROUND(SUM(AV94:AW94),2)</f>
        <v>7030731.1699999999</v>
      </c>
      <c r="AU94" s="69">
        <f>ROUND(SUM(AU95:AU113),5)</f>
        <v>7901.0198499999997</v>
      </c>
      <c r="AV94" s="68">
        <f>ROUND(AZ94*L29,2)</f>
        <v>7030731.1699999999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ROUND(SUM(AZ95:AZ113),2)</f>
        <v>33479672.239999998</v>
      </c>
      <c r="BA94" s="68">
        <f>ROUND(SUM(BA95:BA113),2)</f>
        <v>0</v>
      </c>
      <c r="BB94" s="68">
        <f>ROUND(SUM(BB95:BB113),2)</f>
        <v>0</v>
      </c>
      <c r="BC94" s="68">
        <f>ROUND(SUM(BC95:BC113),2)</f>
        <v>0</v>
      </c>
      <c r="BD94" s="70">
        <f>ROUND(SUM(BD95:BD113),2)</f>
        <v>0</v>
      </c>
      <c r="BS94" s="71" t="s">
        <v>68</v>
      </c>
      <c r="BT94" s="71" t="s">
        <v>69</v>
      </c>
      <c r="BU94" s="72" t="s">
        <v>70</v>
      </c>
      <c r="BV94" s="71" t="s">
        <v>71</v>
      </c>
      <c r="BW94" s="71" t="s">
        <v>4</v>
      </c>
      <c r="BX94" s="71" t="s">
        <v>72</v>
      </c>
      <c r="CL94" s="71" t="s">
        <v>1</v>
      </c>
    </row>
    <row r="95" spans="1:91" s="7" customFormat="1" ht="16.5" customHeight="1">
      <c r="A95" s="73" t="s">
        <v>73</v>
      </c>
      <c r="B95" s="74"/>
      <c r="C95" s="75"/>
      <c r="D95" s="168" t="s">
        <v>74</v>
      </c>
      <c r="E95" s="168"/>
      <c r="F95" s="168"/>
      <c r="G95" s="168"/>
      <c r="H95" s="168"/>
      <c r="I95" s="76"/>
      <c r="J95" s="168" t="s">
        <v>75</v>
      </c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74">
        <f>'01 - Stavební'!J30</f>
        <v>23275944.489999998</v>
      </c>
      <c r="AH95" s="175"/>
      <c r="AI95" s="175"/>
      <c r="AJ95" s="175"/>
      <c r="AK95" s="175"/>
      <c r="AL95" s="175"/>
      <c r="AM95" s="175"/>
      <c r="AN95" s="174">
        <f t="shared" si="0"/>
        <v>28163892.829999998</v>
      </c>
      <c r="AO95" s="175"/>
      <c r="AP95" s="175"/>
      <c r="AQ95" s="77" t="s">
        <v>76</v>
      </c>
      <c r="AR95" s="74"/>
      <c r="AS95" s="78">
        <v>0</v>
      </c>
      <c r="AT95" s="79">
        <f t="shared" si="1"/>
        <v>4887948.34</v>
      </c>
      <c r="AU95" s="80">
        <f>'01 - Stavební'!P143</f>
        <v>4503.452687</v>
      </c>
      <c r="AV95" s="79">
        <f>'01 - Stavební'!J33</f>
        <v>4887948.34</v>
      </c>
      <c r="AW95" s="79">
        <f>'01 - Stavební'!J34</f>
        <v>0</v>
      </c>
      <c r="AX95" s="79">
        <f>'01 - Stavební'!J35</f>
        <v>0</v>
      </c>
      <c r="AY95" s="79">
        <f>'01 - Stavební'!J36</f>
        <v>0</v>
      </c>
      <c r="AZ95" s="79">
        <f>'01 - Stavební'!F33</f>
        <v>23275944.489999998</v>
      </c>
      <c r="BA95" s="79">
        <f>'01 - Stavební'!F34</f>
        <v>0</v>
      </c>
      <c r="BB95" s="79">
        <f>'01 - Stavební'!F35</f>
        <v>0</v>
      </c>
      <c r="BC95" s="79">
        <f>'01 - Stavební'!F36</f>
        <v>0</v>
      </c>
      <c r="BD95" s="81">
        <f>'01 - Stavební'!F37</f>
        <v>0</v>
      </c>
      <c r="BT95" s="82" t="s">
        <v>77</v>
      </c>
      <c r="BV95" s="82" t="s">
        <v>71</v>
      </c>
      <c r="BW95" s="82" t="s">
        <v>78</v>
      </c>
      <c r="BX95" s="82" t="s">
        <v>4</v>
      </c>
      <c r="CL95" s="82" t="s">
        <v>1</v>
      </c>
      <c r="CM95" s="82" t="s">
        <v>79</v>
      </c>
    </row>
    <row r="96" spans="1:91" s="7" customFormat="1" ht="16.5" customHeight="1">
      <c r="A96" s="73" t="s">
        <v>73</v>
      </c>
      <c r="B96" s="74"/>
      <c r="C96" s="75"/>
      <c r="D96" s="168" t="s">
        <v>80</v>
      </c>
      <c r="E96" s="168"/>
      <c r="F96" s="168"/>
      <c r="G96" s="168"/>
      <c r="H96" s="168"/>
      <c r="I96" s="76"/>
      <c r="J96" s="168" t="s">
        <v>81</v>
      </c>
      <c r="K96" s="168"/>
      <c r="L96" s="168"/>
      <c r="M96" s="168"/>
      <c r="N96" s="168"/>
      <c r="O96" s="168"/>
      <c r="P96" s="168"/>
      <c r="Q96" s="168"/>
      <c r="R96" s="168"/>
      <c r="S96" s="168"/>
      <c r="T96" s="168"/>
      <c r="U96" s="168"/>
      <c r="V96" s="168"/>
      <c r="W96" s="168"/>
      <c r="X96" s="168"/>
      <c r="Y96" s="168"/>
      <c r="Z96" s="168"/>
      <c r="AA96" s="168"/>
      <c r="AB96" s="168"/>
      <c r="AC96" s="168"/>
      <c r="AD96" s="168"/>
      <c r="AE96" s="168"/>
      <c r="AF96" s="168"/>
      <c r="AG96" s="174">
        <f>'02 - EI-silno'!J30</f>
        <v>2072000</v>
      </c>
      <c r="AH96" s="175"/>
      <c r="AI96" s="175"/>
      <c r="AJ96" s="175"/>
      <c r="AK96" s="175"/>
      <c r="AL96" s="175"/>
      <c r="AM96" s="175"/>
      <c r="AN96" s="174">
        <f t="shared" si="0"/>
        <v>2507120</v>
      </c>
      <c r="AO96" s="175"/>
      <c r="AP96" s="175"/>
      <c r="AQ96" s="77" t="s">
        <v>76</v>
      </c>
      <c r="AR96" s="74"/>
      <c r="AS96" s="78">
        <v>0</v>
      </c>
      <c r="AT96" s="79">
        <f t="shared" si="1"/>
        <v>435120</v>
      </c>
      <c r="AU96" s="80">
        <f>'02 - EI-silno'!P118</f>
        <v>0</v>
      </c>
      <c r="AV96" s="79">
        <f>'02 - EI-silno'!J33</f>
        <v>435120</v>
      </c>
      <c r="AW96" s="79">
        <f>'02 - EI-silno'!J34</f>
        <v>0</v>
      </c>
      <c r="AX96" s="79">
        <f>'02 - EI-silno'!J35</f>
        <v>0</v>
      </c>
      <c r="AY96" s="79">
        <f>'02 - EI-silno'!J36</f>
        <v>0</v>
      </c>
      <c r="AZ96" s="79">
        <f>'02 - EI-silno'!F33</f>
        <v>2072000</v>
      </c>
      <c r="BA96" s="79">
        <f>'02 - EI-silno'!F34</f>
        <v>0</v>
      </c>
      <c r="BB96" s="79">
        <f>'02 - EI-silno'!F35</f>
        <v>0</v>
      </c>
      <c r="BC96" s="79">
        <f>'02 - EI-silno'!F36</f>
        <v>0</v>
      </c>
      <c r="BD96" s="81">
        <f>'02 - EI-silno'!F37</f>
        <v>0</v>
      </c>
      <c r="BT96" s="82" t="s">
        <v>77</v>
      </c>
      <c r="BV96" s="82" t="s">
        <v>71</v>
      </c>
      <c r="BW96" s="82" t="s">
        <v>82</v>
      </c>
      <c r="BX96" s="82" t="s">
        <v>4</v>
      </c>
      <c r="CL96" s="82" t="s">
        <v>1</v>
      </c>
      <c r="CM96" s="82" t="s">
        <v>79</v>
      </c>
    </row>
    <row r="97" spans="1:91" s="7" customFormat="1" ht="16.5" customHeight="1">
      <c r="A97" s="73" t="s">
        <v>73</v>
      </c>
      <c r="B97" s="74"/>
      <c r="C97" s="75"/>
      <c r="D97" s="168" t="s">
        <v>83</v>
      </c>
      <c r="E97" s="168"/>
      <c r="F97" s="168"/>
      <c r="G97" s="168"/>
      <c r="H97" s="168"/>
      <c r="I97" s="76"/>
      <c r="J97" s="168" t="s">
        <v>84</v>
      </c>
      <c r="K97" s="168"/>
      <c r="L97" s="168"/>
      <c r="M97" s="168"/>
      <c r="N97" s="168"/>
      <c r="O97" s="168"/>
      <c r="P97" s="168"/>
      <c r="Q97" s="168"/>
      <c r="R97" s="168"/>
      <c r="S97" s="168"/>
      <c r="T97" s="168"/>
      <c r="U97" s="168"/>
      <c r="V97" s="168"/>
      <c r="W97" s="168"/>
      <c r="X97" s="168"/>
      <c r="Y97" s="168"/>
      <c r="Z97" s="168"/>
      <c r="AA97" s="168"/>
      <c r="AB97" s="168"/>
      <c r="AC97" s="168"/>
      <c r="AD97" s="168"/>
      <c r="AE97" s="168"/>
      <c r="AF97" s="168"/>
      <c r="AG97" s="174">
        <f>'03 - DT - (NEOCEŇUJE SE)'!J30</f>
        <v>0</v>
      </c>
      <c r="AH97" s="175"/>
      <c r="AI97" s="175"/>
      <c r="AJ97" s="175"/>
      <c r="AK97" s="175"/>
      <c r="AL97" s="175"/>
      <c r="AM97" s="175"/>
      <c r="AN97" s="174">
        <f t="shared" si="0"/>
        <v>0</v>
      </c>
      <c r="AO97" s="175"/>
      <c r="AP97" s="175"/>
      <c r="AQ97" s="77" t="s">
        <v>76</v>
      </c>
      <c r="AR97" s="74"/>
      <c r="AS97" s="78">
        <v>0</v>
      </c>
      <c r="AT97" s="79">
        <f t="shared" si="1"/>
        <v>0</v>
      </c>
      <c r="AU97" s="80">
        <f>'03 - DT - (NEOCEŇUJE SE)'!P118</f>
        <v>0</v>
      </c>
      <c r="AV97" s="79">
        <f>'03 - DT - (NEOCEŇUJE SE)'!J33</f>
        <v>0</v>
      </c>
      <c r="AW97" s="79">
        <f>'03 - DT - (NEOCEŇUJE SE)'!J34</f>
        <v>0</v>
      </c>
      <c r="AX97" s="79">
        <f>'03 - DT - (NEOCEŇUJE SE)'!J35</f>
        <v>0</v>
      </c>
      <c r="AY97" s="79">
        <f>'03 - DT - (NEOCEŇUJE SE)'!J36</f>
        <v>0</v>
      </c>
      <c r="AZ97" s="79">
        <f>'03 - DT - (NEOCEŇUJE SE)'!F33</f>
        <v>0</v>
      </c>
      <c r="BA97" s="79">
        <f>'03 - DT - (NEOCEŇUJE SE)'!F34</f>
        <v>0</v>
      </c>
      <c r="BB97" s="79">
        <f>'03 - DT - (NEOCEŇUJE SE)'!F35</f>
        <v>0</v>
      </c>
      <c r="BC97" s="79">
        <f>'03 - DT - (NEOCEŇUJE SE)'!F36</f>
        <v>0</v>
      </c>
      <c r="BD97" s="81">
        <f>'03 - DT - (NEOCEŇUJE SE)'!F37</f>
        <v>0</v>
      </c>
      <c r="BT97" s="82" t="s">
        <v>77</v>
      </c>
      <c r="BV97" s="82" t="s">
        <v>71</v>
      </c>
      <c r="BW97" s="82" t="s">
        <v>85</v>
      </c>
      <c r="BX97" s="82" t="s">
        <v>4</v>
      </c>
      <c r="CL97" s="82" t="s">
        <v>1</v>
      </c>
      <c r="CM97" s="82" t="s">
        <v>79</v>
      </c>
    </row>
    <row r="98" spans="1:91" s="7" customFormat="1" ht="16.5" customHeight="1">
      <c r="A98" s="73" t="s">
        <v>73</v>
      </c>
      <c r="B98" s="74"/>
      <c r="C98" s="75"/>
      <c r="D98" s="168" t="s">
        <v>86</v>
      </c>
      <c r="E98" s="168"/>
      <c r="F98" s="168"/>
      <c r="G98" s="168"/>
      <c r="H98" s="168"/>
      <c r="I98" s="76"/>
      <c r="J98" s="168" t="s">
        <v>87</v>
      </c>
      <c r="K98" s="168"/>
      <c r="L98" s="168"/>
      <c r="M98" s="168"/>
      <c r="N98" s="168"/>
      <c r="O98" s="168"/>
      <c r="P98" s="168"/>
      <c r="Q98" s="168"/>
      <c r="R98" s="168"/>
      <c r="S98" s="168"/>
      <c r="T98" s="168"/>
      <c r="U98" s="168"/>
      <c r="V98" s="168"/>
      <c r="W98" s="168"/>
      <c r="X98" s="168"/>
      <c r="Y98" s="168"/>
      <c r="Z98" s="168"/>
      <c r="AA98" s="168"/>
      <c r="AB98" s="168"/>
      <c r="AC98" s="168"/>
      <c r="AD98" s="168"/>
      <c r="AE98" s="168"/>
      <c r="AF98" s="168"/>
      <c r="AG98" s="174">
        <f>'04 - EPS, ERO - (NEOCEŇUJ...'!J30</f>
        <v>0</v>
      </c>
      <c r="AH98" s="175"/>
      <c r="AI98" s="175"/>
      <c r="AJ98" s="175"/>
      <c r="AK98" s="175"/>
      <c r="AL98" s="175"/>
      <c r="AM98" s="175"/>
      <c r="AN98" s="174">
        <f t="shared" si="0"/>
        <v>0</v>
      </c>
      <c r="AO98" s="175"/>
      <c r="AP98" s="175"/>
      <c r="AQ98" s="77" t="s">
        <v>76</v>
      </c>
      <c r="AR98" s="74"/>
      <c r="AS98" s="78">
        <v>0</v>
      </c>
      <c r="AT98" s="79">
        <f t="shared" si="1"/>
        <v>0</v>
      </c>
      <c r="AU98" s="80">
        <f>'04 - EPS, ERO - (NEOCEŇUJ...'!P118</f>
        <v>0</v>
      </c>
      <c r="AV98" s="79">
        <f>'04 - EPS, ERO - (NEOCEŇUJ...'!J33</f>
        <v>0</v>
      </c>
      <c r="AW98" s="79">
        <f>'04 - EPS, ERO - (NEOCEŇUJ...'!J34</f>
        <v>0</v>
      </c>
      <c r="AX98" s="79">
        <f>'04 - EPS, ERO - (NEOCEŇUJ...'!J35</f>
        <v>0</v>
      </c>
      <c r="AY98" s="79">
        <f>'04 - EPS, ERO - (NEOCEŇUJ...'!J36</f>
        <v>0</v>
      </c>
      <c r="AZ98" s="79">
        <f>'04 - EPS, ERO - (NEOCEŇUJ...'!F33</f>
        <v>0</v>
      </c>
      <c r="BA98" s="79">
        <f>'04 - EPS, ERO - (NEOCEŇUJ...'!F34</f>
        <v>0</v>
      </c>
      <c r="BB98" s="79">
        <f>'04 - EPS, ERO - (NEOCEŇUJ...'!F35</f>
        <v>0</v>
      </c>
      <c r="BC98" s="79">
        <f>'04 - EPS, ERO - (NEOCEŇUJ...'!F36</f>
        <v>0</v>
      </c>
      <c r="BD98" s="81">
        <f>'04 - EPS, ERO - (NEOCEŇUJ...'!F37</f>
        <v>0</v>
      </c>
      <c r="BT98" s="82" t="s">
        <v>77</v>
      </c>
      <c r="BV98" s="82" t="s">
        <v>71</v>
      </c>
      <c r="BW98" s="82" t="s">
        <v>88</v>
      </c>
      <c r="BX98" s="82" t="s">
        <v>4</v>
      </c>
      <c r="CL98" s="82" t="s">
        <v>1</v>
      </c>
      <c r="CM98" s="82" t="s">
        <v>79</v>
      </c>
    </row>
    <row r="99" spans="1:91" s="7" customFormat="1" ht="16.5" customHeight="1">
      <c r="A99" s="73" t="s">
        <v>73</v>
      </c>
      <c r="B99" s="74"/>
      <c r="C99" s="75"/>
      <c r="D99" s="168" t="s">
        <v>89</v>
      </c>
      <c r="E99" s="168"/>
      <c r="F99" s="168"/>
      <c r="G99" s="168"/>
      <c r="H99" s="168"/>
      <c r="I99" s="76"/>
      <c r="J99" s="168" t="s">
        <v>90</v>
      </c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74">
        <f>'05 - Logo'!J30</f>
        <v>89250</v>
      </c>
      <c r="AH99" s="175"/>
      <c r="AI99" s="175"/>
      <c r="AJ99" s="175"/>
      <c r="AK99" s="175"/>
      <c r="AL99" s="175"/>
      <c r="AM99" s="175"/>
      <c r="AN99" s="174">
        <f t="shared" si="0"/>
        <v>107992.5</v>
      </c>
      <c r="AO99" s="175"/>
      <c r="AP99" s="175"/>
      <c r="AQ99" s="77" t="s">
        <v>76</v>
      </c>
      <c r="AR99" s="74"/>
      <c r="AS99" s="78">
        <v>0</v>
      </c>
      <c r="AT99" s="79">
        <f t="shared" si="1"/>
        <v>18742.5</v>
      </c>
      <c r="AU99" s="80">
        <f>'05 - Logo'!P118</f>
        <v>0</v>
      </c>
      <c r="AV99" s="79">
        <f>'05 - Logo'!J33</f>
        <v>18742.5</v>
      </c>
      <c r="AW99" s="79">
        <f>'05 - Logo'!J34</f>
        <v>0</v>
      </c>
      <c r="AX99" s="79">
        <f>'05 - Logo'!J35</f>
        <v>0</v>
      </c>
      <c r="AY99" s="79">
        <f>'05 - Logo'!J36</f>
        <v>0</v>
      </c>
      <c r="AZ99" s="79">
        <f>'05 - Logo'!F33</f>
        <v>89250</v>
      </c>
      <c r="BA99" s="79">
        <f>'05 - Logo'!F34</f>
        <v>0</v>
      </c>
      <c r="BB99" s="79">
        <f>'05 - Logo'!F35</f>
        <v>0</v>
      </c>
      <c r="BC99" s="79">
        <f>'05 - Logo'!F36</f>
        <v>0</v>
      </c>
      <c r="BD99" s="81">
        <f>'05 - Logo'!F37</f>
        <v>0</v>
      </c>
      <c r="BT99" s="82" t="s">
        <v>77</v>
      </c>
      <c r="BV99" s="82" t="s">
        <v>71</v>
      </c>
      <c r="BW99" s="82" t="s">
        <v>91</v>
      </c>
      <c r="BX99" s="82" t="s">
        <v>4</v>
      </c>
      <c r="CL99" s="82" t="s">
        <v>1</v>
      </c>
      <c r="CM99" s="82" t="s">
        <v>79</v>
      </c>
    </row>
    <row r="100" spans="1:91" s="7" customFormat="1" ht="16.5" customHeight="1">
      <c r="A100" s="73" t="s">
        <v>73</v>
      </c>
      <c r="B100" s="74"/>
      <c r="C100" s="75"/>
      <c r="D100" s="168" t="s">
        <v>92</v>
      </c>
      <c r="E100" s="168"/>
      <c r="F100" s="168"/>
      <c r="G100" s="168"/>
      <c r="H100" s="168"/>
      <c r="I100" s="76"/>
      <c r="J100" s="168" t="s">
        <v>93</v>
      </c>
      <c r="K100" s="168"/>
      <c r="L100" s="168"/>
      <c r="M100" s="168"/>
      <c r="N100" s="168"/>
      <c r="O100" s="168"/>
      <c r="P100" s="168"/>
      <c r="Q100" s="168"/>
      <c r="R100" s="168"/>
      <c r="S100" s="168"/>
      <c r="T100" s="168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74">
        <f>'06 - MaR'!J30</f>
        <v>157516.79999999999</v>
      </c>
      <c r="AH100" s="175"/>
      <c r="AI100" s="175"/>
      <c r="AJ100" s="175"/>
      <c r="AK100" s="175"/>
      <c r="AL100" s="175"/>
      <c r="AM100" s="175"/>
      <c r="AN100" s="174">
        <f t="shared" si="0"/>
        <v>190595.33</v>
      </c>
      <c r="AO100" s="175"/>
      <c r="AP100" s="175"/>
      <c r="AQ100" s="77" t="s">
        <v>76</v>
      </c>
      <c r="AR100" s="74"/>
      <c r="AS100" s="78">
        <v>0</v>
      </c>
      <c r="AT100" s="79">
        <f t="shared" si="1"/>
        <v>33078.53</v>
      </c>
      <c r="AU100" s="80">
        <f>'06 - MaR'!P121</f>
        <v>0</v>
      </c>
      <c r="AV100" s="79">
        <f>'06 - MaR'!J33</f>
        <v>33078.53</v>
      </c>
      <c r="AW100" s="79">
        <f>'06 - MaR'!J34</f>
        <v>0</v>
      </c>
      <c r="AX100" s="79">
        <f>'06 - MaR'!J35</f>
        <v>0</v>
      </c>
      <c r="AY100" s="79">
        <f>'06 - MaR'!J36</f>
        <v>0</v>
      </c>
      <c r="AZ100" s="79">
        <f>'06 - MaR'!F33</f>
        <v>157516.79999999999</v>
      </c>
      <c r="BA100" s="79">
        <f>'06 - MaR'!F34</f>
        <v>0</v>
      </c>
      <c r="BB100" s="79">
        <f>'06 - MaR'!F35</f>
        <v>0</v>
      </c>
      <c r="BC100" s="79">
        <f>'06 - MaR'!F36</f>
        <v>0</v>
      </c>
      <c r="BD100" s="81">
        <f>'06 - MaR'!F37</f>
        <v>0</v>
      </c>
      <c r="BT100" s="82" t="s">
        <v>77</v>
      </c>
      <c r="BV100" s="82" t="s">
        <v>71</v>
      </c>
      <c r="BW100" s="82" t="s">
        <v>94</v>
      </c>
      <c r="BX100" s="82" t="s">
        <v>4</v>
      </c>
      <c r="CL100" s="82" t="s">
        <v>1</v>
      </c>
      <c r="CM100" s="82" t="s">
        <v>79</v>
      </c>
    </row>
    <row r="101" spans="1:91" s="7" customFormat="1" ht="16.5" customHeight="1">
      <c r="A101" s="73" t="s">
        <v>73</v>
      </c>
      <c r="B101" s="74"/>
      <c r="C101" s="75"/>
      <c r="D101" s="168" t="s">
        <v>95</v>
      </c>
      <c r="E101" s="168"/>
      <c r="F101" s="168"/>
      <c r="G101" s="168"/>
      <c r="H101" s="168"/>
      <c r="I101" s="76"/>
      <c r="J101" s="168" t="s">
        <v>96</v>
      </c>
      <c r="K101" s="168"/>
      <c r="L101" s="168"/>
      <c r="M101" s="168"/>
      <c r="N101" s="168"/>
      <c r="O101" s="168"/>
      <c r="P101" s="168"/>
      <c r="Q101" s="168"/>
      <c r="R101" s="168"/>
      <c r="S101" s="168"/>
      <c r="T101" s="168"/>
      <c r="U101" s="168"/>
      <c r="V101" s="168"/>
      <c r="W101" s="168"/>
      <c r="X101" s="168"/>
      <c r="Y101" s="168"/>
      <c r="Z101" s="168"/>
      <c r="AA101" s="168"/>
      <c r="AB101" s="168"/>
      <c r="AC101" s="168"/>
      <c r="AD101" s="168"/>
      <c r="AE101" s="168"/>
      <c r="AF101" s="168"/>
      <c r="AG101" s="174">
        <f>'07 - ZTI'!J30</f>
        <v>1332172.82</v>
      </c>
      <c r="AH101" s="175"/>
      <c r="AI101" s="175"/>
      <c r="AJ101" s="175"/>
      <c r="AK101" s="175"/>
      <c r="AL101" s="175"/>
      <c r="AM101" s="175"/>
      <c r="AN101" s="174">
        <f t="shared" si="0"/>
        <v>1611929.11</v>
      </c>
      <c r="AO101" s="175"/>
      <c r="AP101" s="175"/>
      <c r="AQ101" s="77" t="s">
        <v>76</v>
      </c>
      <c r="AR101" s="74"/>
      <c r="AS101" s="78">
        <v>0</v>
      </c>
      <c r="AT101" s="79">
        <f t="shared" si="1"/>
        <v>279756.28999999998</v>
      </c>
      <c r="AU101" s="80">
        <f>'07 - ZTI'!P132</f>
        <v>141.584756</v>
      </c>
      <c r="AV101" s="79">
        <f>'07 - ZTI'!J33</f>
        <v>279756.28999999998</v>
      </c>
      <c r="AW101" s="79">
        <f>'07 - ZTI'!J34</f>
        <v>0</v>
      </c>
      <c r="AX101" s="79">
        <f>'07 - ZTI'!J35</f>
        <v>0</v>
      </c>
      <c r="AY101" s="79">
        <f>'07 - ZTI'!J36</f>
        <v>0</v>
      </c>
      <c r="AZ101" s="79">
        <f>'07 - ZTI'!F33</f>
        <v>1332172.82</v>
      </c>
      <c r="BA101" s="79">
        <f>'07 - ZTI'!F34</f>
        <v>0</v>
      </c>
      <c r="BB101" s="79">
        <f>'07 - ZTI'!F35</f>
        <v>0</v>
      </c>
      <c r="BC101" s="79">
        <f>'07 - ZTI'!F36</f>
        <v>0</v>
      </c>
      <c r="BD101" s="81">
        <f>'07 - ZTI'!F37</f>
        <v>0</v>
      </c>
      <c r="BT101" s="82" t="s">
        <v>77</v>
      </c>
      <c r="BV101" s="82" t="s">
        <v>71</v>
      </c>
      <c r="BW101" s="82" t="s">
        <v>97</v>
      </c>
      <c r="BX101" s="82" t="s">
        <v>4</v>
      </c>
      <c r="CL101" s="82" t="s">
        <v>1</v>
      </c>
      <c r="CM101" s="82" t="s">
        <v>79</v>
      </c>
    </row>
    <row r="102" spans="1:91" s="7" customFormat="1" ht="16.5" customHeight="1">
      <c r="A102" s="73" t="s">
        <v>73</v>
      </c>
      <c r="B102" s="74"/>
      <c r="C102" s="75"/>
      <c r="D102" s="168" t="s">
        <v>98</v>
      </c>
      <c r="E102" s="168"/>
      <c r="F102" s="168"/>
      <c r="G102" s="168"/>
      <c r="H102" s="168"/>
      <c r="I102" s="76"/>
      <c r="J102" s="168" t="s">
        <v>99</v>
      </c>
      <c r="K102" s="168"/>
      <c r="L102" s="168"/>
      <c r="M102" s="168"/>
      <c r="N102" s="168"/>
      <c r="O102" s="168"/>
      <c r="P102" s="168"/>
      <c r="Q102" s="168"/>
      <c r="R102" s="168"/>
      <c r="S102" s="168"/>
      <c r="T102" s="168"/>
      <c r="U102" s="168"/>
      <c r="V102" s="168"/>
      <c r="W102" s="168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74">
        <f>'08 - UT - kotelny'!J30</f>
        <v>728624.4</v>
      </c>
      <c r="AH102" s="175"/>
      <c r="AI102" s="175"/>
      <c r="AJ102" s="175"/>
      <c r="AK102" s="175"/>
      <c r="AL102" s="175"/>
      <c r="AM102" s="175"/>
      <c r="AN102" s="174">
        <f t="shared" si="0"/>
        <v>881635.52</v>
      </c>
      <c r="AO102" s="175"/>
      <c r="AP102" s="175"/>
      <c r="AQ102" s="77" t="s">
        <v>76</v>
      </c>
      <c r="AR102" s="74"/>
      <c r="AS102" s="78">
        <v>0</v>
      </c>
      <c r="AT102" s="79">
        <f t="shared" si="1"/>
        <v>153011.12</v>
      </c>
      <c r="AU102" s="80">
        <f>'08 - UT - kotelny'!P122</f>
        <v>0</v>
      </c>
      <c r="AV102" s="79">
        <f>'08 - UT - kotelny'!J33</f>
        <v>153011.12</v>
      </c>
      <c r="AW102" s="79">
        <f>'08 - UT - kotelny'!J34</f>
        <v>0</v>
      </c>
      <c r="AX102" s="79">
        <f>'08 - UT - kotelny'!J35</f>
        <v>0</v>
      </c>
      <c r="AY102" s="79">
        <f>'08 - UT - kotelny'!J36</f>
        <v>0</v>
      </c>
      <c r="AZ102" s="79">
        <f>'08 - UT - kotelny'!F33</f>
        <v>728624.4</v>
      </c>
      <c r="BA102" s="79">
        <f>'08 - UT - kotelny'!F34</f>
        <v>0</v>
      </c>
      <c r="BB102" s="79">
        <f>'08 - UT - kotelny'!F35</f>
        <v>0</v>
      </c>
      <c r="BC102" s="79">
        <f>'08 - UT - kotelny'!F36</f>
        <v>0</v>
      </c>
      <c r="BD102" s="81">
        <f>'08 - UT - kotelny'!F37</f>
        <v>0</v>
      </c>
      <c r="BT102" s="82" t="s">
        <v>77</v>
      </c>
      <c r="BV102" s="82" t="s">
        <v>71</v>
      </c>
      <c r="BW102" s="82" t="s">
        <v>100</v>
      </c>
      <c r="BX102" s="82" t="s">
        <v>4</v>
      </c>
      <c r="CL102" s="82" t="s">
        <v>1</v>
      </c>
      <c r="CM102" s="82" t="s">
        <v>79</v>
      </c>
    </row>
    <row r="103" spans="1:91" s="7" customFormat="1" ht="16.5" customHeight="1">
      <c r="A103" s="73" t="s">
        <v>73</v>
      </c>
      <c r="B103" s="74"/>
      <c r="C103" s="75"/>
      <c r="D103" s="168" t="s">
        <v>101</v>
      </c>
      <c r="E103" s="168"/>
      <c r="F103" s="168"/>
      <c r="G103" s="168"/>
      <c r="H103" s="168"/>
      <c r="I103" s="76"/>
      <c r="J103" s="168" t="s">
        <v>102</v>
      </c>
      <c r="K103" s="168"/>
      <c r="L103" s="168"/>
      <c r="M103" s="168"/>
      <c r="N103" s="168"/>
      <c r="O103" s="168"/>
      <c r="P103" s="168"/>
      <c r="Q103" s="168"/>
      <c r="R103" s="168"/>
      <c r="S103" s="168"/>
      <c r="T103" s="168"/>
      <c r="U103" s="168"/>
      <c r="V103" s="168"/>
      <c r="W103" s="168"/>
      <c r="X103" s="168"/>
      <c r="Y103" s="168"/>
      <c r="Z103" s="168"/>
      <c r="AA103" s="168"/>
      <c r="AB103" s="168"/>
      <c r="AC103" s="168"/>
      <c r="AD103" s="168"/>
      <c r="AE103" s="168"/>
      <c r="AF103" s="168"/>
      <c r="AG103" s="174">
        <f>'09 - UT - otopná soustava'!J30</f>
        <v>649304.88</v>
      </c>
      <c r="AH103" s="175"/>
      <c r="AI103" s="175"/>
      <c r="AJ103" s="175"/>
      <c r="AK103" s="175"/>
      <c r="AL103" s="175"/>
      <c r="AM103" s="175"/>
      <c r="AN103" s="174">
        <f t="shared" si="0"/>
        <v>785658.9</v>
      </c>
      <c r="AO103" s="175"/>
      <c r="AP103" s="175"/>
      <c r="AQ103" s="77" t="s">
        <v>76</v>
      </c>
      <c r="AR103" s="74"/>
      <c r="AS103" s="78">
        <v>0</v>
      </c>
      <c r="AT103" s="79">
        <f t="shared" si="1"/>
        <v>136354.01999999999</v>
      </c>
      <c r="AU103" s="80">
        <f>'09 - UT - otopná soustava'!P123</f>
        <v>0</v>
      </c>
      <c r="AV103" s="79">
        <f>'09 - UT - otopná soustava'!J33</f>
        <v>136354.01999999999</v>
      </c>
      <c r="AW103" s="79">
        <f>'09 - UT - otopná soustava'!J34</f>
        <v>0</v>
      </c>
      <c r="AX103" s="79">
        <f>'09 - UT - otopná soustava'!J35</f>
        <v>0</v>
      </c>
      <c r="AY103" s="79">
        <f>'09 - UT - otopná soustava'!J36</f>
        <v>0</v>
      </c>
      <c r="AZ103" s="79">
        <f>'09 - UT - otopná soustava'!F33</f>
        <v>649304.88</v>
      </c>
      <c r="BA103" s="79">
        <f>'09 - UT - otopná soustava'!F34</f>
        <v>0</v>
      </c>
      <c r="BB103" s="79">
        <f>'09 - UT - otopná soustava'!F35</f>
        <v>0</v>
      </c>
      <c r="BC103" s="79">
        <f>'09 - UT - otopná soustava'!F36</f>
        <v>0</v>
      </c>
      <c r="BD103" s="81">
        <f>'09 - UT - otopná soustava'!F37</f>
        <v>0</v>
      </c>
      <c r="BT103" s="82" t="s">
        <v>77</v>
      </c>
      <c r="BV103" s="82" t="s">
        <v>71</v>
      </c>
      <c r="BW103" s="82" t="s">
        <v>103</v>
      </c>
      <c r="BX103" s="82" t="s">
        <v>4</v>
      </c>
      <c r="CL103" s="82" t="s">
        <v>1</v>
      </c>
      <c r="CM103" s="82" t="s">
        <v>79</v>
      </c>
    </row>
    <row r="104" spans="1:91" s="7" customFormat="1" ht="16.5" customHeight="1">
      <c r="A104" s="73" t="s">
        <v>73</v>
      </c>
      <c r="B104" s="74"/>
      <c r="C104" s="75"/>
      <c r="D104" s="168" t="s">
        <v>104</v>
      </c>
      <c r="E104" s="168"/>
      <c r="F104" s="168"/>
      <c r="G104" s="168"/>
      <c r="H104" s="168"/>
      <c r="I104" s="76"/>
      <c r="J104" s="168" t="s">
        <v>105</v>
      </c>
      <c r="K104" s="168"/>
      <c r="L104" s="168"/>
      <c r="M104" s="168"/>
      <c r="N104" s="168"/>
      <c r="O104" s="168"/>
      <c r="P104" s="168"/>
      <c r="Q104" s="168"/>
      <c r="R104" s="168"/>
      <c r="S104" s="168"/>
      <c r="T104" s="168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74">
        <f>'10 - VZT'!J30</f>
        <v>220880.42</v>
      </c>
      <c r="AH104" s="175"/>
      <c r="AI104" s="175"/>
      <c r="AJ104" s="175"/>
      <c r="AK104" s="175"/>
      <c r="AL104" s="175"/>
      <c r="AM104" s="175"/>
      <c r="AN104" s="174">
        <f t="shared" si="0"/>
        <v>267265.31</v>
      </c>
      <c r="AO104" s="175"/>
      <c r="AP104" s="175"/>
      <c r="AQ104" s="77" t="s">
        <v>76</v>
      </c>
      <c r="AR104" s="74"/>
      <c r="AS104" s="78">
        <v>0</v>
      </c>
      <c r="AT104" s="79">
        <f t="shared" si="1"/>
        <v>46384.89</v>
      </c>
      <c r="AU104" s="80">
        <f>'10 - VZT'!P126</f>
        <v>149.24898899999999</v>
      </c>
      <c r="AV104" s="79">
        <f>'10 - VZT'!J33</f>
        <v>46384.89</v>
      </c>
      <c r="AW104" s="79">
        <f>'10 - VZT'!J34</f>
        <v>0</v>
      </c>
      <c r="AX104" s="79">
        <f>'10 - VZT'!J35</f>
        <v>0</v>
      </c>
      <c r="AY104" s="79">
        <f>'10 - VZT'!J36</f>
        <v>0</v>
      </c>
      <c r="AZ104" s="79">
        <f>'10 - VZT'!F33</f>
        <v>220880.42</v>
      </c>
      <c r="BA104" s="79">
        <f>'10 - VZT'!F34</f>
        <v>0</v>
      </c>
      <c r="BB104" s="79">
        <f>'10 - VZT'!F35</f>
        <v>0</v>
      </c>
      <c r="BC104" s="79">
        <f>'10 - VZT'!F36</f>
        <v>0</v>
      </c>
      <c r="BD104" s="81">
        <f>'10 - VZT'!F37</f>
        <v>0</v>
      </c>
      <c r="BT104" s="82" t="s">
        <v>77</v>
      </c>
      <c r="BV104" s="82" t="s">
        <v>71</v>
      </c>
      <c r="BW104" s="82" t="s">
        <v>106</v>
      </c>
      <c r="BX104" s="82" t="s">
        <v>4</v>
      </c>
      <c r="CL104" s="82" t="s">
        <v>1</v>
      </c>
      <c r="CM104" s="82" t="s">
        <v>79</v>
      </c>
    </row>
    <row r="105" spans="1:91" s="7" customFormat="1" ht="16.5" customHeight="1">
      <c r="A105" s="73" t="s">
        <v>73</v>
      </c>
      <c r="B105" s="74"/>
      <c r="C105" s="75"/>
      <c r="D105" s="168" t="s">
        <v>107</v>
      </c>
      <c r="E105" s="168"/>
      <c r="F105" s="168"/>
      <c r="G105" s="168"/>
      <c r="H105" s="168"/>
      <c r="I105" s="76"/>
      <c r="J105" s="168" t="s">
        <v>108</v>
      </c>
      <c r="K105" s="168"/>
      <c r="L105" s="168"/>
      <c r="M105" s="168"/>
      <c r="N105" s="168"/>
      <c r="O105" s="168"/>
      <c r="P105" s="168"/>
      <c r="Q105" s="168"/>
      <c r="R105" s="168"/>
      <c r="S105" s="168"/>
      <c r="T105" s="168"/>
      <c r="U105" s="168"/>
      <c r="V105" s="168"/>
      <c r="W105" s="168"/>
      <c r="X105" s="168"/>
      <c r="Y105" s="168"/>
      <c r="Z105" s="168"/>
      <c r="AA105" s="168"/>
      <c r="AB105" s="168"/>
      <c r="AC105" s="168"/>
      <c r="AD105" s="168"/>
      <c r="AE105" s="168"/>
      <c r="AF105" s="168"/>
      <c r="AG105" s="174">
        <f>'11 - VZT-1'!J30</f>
        <v>808483.2</v>
      </c>
      <c r="AH105" s="175"/>
      <c r="AI105" s="175"/>
      <c r="AJ105" s="175"/>
      <c r="AK105" s="175"/>
      <c r="AL105" s="175"/>
      <c r="AM105" s="175"/>
      <c r="AN105" s="174">
        <f t="shared" si="0"/>
        <v>978264.66999999993</v>
      </c>
      <c r="AO105" s="175"/>
      <c r="AP105" s="175"/>
      <c r="AQ105" s="77" t="s">
        <v>76</v>
      </c>
      <c r="AR105" s="74"/>
      <c r="AS105" s="78">
        <v>0</v>
      </c>
      <c r="AT105" s="79">
        <f t="shared" si="1"/>
        <v>169781.47</v>
      </c>
      <c r="AU105" s="80">
        <f>'11 - VZT-1'!P133</f>
        <v>0</v>
      </c>
      <c r="AV105" s="79">
        <f>'11 - VZT-1'!J33</f>
        <v>169781.47</v>
      </c>
      <c r="AW105" s="79">
        <f>'11 - VZT-1'!J34</f>
        <v>0</v>
      </c>
      <c r="AX105" s="79">
        <f>'11 - VZT-1'!J35</f>
        <v>0</v>
      </c>
      <c r="AY105" s="79">
        <f>'11 - VZT-1'!J36</f>
        <v>0</v>
      </c>
      <c r="AZ105" s="79">
        <f>'11 - VZT-1'!F33</f>
        <v>808483.2</v>
      </c>
      <c r="BA105" s="79">
        <f>'11 - VZT-1'!F34</f>
        <v>0</v>
      </c>
      <c r="BB105" s="79">
        <f>'11 - VZT-1'!F35</f>
        <v>0</v>
      </c>
      <c r="BC105" s="79">
        <f>'11 - VZT-1'!F36</f>
        <v>0</v>
      </c>
      <c r="BD105" s="81">
        <f>'11 - VZT-1'!F37</f>
        <v>0</v>
      </c>
      <c r="BT105" s="82" t="s">
        <v>77</v>
      </c>
      <c r="BV105" s="82" t="s">
        <v>71</v>
      </c>
      <c r="BW105" s="82" t="s">
        <v>109</v>
      </c>
      <c r="BX105" s="82" t="s">
        <v>4</v>
      </c>
      <c r="CL105" s="82" t="s">
        <v>1</v>
      </c>
      <c r="CM105" s="82" t="s">
        <v>79</v>
      </c>
    </row>
    <row r="106" spans="1:91" s="7" customFormat="1" ht="16.5" customHeight="1">
      <c r="A106" s="73" t="s">
        <v>73</v>
      </c>
      <c r="B106" s="74"/>
      <c r="C106" s="75"/>
      <c r="D106" s="168" t="s">
        <v>110</v>
      </c>
      <c r="E106" s="168"/>
      <c r="F106" s="168"/>
      <c r="G106" s="168"/>
      <c r="H106" s="168"/>
      <c r="I106" s="76"/>
      <c r="J106" s="168" t="s">
        <v>111</v>
      </c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74">
        <f>'12 - Komunikace'!J30</f>
        <v>850314.47</v>
      </c>
      <c r="AH106" s="175"/>
      <c r="AI106" s="175"/>
      <c r="AJ106" s="175"/>
      <c r="AK106" s="175"/>
      <c r="AL106" s="175"/>
      <c r="AM106" s="175"/>
      <c r="AN106" s="174">
        <f t="shared" si="0"/>
        <v>1028880.51</v>
      </c>
      <c r="AO106" s="175"/>
      <c r="AP106" s="175"/>
      <c r="AQ106" s="77" t="s">
        <v>76</v>
      </c>
      <c r="AR106" s="74"/>
      <c r="AS106" s="78">
        <v>0</v>
      </c>
      <c r="AT106" s="79">
        <f t="shared" si="1"/>
        <v>178566.04</v>
      </c>
      <c r="AU106" s="80">
        <f>'12 - Komunikace'!P125</f>
        <v>656.44316500000002</v>
      </c>
      <c r="AV106" s="79">
        <f>'12 - Komunikace'!J33</f>
        <v>178566.04</v>
      </c>
      <c r="AW106" s="79">
        <f>'12 - Komunikace'!J34</f>
        <v>0</v>
      </c>
      <c r="AX106" s="79">
        <f>'12 - Komunikace'!J35</f>
        <v>0</v>
      </c>
      <c r="AY106" s="79">
        <f>'12 - Komunikace'!J36</f>
        <v>0</v>
      </c>
      <c r="AZ106" s="79">
        <f>'12 - Komunikace'!F33</f>
        <v>850314.47</v>
      </c>
      <c r="BA106" s="79">
        <f>'12 - Komunikace'!F34</f>
        <v>0</v>
      </c>
      <c r="BB106" s="79">
        <f>'12 - Komunikace'!F35</f>
        <v>0</v>
      </c>
      <c r="BC106" s="79">
        <f>'12 - Komunikace'!F36</f>
        <v>0</v>
      </c>
      <c r="BD106" s="81">
        <f>'12 - Komunikace'!F37</f>
        <v>0</v>
      </c>
      <c r="BT106" s="82" t="s">
        <v>77</v>
      </c>
      <c r="BV106" s="82" t="s">
        <v>71</v>
      </c>
      <c r="BW106" s="82" t="s">
        <v>112</v>
      </c>
      <c r="BX106" s="82" t="s">
        <v>4</v>
      </c>
      <c r="CL106" s="82" t="s">
        <v>1</v>
      </c>
      <c r="CM106" s="82" t="s">
        <v>79</v>
      </c>
    </row>
    <row r="107" spans="1:91" s="7" customFormat="1" ht="16.5" customHeight="1">
      <c r="A107" s="73" t="s">
        <v>73</v>
      </c>
      <c r="B107" s="74"/>
      <c r="C107" s="75"/>
      <c r="D107" s="168" t="s">
        <v>113</v>
      </c>
      <c r="E107" s="168"/>
      <c r="F107" s="168"/>
      <c r="G107" s="168"/>
      <c r="H107" s="168"/>
      <c r="I107" s="76"/>
      <c r="J107" s="168" t="s">
        <v>114</v>
      </c>
      <c r="K107" s="168"/>
      <c r="L107" s="168"/>
      <c r="M107" s="168"/>
      <c r="N107" s="168"/>
      <c r="O107" s="168"/>
      <c r="P107" s="168"/>
      <c r="Q107" s="168"/>
      <c r="R107" s="168"/>
      <c r="S107" s="168"/>
      <c r="T107" s="168"/>
      <c r="U107" s="168"/>
      <c r="V107" s="168"/>
      <c r="W107" s="168"/>
      <c r="X107" s="168"/>
      <c r="Y107" s="168"/>
      <c r="Z107" s="168"/>
      <c r="AA107" s="168"/>
      <c r="AB107" s="168"/>
      <c r="AC107" s="168"/>
      <c r="AD107" s="168"/>
      <c r="AE107" s="168"/>
      <c r="AF107" s="168"/>
      <c r="AG107" s="174">
        <f>'13 - Kanalizace deštová'!J30</f>
        <v>726671.95</v>
      </c>
      <c r="AH107" s="175"/>
      <c r="AI107" s="175"/>
      <c r="AJ107" s="175"/>
      <c r="AK107" s="175"/>
      <c r="AL107" s="175"/>
      <c r="AM107" s="175"/>
      <c r="AN107" s="174">
        <f t="shared" si="0"/>
        <v>879273.05999999994</v>
      </c>
      <c r="AO107" s="175"/>
      <c r="AP107" s="175"/>
      <c r="AQ107" s="77" t="s">
        <v>76</v>
      </c>
      <c r="AR107" s="74"/>
      <c r="AS107" s="78">
        <v>0</v>
      </c>
      <c r="AT107" s="79">
        <f t="shared" si="1"/>
        <v>152601.10999999999</v>
      </c>
      <c r="AU107" s="80">
        <f>'13 - Kanalizace deštová'!P127</f>
        <v>1161.4458999999999</v>
      </c>
      <c r="AV107" s="79">
        <f>'13 - Kanalizace deštová'!J33</f>
        <v>152601.10999999999</v>
      </c>
      <c r="AW107" s="79">
        <f>'13 - Kanalizace deštová'!J34</f>
        <v>0</v>
      </c>
      <c r="AX107" s="79">
        <f>'13 - Kanalizace deštová'!J35</f>
        <v>0</v>
      </c>
      <c r="AY107" s="79">
        <f>'13 - Kanalizace deštová'!J36</f>
        <v>0</v>
      </c>
      <c r="AZ107" s="79">
        <f>'13 - Kanalizace deštová'!F33</f>
        <v>726671.95</v>
      </c>
      <c r="BA107" s="79">
        <f>'13 - Kanalizace deštová'!F34</f>
        <v>0</v>
      </c>
      <c r="BB107" s="79">
        <f>'13 - Kanalizace deštová'!F35</f>
        <v>0</v>
      </c>
      <c r="BC107" s="79">
        <f>'13 - Kanalizace deštová'!F36</f>
        <v>0</v>
      </c>
      <c r="BD107" s="81">
        <f>'13 - Kanalizace deštová'!F37</f>
        <v>0</v>
      </c>
      <c r="BT107" s="82" t="s">
        <v>77</v>
      </c>
      <c r="BV107" s="82" t="s">
        <v>71</v>
      </c>
      <c r="BW107" s="82" t="s">
        <v>115</v>
      </c>
      <c r="BX107" s="82" t="s">
        <v>4</v>
      </c>
      <c r="CL107" s="82" t="s">
        <v>1</v>
      </c>
      <c r="CM107" s="82" t="s">
        <v>79</v>
      </c>
    </row>
    <row r="108" spans="1:91" s="7" customFormat="1" ht="16.5" customHeight="1">
      <c r="A108" s="73" t="s">
        <v>73</v>
      </c>
      <c r="B108" s="74"/>
      <c r="C108" s="75"/>
      <c r="D108" s="168" t="s">
        <v>116</v>
      </c>
      <c r="E108" s="168"/>
      <c r="F108" s="168"/>
      <c r="G108" s="168"/>
      <c r="H108" s="168"/>
      <c r="I108" s="76"/>
      <c r="J108" s="168" t="s">
        <v>117</v>
      </c>
      <c r="K108" s="168"/>
      <c r="L108" s="168"/>
      <c r="M108" s="168"/>
      <c r="N108" s="168"/>
      <c r="O108" s="168"/>
      <c r="P108" s="168"/>
      <c r="Q108" s="168"/>
      <c r="R108" s="168"/>
      <c r="S108" s="168"/>
      <c r="T108" s="168"/>
      <c r="U108" s="168"/>
      <c r="V108" s="168"/>
      <c r="W108" s="168"/>
      <c r="X108" s="168"/>
      <c r="Y108" s="168"/>
      <c r="Z108" s="168"/>
      <c r="AA108" s="168"/>
      <c r="AB108" s="168"/>
      <c r="AC108" s="168"/>
      <c r="AD108" s="168"/>
      <c r="AE108" s="168"/>
      <c r="AF108" s="168"/>
      <c r="AG108" s="174">
        <f>'14 - Kanalizace splašková'!J30</f>
        <v>279852.95</v>
      </c>
      <c r="AH108" s="175"/>
      <c r="AI108" s="175"/>
      <c r="AJ108" s="175"/>
      <c r="AK108" s="175"/>
      <c r="AL108" s="175"/>
      <c r="AM108" s="175"/>
      <c r="AN108" s="174">
        <f t="shared" si="0"/>
        <v>338622.07</v>
      </c>
      <c r="AO108" s="175"/>
      <c r="AP108" s="175"/>
      <c r="AQ108" s="77" t="s">
        <v>76</v>
      </c>
      <c r="AR108" s="74"/>
      <c r="AS108" s="78">
        <v>0</v>
      </c>
      <c r="AT108" s="79">
        <f t="shared" si="1"/>
        <v>58769.120000000003</v>
      </c>
      <c r="AU108" s="80">
        <f>'14 - Kanalizace splašková'!P127</f>
        <v>468.50832000000003</v>
      </c>
      <c r="AV108" s="79">
        <f>'14 - Kanalizace splašková'!J33</f>
        <v>58769.120000000003</v>
      </c>
      <c r="AW108" s="79">
        <f>'14 - Kanalizace splašková'!J34</f>
        <v>0</v>
      </c>
      <c r="AX108" s="79">
        <f>'14 - Kanalizace splašková'!J35</f>
        <v>0</v>
      </c>
      <c r="AY108" s="79">
        <f>'14 - Kanalizace splašková'!J36</f>
        <v>0</v>
      </c>
      <c r="AZ108" s="79">
        <f>'14 - Kanalizace splašková'!F33</f>
        <v>279852.95</v>
      </c>
      <c r="BA108" s="79">
        <f>'14 - Kanalizace splašková'!F34</f>
        <v>0</v>
      </c>
      <c r="BB108" s="79">
        <f>'14 - Kanalizace splašková'!F35</f>
        <v>0</v>
      </c>
      <c r="BC108" s="79">
        <f>'14 - Kanalizace splašková'!F36</f>
        <v>0</v>
      </c>
      <c r="BD108" s="81">
        <f>'14 - Kanalizace splašková'!F37</f>
        <v>0</v>
      </c>
      <c r="BT108" s="82" t="s">
        <v>77</v>
      </c>
      <c r="BV108" s="82" t="s">
        <v>71</v>
      </c>
      <c r="BW108" s="82" t="s">
        <v>118</v>
      </c>
      <c r="BX108" s="82" t="s">
        <v>4</v>
      </c>
      <c r="CL108" s="82" t="s">
        <v>1</v>
      </c>
      <c r="CM108" s="82" t="s">
        <v>79</v>
      </c>
    </row>
    <row r="109" spans="1:91" s="7" customFormat="1" ht="16.5" customHeight="1">
      <c r="A109" s="73" t="s">
        <v>73</v>
      </c>
      <c r="B109" s="74"/>
      <c r="C109" s="75"/>
      <c r="D109" s="168" t="s">
        <v>8</v>
      </c>
      <c r="E109" s="168"/>
      <c r="F109" s="168"/>
      <c r="G109" s="168"/>
      <c r="H109" s="168"/>
      <c r="I109" s="76"/>
      <c r="J109" s="168" t="s">
        <v>119</v>
      </c>
      <c r="K109" s="168"/>
      <c r="L109" s="168"/>
      <c r="M109" s="168"/>
      <c r="N109" s="168"/>
      <c r="O109" s="168"/>
      <c r="P109" s="168"/>
      <c r="Q109" s="168"/>
      <c r="R109" s="168"/>
      <c r="S109" s="168"/>
      <c r="T109" s="168"/>
      <c r="U109" s="168"/>
      <c r="V109" s="168"/>
      <c r="W109" s="168"/>
      <c r="X109" s="168"/>
      <c r="Y109" s="168"/>
      <c r="Z109" s="168"/>
      <c r="AA109" s="168"/>
      <c r="AB109" s="168"/>
      <c r="AC109" s="168"/>
      <c r="AD109" s="168"/>
      <c r="AE109" s="168"/>
      <c r="AF109" s="168"/>
      <c r="AG109" s="174">
        <f>'15 - Přípojka NN'!J30</f>
        <v>98162.99</v>
      </c>
      <c r="AH109" s="175"/>
      <c r="AI109" s="175"/>
      <c r="AJ109" s="175"/>
      <c r="AK109" s="175"/>
      <c r="AL109" s="175"/>
      <c r="AM109" s="175"/>
      <c r="AN109" s="174">
        <f t="shared" si="0"/>
        <v>118777.22</v>
      </c>
      <c r="AO109" s="175"/>
      <c r="AP109" s="175"/>
      <c r="AQ109" s="77" t="s">
        <v>76</v>
      </c>
      <c r="AR109" s="74"/>
      <c r="AS109" s="78">
        <v>0</v>
      </c>
      <c r="AT109" s="79">
        <f t="shared" si="1"/>
        <v>20614.23</v>
      </c>
      <c r="AU109" s="80">
        <f>'15 - Přípojka NN'!P128</f>
        <v>68.177546000000007</v>
      </c>
      <c r="AV109" s="79">
        <f>'15 - Přípojka NN'!J33</f>
        <v>20614.23</v>
      </c>
      <c r="AW109" s="79">
        <f>'15 - Přípojka NN'!J34</f>
        <v>0</v>
      </c>
      <c r="AX109" s="79">
        <f>'15 - Přípojka NN'!J35</f>
        <v>0</v>
      </c>
      <c r="AY109" s="79">
        <f>'15 - Přípojka NN'!J36</f>
        <v>0</v>
      </c>
      <c r="AZ109" s="79">
        <f>'15 - Přípojka NN'!F33</f>
        <v>98162.99</v>
      </c>
      <c r="BA109" s="79">
        <f>'15 - Přípojka NN'!F34</f>
        <v>0</v>
      </c>
      <c r="BB109" s="79">
        <f>'15 - Přípojka NN'!F35</f>
        <v>0</v>
      </c>
      <c r="BC109" s="79">
        <f>'15 - Přípojka NN'!F36</f>
        <v>0</v>
      </c>
      <c r="BD109" s="81">
        <f>'15 - Přípojka NN'!F37</f>
        <v>0</v>
      </c>
      <c r="BT109" s="82" t="s">
        <v>77</v>
      </c>
      <c r="BV109" s="82" t="s">
        <v>71</v>
      </c>
      <c r="BW109" s="82" t="s">
        <v>120</v>
      </c>
      <c r="BX109" s="82" t="s">
        <v>4</v>
      </c>
      <c r="CL109" s="82" t="s">
        <v>1</v>
      </c>
      <c r="CM109" s="82" t="s">
        <v>79</v>
      </c>
    </row>
    <row r="110" spans="1:91" s="7" customFormat="1" ht="16.5" customHeight="1">
      <c r="A110" s="73" t="s">
        <v>73</v>
      </c>
      <c r="B110" s="74"/>
      <c r="C110" s="75"/>
      <c r="D110" s="168" t="s">
        <v>121</v>
      </c>
      <c r="E110" s="168"/>
      <c r="F110" s="168"/>
      <c r="G110" s="168"/>
      <c r="H110" s="168"/>
      <c r="I110" s="76"/>
      <c r="J110" s="168" t="s">
        <v>122</v>
      </c>
      <c r="K110" s="168"/>
      <c r="L110" s="168"/>
      <c r="M110" s="168"/>
      <c r="N110" s="168"/>
      <c r="O110" s="168"/>
      <c r="P110" s="168"/>
      <c r="Q110" s="168"/>
      <c r="R110" s="168"/>
      <c r="S110" s="168"/>
      <c r="T110" s="168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74">
        <f>'16 - Přípojka vody'!J30</f>
        <v>543706.17000000004</v>
      </c>
      <c r="AH110" s="175"/>
      <c r="AI110" s="175"/>
      <c r="AJ110" s="175"/>
      <c r="AK110" s="175"/>
      <c r="AL110" s="175"/>
      <c r="AM110" s="175"/>
      <c r="AN110" s="174">
        <f t="shared" si="0"/>
        <v>657884.47000000009</v>
      </c>
      <c r="AO110" s="175"/>
      <c r="AP110" s="175"/>
      <c r="AQ110" s="77" t="s">
        <v>76</v>
      </c>
      <c r="AR110" s="74"/>
      <c r="AS110" s="78">
        <v>0</v>
      </c>
      <c r="AT110" s="79">
        <f t="shared" si="1"/>
        <v>114178.3</v>
      </c>
      <c r="AU110" s="80">
        <f>'16 - Přípojka vody'!P128</f>
        <v>637.12081000000001</v>
      </c>
      <c r="AV110" s="79">
        <f>'16 - Přípojka vody'!J33</f>
        <v>114178.3</v>
      </c>
      <c r="AW110" s="79">
        <f>'16 - Přípojka vody'!J34</f>
        <v>0</v>
      </c>
      <c r="AX110" s="79">
        <f>'16 - Přípojka vody'!J35</f>
        <v>0</v>
      </c>
      <c r="AY110" s="79">
        <f>'16 - Přípojka vody'!J36</f>
        <v>0</v>
      </c>
      <c r="AZ110" s="79">
        <f>'16 - Přípojka vody'!F33</f>
        <v>543706.17000000004</v>
      </c>
      <c r="BA110" s="79">
        <f>'16 - Přípojka vody'!F34</f>
        <v>0</v>
      </c>
      <c r="BB110" s="79">
        <f>'16 - Přípojka vody'!F35</f>
        <v>0</v>
      </c>
      <c r="BC110" s="79">
        <f>'16 - Přípojka vody'!F36</f>
        <v>0</v>
      </c>
      <c r="BD110" s="81">
        <f>'16 - Přípojka vody'!F37</f>
        <v>0</v>
      </c>
      <c r="BT110" s="82" t="s">
        <v>77</v>
      </c>
      <c r="BV110" s="82" t="s">
        <v>71</v>
      </c>
      <c r="BW110" s="82" t="s">
        <v>123</v>
      </c>
      <c r="BX110" s="82" t="s">
        <v>4</v>
      </c>
      <c r="CL110" s="82" t="s">
        <v>1</v>
      </c>
      <c r="CM110" s="82" t="s">
        <v>79</v>
      </c>
    </row>
    <row r="111" spans="1:91" s="7" customFormat="1" ht="16.5" customHeight="1">
      <c r="A111" s="73" t="s">
        <v>73</v>
      </c>
      <c r="B111" s="74"/>
      <c r="C111" s="75"/>
      <c r="D111" s="168" t="s">
        <v>124</v>
      </c>
      <c r="E111" s="168"/>
      <c r="F111" s="168"/>
      <c r="G111" s="168"/>
      <c r="H111" s="168"/>
      <c r="I111" s="76"/>
      <c r="J111" s="168" t="s">
        <v>125</v>
      </c>
      <c r="K111" s="168"/>
      <c r="L111" s="168"/>
      <c r="M111" s="168"/>
      <c r="N111" s="168"/>
      <c r="O111" s="168"/>
      <c r="P111" s="168"/>
      <c r="Q111" s="168"/>
      <c r="R111" s="168"/>
      <c r="S111" s="168"/>
      <c r="T111" s="168"/>
      <c r="U111" s="168"/>
      <c r="V111" s="168"/>
      <c r="W111" s="168"/>
      <c r="X111" s="168"/>
      <c r="Y111" s="168"/>
      <c r="Z111" s="168"/>
      <c r="AA111" s="168"/>
      <c r="AB111" s="168"/>
      <c r="AC111" s="168"/>
      <c r="AD111" s="168"/>
      <c r="AE111" s="168"/>
      <c r="AF111" s="168"/>
      <c r="AG111" s="174">
        <f>'17 - Přípojka plynu a vni...'!J30</f>
        <v>382074.97</v>
      </c>
      <c r="AH111" s="175"/>
      <c r="AI111" s="175"/>
      <c r="AJ111" s="175"/>
      <c r="AK111" s="175"/>
      <c r="AL111" s="175"/>
      <c r="AM111" s="175"/>
      <c r="AN111" s="174">
        <f t="shared" si="0"/>
        <v>462310.70999999996</v>
      </c>
      <c r="AO111" s="175"/>
      <c r="AP111" s="175"/>
      <c r="AQ111" s="77" t="s">
        <v>76</v>
      </c>
      <c r="AR111" s="74"/>
      <c r="AS111" s="78">
        <v>0</v>
      </c>
      <c r="AT111" s="79">
        <f t="shared" si="1"/>
        <v>80235.740000000005</v>
      </c>
      <c r="AU111" s="80">
        <f>'17 - Přípojka plynu a vni...'!P129</f>
        <v>115.03767400000001</v>
      </c>
      <c r="AV111" s="79">
        <f>'17 - Přípojka plynu a vni...'!J33</f>
        <v>80235.740000000005</v>
      </c>
      <c r="AW111" s="79">
        <f>'17 - Přípojka plynu a vni...'!J34</f>
        <v>0</v>
      </c>
      <c r="AX111" s="79">
        <f>'17 - Přípojka plynu a vni...'!J35</f>
        <v>0</v>
      </c>
      <c r="AY111" s="79">
        <f>'17 - Přípojka plynu a vni...'!J36</f>
        <v>0</v>
      </c>
      <c r="AZ111" s="79">
        <f>'17 - Přípojka plynu a vni...'!F33</f>
        <v>382074.97</v>
      </c>
      <c r="BA111" s="79">
        <f>'17 - Přípojka plynu a vni...'!F34</f>
        <v>0</v>
      </c>
      <c r="BB111" s="79">
        <f>'17 - Přípojka plynu a vni...'!F35</f>
        <v>0</v>
      </c>
      <c r="BC111" s="79">
        <f>'17 - Přípojka plynu a vni...'!F36</f>
        <v>0</v>
      </c>
      <c r="BD111" s="81">
        <f>'17 - Přípojka plynu a vni...'!F37</f>
        <v>0</v>
      </c>
      <c r="BT111" s="82" t="s">
        <v>77</v>
      </c>
      <c r="BV111" s="82" t="s">
        <v>71</v>
      </c>
      <c r="BW111" s="82" t="s">
        <v>126</v>
      </c>
      <c r="BX111" s="82" t="s">
        <v>4</v>
      </c>
      <c r="CL111" s="82" t="s">
        <v>1</v>
      </c>
      <c r="CM111" s="82" t="s">
        <v>79</v>
      </c>
    </row>
    <row r="112" spans="1:91" s="7" customFormat="1" ht="16.5" customHeight="1">
      <c r="A112" s="73" t="s">
        <v>73</v>
      </c>
      <c r="B112" s="74"/>
      <c r="C112" s="75"/>
      <c r="D112" s="168" t="s">
        <v>127</v>
      </c>
      <c r="E112" s="168"/>
      <c r="F112" s="168"/>
      <c r="G112" s="168"/>
      <c r="H112" s="168"/>
      <c r="I112" s="76"/>
      <c r="J112" s="168" t="s">
        <v>128</v>
      </c>
      <c r="K112" s="168"/>
      <c r="L112" s="168"/>
      <c r="M112" s="168"/>
      <c r="N112" s="168"/>
      <c r="O112" s="168"/>
      <c r="P112" s="168"/>
      <c r="Q112" s="168"/>
      <c r="R112" s="168"/>
      <c r="S112" s="168"/>
      <c r="T112" s="168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68"/>
      <c r="AG112" s="174">
        <f>'18 - Sportovní vybavení'!J30</f>
        <v>364711.73</v>
      </c>
      <c r="AH112" s="175"/>
      <c r="AI112" s="175"/>
      <c r="AJ112" s="175"/>
      <c r="AK112" s="175"/>
      <c r="AL112" s="175"/>
      <c r="AM112" s="175"/>
      <c r="AN112" s="174">
        <f t="shared" si="0"/>
        <v>441301.19</v>
      </c>
      <c r="AO112" s="175"/>
      <c r="AP112" s="175"/>
      <c r="AQ112" s="77" t="s">
        <v>76</v>
      </c>
      <c r="AR112" s="74"/>
      <c r="AS112" s="78">
        <v>0</v>
      </c>
      <c r="AT112" s="79">
        <f t="shared" si="1"/>
        <v>76589.460000000006</v>
      </c>
      <c r="AU112" s="80">
        <f>'18 - Sportovní vybavení'!P119</f>
        <v>0</v>
      </c>
      <c r="AV112" s="79">
        <f>'18 - Sportovní vybavení'!J33</f>
        <v>76589.460000000006</v>
      </c>
      <c r="AW112" s="79">
        <f>'18 - Sportovní vybavení'!J34</f>
        <v>0</v>
      </c>
      <c r="AX112" s="79">
        <f>'18 - Sportovní vybavení'!J35</f>
        <v>0</v>
      </c>
      <c r="AY112" s="79">
        <f>'18 - Sportovní vybavení'!J36</f>
        <v>0</v>
      </c>
      <c r="AZ112" s="79">
        <f>'18 - Sportovní vybavení'!F33</f>
        <v>364711.73</v>
      </c>
      <c r="BA112" s="79">
        <f>'18 - Sportovní vybavení'!F34</f>
        <v>0</v>
      </c>
      <c r="BB112" s="79">
        <f>'18 - Sportovní vybavení'!F35</f>
        <v>0</v>
      </c>
      <c r="BC112" s="79">
        <f>'18 - Sportovní vybavení'!F36</f>
        <v>0</v>
      </c>
      <c r="BD112" s="81">
        <f>'18 - Sportovní vybavení'!F37</f>
        <v>0</v>
      </c>
      <c r="BT112" s="82" t="s">
        <v>77</v>
      </c>
      <c r="BV112" s="82" t="s">
        <v>71</v>
      </c>
      <c r="BW112" s="82" t="s">
        <v>129</v>
      </c>
      <c r="BX112" s="82" t="s">
        <v>4</v>
      </c>
      <c r="CL112" s="82" t="s">
        <v>1</v>
      </c>
      <c r="CM112" s="82" t="s">
        <v>79</v>
      </c>
    </row>
    <row r="113" spans="1:91" s="7" customFormat="1" ht="16.5" customHeight="1">
      <c r="A113" s="73" t="s">
        <v>73</v>
      </c>
      <c r="B113" s="74"/>
      <c r="C113" s="75"/>
      <c r="D113" s="168" t="s">
        <v>130</v>
      </c>
      <c r="E113" s="168"/>
      <c r="F113" s="168"/>
      <c r="G113" s="168"/>
      <c r="H113" s="168"/>
      <c r="I113" s="76"/>
      <c r="J113" s="168" t="s">
        <v>131</v>
      </c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74">
        <f>'19 - VRN'!J30</f>
        <v>900000</v>
      </c>
      <c r="AH113" s="175"/>
      <c r="AI113" s="175"/>
      <c r="AJ113" s="175"/>
      <c r="AK113" s="175"/>
      <c r="AL113" s="175"/>
      <c r="AM113" s="175"/>
      <c r="AN113" s="174">
        <f t="shared" si="0"/>
        <v>1089000</v>
      </c>
      <c r="AO113" s="175"/>
      <c r="AP113" s="175"/>
      <c r="AQ113" s="77" t="s">
        <v>76</v>
      </c>
      <c r="AR113" s="74"/>
      <c r="AS113" s="83">
        <v>0</v>
      </c>
      <c r="AT113" s="84">
        <f t="shared" si="1"/>
        <v>189000</v>
      </c>
      <c r="AU113" s="85">
        <f>'19 - VRN'!P117</f>
        <v>0</v>
      </c>
      <c r="AV113" s="84">
        <f>'19 - VRN'!J33</f>
        <v>189000</v>
      </c>
      <c r="AW113" s="84">
        <f>'19 - VRN'!J34</f>
        <v>0</v>
      </c>
      <c r="AX113" s="84">
        <f>'19 - VRN'!J35</f>
        <v>0</v>
      </c>
      <c r="AY113" s="84">
        <f>'19 - VRN'!J36</f>
        <v>0</v>
      </c>
      <c r="AZ113" s="84">
        <f>'19 - VRN'!F33</f>
        <v>900000</v>
      </c>
      <c r="BA113" s="84">
        <f>'19 - VRN'!F34</f>
        <v>0</v>
      </c>
      <c r="BB113" s="84">
        <f>'19 - VRN'!F35</f>
        <v>0</v>
      </c>
      <c r="BC113" s="84">
        <f>'19 - VRN'!F36</f>
        <v>0</v>
      </c>
      <c r="BD113" s="86">
        <f>'19 - VRN'!F37</f>
        <v>0</v>
      </c>
      <c r="BT113" s="82" t="s">
        <v>77</v>
      </c>
      <c r="BV113" s="82" t="s">
        <v>71</v>
      </c>
      <c r="BW113" s="82" t="s">
        <v>132</v>
      </c>
      <c r="BX113" s="82" t="s">
        <v>4</v>
      </c>
      <c r="CL113" s="82" t="s">
        <v>1</v>
      </c>
      <c r="CM113" s="82" t="s">
        <v>79</v>
      </c>
    </row>
    <row r="114" spans="1:91" s="2" customFormat="1" ht="30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7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</row>
    <row r="115" spans="1:91" s="2" customFormat="1" ht="6.95" customHeight="1">
      <c r="A115" s="26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27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</row>
  </sheetData>
  <mergeCells count="112"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113:AP113"/>
    <mergeCell ref="AG113:AM113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  <mergeCell ref="L33:P33"/>
    <mergeCell ref="W33:AE33"/>
    <mergeCell ref="AK33:AO33"/>
    <mergeCell ref="AK35:AO35"/>
    <mergeCell ref="X35:AB35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G98:AM98"/>
    <mergeCell ref="AM87:AN87"/>
    <mergeCell ref="AM89:AP89"/>
    <mergeCell ref="AM90:AP90"/>
    <mergeCell ref="AN103:AP103"/>
    <mergeCell ref="AN96:AP96"/>
    <mergeCell ref="AN102:AP102"/>
    <mergeCell ref="AN92:AP92"/>
    <mergeCell ref="AN101:AP101"/>
    <mergeCell ref="AK30:AO30"/>
    <mergeCell ref="L30:P30"/>
    <mergeCell ref="W30:AE30"/>
    <mergeCell ref="W31:AE31"/>
    <mergeCell ref="AK31:AO31"/>
    <mergeCell ref="L31:P31"/>
    <mergeCell ref="L32:P32"/>
    <mergeCell ref="W32:AE32"/>
    <mergeCell ref="AK32:AO32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D109:H109"/>
    <mergeCell ref="J109:AF109"/>
    <mergeCell ref="D110:H110"/>
    <mergeCell ref="J110:AF110"/>
    <mergeCell ref="D111:H111"/>
    <mergeCell ref="J111:AF111"/>
    <mergeCell ref="D112:H112"/>
    <mergeCell ref="J112:AF112"/>
    <mergeCell ref="D113:H113"/>
    <mergeCell ref="J113:AF113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94:AM94"/>
    <mergeCell ref="AG104:AM104"/>
    <mergeCell ref="AN104:AP104"/>
    <mergeCell ref="AN98:AP98"/>
    <mergeCell ref="AN100:AP100"/>
    <mergeCell ref="AN99:AP99"/>
    <mergeCell ref="AN95:AP95"/>
    <mergeCell ref="AN97:AP97"/>
    <mergeCell ref="D104:H104"/>
    <mergeCell ref="D101:H101"/>
    <mergeCell ref="I92:AF92"/>
    <mergeCell ref="J102:AF102"/>
    <mergeCell ref="J103:AF103"/>
    <mergeCell ref="J100:AF100"/>
    <mergeCell ref="J99:AF99"/>
    <mergeCell ref="J98:AF98"/>
    <mergeCell ref="J97:AF97"/>
    <mergeCell ref="J101:AF101"/>
    <mergeCell ref="J104:AF104"/>
    <mergeCell ref="J96:AF96"/>
    <mergeCell ref="J95:AF95"/>
    <mergeCell ref="C92:G92"/>
    <mergeCell ref="D98:H98"/>
    <mergeCell ref="D99:H99"/>
    <mergeCell ref="D95:H95"/>
    <mergeCell ref="D100:H100"/>
    <mergeCell ref="D97:H97"/>
    <mergeCell ref="D96:H96"/>
    <mergeCell ref="D102:H102"/>
    <mergeCell ref="D103:H103"/>
  </mergeCells>
  <hyperlinks>
    <hyperlink ref="A95" location="'01 - Stavební'!C2" display="/"/>
    <hyperlink ref="A96" location="'02 - EI-silno'!C2" display="/"/>
    <hyperlink ref="A97" location="'03 - DT - (NEOCEŇUJE SE)'!C2" display="/"/>
    <hyperlink ref="A98" location="'04 - EPS, ERO - (NEOCEŇUJ...'!C2" display="/"/>
    <hyperlink ref="A99" location="'05 - Logo'!C2" display="/"/>
    <hyperlink ref="A100" location="'06 - MaR'!C2" display="/"/>
    <hyperlink ref="A101" location="'07 - ZTI'!C2" display="/"/>
    <hyperlink ref="A102" location="'08 - UT - kotelny'!C2" display="/"/>
    <hyperlink ref="A103" location="'09 - UT - otopná soustava'!C2" display="/"/>
    <hyperlink ref="A104" location="'10 - VZT'!C2" display="/"/>
    <hyperlink ref="A105" location="'11 - VZT-1'!C2" display="/"/>
    <hyperlink ref="A106" location="'12 - Komunikace'!C2" display="/"/>
    <hyperlink ref="A107" location="'13 - Kanalizace deštová'!C2" display="/"/>
    <hyperlink ref="A108" location="'14 - Kanalizace splašková'!C2" display="/"/>
    <hyperlink ref="A109" location="'15 - Přípojka NN'!C2" display="/"/>
    <hyperlink ref="A110" location="'16 - Přípojka vody'!C2" display="/"/>
    <hyperlink ref="A111" location="'17 - Přípojka plynu a vni...'!C2" display="/"/>
    <hyperlink ref="A112" location="'18 - Sportovní vybavení'!C2" display="/"/>
    <hyperlink ref="A113" location="'19 - VRN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0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103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1727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ROUND(J123, 2)</f>
        <v>649304.88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ROUND((SUM(BE123:BE179)),  2)</f>
        <v>649304.88</v>
      </c>
      <c r="G33" s="26"/>
      <c r="H33" s="26"/>
      <c r="I33" s="95">
        <v>0.21</v>
      </c>
      <c r="J33" s="94">
        <f>ROUND(((SUM(BE123:BE179))*I33),  2)</f>
        <v>136354.01999999999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ROUND((SUM(BF123:BF179)),  2)</f>
        <v>0</v>
      </c>
      <c r="G34" s="26"/>
      <c r="H34" s="26"/>
      <c r="I34" s="95">
        <v>0.15</v>
      </c>
      <c r="J34" s="94">
        <f>ROUND(((SUM(BF123:BF179))*I34),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ROUND((SUM(BG123:BG179)),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ROUND((SUM(BH123:BH179)),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ROUND((SUM(BI123:BI179)),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785658.9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09 - UT - otopná soustava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J123</f>
        <v>649304.88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1369</v>
      </c>
      <c r="E97" s="109"/>
      <c r="F97" s="109"/>
      <c r="G97" s="109"/>
      <c r="H97" s="109"/>
      <c r="I97" s="109"/>
      <c r="J97" s="110">
        <f>J124</f>
        <v>649304.88</v>
      </c>
      <c r="L97" s="107"/>
    </row>
    <row r="98" spans="1:31" s="12" customFormat="1" ht="19.899999999999999" customHeight="1">
      <c r="B98" s="160"/>
      <c r="D98" s="161" t="s">
        <v>1370</v>
      </c>
      <c r="E98" s="162"/>
      <c r="F98" s="162"/>
      <c r="G98" s="162"/>
      <c r="H98" s="162"/>
      <c r="I98" s="162"/>
      <c r="J98" s="163">
        <f>J125</f>
        <v>40868.100000000006</v>
      </c>
      <c r="L98" s="160"/>
    </row>
    <row r="99" spans="1:31" s="12" customFormat="1" ht="19.899999999999999" customHeight="1">
      <c r="B99" s="160"/>
      <c r="D99" s="161" t="s">
        <v>1603</v>
      </c>
      <c r="E99" s="162"/>
      <c r="F99" s="162"/>
      <c r="G99" s="162"/>
      <c r="H99" s="162"/>
      <c r="I99" s="162"/>
      <c r="J99" s="163">
        <f>J135</f>
        <v>310702.98</v>
      </c>
      <c r="L99" s="160"/>
    </row>
    <row r="100" spans="1:31" s="12" customFormat="1" ht="19.899999999999999" customHeight="1">
      <c r="B100" s="160"/>
      <c r="D100" s="161" t="s">
        <v>1604</v>
      </c>
      <c r="E100" s="162"/>
      <c r="F100" s="162"/>
      <c r="G100" s="162"/>
      <c r="H100" s="162"/>
      <c r="I100" s="162"/>
      <c r="J100" s="163">
        <f>J146</f>
        <v>69541.5</v>
      </c>
      <c r="L100" s="160"/>
    </row>
    <row r="101" spans="1:31" s="12" customFormat="1" ht="19.899999999999999" customHeight="1">
      <c r="B101" s="160"/>
      <c r="D101" s="161" t="s">
        <v>1728</v>
      </c>
      <c r="E101" s="162"/>
      <c r="F101" s="162"/>
      <c r="G101" s="162"/>
      <c r="H101" s="162"/>
      <c r="I101" s="162"/>
      <c r="J101" s="163">
        <f>J156</f>
        <v>184207.80000000002</v>
      </c>
      <c r="L101" s="160"/>
    </row>
    <row r="102" spans="1:31" s="12" customFormat="1" ht="19.899999999999999" customHeight="1">
      <c r="B102" s="160"/>
      <c r="D102" s="161" t="s">
        <v>1729</v>
      </c>
      <c r="E102" s="162"/>
      <c r="F102" s="162"/>
      <c r="G102" s="162"/>
      <c r="H102" s="162"/>
      <c r="I102" s="162"/>
      <c r="J102" s="163">
        <f>J172</f>
        <v>43302</v>
      </c>
      <c r="L102" s="160"/>
    </row>
    <row r="103" spans="1:31" s="12" customFormat="1" ht="19.899999999999999" customHeight="1">
      <c r="B103" s="160"/>
      <c r="D103" s="161" t="s">
        <v>1730</v>
      </c>
      <c r="E103" s="162"/>
      <c r="F103" s="162"/>
      <c r="G103" s="162"/>
      <c r="H103" s="162"/>
      <c r="I103" s="162"/>
      <c r="J103" s="163">
        <f>J178</f>
        <v>682.5</v>
      </c>
      <c r="L103" s="160"/>
    </row>
    <row r="104" spans="1:31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6.95" customHeight="1">
      <c r="A105" s="26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31" s="2" customFormat="1" ht="6.95" customHeight="1">
      <c r="A109" s="26"/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4.95" customHeight="1">
      <c r="A110" s="26"/>
      <c r="B110" s="27"/>
      <c r="C110" s="18" t="s">
        <v>168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14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03" t="str">
        <f>E7</f>
        <v>Tělocvična - Chodová Planá</v>
      </c>
      <c r="F113" s="204"/>
      <c r="G113" s="204"/>
      <c r="H113" s="204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134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71" t="str">
        <f>E9</f>
        <v>09 - UT - otopná soustava</v>
      </c>
      <c r="F115" s="202"/>
      <c r="G115" s="202"/>
      <c r="H115" s="202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18</v>
      </c>
      <c r="D117" s="26"/>
      <c r="E117" s="26"/>
      <c r="F117" s="21" t="str">
        <f>F12</f>
        <v xml:space="preserve"> </v>
      </c>
      <c r="G117" s="26"/>
      <c r="H117" s="26"/>
      <c r="I117" s="23" t="s">
        <v>20</v>
      </c>
      <c r="J117" s="49">
        <f>IF(J12="","",J12)</f>
        <v>43927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21</v>
      </c>
      <c r="D119" s="26"/>
      <c r="E119" s="26"/>
      <c r="F119" s="21" t="str">
        <f>E15</f>
        <v xml:space="preserve"> </v>
      </c>
      <c r="G119" s="26"/>
      <c r="H119" s="26"/>
      <c r="I119" s="23" t="s">
        <v>25</v>
      </c>
      <c r="J119" s="24" t="str">
        <f>E21</f>
        <v xml:space="preserve"> 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>
      <c r="A120" s="26"/>
      <c r="B120" s="27"/>
      <c r="C120" s="23" t="s">
        <v>24</v>
      </c>
      <c r="D120" s="26"/>
      <c r="E120" s="26"/>
      <c r="F120" s="21" t="str">
        <f>IF(E18="","",E18)</f>
        <v>S&amp;H stavební a obchodní firma, spol. s.r.o.</v>
      </c>
      <c r="G120" s="26"/>
      <c r="H120" s="26"/>
      <c r="I120" s="23" t="s">
        <v>27</v>
      </c>
      <c r="J120" s="24" t="str">
        <f>E24</f>
        <v xml:space="preserve"> 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0" customFormat="1" ht="29.25" customHeight="1">
      <c r="A122" s="111"/>
      <c r="B122" s="112"/>
      <c r="C122" s="113" t="s">
        <v>169</v>
      </c>
      <c r="D122" s="114" t="s">
        <v>54</v>
      </c>
      <c r="E122" s="114" t="s">
        <v>50</v>
      </c>
      <c r="F122" s="114" t="s">
        <v>51</v>
      </c>
      <c r="G122" s="114" t="s">
        <v>170</v>
      </c>
      <c r="H122" s="114" t="s">
        <v>171</v>
      </c>
      <c r="I122" s="114" t="s">
        <v>172</v>
      </c>
      <c r="J122" s="115" t="s">
        <v>138</v>
      </c>
      <c r="K122" s="116" t="s">
        <v>173</v>
      </c>
      <c r="L122" s="117"/>
      <c r="M122" s="56" t="s">
        <v>1</v>
      </c>
      <c r="N122" s="57" t="s">
        <v>33</v>
      </c>
      <c r="O122" s="57" t="s">
        <v>174</v>
      </c>
      <c r="P122" s="57" t="s">
        <v>175</v>
      </c>
      <c r="Q122" s="57" t="s">
        <v>176</v>
      </c>
      <c r="R122" s="57" t="s">
        <v>177</v>
      </c>
      <c r="S122" s="57" t="s">
        <v>178</v>
      </c>
      <c r="T122" s="58" t="s">
        <v>179</v>
      </c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</row>
    <row r="123" spans="1:65" s="2" customFormat="1" ht="22.9" customHeight="1">
      <c r="A123" s="26"/>
      <c r="B123" s="27"/>
      <c r="C123" s="63" t="s">
        <v>180</v>
      </c>
      <c r="D123" s="26"/>
      <c r="E123" s="26"/>
      <c r="F123" s="26"/>
      <c r="G123" s="26"/>
      <c r="H123" s="26"/>
      <c r="I123" s="26"/>
      <c r="J123" s="118">
        <f>BK123</f>
        <v>649304.88</v>
      </c>
      <c r="K123" s="26"/>
      <c r="L123" s="27"/>
      <c r="M123" s="59"/>
      <c r="N123" s="50"/>
      <c r="O123" s="60"/>
      <c r="P123" s="119">
        <f>P124</f>
        <v>0</v>
      </c>
      <c r="Q123" s="60"/>
      <c r="R123" s="119">
        <f>R124</f>
        <v>0</v>
      </c>
      <c r="S123" s="60"/>
      <c r="T123" s="120">
        <f>T124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68</v>
      </c>
      <c r="AU123" s="14" t="s">
        <v>140</v>
      </c>
      <c r="BK123" s="121">
        <f>BK124</f>
        <v>649304.88</v>
      </c>
    </row>
    <row r="124" spans="1:65" s="11" customFormat="1" ht="25.9" customHeight="1">
      <c r="B124" s="122"/>
      <c r="D124" s="123" t="s">
        <v>68</v>
      </c>
      <c r="E124" s="124" t="s">
        <v>1128</v>
      </c>
      <c r="F124" s="124" t="s">
        <v>1419</v>
      </c>
      <c r="J124" s="125">
        <f>BK124</f>
        <v>649304.88</v>
      </c>
      <c r="L124" s="122"/>
      <c r="M124" s="126"/>
      <c r="N124" s="127"/>
      <c r="O124" s="127"/>
      <c r="P124" s="128">
        <f>P125+P135+P146+P156+P172+P178</f>
        <v>0</v>
      </c>
      <c r="Q124" s="127"/>
      <c r="R124" s="128">
        <f>R125+R135+R146+R156+R172+R178</f>
        <v>0</v>
      </c>
      <c r="S124" s="127"/>
      <c r="T124" s="129">
        <f>T125+T135+T146+T156+T172+T178</f>
        <v>0</v>
      </c>
      <c r="AR124" s="123" t="s">
        <v>79</v>
      </c>
      <c r="AT124" s="130" t="s">
        <v>68</v>
      </c>
      <c r="AU124" s="130" t="s">
        <v>69</v>
      </c>
      <c r="AY124" s="123" t="s">
        <v>182</v>
      </c>
      <c r="BK124" s="131">
        <f>BK125+BK135+BK146+BK156+BK172+BK178</f>
        <v>649304.88</v>
      </c>
    </row>
    <row r="125" spans="1:65" s="11" customFormat="1" ht="22.9" customHeight="1">
      <c r="B125" s="122"/>
      <c r="D125" s="123" t="s">
        <v>68</v>
      </c>
      <c r="E125" s="164" t="s">
        <v>695</v>
      </c>
      <c r="F125" s="164" t="s">
        <v>696</v>
      </c>
      <c r="J125" s="165">
        <f>BK125</f>
        <v>40868.100000000006</v>
      </c>
      <c r="L125" s="122"/>
      <c r="M125" s="126"/>
      <c r="N125" s="127"/>
      <c r="O125" s="127"/>
      <c r="P125" s="128">
        <f>SUM(P126:P134)</f>
        <v>0</v>
      </c>
      <c r="Q125" s="127"/>
      <c r="R125" s="128">
        <f>SUM(R126:R134)</f>
        <v>0</v>
      </c>
      <c r="S125" s="127"/>
      <c r="T125" s="129">
        <f>SUM(T126:T134)</f>
        <v>0</v>
      </c>
      <c r="AR125" s="123" t="s">
        <v>79</v>
      </c>
      <c r="AT125" s="130" t="s">
        <v>68</v>
      </c>
      <c r="AU125" s="130" t="s">
        <v>77</v>
      </c>
      <c r="AY125" s="123" t="s">
        <v>182</v>
      </c>
      <c r="BK125" s="131">
        <f>SUM(BK126:BK134)</f>
        <v>40868.100000000006</v>
      </c>
    </row>
    <row r="126" spans="1:65" s="2" customFormat="1" ht="21.75" customHeight="1">
      <c r="A126" s="26"/>
      <c r="B126" s="132"/>
      <c r="C126" s="133" t="s">
        <v>77</v>
      </c>
      <c r="D126" s="133" t="s">
        <v>183</v>
      </c>
      <c r="E126" s="134" t="s">
        <v>1605</v>
      </c>
      <c r="F126" s="135" t="s">
        <v>1731</v>
      </c>
      <c r="G126" s="136" t="s">
        <v>197</v>
      </c>
      <c r="H126" s="137">
        <v>36</v>
      </c>
      <c r="I126" s="138">
        <v>63</v>
      </c>
      <c r="J126" s="138">
        <f t="shared" ref="J126:J134" si="0">ROUND(I126*H126,2)</f>
        <v>2268</v>
      </c>
      <c r="K126" s="139"/>
      <c r="L126" s="27"/>
      <c r="M126" s="140" t="s">
        <v>1</v>
      </c>
      <c r="N126" s="141" t="s">
        <v>34</v>
      </c>
      <c r="O126" s="142">
        <v>0</v>
      </c>
      <c r="P126" s="142">
        <f t="shared" ref="P126:P134" si="1">O126*H126</f>
        <v>0</v>
      </c>
      <c r="Q126" s="142">
        <v>0</v>
      </c>
      <c r="R126" s="142">
        <f t="shared" ref="R126:R134" si="2">Q126*H126</f>
        <v>0</v>
      </c>
      <c r="S126" s="142">
        <v>0</v>
      </c>
      <c r="T126" s="143">
        <f t="shared" ref="T126:T134" si="3"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4" t="s">
        <v>187</v>
      </c>
      <c r="AT126" s="144" t="s">
        <v>183</v>
      </c>
      <c r="AU126" s="144" t="s">
        <v>79</v>
      </c>
      <c r="AY126" s="14" t="s">
        <v>182</v>
      </c>
      <c r="BE126" s="145">
        <f t="shared" ref="BE126:BE134" si="4">IF(N126="základní",J126,0)</f>
        <v>2268</v>
      </c>
      <c r="BF126" s="145">
        <f t="shared" ref="BF126:BF134" si="5">IF(N126="snížená",J126,0)</f>
        <v>0</v>
      </c>
      <c r="BG126" s="145">
        <f t="shared" ref="BG126:BG134" si="6">IF(N126="zákl. přenesená",J126,0)</f>
        <v>0</v>
      </c>
      <c r="BH126" s="145">
        <f t="shared" ref="BH126:BH134" si="7">IF(N126="sníž. přenesená",J126,0)</f>
        <v>0</v>
      </c>
      <c r="BI126" s="145">
        <f t="shared" ref="BI126:BI134" si="8">IF(N126="nulová",J126,0)</f>
        <v>0</v>
      </c>
      <c r="BJ126" s="14" t="s">
        <v>77</v>
      </c>
      <c r="BK126" s="145">
        <f t="shared" ref="BK126:BK134" si="9">ROUND(I126*H126,2)</f>
        <v>2268</v>
      </c>
      <c r="BL126" s="14" t="s">
        <v>187</v>
      </c>
      <c r="BM126" s="144" t="s">
        <v>79</v>
      </c>
    </row>
    <row r="127" spans="1:65" s="2" customFormat="1" ht="21.75" customHeight="1">
      <c r="A127" s="26"/>
      <c r="B127" s="132"/>
      <c r="C127" s="133" t="s">
        <v>79</v>
      </c>
      <c r="D127" s="133" t="s">
        <v>183</v>
      </c>
      <c r="E127" s="134" t="s">
        <v>1607</v>
      </c>
      <c r="F127" s="135" t="s">
        <v>1732</v>
      </c>
      <c r="G127" s="136" t="s">
        <v>197</v>
      </c>
      <c r="H127" s="137">
        <v>12</v>
      </c>
      <c r="I127" s="138">
        <v>92.4</v>
      </c>
      <c r="J127" s="138">
        <f t="shared" si="0"/>
        <v>1108.8</v>
      </c>
      <c r="K127" s="139"/>
      <c r="L127" s="27"/>
      <c r="M127" s="140" t="s">
        <v>1</v>
      </c>
      <c r="N127" s="141" t="s">
        <v>34</v>
      </c>
      <c r="O127" s="142">
        <v>0</v>
      </c>
      <c r="P127" s="142">
        <f t="shared" si="1"/>
        <v>0</v>
      </c>
      <c r="Q127" s="142">
        <v>0</v>
      </c>
      <c r="R127" s="142">
        <f t="shared" si="2"/>
        <v>0</v>
      </c>
      <c r="S127" s="142">
        <v>0</v>
      </c>
      <c r="T127" s="143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4" t="s">
        <v>187</v>
      </c>
      <c r="AT127" s="144" t="s">
        <v>183</v>
      </c>
      <c r="AU127" s="144" t="s">
        <v>79</v>
      </c>
      <c r="AY127" s="14" t="s">
        <v>182</v>
      </c>
      <c r="BE127" s="145">
        <f t="shared" si="4"/>
        <v>1108.8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4" t="s">
        <v>77</v>
      </c>
      <c r="BK127" s="145">
        <f t="shared" si="9"/>
        <v>1108.8</v>
      </c>
      <c r="BL127" s="14" t="s">
        <v>187</v>
      </c>
      <c r="BM127" s="144" t="s">
        <v>187</v>
      </c>
    </row>
    <row r="128" spans="1:65" s="2" customFormat="1" ht="21.75" customHeight="1">
      <c r="A128" s="26"/>
      <c r="B128" s="132"/>
      <c r="C128" s="133" t="s">
        <v>190</v>
      </c>
      <c r="D128" s="133" t="s">
        <v>183</v>
      </c>
      <c r="E128" s="134" t="s">
        <v>1609</v>
      </c>
      <c r="F128" s="135" t="s">
        <v>1733</v>
      </c>
      <c r="G128" s="136" t="s">
        <v>197</v>
      </c>
      <c r="H128" s="137">
        <v>24</v>
      </c>
      <c r="I128" s="138">
        <v>134.4</v>
      </c>
      <c r="J128" s="138">
        <f t="shared" si="0"/>
        <v>3225.6</v>
      </c>
      <c r="K128" s="139"/>
      <c r="L128" s="27"/>
      <c r="M128" s="140" t="s">
        <v>1</v>
      </c>
      <c r="N128" s="141" t="s">
        <v>34</v>
      </c>
      <c r="O128" s="142">
        <v>0</v>
      </c>
      <c r="P128" s="142">
        <f t="shared" si="1"/>
        <v>0</v>
      </c>
      <c r="Q128" s="142">
        <v>0</v>
      </c>
      <c r="R128" s="142">
        <f t="shared" si="2"/>
        <v>0</v>
      </c>
      <c r="S128" s="142">
        <v>0</v>
      </c>
      <c r="T128" s="143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4" t="s">
        <v>187</v>
      </c>
      <c r="AT128" s="144" t="s">
        <v>183</v>
      </c>
      <c r="AU128" s="144" t="s">
        <v>79</v>
      </c>
      <c r="AY128" s="14" t="s">
        <v>182</v>
      </c>
      <c r="BE128" s="145">
        <f t="shared" si="4"/>
        <v>3225.6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4" t="s">
        <v>77</v>
      </c>
      <c r="BK128" s="145">
        <f t="shared" si="9"/>
        <v>3225.6</v>
      </c>
      <c r="BL128" s="14" t="s">
        <v>187</v>
      </c>
      <c r="BM128" s="144" t="s">
        <v>194</v>
      </c>
    </row>
    <row r="129" spans="1:65" s="2" customFormat="1" ht="21.75" customHeight="1">
      <c r="A129" s="26"/>
      <c r="B129" s="132"/>
      <c r="C129" s="133" t="s">
        <v>187</v>
      </c>
      <c r="D129" s="133" t="s">
        <v>183</v>
      </c>
      <c r="E129" s="134" t="s">
        <v>1734</v>
      </c>
      <c r="F129" s="135" t="s">
        <v>1735</v>
      </c>
      <c r="G129" s="136" t="s">
        <v>197</v>
      </c>
      <c r="H129" s="137">
        <v>173</v>
      </c>
      <c r="I129" s="138">
        <v>63</v>
      </c>
      <c r="J129" s="138">
        <f t="shared" si="0"/>
        <v>10899</v>
      </c>
      <c r="K129" s="139"/>
      <c r="L129" s="27"/>
      <c r="M129" s="140" t="s">
        <v>1</v>
      </c>
      <c r="N129" s="141" t="s">
        <v>34</v>
      </c>
      <c r="O129" s="142">
        <v>0</v>
      </c>
      <c r="P129" s="142">
        <f t="shared" si="1"/>
        <v>0</v>
      </c>
      <c r="Q129" s="142">
        <v>0</v>
      </c>
      <c r="R129" s="142">
        <f t="shared" si="2"/>
        <v>0</v>
      </c>
      <c r="S129" s="142">
        <v>0</v>
      </c>
      <c r="T129" s="143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4" t="s">
        <v>187</v>
      </c>
      <c r="AT129" s="144" t="s">
        <v>183</v>
      </c>
      <c r="AU129" s="144" t="s">
        <v>79</v>
      </c>
      <c r="AY129" s="14" t="s">
        <v>182</v>
      </c>
      <c r="BE129" s="145">
        <f t="shared" si="4"/>
        <v>10899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4" t="s">
        <v>77</v>
      </c>
      <c r="BK129" s="145">
        <f t="shared" si="9"/>
        <v>10899</v>
      </c>
      <c r="BL129" s="14" t="s">
        <v>187</v>
      </c>
      <c r="BM129" s="144" t="s">
        <v>198</v>
      </c>
    </row>
    <row r="130" spans="1:65" s="2" customFormat="1" ht="21.75" customHeight="1">
      <c r="A130" s="26"/>
      <c r="B130" s="132"/>
      <c r="C130" s="133" t="s">
        <v>199</v>
      </c>
      <c r="D130" s="133" t="s">
        <v>183</v>
      </c>
      <c r="E130" s="134" t="s">
        <v>1736</v>
      </c>
      <c r="F130" s="135" t="s">
        <v>1737</v>
      </c>
      <c r="G130" s="136" t="s">
        <v>197</v>
      </c>
      <c r="H130" s="137">
        <v>56</v>
      </c>
      <c r="I130" s="138">
        <v>92.4</v>
      </c>
      <c r="J130" s="138">
        <f t="shared" si="0"/>
        <v>5174.3999999999996</v>
      </c>
      <c r="K130" s="139"/>
      <c r="L130" s="27"/>
      <c r="M130" s="140" t="s">
        <v>1</v>
      </c>
      <c r="N130" s="141" t="s">
        <v>34</v>
      </c>
      <c r="O130" s="142">
        <v>0</v>
      </c>
      <c r="P130" s="142">
        <f t="shared" si="1"/>
        <v>0</v>
      </c>
      <c r="Q130" s="142">
        <v>0</v>
      </c>
      <c r="R130" s="142">
        <f t="shared" si="2"/>
        <v>0</v>
      </c>
      <c r="S130" s="142">
        <v>0</v>
      </c>
      <c r="T130" s="143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4" t="s">
        <v>187</v>
      </c>
      <c r="AT130" s="144" t="s">
        <v>183</v>
      </c>
      <c r="AU130" s="144" t="s">
        <v>79</v>
      </c>
      <c r="AY130" s="14" t="s">
        <v>182</v>
      </c>
      <c r="BE130" s="145">
        <f t="shared" si="4"/>
        <v>5174.3999999999996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4" t="s">
        <v>77</v>
      </c>
      <c r="BK130" s="145">
        <f t="shared" si="9"/>
        <v>5174.3999999999996</v>
      </c>
      <c r="BL130" s="14" t="s">
        <v>187</v>
      </c>
      <c r="BM130" s="144" t="s">
        <v>104</v>
      </c>
    </row>
    <row r="131" spans="1:65" s="2" customFormat="1" ht="21.75" customHeight="1">
      <c r="A131" s="26"/>
      <c r="B131" s="132"/>
      <c r="C131" s="133" t="s">
        <v>194</v>
      </c>
      <c r="D131" s="133" t="s">
        <v>183</v>
      </c>
      <c r="E131" s="134" t="s">
        <v>1738</v>
      </c>
      <c r="F131" s="135" t="s">
        <v>1739</v>
      </c>
      <c r="G131" s="136" t="s">
        <v>197</v>
      </c>
      <c r="H131" s="137">
        <v>117</v>
      </c>
      <c r="I131" s="138">
        <v>113.4</v>
      </c>
      <c r="J131" s="138">
        <f t="shared" si="0"/>
        <v>13267.8</v>
      </c>
      <c r="K131" s="139"/>
      <c r="L131" s="27"/>
      <c r="M131" s="140" t="s">
        <v>1</v>
      </c>
      <c r="N131" s="141" t="s">
        <v>34</v>
      </c>
      <c r="O131" s="142">
        <v>0</v>
      </c>
      <c r="P131" s="142">
        <f t="shared" si="1"/>
        <v>0</v>
      </c>
      <c r="Q131" s="142">
        <v>0</v>
      </c>
      <c r="R131" s="142">
        <f t="shared" si="2"/>
        <v>0</v>
      </c>
      <c r="S131" s="142">
        <v>0</v>
      </c>
      <c r="T131" s="143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4" t="s">
        <v>187</v>
      </c>
      <c r="AT131" s="144" t="s">
        <v>183</v>
      </c>
      <c r="AU131" s="144" t="s">
        <v>79</v>
      </c>
      <c r="AY131" s="14" t="s">
        <v>182</v>
      </c>
      <c r="BE131" s="145">
        <f t="shared" si="4"/>
        <v>13267.8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4" t="s">
        <v>77</v>
      </c>
      <c r="BK131" s="145">
        <f t="shared" si="9"/>
        <v>13267.8</v>
      </c>
      <c r="BL131" s="14" t="s">
        <v>187</v>
      </c>
      <c r="BM131" s="144" t="s">
        <v>110</v>
      </c>
    </row>
    <row r="132" spans="1:65" s="2" customFormat="1" ht="21.75" customHeight="1">
      <c r="A132" s="26"/>
      <c r="B132" s="132"/>
      <c r="C132" s="133" t="s">
        <v>204</v>
      </c>
      <c r="D132" s="133" t="s">
        <v>183</v>
      </c>
      <c r="E132" s="134" t="s">
        <v>1740</v>
      </c>
      <c r="F132" s="135" t="s">
        <v>1741</v>
      </c>
      <c r="G132" s="136" t="s">
        <v>1021</v>
      </c>
      <c r="H132" s="137">
        <v>1</v>
      </c>
      <c r="I132" s="138">
        <v>493.5</v>
      </c>
      <c r="J132" s="138">
        <f t="shared" si="0"/>
        <v>493.5</v>
      </c>
      <c r="K132" s="139"/>
      <c r="L132" s="27"/>
      <c r="M132" s="140" t="s">
        <v>1</v>
      </c>
      <c r="N132" s="141" t="s">
        <v>34</v>
      </c>
      <c r="O132" s="142">
        <v>0</v>
      </c>
      <c r="P132" s="142">
        <f t="shared" si="1"/>
        <v>0</v>
      </c>
      <c r="Q132" s="142">
        <v>0</v>
      </c>
      <c r="R132" s="142">
        <f t="shared" si="2"/>
        <v>0</v>
      </c>
      <c r="S132" s="142">
        <v>0</v>
      </c>
      <c r="T132" s="143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4" t="s">
        <v>187</v>
      </c>
      <c r="AT132" s="144" t="s">
        <v>183</v>
      </c>
      <c r="AU132" s="144" t="s">
        <v>79</v>
      </c>
      <c r="AY132" s="14" t="s">
        <v>182</v>
      </c>
      <c r="BE132" s="145">
        <f t="shared" si="4"/>
        <v>493.5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4" t="s">
        <v>77</v>
      </c>
      <c r="BK132" s="145">
        <f t="shared" si="9"/>
        <v>493.5</v>
      </c>
      <c r="BL132" s="14" t="s">
        <v>187</v>
      </c>
      <c r="BM132" s="144" t="s">
        <v>116</v>
      </c>
    </row>
    <row r="133" spans="1:65" s="2" customFormat="1" ht="21.75" customHeight="1">
      <c r="A133" s="26"/>
      <c r="B133" s="132"/>
      <c r="C133" s="133" t="s">
        <v>198</v>
      </c>
      <c r="D133" s="133" t="s">
        <v>183</v>
      </c>
      <c r="E133" s="134" t="s">
        <v>1742</v>
      </c>
      <c r="F133" s="135" t="s">
        <v>1743</v>
      </c>
      <c r="G133" s="136" t="s">
        <v>1021</v>
      </c>
      <c r="H133" s="137">
        <v>2</v>
      </c>
      <c r="I133" s="138">
        <v>903</v>
      </c>
      <c r="J133" s="138">
        <f t="shared" si="0"/>
        <v>1806</v>
      </c>
      <c r="K133" s="139"/>
      <c r="L133" s="27"/>
      <c r="M133" s="140" t="s">
        <v>1</v>
      </c>
      <c r="N133" s="141" t="s">
        <v>34</v>
      </c>
      <c r="O133" s="142">
        <v>0</v>
      </c>
      <c r="P133" s="142">
        <f t="shared" si="1"/>
        <v>0</v>
      </c>
      <c r="Q133" s="142">
        <v>0</v>
      </c>
      <c r="R133" s="142">
        <f t="shared" si="2"/>
        <v>0</v>
      </c>
      <c r="S133" s="142">
        <v>0</v>
      </c>
      <c r="T133" s="143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4" t="s">
        <v>187</v>
      </c>
      <c r="AT133" s="144" t="s">
        <v>183</v>
      </c>
      <c r="AU133" s="144" t="s">
        <v>79</v>
      </c>
      <c r="AY133" s="14" t="s">
        <v>182</v>
      </c>
      <c r="BE133" s="145">
        <f t="shared" si="4"/>
        <v>1806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4" t="s">
        <v>77</v>
      </c>
      <c r="BK133" s="145">
        <f t="shared" si="9"/>
        <v>1806</v>
      </c>
      <c r="BL133" s="14" t="s">
        <v>187</v>
      </c>
      <c r="BM133" s="144" t="s">
        <v>121</v>
      </c>
    </row>
    <row r="134" spans="1:65" s="2" customFormat="1" ht="16.5" customHeight="1">
      <c r="A134" s="26"/>
      <c r="B134" s="132"/>
      <c r="C134" s="133" t="s">
        <v>210</v>
      </c>
      <c r="D134" s="133" t="s">
        <v>183</v>
      </c>
      <c r="E134" s="134" t="s">
        <v>1744</v>
      </c>
      <c r="F134" s="135" t="s">
        <v>1618</v>
      </c>
      <c r="G134" s="136" t="s">
        <v>693</v>
      </c>
      <c r="H134" s="137">
        <v>1</v>
      </c>
      <c r="I134" s="138">
        <v>2625</v>
      </c>
      <c r="J134" s="138">
        <f t="shared" si="0"/>
        <v>2625</v>
      </c>
      <c r="K134" s="139"/>
      <c r="L134" s="27"/>
      <c r="M134" s="140" t="s">
        <v>1</v>
      </c>
      <c r="N134" s="141" t="s">
        <v>34</v>
      </c>
      <c r="O134" s="142">
        <v>0</v>
      </c>
      <c r="P134" s="142">
        <f t="shared" si="1"/>
        <v>0</v>
      </c>
      <c r="Q134" s="142">
        <v>0</v>
      </c>
      <c r="R134" s="142">
        <f t="shared" si="2"/>
        <v>0</v>
      </c>
      <c r="S134" s="142">
        <v>0</v>
      </c>
      <c r="T134" s="143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4" t="s">
        <v>187</v>
      </c>
      <c r="AT134" s="144" t="s">
        <v>183</v>
      </c>
      <c r="AU134" s="144" t="s">
        <v>79</v>
      </c>
      <c r="AY134" s="14" t="s">
        <v>182</v>
      </c>
      <c r="BE134" s="145">
        <f t="shared" si="4"/>
        <v>2625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4" t="s">
        <v>77</v>
      </c>
      <c r="BK134" s="145">
        <f t="shared" si="9"/>
        <v>2625</v>
      </c>
      <c r="BL134" s="14" t="s">
        <v>187</v>
      </c>
      <c r="BM134" s="144" t="s">
        <v>127</v>
      </c>
    </row>
    <row r="135" spans="1:65" s="11" customFormat="1" ht="22.9" customHeight="1">
      <c r="B135" s="122"/>
      <c r="D135" s="123" t="s">
        <v>68</v>
      </c>
      <c r="E135" s="164" t="s">
        <v>1652</v>
      </c>
      <c r="F135" s="164" t="s">
        <v>1653</v>
      </c>
      <c r="J135" s="165">
        <f>BK135</f>
        <v>310702.98</v>
      </c>
      <c r="L135" s="122"/>
      <c r="M135" s="126"/>
      <c r="N135" s="127"/>
      <c r="O135" s="127"/>
      <c r="P135" s="128">
        <f>SUM(P136:P145)</f>
        <v>0</v>
      </c>
      <c r="Q135" s="127"/>
      <c r="R135" s="128">
        <f>SUM(R136:R145)</f>
        <v>0</v>
      </c>
      <c r="S135" s="127"/>
      <c r="T135" s="129">
        <f>SUM(T136:T145)</f>
        <v>0</v>
      </c>
      <c r="AR135" s="123" t="s">
        <v>79</v>
      </c>
      <c r="AT135" s="130" t="s">
        <v>68</v>
      </c>
      <c r="AU135" s="130" t="s">
        <v>77</v>
      </c>
      <c r="AY135" s="123" t="s">
        <v>182</v>
      </c>
      <c r="BK135" s="131">
        <f>SUM(BK136:BK145)</f>
        <v>310702.98</v>
      </c>
    </row>
    <row r="136" spans="1:65" s="2" customFormat="1" ht="16.5" customHeight="1">
      <c r="A136" s="26"/>
      <c r="B136" s="132"/>
      <c r="C136" s="133" t="s">
        <v>104</v>
      </c>
      <c r="D136" s="133" t="s">
        <v>183</v>
      </c>
      <c r="E136" s="134" t="s">
        <v>1745</v>
      </c>
      <c r="F136" s="135" t="s">
        <v>1746</v>
      </c>
      <c r="G136" s="136" t="s">
        <v>197</v>
      </c>
      <c r="H136" s="137">
        <v>25.8</v>
      </c>
      <c r="I136" s="138">
        <v>361.2</v>
      </c>
      <c r="J136" s="138">
        <f t="shared" ref="J136:J145" si="10">ROUND(I136*H136,2)</f>
        <v>9318.9599999999991</v>
      </c>
      <c r="K136" s="139"/>
      <c r="L136" s="27"/>
      <c r="M136" s="140" t="s">
        <v>1</v>
      </c>
      <c r="N136" s="141" t="s">
        <v>34</v>
      </c>
      <c r="O136" s="142">
        <v>0</v>
      </c>
      <c r="P136" s="142">
        <f t="shared" ref="P136:P145" si="11">O136*H136</f>
        <v>0</v>
      </c>
      <c r="Q136" s="142">
        <v>0</v>
      </c>
      <c r="R136" s="142">
        <f t="shared" ref="R136:R145" si="12">Q136*H136</f>
        <v>0</v>
      </c>
      <c r="S136" s="142">
        <v>0</v>
      </c>
      <c r="T136" s="143">
        <f t="shared" ref="T136:T145" si="13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4" t="s">
        <v>187</v>
      </c>
      <c r="AT136" s="144" t="s">
        <v>183</v>
      </c>
      <c r="AU136" s="144" t="s">
        <v>79</v>
      </c>
      <c r="AY136" s="14" t="s">
        <v>182</v>
      </c>
      <c r="BE136" s="145">
        <f t="shared" ref="BE136:BE145" si="14">IF(N136="základní",J136,0)</f>
        <v>9318.9599999999991</v>
      </c>
      <c r="BF136" s="145">
        <f t="shared" ref="BF136:BF145" si="15">IF(N136="snížená",J136,0)</f>
        <v>0</v>
      </c>
      <c r="BG136" s="145">
        <f t="shared" ref="BG136:BG145" si="16">IF(N136="zákl. přenesená",J136,0)</f>
        <v>0</v>
      </c>
      <c r="BH136" s="145">
        <f t="shared" ref="BH136:BH145" si="17">IF(N136="sníž. přenesená",J136,0)</f>
        <v>0</v>
      </c>
      <c r="BI136" s="145">
        <f t="shared" ref="BI136:BI145" si="18">IF(N136="nulová",J136,0)</f>
        <v>0</v>
      </c>
      <c r="BJ136" s="14" t="s">
        <v>77</v>
      </c>
      <c r="BK136" s="145">
        <f t="shared" ref="BK136:BK145" si="19">ROUND(I136*H136,2)</f>
        <v>9318.9599999999991</v>
      </c>
      <c r="BL136" s="14" t="s">
        <v>187</v>
      </c>
      <c r="BM136" s="144" t="s">
        <v>215</v>
      </c>
    </row>
    <row r="137" spans="1:65" s="2" customFormat="1" ht="16.5" customHeight="1">
      <c r="A137" s="26"/>
      <c r="B137" s="132"/>
      <c r="C137" s="133" t="s">
        <v>107</v>
      </c>
      <c r="D137" s="133" t="s">
        <v>183</v>
      </c>
      <c r="E137" s="134" t="s">
        <v>1747</v>
      </c>
      <c r="F137" s="135" t="s">
        <v>1748</v>
      </c>
      <c r="G137" s="136" t="s">
        <v>197</v>
      </c>
      <c r="H137" s="137">
        <v>68</v>
      </c>
      <c r="I137" s="138">
        <v>682.5</v>
      </c>
      <c r="J137" s="138">
        <f t="shared" si="10"/>
        <v>46410</v>
      </c>
      <c r="K137" s="139"/>
      <c r="L137" s="27"/>
      <c r="M137" s="140" t="s">
        <v>1</v>
      </c>
      <c r="N137" s="141" t="s">
        <v>34</v>
      </c>
      <c r="O137" s="142">
        <v>0</v>
      </c>
      <c r="P137" s="142">
        <f t="shared" si="11"/>
        <v>0</v>
      </c>
      <c r="Q137" s="142">
        <v>0</v>
      </c>
      <c r="R137" s="142">
        <f t="shared" si="12"/>
        <v>0</v>
      </c>
      <c r="S137" s="142">
        <v>0</v>
      </c>
      <c r="T137" s="143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4" t="s">
        <v>187</v>
      </c>
      <c r="AT137" s="144" t="s">
        <v>183</v>
      </c>
      <c r="AU137" s="144" t="s">
        <v>79</v>
      </c>
      <c r="AY137" s="14" t="s">
        <v>182</v>
      </c>
      <c r="BE137" s="145">
        <f t="shared" si="14"/>
        <v>46410</v>
      </c>
      <c r="BF137" s="145">
        <f t="shared" si="15"/>
        <v>0</v>
      </c>
      <c r="BG137" s="145">
        <f t="shared" si="16"/>
        <v>0</v>
      </c>
      <c r="BH137" s="145">
        <f t="shared" si="17"/>
        <v>0</v>
      </c>
      <c r="BI137" s="145">
        <f t="shared" si="18"/>
        <v>0</v>
      </c>
      <c r="BJ137" s="14" t="s">
        <v>77</v>
      </c>
      <c r="BK137" s="145">
        <f t="shared" si="19"/>
        <v>46410</v>
      </c>
      <c r="BL137" s="14" t="s">
        <v>187</v>
      </c>
      <c r="BM137" s="144" t="s">
        <v>218</v>
      </c>
    </row>
    <row r="138" spans="1:65" s="2" customFormat="1" ht="16.5" customHeight="1">
      <c r="A138" s="26"/>
      <c r="B138" s="132"/>
      <c r="C138" s="133" t="s">
        <v>110</v>
      </c>
      <c r="D138" s="133" t="s">
        <v>183</v>
      </c>
      <c r="E138" s="134" t="s">
        <v>1749</v>
      </c>
      <c r="F138" s="135" t="s">
        <v>1750</v>
      </c>
      <c r="G138" s="136" t="s">
        <v>197</v>
      </c>
      <c r="H138" s="137">
        <v>141</v>
      </c>
      <c r="I138" s="138">
        <v>1396.5</v>
      </c>
      <c r="J138" s="138">
        <f t="shared" si="10"/>
        <v>196906.5</v>
      </c>
      <c r="K138" s="139"/>
      <c r="L138" s="27"/>
      <c r="M138" s="140" t="s">
        <v>1</v>
      </c>
      <c r="N138" s="141" t="s">
        <v>34</v>
      </c>
      <c r="O138" s="142">
        <v>0</v>
      </c>
      <c r="P138" s="142">
        <f t="shared" si="11"/>
        <v>0</v>
      </c>
      <c r="Q138" s="142">
        <v>0</v>
      </c>
      <c r="R138" s="142">
        <f t="shared" si="12"/>
        <v>0</v>
      </c>
      <c r="S138" s="142">
        <v>0</v>
      </c>
      <c r="T138" s="143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4" t="s">
        <v>187</v>
      </c>
      <c r="AT138" s="144" t="s">
        <v>183</v>
      </c>
      <c r="AU138" s="144" t="s">
        <v>79</v>
      </c>
      <c r="AY138" s="14" t="s">
        <v>182</v>
      </c>
      <c r="BE138" s="145">
        <f t="shared" si="14"/>
        <v>196906.5</v>
      </c>
      <c r="BF138" s="145">
        <f t="shared" si="15"/>
        <v>0</v>
      </c>
      <c r="BG138" s="145">
        <f t="shared" si="16"/>
        <v>0</v>
      </c>
      <c r="BH138" s="145">
        <f t="shared" si="17"/>
        <v>0</v>
      </c>
      <c r="BI138" s="145">
        <f t="shared" si="18"/>
        <v>0</v>
      </c>
      <c r="BJ138" s="14" t="s">
        <v>77</v>
      </c>
      <c r="BK138" s="145">
        <f t="shared" si="19"/>
        <v>196906.5</v>
      </c>
      <c r="BL138" s="14" t="s">
        <v>187</v>
      </c>
      <c r="BM138" s="144" t="s">
        <v>221</v>
      </c>
    </row>
    <row r="139" spans="1:65" s="2" customFormat="1" ht="21.75" customHeight="1">
      <c r="A139" s="26"/>
      <c r="B139" s="132"/>
      <c r="C139" s="133" t="s">
        <v>113</v>
      </c>
      <c r="D139" s="133" t="s">
        <v>183</v>
      </c>
      <c r="E139" s="134" t="s">
        <v>1751</v>
      </c>
      <c r="F139" s="135" t="s">
        <v>1752</v>
      </c>
      <c r="G139" s="136" t="s">
        <v>1021</v>
      </c>
      <c r="H139" s="137">
        <v>58</v>
      </c>
      <c r="I139" s="138">
        <v>110.25</v>
      </c>
      <c r="J139" s="138">
        <f t="shared" si="10"/>
        <v>6394.5</v>
      </c>
      <c r="K139" s="139"/>
      <c r="L139" s="27"/>
      <c r="M139" s="140" t="s">
        <v>1</v>
      </c>
      <c r="N139" s="141" t="s">
        <v>34</v>
      </c>
      <c r="O139" s="142">
        <v>0</v>
      </c>
      <c r="P139" s="142">
        <f t="shared" si="11"/>
        <v>0</v>
      </c>
      <c r="Q139" s="142">
        <v>0</v>
      </c>
      <c r="R139" s="142">
        <f t="shared" si="12"/>
        <v>0</v>
      </c>
      <c r="S139" s="142">
        <v>0</v>
      </c>
      <c r="T139" s="143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4" t="s">
        <v>187</v>
      </c>
      <c r="AT139" s="144" t="s">
        <v>183</v>
      </c>
      <c r="AU139" s="144" t="s">
        <v>79</v>
      </c>
      <c r="AY139" s="14" t="s">
        <v>182</v>
      </c>
      <c r="BE139" s="145">
        <f t="shared" si="14"/>
        <v>6394.5</v>
      </c>
      <c r="BF139" s="145">
        <f t="shared" si="15"/>
        <v>0</v>
      </c>
      <c r="BG139" s="145">
        <f t="shared" si="16"/>
        <v>0</v>
      </c>
      <c r="BH139" s="145">
        <f t="shared" si="17"/>
        <v>0</v>
      </c>
      <c r="BI139" s="145">
        <f t="shared" si="18"/>
        <v>0</v>
      </c>
      <c r="BJ139" s="14" t="s">
        <v>77</v>
      </c>
      <c r="BK139" s="145">
        <f t="shared" si="19"/>
        <v>6394.5</v>
      </c>
      <c r="BL139" s="14" t="s">
        <v>187</v>
      </c>
      <c r="BM139" s="144" t="s">
        <v>224</v>
      </c>
    </row>
    <row r="140" spans="1:65" s="2" customFormat="1" ht="16.5" customHeight="1">
      <c r="A140" s="26"/>
      <c r="B140" s="132"/>
      <c r="C140" s="133" t="s">
        <v>116</v>
      </c>
      <c r="D140" s="133" t="s">
        <v>183</v>
      </c>
      <c r="E140" s="134" t="s">
        <v>1753</v>
      </c>
      <c r="F140" s="135" t="s">
        <v>1754</v>
      </c>
      <c r="G140" s="136" t="s">
        <v>1021</v>
      </c>
      <c r="H140" s="137">
        <v>36</v>
      </c>
      <c r="I140" s="138">
        <v>157.5</v>
      </c>
      <c r="J140" s="138">
        <f t="shared" si="10"/>
        <v>5670</v>
      </c>
      <c r="K140" s="139"/>
      <c r="L140" s="27"/>
      <c r="M140" s="140" t="s">
        <v>1</v>
      </c>
      <c r="N140" s="141" t="s">
        <v>34</v>
      </c>
      <c r="O140" s="142">
        <v>0</v>
      </c>
      <c r="P140" s="142">
        <f t="shared" si="11"/>
        <v>0</v>
      </c>
      <c r="Q140" s="142">
        <v>0</v>
      </c>
      <c r="R140" s="142">
        <f t="shared" si="12"/>
        <v>0</v>
      </c>
      <c r="S140" s="142">
        <v>0</v>
      </c>
      <c r="T140" s="143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4" t="s">
        <v>187</v>
      </c>
      <c r="AT140" s="144" t="s">
        <v>183</v>
      </c>
      <c r="AU140" s="144" t="s">
        <v>79</v>
      </c>
      <c r="AY140" s="14" t="s">
        <v>182</v>
      </c>
      <c r="BE140" s="145">
        <f t="shared" si="14"/>
        <v>5670</v>
      </c>
      <c r="BF140" s="145">
        <f t="shared" si="15"/>
        <v>0</v>
      </c>
      <c r="BG140" s="145">
        <f t="shared" si="16"/>
        <v>0</v>
      </c>
      <c r="BH140" s="145">
        <f t="shared" si="17"/>
        <v>0</v>
      </c>
      <c r="BI140" s="145">
        <f t="shared" si="18"/>
        <v>0</v>
      </c>
      <c r="BJ140" s="14" t="s">
        <v>77</v>
      </c>
      <c r="BK140" s="145">
        <f t="shared" si="19"/>
        <v>5670</v>
      </c>
      <c r="BL140" s="14" t="s">
        <v>187</v>
      </c>
      <c r="BM140" s="144" t="s">
        <v>227</v>
      </c>
    </row>
    <row r="141" spans="1:65" s="2" customFormat="1" ht="16.5" customHeight="1">
      <c r="A141" s="26"/>
      <c r="B141" s="132"/>
      <c r="C141" s="133" t="s">
        <v>8</v>
      </c>
      <c r="D141" s="133" t="s">
        <v>183</v>
      </c>
      <c r="E141" s="134" t="s">
        <v>1755</v>
      </c>
      <c r="F141" s="135" t="s">
        <v>1756</v>
      </c>
      <c r="G141" s="136" t="s">
        <v>1021</v>
      </c>
      <c r="H141" s="137">
        <v>87</v>
      </c>
      <c r="I141" s="138">
        <v>210</v>
      </c>
      <c r="J141" s="138">
        <f t="shared" si="10"/>
        <v>18270</v>
      </c>
      <c r="K141" s="139"/>
      <c r="L141" s="27"/>
      <c r="M141" s="140" t="s">
        <v>1</v>
      </c>
      <c r="N141" s="141" t="s">
        <v>34</v>
      </c>
      <c r="O141" s="142">
        <v>0</v>
      </c>
      <c r="P141" s="142">
        <f t="shared" si="11"/>
        <v>0</v>
      </c>
      <c r="Q141" s="142">
        <v>0</v>
      </c>
      <c r="R141" s="142">
        <f t="shared" si="12"/>
        <v>0</v>
      </c>
      <c r="S141" s="142">
        <v>0</v>
      </c>
      <c r="T141" s="143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4" t="s">
        <v>187</v>
      </c>
      <c r="AT141" s="144" t="s">
        <v>183</v>
      </c>
      <c r="AU141" s="144" t="s">
        <v>79</v>
      </c>
      <c r="AY141" s="14" t="s">
        <v>182</v>
      </c>
      <c r="BE141" s="145">
        <f t="shared" si="14"/>
        <v>18270</v>
      </c>
      <c r="BF141" s="145">
        <f t="shared" si="15"/>
        <v>0</v>
      </c>
      <c r="BG141" s="145">
        <f t="shared" si="16"/>
        <v>0</v>
      </c>
      <c r="BH141" s="145">
        <f t="shared" si="17"/>
        <v>0</v>
      </c>
      <c r="BI141" s="145">
        <f t="shared" si="18"/>
        <v>0</v>
      </c>
      <c r="BJ141" s="14" t="s">
        <v>77</v>
      </c>
      <c r="BK141" s="145">
        <f t="shared" si="19"/>
        <v>18270</v>
      </c>
      <c r="BL141" s="14" t="s">
        <v>187</v>
      </c>
      <c r="BM141" s="144" t="s">
        <v>230</v>
      </c>
    </row>
    <row r="142" spans="1:65" s="2" customFormat="1" ht="16.5" customHeight="1">
      <c r="A142" s="26"/>
      <c r="B142" s="132"/>
      <c r="C142" s="133" t="s">
        <v>121</v>
      </c>
      <c r="D142" s="133" t="s">
        <v>183</v>
      </c>
      <c r="E142" s="134" t="s">
        <v>1757</v>
      </c>
      <c r="F142" s="135" t="s">
        <v>1758</v>
      </c>
      <c r="G142" s="136" t="s">
        <v>1021</v>
      </c>
      <c r="H142" s="137">
        <v>28</v>
      </c>
      <c r="I142" s="138">
        <v>105</v>
      </c>
      <c r="J142" s="138">
        <f t="shared" si="10"/>
        <v>2940</v>
      </c>
      <c r="K142" s="139"/>
      <c r="L142" s="27"/>
      <c r="M142" s="140" t="s">
        <v>1</v>
      </c>
      <c r="N142" s="141" t="s">
        <v>34</v>
      </c>
      <c r="O142" s="142">
        <v>0</v>
      </c>
      <c r="P142" s="142">
        <f t="shared" si="11"/>
        <v>0</v>
      </c>
      <c r="Q142" s="142">
        <v>0</v>
      </c>
      <c r="R142" s="142">
        <f t="shared" si="12"/>
        <v>0</v>
      </c>
      <c r="S142" s="142">
        <v>0</v>
      </c>
      <c r="T142" s="143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4" t="s">
        <v>187</v>
      </c>
      <c r="AT142" s="144" t="s">
        <v>183</v>
      </c>
      <c r="AU142" s="144" t="s">
        <v>79</v>
      </c>
      <c r="AY142" s="14" t="s">
        <v>182</v>
      </c>
      <c r="BE142" s="145">
        <f t="shared" si="14"/>
        <v>2940</v>
      </c>
      <c r="BF142" s="145">
        <f t="shared" si="15"/>
        <v>0</v>
      </c>
      <c r="BG142" s="145">
        <f t="shared" si="16"/>
        <v>0</v>
      </c>
      <c r="BH142" s="145">
        <f t="shared" si="17"/>
        <v>0</v>
      </c>
      <c r="BI142" s="145">
        <f t="shared" si="18"/>
        <v>0</v>
      </c>
      <c r="BJ142" s="14" t="s">
        <v>77</v>
      </c>
      <c r="BK142" s="145">
        <f t="shared" si="19"/>
        <v>2940</v>
      </c>
      <c r="BL142" s="14" t="s">
        <v>187</v>
      </c>
      <c r="BM142" s="144" t="s">
        <v>233</v>
      </c>
    </row>
    <row r="143" spans="1:65" s="2" customFormat="1" ht="16.5" customHeight="1">
      <c r="A143" s="26"/>
      <c r="B143" s="132"/>
      <c r="C143" s="133" t="s">
        <v>124</v>
      </c>
      <c r="D143" s="133" t="s">
        <v>183</v>
      </c>
      <c r="E143" s="134" t="s">
        <v>1759</v>
      </c>
      <c r="F143" s="135" t="s">
        <v>1760</v>
      </c>
      <c r="G143" s="136" t="s">
        <v>1021</v>
      </c>
      <c r="H143" s="137">
        <v>58</v>
      </c>
      <c r="I143" s="138">
        <v>231</v>
      </c>
      <c r="J143" s="138">
        <f t="shared" si="10"/>
        <v>13398</v>
      </c>
      <c r="K143" s="139"/>
      <c r="L143" s="27"/>
      <c r="M143" s="140" t="s">
        <v>1</v>
      </c>
      <c r="N143" s="141" t="s">
        <v>34</v>
      </c>
      <c r="O143" s="142">
        <v>0</v>
      </c>
      <c r="P143" s="142">
        <f t="shared" si="11"/>
        <v>0</v>
      </c>
      <c r="Q143" s="142">
        <v>0</v>
      </c>
      <c r="R143" s="142">
        <f t="shared" si="12"/>
        <v>0</v>
      </c>
      <c r="S143" s="142">
        <v>0</v>
      </c>
      <c r="T143" s="143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4" t="s">
        <v>187</v>
      </c>
      <c r="AT143" s="144" t="s">
        <v>183</v>
      </c>
      <c r="AU143" s="144" t="s">
        <v>79</v>
      </c>
      <c r="AY143" s="14" t="s">
        <v>182</v>
      </c>
      <c r="BE143" s="145">
        <f t="shared" si="14"/>
        <v>13398</v>
      </c>
      <c r="BF143" s="145">
        <f t="shared" si="15"/>
        <v>0</v>
      </c>
      <c r="BG143" s="145">
        <f t="shared" si="16"/>
        <v>0</v>
      </c>
      <c r="BH143" s="145">
        <f t="shared" si="17"/>
        <v>0</v>
      </c>
      <c r="BI143" s="145">
        <f t="shared" si="18"/>
        <v>0</v>
      </c>
      <c r="BJ143" s="14" t="s">
        <v>77</v>
      </c>
      <c r="BK143" s="145">
        <f t="shared" si="19"/>
        <v>13398</v>
      </c>
      <c r="BL143" s="14" t="s">
        <v>187</v>
      </c>
      <c r="BM143" s="144" t="s">
        <v>237</v>
      </c>
    </row>
    <row r="144" spans="1:65" s="2" customFormat="1" ht="16.5" customHeight="1">
      <c r="A144" s="26"/>
      <c r="B144" s="132"/>
      <c r="C144" s="133" t="s">
        <v>127</v>
      </c>
      <c r="D144" s="133" t="s">
        <v>183</v>
      </c>
      <c r="E144" s="134" t="s">
        <v>1669</v>
      </c>
      <c r="F144" s="135" t="s">
        <v>1761</v>
      </c>
      <c r="G144" s="136" t="s">
        <v>197</v>
      </c>
      <c r="H144" s="137">
        <v>234.8</v>
      </c>
      <c r="I144" s="138">
        <v>13.65</v>
      </c>
      <c r="J144" s="138">
        <f t="shared" si="10"/>
        <v>3205.02</v>
      </c>
      <c r="K144" s="139"/>
      <c r="L144" s="27"/>
      <c r="M144" s="140" t="s">
        <v>1</v>
      </c>
      <c r="N144" s="141" t="s">
        <v>34</v>
      </c>
      <c r="O144" s="142">
        <v>0</v>
      </c>
      <c r="P144" s="142">
        <f t="shared" si="11"/>
        <v>0</v>
      </c>
      <c r="Q144" s="142">
        <v>0</v>
      </c>
      <c r="R144" s="142">
        <f t="shared" si="12"/>
        <v>0</v>
      </c>
      <c r="S144" s="142">
        <v>0</v>
      </c>
      <c r="T144" s="143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4" t="s">
        <v>187</v>
      </c>
      <c r="AT144" s="144" t="s">
        <v>183</v>
      </c>
      <c r="AU144" s="144" t="s">
        <v>79</v>
      </c>
      <c r="AY144" s="14" t="s">
        <v>182</v>
      </c>
      <c r="BE144" s="145">
        <f t="shared" si="14"/>
        <v>3205.02</v>
      </c>
      <c r="BF144" s="145">
        <f t="shared" si="15"/>
        <v>0</v>
      </c>
      <c r="BG144" s="145">
        <f t="shared" si="16"/>
        <v>0</v>
      </c>
      <c r="BH144" s="145">
        <f t="shared" si="17"/>
        <v>0</v>
      </c>
      <c r="BI144" s="145">
        <f t="shared" si="18"/>
        <v>0</v>
      </c>
      <c r="BJ144" s="14" t="s">
        <v>77</v>
      </c>
      <c r="BK144" s="145">
        <f t="shared" si="19"/>
        <v>3205.02</v>
      </c>
      <c r="BL144" s="14" t="s">
        <v>187</v>
      </c>
      <c r="BM144" s="144" t="s">
        <v>240</v>
      </c>
    </row>
    <row r="145" spans="1:65" s="2" customFormat="1" ht="16.5" customHeight="1">
      <c r="A145" s="26"/>
      <c r="B145" s="132"/>
      <c r="C145" s="133" t="s">
        <v>130</v>
      </c>
      <c r="D145" s="133" t="s">
        <v>183</v>
      </c>
      <c r="E145" s="134" t="s">
        <v>1762</v>
      </c>
      <c r="F145" s="135" t="s">
        <v>1618</v>
      </c>
      <c r="G145" s="136" t="s">
        <v>693</v>
      </c>
      <c r="H145" s="137">
        <v>1</v>
      </c>
      <c r="I145" s="138">
        <v>8190</v>
      </c>
      <c r="J145" s="138">
        <f t="shared" si="10"/>
        <v>8190</v>
      </c>
      <c r="K145" s="139"/>
      <c r="L145" s="27"/>
      <c r="M145" s="140" t="s">
        <v>1</v>
      </c>
      <c r="N145" s="141" t="s">
        <v>34</v>
      </c>
      <c r="O145" s="142">
        <v>0</v>
      </c>
      <c r="P145" s="142">
        <f t="shared" si="11"/>
        <v>0</v>
      </c>
      <c r="Q145" s="142">
        <v>0</v>
      </c>
      <c r="R145" s="142">
        <f t="shared" si="12"/>
        <v>0</v>
      </c>
      <c r="S145" s="142">
        <v>0</v>
      </c>
      <c r="T145" s="143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4" t="s">
        <v>187</v>
      </c>
      <c r="AT145" s="144" t="s">
        <v>183</v>
      </c>
      <c r="AU145" s="144" t="s">
        <v>79</v>
      </c>
      <c r="AY145" s="14" t="s">
        <v>182</v>
      </c>
      <c r="BE145" s="145">
        <f t="shared" si="14"/>
        <v>8190</v>
      </c>
      <c r="BF145" s="145">
        <f t="shared" si="15"/>
        <v>0</v>
      </c>
      <c r="BG145" s="145">
        <f t="shared" si="16"/>
        <v>0</v>
      </c>
      <c r="BH145" s="145">
        <f t="shared" si="17"/>
        <v>0</v>
      </c>
      <c r="BI145" s="145">
        <f t="shared" si="18"/>
        <v>0</v>
      </c>
      <c r="BJ145" s="14" t="s">
        <v>77</v>
      </c>
      <c r="BK145" s="145">
        <f t="shared" si="19"/>
        <v>8190</v>
      </c>
      <c r="BL145" s="14" t="s">
        <v>187</v>
      </c>
      <c r="BM145" s="144" t="s">
        <v>243</v>
      </c>
    </row>
    <row r="146" spans="1:65" s="11" customFormat="1" ht="22.9" customHeight="1">
      <c r="B146" s="122"/>
      <c r="D146" s="123" t="s">
        <v>68</v>
      </c>
      <c r="E146" s="164" t="s">
        <v>1674</v>
      </c>
      <c r="F146" s="164" t="s">
        <v>1675</v>
      </c>
      <c r="J146" s="165">
        <f>BK146</f>
        <v>69541.5</v>
      </c>
      <c r="L146" s="122"/>
      <c r="M146" s="126"/>
      <c r="N146" s="127"/>
      <c r="O146" s="127"/>
      <c r="P146" s="128">
        <f>SUM(P147:P155)</f>
        <v>0</v>
      </c>
      <c r="Q146" s="127"/>
      <c r="R146" s="128">
        <f>SUM(R147:R155)</f>
        <v>0</v>
      </c>
      <c r="S146" s="127"/>
      <c r="T146" s="129">
        <f>SUM(T147:T155)</f>
        <v>0</v>
      </c>
      <c r="AR146" s="123" t="s">
        <v>79</v>
      </c>
      <c r="AT146" s="130" t="s">
        <v>68</v>
      </c>
      <c r="AU146" s="130" t="s">
        <v>77</v>
      </c>
      <c r="AY146" s="123" t="s">
        <v>182</v>
      </c>
      <c r="BK146" s="131">
        <f>SUM(BK147:BK155)</f>
        <v>69541.5</v>
      </c>
    </row>
    <row r="147" spans="1:65" s="2" customFormat="1" ht="21.75" customHeight="1">
      <c r="A147" s="26"/>
      <c r="B147" s="132"/>
      <c r="C147" s="133" t="s">
        <v>215</v>
      </c>
      <c r="D147" s="133" t="s">
        <v>183</v>
      </c>
      <c r="E147" s="134" t="s">
        <v>1763</v>
      </c>
      <c r="F147" s="135" t="s">
        <v>1764</v>
      </c>
      <c r="G147" s="136" t="s">
        <v>1021</v>
      </c>
      <c r="H147" s="137">
        <v>43</v>
      </c>
      <c r="I147" s="138">
        <v>115.5</v>
      </c>
      <c r="J147" s="138">
        <f t="shared" ref="J147:J155" si="20">ROUND(I147*H147,2)</f>
        <v>4966.5</v>
      </c>
      <c r="K147" s="139"/>
      <c r="L147" s="27"/>
      <c r="M147" s="140" t="s">
        <v>1</v>
      </c>
      <c r="N147" s="141" t="s">
        <v>34</v>
      </c>
      <c r="O147" s="142">
        <v>0</v>
      </c>
      <c r="P147" s="142">
        <f t="shared" ref="P147:P155" si="21">O147*H147</f>
        <v>0</v>
      </c>
      <c r="Q147" s="142">
        <v>0</v>
      </c>
      <c r="R147" s="142">
        <f t="shared" ref="R147:R155" si="22">Q147*H147</f>
        <v>0</v>
      </c>
      <c r="S147" s="142">
        <v>0</v>
      </c>
      <c r="T147" s="143">
        <f t="shared" ref="T147:T155" si="23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4" t="s">
        <v>187</v>
      </c>
      <c r="AT147" s="144" t="s">
        <v>183</v>
      </c>
      <c r="AU147" s="144" t="s">
        <v>79</v>
      </c>
      <c r="AY147" s="14" t="s">
        <v>182</v>
      </c>
      <c r="BE147" s="145">
        <f t="shared" ref="BE147:BE155" si="24">IF(N147="základní",J147,0)</f>
        <v>4966.5</v>
      </c>
      <c r="BF147" s="145">
        <f t="shared" ref="BF147:BF155" si="25">IF(N147="snížená",J147,0)</f>
        <v>0</v>
      </c>
      <c r="BG147" s="145">
        <f t="shared" ref="BG147:BG155" si="26">IF(N147="zákl. přenesená",J147,0)</f>
        <v>0</v>
      </c>
      <c r="BH147" s="145">
        <f t="shared" ref="BH147:BH155" si="27">IF(N147="sníž. přenesená",J147,0)</f>
        <v>0</v>
      </c>
      <c r="BI147" s="145">
        <f t="shared" ref="BI147:BI155" si="28">IF(N147="nulová",J147,0)</f>
        <v>0</v>
      </c>
      <c r="BJ147" s="14" t="s">
        <v>77</v>
      </c>
      <c r="BK147" s="145">
        <f t="shared" ref="BK147:BK155" si="29">ROUND(I147*H147,2)</f>
        <v>4966.5</v>
      </c>
      <c r="BL147" s="14" t="s">
        <v>187</v>
      </c>
      <c r="BM147" s="144" t="s">
        <v>246</v>
      </c>
    </row>
    <row r="148" spans="1:65" s="2" customFormat="1" ht="16.5" customHeight="1">
      <c r="A148" s="26"/>
      <c r="B148" s="132"/>
      <c r="C148" s="133" t="s">
        <v>7</v>
      </c>
      <c r="D148" s="133" t="s">
        <v>183</v>
      </c>
      <c r="E148" s="134" t="s">
        <v>1765</v>
      </c>
      <c r="F148" s="135" t="s">
        <v>1766</v>
      </c>
      <c r="G148" s="136" t="s">
        <v>1021</v>
      </c>
      <c r="H148" s="137">
        <v>43</v>
      </c>
      <c r="I148" s="138">
        <v>36.75</v>
      </c>
      <c r="J148" s="138">
        <f t="shared" si="20"/>
        <v>1580.25</v>
      </c>
      <c r="K148" s="139"/>
      <c r="L148" s="27"/>
      <c r="M148" s="140" t="s">
        <v>1</v>
      </c>
      <c r="N148" s="141" t="s">
        <v>34</v>
      </c>
      <c r="O148" s="142">
        <v>0</v>
      </c>
      <c r="P148" s="142">
        <f t="shared" si="21"/>
        <v>0</v>
      </c>
      <c r="Q148" s="142">
        <v>0</v>
      </c>
      <c r="R148" s="142">
        <f t="shared" si="22"/>
        <v>0</v>
      </c>
      <c r="S148" s="142">
        <v>0</v>
      </c>
      <c r="T148" s="143">
        <f t="shared" si="2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4" t="s">
        <v>187</v>
      </c>
      <c r="AT148" s="144" t="s">
        <v>183</v>
      </c>
      <c r="AU148" s="144" t="s">
        <v>79</v>
      </c>
      <c r="AY148" s="14" t="s">
        <v>182</v>
      </c>
      <c r="BE148" s="145">
        <f t="shared" si="24"/>
        <v>1580.25</v>
      </c>
      <c r="BF148" s="145">
        <f t="shared" si="25"/>
        <v>0</v>
      </c>
      <c r="BG148" s="145">
        <f t="shared" si="26"/>
        <v>0</v>
      </c>
      <c r="BH148" s="145">
        <f t="shared" si="27"/>
        <v>0</v>
      </c>
      <c r="BI148" s="145">
        <f t="shared" si="28"/>
        <v>0</v>
      </c>
      <c r="BJ148" s="14" t="s">
        <v>77</v>
      </c>
      <c r="BK148" s="145">
        <f t="shared" si="29"/>
        <v>1580.25</v>
      </c>
      <c r="BL148" s="14" t="s">
        <v>187</v>
      </c>
      <c r="BM148" s="144" t="s">
        <v>249</v>
      </c>
    </row>
    <row r="149" spans="1:65" s="2" customFormat="1" ht="21.75" customHeight="1">
      <c r="A149" s="26"/>
      <c r="B149" s="132"/>
      <c r="C149" s="133" t="s">
        <v>218</v>
      </c>
      <c r="D149" s="133" t="s">
        <v>183</v>
      </c>
      <c r="E149" s="134" t="s">
        <v>1767</v>
      </c>
      <c r="F149" s="135" t="s">
        <v>1768</v>
      </c>
      <c r="G149" s="136" t="s">
        <v>1021</v>
      </c>
      <c r="H149" s="137">
        <v>43</v>
      </c>
      <c r="I149" s="138">
        <v>252</v>
      </c>
      <c r="J149" s="138">
        <f t="shared" si="20"/>
        <v>10836</v>
      </c>
      <c r="K149" s="139"/>
      <c r="L149" s="27"/>
      <c r="M149" s="140" t="s">
        <v>1</v>
      </c>
      <c r="N149" s="141" t="s">
        <v>34</v>
      </c>
      <c r="O149" s="142">
        <v>0</v>
      </c>
      <c r="P149" s="142">
        <f t="shared" si="21"/>
        <v>0</v>
      </c>
      <c r="Q149" s="142">
        <v>0</v>
      </c>
      <c r="R149" s="142">
        <f t="shared" si="22"/>
        <v>0</v>
      </c>
      <c r="S149" s="142">
        <v>0</v>
      </c>
      <c r="T149" s="143">
        <f t="shared" si="2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4" t="s">
        <v>187</v>
      </c>
      <c r="AT149" s="144" t="s">
        <v>183</v>
      </c>
      <c r="AU149" s="144" t="s">
        <v>79</v>
      </c>
      <c r="AY149" s="14" t="s">
        <v>182</v>
      </c>
      <c r="BE149" s="145">
        <f t="shared" si="24"/>
        <v>10836</v>
      </c>
      <c r="BF149" s="145">
        <f t="shared" si="25"/>
        <v>0</v>
      </c>
      <c r="BG149" s="145">
        <f t="shared" si="26"/>
        <v>0</v>
      </c>
      <c r="BH149" s="145">
        <f t="shared" si="27"/>
        <v>0</v>
      </c>
      <c r="BI149" s="145">
        <f t="shared" si="28"/>
        <v>0</v>
      </c>
      <c r="BJ149" s="14" t="s">
        <v>77</v>
      </c>
      <c r="BK149" s="145">
        <f t="shared" si="29"/>
        <v>10836</v>
      </c>
      <c r="BL149" s="14" t="s">
        <v>187</v>
      </c>
      <c r="BM149" s="144" t="s">
        <v>252</v>
      </c>
    </row>
    <row r="150" spans="1:65" s="2" customFormat="1" ht="21.75" customHeight="1">
      <c r="A150" s="26"/>
      <c r="B150" s="132"/>
      <c r="C150" s="133" t="s">
        <v>253</v>
      </c>
      <c r="D150" s="133" t="s">
        <v>183</v>
      </c>
      <c r="E150" s="134" t="s">
        <v>1702</v>
      </c>
      <c r="F150" s="135" t="s">
        <v>1769</v>
      </c>
      <c r="G150" s="136" t="s">
        <v>1021</v>
      </c>
      <c r="H150" s="137">
        <v>4</v>
      </c>
      <c r="I150" s="138">
        <v>283.5</v>
      </c>
      <c r="J150" s="138">
        <f t="shared" si="20"/>
        <v>1134</v>
      </c>
      <c r="K150" s="139"/>
      <c r="L150" s="27"/>
      <c r="M150" s="140" t="s">
        <v>1</v>
      </c>
      <c r="N150" s="141" t="s">
        <v>34</v>
      </c>
      <c r="O150" s="142">
        <v>0</v>
      </c>
      <c r="P150" s="142">
        <f t="shared" si="21"/>
        <v>0</v>
      </c>
      <c r="Q150" s="142">
        <v>0</v>
      </c>
      <c r="R150" s="142">
        <f t="shared" si="22"/>
        <v>0</v>
      </c>
      <c r="S150" s="142">
        <v>0</v>
      </c>
      <c r="T150" s="143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4" t="s">
        <v>187</v>
      </c>
      <c r="AT150" s="144" t="s">
        <v>183</v>
      </c>
      <c r="AU150" s="144" t="s">
        <v>79</v>
      </c>
      <c r="AY150" s="14" t="s">
        <v>182</v>
      </c>
      <c r="BE150" s="145">
        <f t="shared" si="24"/>
        <v>1134</v>
      </c>
      <c r="BF150" s="145">
        <f t="shared" si="25"/>
        <v>0</v>
      </c>
      <c r="BG150" s="145">
        <f t="shared" si="26"/>
        <v>0</v>
      </c>
      <c r="BH150" s="145">
        <f t="shared" si="27"/>
        <v>0</v>
      </c>
      <c r="BI150" s="145">
        <f t="shared" si="28"/>
        <v>0</v>
      </c>
      <c r="BJ150" s="14" t="s">
        <v>77</v>
      </c>
      <c r="BK150" s="145">
        <f t="shared" si="29"/>
        <v>1134</v>
      </c>
      <c r="BL150" s="14" t="s">
        <v>187</v>
      </c>
      <c r="BM150" s="144" t="s">
        <v>256</v>
      </c>
    </row>
    <row r="151" spans="1:65" s="2" customFormat="1" ht="21.75" customHeight="1">
      <c r="A151" s="26"/>
      <c r="B151" s="132"/>
      <c r="C151" s="133" t="s">
        <v>221</v>
      </c>
      <c r="D151" s="133" t="s">
        <v>183</v>
      </c>
      <c r="E151" s="134" t="s">
        <v>1770</v>
      </c>
      <c r="F151" s="135" t="s">
        <v>1771</v>
      </c>
      <c r="G151" s="136" t="s">
        <v>1021</v>
      </c>
      <c r="H151" s="137">
        <v>43</v>
      </c>
      <c r="I151" s="138">
        <v>325.5</v>
      </c>
      <c r="J151" s="138">
        <f t="shared" si="20"/>
        <v>13996.5</v>
      </c>
      <c r="K151" s="139"/>
      <c r="L151" s="27"/>
      <c r="M151" s="140" t="s">
        <v>1</v>
      </c>
      <c r="N151" s="141" t="s">
        <v>34</v>
      </c>
      <c r="O151" s="142">
        <v>0</v>
      </c>
      <c r="P151" s="142">
        <f t="shared" si="21"/>
        <v>0</v>
      </c>
      <c r="Q151" s="142">
        <v>0</v>
      </c>
      <c r="R151" s="142">
        <f t="shared" si="22"/>
        <v>0</v>
      </c>
      <c r="S151" s="142">
        <v>0</v>
      </c>
      <c r="T151" s="143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4" t="s">
        <v>187</v>
      </c>
      <c r="AT151" s="144" t="s">
        <v>183</v>
      </c>
      <c r="AU151" s="144" t="s">
        <v>79</v>
      </c>
      <c r="AY151" s="14" t="s">
        <v>182</v>
      </c>
      <c r="BE151" s="145">
        <f t="shared" si="24"/>
        <v>13996.5</v>
      </c>
      <c r="BF151" s="145">
        <f t="shared" si="25"/>
        <v>0</v>
      </c>
      <c r="BG151" s="145">
        <f t="shared" si="26"/>
        <v>0</v>
      </c>
      <c r="BH151" s="145">
        <f t="shared" si="27"/>
        <v>0</v>
      </c>
      <c r="BI151" s="145">
        <f t="shared" si="28"/>
        <v>0</v>
      </c>
      <c r="BJ151" s="14" t="s">
        <v>77</v>
      </c>
      <c r="BK151" s="145">
        <f t="shared" si="29"/>
        <v>13996.5</v>
      </c>
      <c r="BL151" s="14" t="s">
        <v>187</v>
      </c>
      <c r="BM151" s="144" t="s">
        <v>259</v>
      </c>
    </row>
    <row r="152" spans="1:65" s="2" customFormat="1" ht="21.75" customHeight="1">
      <c r="A152" s="26"/>
      <c r="B152" s="132"/>
      <c r="C152" s="133" t="s">
        <v>260</v>
      </c>
      <c r="D152" s="133" t="s">
        <v>183</v>
      </c>
      <c r="E152" s="134" t="s">
        <v>1772</v>
      </c>
      <c r="F152" s="135" t="s">
        <v>1773</v>
      </c>
      <c r="G152" s="136" t="s">
        <v>1021</v>
      </c>
      <c r="H152" s="137">
        <v>43</v>
      </c>
      <c r="I152" s="138">
        <v>367.5</v>
      </c>
      <c r="J152" s="138">
        <f t="shared" si="20"/>
        <v>15802.5</v>
      </c>
      <c r="K152" s="139"/>
      <c r="L152" s="27"/>
      <c r="M152" s="140" t="s">
        <v>1</v>
      </c>
      <c r="N152" s="141" t="s">
        <v>34</v>
      </c>
      <c r="O152" s="142">
        <v>0</v>
      </c>
      <c r="P152" s="142">
        <f t="shared" si="21"/>
        <v>0</v>
      </c>
      <c r="Q152" s="142">
        <v>0</v>
      </c>
      <c r="R152" s="142">
        <f t="shared" si="22"/>
        <v>0</v>
      </c>
      <c r="S152" s="142">
        <v>0</v>
      </c>
      <c r="T152" s="143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4" t="s">
        <v>187</v>
      </c>
      <c r="AT152" s="144" t="s">
        <v>183</v>
      </c>
      <c r="AU152" s="144" t="s">
        <v>79</v>
      </c>
      <c r="AY152" s="14" t="s">
        <v>182</v>
      </c>
      <c r="BE152" s="145">
        <f t="shared" si="24"/>
        <v>15802.5</v>
      </c>
      <c r="BF152" s="145">
        <f t="shared" si="25"/>
        <v>0</v>
      </c>
      <c r="BG152" s="145">
        <f t="shared" si="26"/>
        <v>0</v>
      </c>
      <c r="BH152" s="145">
        <f t="shared" si="27"/>
        <v>0</v>
      </c>
      <c r="BI152" s="145">
        <f t="shared" si="28"/>
        <v>0</v>
      </c>
      <c r="BJ152" s="14" t="s">
        <v>77</v>
      </c>
      <c r="BK152" s="145">
        <f t="shared" si="29"/>
        <v>15802.5</v>
      </c>
      <c r="BL152" s="14" t="s">
        <v>187</v>
      </c>
      <c r="BM152" s="144" t="s">
        <v>263</v>
      </c>
    </row>
    <row r="153" spans="1:65" s="2" customFormat="1" ht="21.75" customHeight="1">
      <c r="A153" s="26"/>
      <c r="B153" s="132"/>
      <c r="C153" s="133" t="s">
        <v>224</v>
      </c>
      <c r="D153" s="133" t="s">
        <v>183</v>
      </c>
      <c r="E153" s="134" t="s">
        <v>1774</v>
      </c>
      <c r="F153" s="135" t="s">
        <v>1775</v>
      </c>
      <c r="G153" s="136" t="s">
        <v>1021</v>
      </c>
      <c r="H153" s="137">
        <v>86</v>
      </c>
      <c r="I153" s="138">
        <v>71.400000000000006</v>
      </c>
      <c r="J153" s="138">
        <f t="shared" si="20"/>
        <v>6140.4</v>
      </c>
      <c r="K153" s="139"/>
      <c r="L153" s="27"/>
      <c r="M153" s="140" t="s">
        <v>1</v>
      </c>
      <c r="N153" s="141" t="s">
        <v>34</v>
      </c>
      <c r="O153" s="142">
        <v>0</v>
      </c>
      <c r="P153" s="142">
        <f t="shared" si="21"/>
        <v>0</v>
      </c>
      <c r="Q153" s="142">
        <v>0</v>
      </c>
      <c r="R153" s="142">
        <f t="shared" si="22"/>
        <v>0</v>
      </c>
      <c r="S153" s="142">
        <v>0</v>
      </c>
      <c r="T153" s="143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4" t="s">
        <v>187</v>
      </c>
      <c r="AT153" s="144" t="s">
        <v>183</v>
      </c>
      <c r="AU153" s="144" t="s">
        <v>79</v>
      </c>
      <c r="AY153" s="14" t="s">
        <v>182</v>
      </c>
      <c r="BE153" s="145">
        <f t="shared" si="24"/>
        <v>6140.4</v>
      </c>
      <c r="BF153" s="145">
        <f t="shared" si="25"/>
        <v>0</v>
      </c>
      <c r="BG153" s="145">
        <f t="shared" si="26"/>
        <v>0</v>
      </c>
      <c r="BH153" s="145">
        <f t="shared" si="27"/>
        <v>0</v>
      </c>
      <c r="BI153" s="145">
        <f t="shared" si="28"/>
        <v>0</v>
      </c>
      <c r="BJ153" s="14" t="s">
        <v>77</v>
      </c>
      <c r="BK153" s="145">
        <f t="shared" si="29"/>
        <v>6140.4</v>
      </c>
      <c r="BL153" s="14" t="s">
        <v>187</v>
      </c>
      <c r="BM153" s="144" t="s">
        <v>266</v>
      </c>
    </row>
    <row r="154" spans="1:65" s="2" customFormat="1" ht="16.5" customHeight="1">
      <c r="A154" s="26"/>
      <c r="B154" s="132"/>
      <c r="C154" s="133" t="s">
        <v>267</v>
      </c>
      <c r="D154" s="133" t="s">
        <v>183</v>
      </c>
      <c r="E154" s="134" t="s">
        <v>1776</v>
      </c>
      <c r="F154" s="135" t="s">
        <v>1777</v>
      </c>
      <c r="G154" s="136" t="s">
        <v>1021</v>
      </c>
      <c r="H154" s="137">
        <v>139</v>
      </c>
      <c r="I154" s="138">
        <v>55.65</v>
      </c>
      <c r="J154" s="138">
        <f t="shared" si="20"/>
        <v>7735.35</v>
      </c>
      <c r="K154" s="139"/>
      <c r="L154" s="27"/>
      <c r="M154" s="140" t="s">
        <v>1</v>
      </c>
      <c r="N154" s="141" t="s">
        <v>34</v>
      </c>
      <c r="O154" s="142">
        <v>0</v>
      </c>
      <c r="P154" s="142">
        <f t="shared" si="21"/>
        <v>0</v>
      </c>
      <c r="Q154" s="142">
        <v>0</v>
      </c>
      <c r="R154" s="142">
        <f t="shared" si="22"/>
        <v>0</v>
      </c>
      <c r="S154" s="142">
        <v>0</v>
      </c>
      <c r="T154" s="143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4" t="s">
        <v>187</v>
      </c>
      <c r="AT154" s="144" t="s">
        <v>183</v>
      </c>
      <c r="AU154" s="144" t="s">
        <v>79</v>
      </c>
      <c r="AY154" s="14" t="s">
        <v>182</v>
      </c>
      <c r="BE154" s="145">
        <f t="shared" si="24"/>
        <v>7735.35</v>
      </c>
      <c r="BF154" s="145">
        <f t="shared" si="25"/>
        <v>0</v>
      </c>
      <c r="BG154" s="145">
        <f t="shared" si="26"/>
        <v>0</v>
      </c>
      <c r="BH154" s="145">
        <f t="shared" si="27"/>
        <v>0</v>
      </c>
      <c r="BI154" s="145">
        <f t="shared" si="28"/>
        <v>0</v>
      </c>
      <c r="BJ154" s="14" t="s">
        <v>77</v>
      </c>
      <c r="BK154" s="145">
        <f t="shared" si="29"/>
        <v>7735.35</v>
      </c>
      <c r="BL154" s="14" t="s">
        <v>187</v>
      </c>
      <c r="BM154" s="144" t="s">
        <v>270</v>
      </c>
    </row>
    <row r="155" spans="1:65" s="2" customFormat="1" ht="16.5" customHeight="1">
      <c r="A155" s="26"/>
      <c r="B155" s="132"/>
      <c r="C155" s="133" t="s">
        <v>227</v>
      </c>
      <c r="D155" s="133" t="s">
        <v>183</v>
      </c>
      <c r="E155" s="134" t="s">
        <v>1778</v>
      </c>
      <c r="F155" s="135" t="s">
        <v>1618</v>
      </c>
      <c r="G155" s="136" t="s">
        <v>693</v>
      </c>
      <c r="H155" s="137">
        <v>1</v>
      </c>
      <c r="I155" s="138">
        <v>7350</v>
      </c>
      <c r="J155" s="138">
        <f t="shared" si="20"/>
        <v>7350</v>
      </c>
      <c r="K155" s="139"/>
      <c r="L155" s="27"/>
      <c r="M155" s="140" t="s">
        <v>1</v>
      </c>
      <c r="N155" s="141" t="s">
        <v>34</v>
      </c>
      <c r="O155" s="142">
        <v>0</v>
      </c>
      <c r="P155" s="142">
        <f t="shared" si="21"/>
        <v>0</v>
      </c>
      <c r="Q155" s="142">
        <v>0</v>
      </c>
      <c r="R155" s="142">
        <f t="shared" si="22"/>
        <v>0</v>
      </c>
      <c r="S155" s="142">
        <v>0</v>
      </c>
      <c r="T155" s="143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4" t="s">
        <v>187</v>
      </c>
      <c r="AT155" s="144" t="s">
        <v>183</v>
      </c>
      <c r="AU155" s="144" t="s">
        <v>79</v>
      </c>
      <c r="AY155" s="14" t="s">
        <v>182</v>
      </c>
      <c r="BE155" s="145">
        <f t="shared" si="24"/>
        <v>7350</v>
      </c>
      <c r="BF155" s="145">
        <f t="shared" si="25"/>
        <v>0</v>
      </c>
      <c r="BG155" s="145">
        <f t="shared" si="26"/>
        <v>0</v>
      </c>
      <c r="BH155" s="145">
        <f t="shared" si="27"/>
        <v>0</v>
      </c>
      <c r="BI155" s="145">
        <f t="shared" si="28"/>
        <v>0</v>
      </c>
      <c r="BJ155" s="14" t="s">
        <v>77</v>
      </c>
      <c r="BK155" s="145">
        <f t="shared" si="29"/>
        <v>7350</v>
      </c>
      <c r="BL155" s="14" t="s">
        <v>187</v>
      </c>
      <c r="BM155" s="144" t="s">
        <v>391</v>
      </c>
    </row>
    <row r="156" spans="1:65" s="11" customFormat="1" ht="22.9" customHeight="1">
      <c r="B156" s="122"/>
      <c r="D156" s="123" t="s">
        <v>68</v>
      </c>
      <c r="E156" s="164" t="s">
        <v>1779</v>
      </c>
      <c r="F156" s="164" t="s">
        <v>1780</v>
      </c>
      <c r="J156" s="165">
        <f>BK156</f>
        <v>184207.80000000002</v>
      </c>
      <c r="L156" s="122"/>
      <c r="M156" s="126"/>
      <c r="N156" s="127"/>
      <c r="O156" s="127"/>
      <c r="P156" s="128">
        <f>SUM(P157:P171)</f>
        <v>0</v>
      </c>
      <c r="Q156" s="127"/>
      <c r="R156" s="128">
        <f>SUM(R157:R171)</f>
        <v>0</v>
      </c>
      <c r="S156" s="127"/>
      <c r="T156" s="129">
        <f>SUM(T157:T171)</f>
        <v>0</v>
      </c>
      <c r="AR156" s="123" t="s">
        <v>79</v>
      </c>
      <c r="AT156" s="130" t="s">
        <v>68</v>
      </c>
      <c r="AU156" s="130" t="s">
        <v>77</v>
      </c>
      <c r="AY156" s="123" t="s">
        <v>182</v>
      </c>
      <c r="BK156" s="131">
        <f>SUM(BK157:BK171)</f>
        <v>184207.80000000002</v>
      </c>
    </row>
    <row r="157" spans="1:65" s="2" customFormat="1" ht="21.75" customHeight="1">
      <c r="A157" s="26"/>
      <c r="B157" s="132"/>
      <c r="C157" s="133" t="s">
        <v>277</v>
      </c>
      <c r="D157" s="133" t="s">
        <v>183</v>
      </c>
      <c r="E157" s="134" t="s">
        <v>1781</v>
      </c>
      <c r="F157" s="135" t="s">
        <v>1782</v>
      </c>
      <c r="G157" s="136" t="s">
        <v>1021</v>
      </c>
      <c r="H157" s="137">
        <v>43</v>
      </c>
      <c r="I157" s="138">
        <v>65.099999999999994</v>
      </c>
      <c r="J157" s="138">
        <f t="shared" ref="J157:J171" si="30">ROUND(I157*H157,2)</f>
        <v>2799.3</v>
      </c>
      <c r="K157" s="139"/>
      <c r="L157" s="27"/>
      <c r="M157" s="140" t="s">
        <v>1</v>
      </c>
      <c r="N157" s="141" t="s">
        <v>34</v>
      </c>
      <c r="O157" s="142">
        <v>0</v>
      </c>
      <c r="P157" s="142">
        <f t="shared" ref="P157:P171" si="31">O157*H157</f>
        <v>0</v>
      </c>
      <c r="Q157" s="142">
        <v>0</v>
      </c>
      <c r="R157" s="142">
        <f t="shared" ref="R157:R171" si="32">Q157*H157</f>
        <v>0</v>
      </c>
      <c r="S157" s="142">
        <v>0</v>
      </c>
      <c r="T157" s="143">
        <f t="shared" ref="T157:T171" si="33"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4" t="s">
        <v>187</v>
      </c>
      <c r="AT157" s="144" t="s">
        <v>183</v>
      </c>
      <c r="AU157" s="144" t="s">
        <v>79</v>
      </c>
      <c r="AY157" s="14" t="s">
        <v>182</v>
      </c>
      <c r="BE157" s="145">
        <f t="shared" ref="BE157:BE171" si="34">IF(N157="základní",J157,0)</f>
        <v>2799.3</v>
      </c>
      <c r="BF157" s="145">
        <f t="shared" ref="BF157:BF171" si="35">IF(N157="snížená",J157,0)</f>
        <v>0</v>
      </c>
      <c r="BG157" s="145">
        <f t="shared" ref="BG157:BG171" si="36">IF(N157="zákl. přenesená",J157,0)</f>
        <v>0</v>
      </c>
      <c r="BH157" s="145">
        <f t="shared" ref="BH157:BH171" si="37">IF(N157="sníž. přenesená",J157,0)</f>
        <v>0</v>
      </c>
      <c r="BI157" s="145">
        <f t="shared" ref="BI157:BI171" si="38">IF(N157="nulová",J157,0)</f>
        <v>0</v>
      </c>
      <c r="BJ157" s="14" t="s">
        <v>77</v>
      </c>
      <c r="BK157" s="145">
        <f t="shared" ref="BK157:BK171" si="39">ROUND(I157*H157,2)</f>
        <v>2799.3</v>
      </c>
      <c r="BL157" s="14" t="s">
        <v>187</v>
      </c>
      <c r="BM157" s="144" t="s">
        <v>280</v>
      </c>
    </row>
    <row r="158" spans="1:65" s="2" customFormat="1" ht="16.5" customHeight="1">
      <c r="A158" s="26"/>
      <c r="B158" s="132"/>
      <c r="C158" s="133" t="s">
        <v>230</v>
      </c>
      <c r="D158" s="133" t="s">
        <v>183</v>
      </c>
      <c r="E158" s="134" t="s">
        <v>1783</v>
      </c>
      <c r="F158" s="135" t="s">
        <v>1784</v>
      </c>
      <c r="G158" s="136" t="s">
        <v>1021</v>
      </c>
      <c r="H158" s="137">
        <v>2</v>
      </c>
      <c r="I158" s="138">
        <v>2604</v>
      </c>
      <c r="J158" s="138">
        <f t="shared" si="30"/>
        <v>5208</v>
      </c>
      <c r="K158" s="139"/>
      <c r="L158" s="27"/>
      <c r="M158" s="140" t="s">
        <v>1</v>
      </c>
      <c r="N158" s="141" t="s">
        <v>34</v>
      </c>
      <c r="O158" s="142">
        <v>0</v>
      </c>
      <c r="P158" s="142">
        <f t="shared" si="31"/>
        <v>0</v>
      </c>
      <c r="Q158" s="142">
        <v>0</v>
      </c>
      <c r="R158" s="142">
        <f t="shared" si="32"/>
        <v>0</v>
      </c>
      <c r="S158" s="142">
        <v>0</v>
      </c>
      <c r="T158" s="143">
        <f t="shared" si="3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4" t="s">
        <v>187</v>
      </c>
      <c r="AT158" s="144" t="s">
        <v>183</v>
      </c>
      <c r="AU158" s="144" t="s">
        <v>79</v>
      </c>
      <c r="AY158" s="14" t="s">
        <v>182</v>
      </c>
      <c r="BE158" s="145">
        <f t="shared" si="34"/>
        <v>5208</v>
      </c>
      <c r="BF158" s="145">
        <f t="shared" si="35"/>
        <v>0</v>
      </c>
      <c r="BG158" s="145">
        <f t="shared" si="36"/>
        <v>0</v>
      </c>
      <c r="BH158" s="145">
        <f t="shared" si="37"/>
        <v>0</v>
      </c>
      <c r="BI158" s="145">
        <f t="shared" si="38"/>
        <v>0</v>
      </c>
      <c r="BJ158" s="14" t="s">
        <v>77</v>
      </c>
      <c r="BK158" s="145">
        <f t="shared" si="39"/>
        <v>5208</v>
      </c>
      <c r="BL158" s="14" t="s">
        <v>187</v>
      </c>
      <c r="BM158" s="144" t="s">
        <v>283</v>
      </c>
    </row>
    <row r="159" spans="1:65" s="2" customFormat="1" ht="16.5" customHeight="1">
      <c r="A159" s="26"/>
      <c r="B159" s="132"/>
      <c r="C159" s="133" t="s">
        <v>284</v>
      </c>
      <c r="D159" s="133" t="s">
        <v>183</v>
      </c>
      <c r="E159" s="134" t="s">
        <v>1785</v>
      </c>
      <c r="F159" s="135" t="s">
        <v>1786</v>
      </c>
      <c r="G159" s="136" t="s">
        <v>1021</v>
      </c>
      <c r="H159" s="137">
        <v>2</v>
      </c>
      <c r="I159" s="138">
        <v>2807.7</v>
      </c>
      <c r="J159" s="138">
        <f t="shared" si="30"/>
        <v>5615.4</v>
      </c>
      <c r="K159" s="139"/>
      <c r="L159" s="27"/>
      <c r="M159" s="140" t="s">
        <v>1</v>
      </c>
      <c r="N159" s="141" t="s">
        <v>34</v>
      </c>
      <c r="O159" s="142">
        <v>0</v>
      </c>
      <c r="P159" s="142">
        <f t="shared" si="31"/>
        <v>0</v>
      </c>
      <c r="Q159" s="142">
        <v>0</v>
      </c>
      <c r="R159" s="142">
        <f t="shared" si="32"/>
        <v>0</v>
      </c>
      <c r="S159" s="142">
        <v>0</v>
      </c>
      <c r="T159" s="143">
        <f t="shared" si="3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4" t="s">
        <v>187</v>
      </c>
      <c r="AT159" s="144" t="s">
        <v>183</v>
      </c>
      <c r="AU159" s="144" t="s">
        <v>79</v>
      </c>
      <c r="AY159" s="14" t="s">
        <v>182</v>
      </c>
      <c r="BE159" s="145">
        <f t="shared" si="34"/>
        <v>5615.4</v>
      </c>
      <c r="BF159" s="145">
        <f t="shared" si="35"/>
        <v>0</v>
      </c>
      <c r="BG159" s="145">
        <f t="shared" si="36"/>
        <v>0</v>
      </c>
      <c r="BH159" s="145">
        <f t="shared" si="37"/>
        <v>0</v>
      </c>
      <c r="BI159" s="145">
        <f t="shared" si="38"/>
        <v>0</v>
      </c>
      <c r="BJ159" s="14" t="s">
        <v>77</v>
      </c>
      <c r="BK159" s="145">
        <f t="shared" si="39"/>
        <v>5615.4</v>
      </c>
      <c r="BL159" s="14" t="s">
        <v>187</v>
      </c>
      <c r="BM159" s="144" t="s">
        <v>287</v>
      </c>
    </row>
    <row r="160" spans="1:65" s="2" customFormat="1" ht="16.5" customHeight="1">
      <c r="A160" s="26"/>
      <c r="B160" s="132"/>
      <c r="C160" s="133" t="s">
        <v>233</v>
      </c>
      <c r="D160" s="133" t="s">
        <v>183</v>
      </c>
      <c r="E160" s="134" t="s">
        <v>1787</v>
      </c>
      <c r="F160" s="135" t="s">
        <v>1788</v>
      </c>
      <c r="G160" s="136" t="s">
        <v>1021</v>
      </c>
      <c r="H160" s="137">
        <v>3</v>
      </c>
      <c r="I160" s="138">
        <v>3013.5</v>
      </c>
      <c r="J160" s="138">
        <f t="shared" si="30"/>
        <v>9040.5</v>
      </c>
      <c r="K160" s="139"/>
      <c r="L160" s="27"/>
      <c r="M160" s="140" t="s">
        <v>1</v>
      </c>
      <c r="N160" s="141" t="s">
        <v>34</v>
      </c>
      <c r="O160" s="142">
        <v>0</v>
      </c>
      <c r="P160" s="142">
        <f t="shared" si="31"/>
        <v>0</v>
      </c>
      <c r="Q160" s="142">
        <v>0</v>
      </c>
      <c r="R160" s="142">
        <f t="shared" si="32"/>
        <v>0</v>
      </c>
      <c r="S160" s="142">
        <v>0</v>
      </c>
      <c r="T160" s="143">
        <f t="shared" si="3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4" t="s">
        <v>187</v>
      </c>
      <c r="AT160" s="144" t="s">
        <v>183</v>
      </c>
      <c r="AU160" s="144" t="s">
        <v>79</v>
      </c>
      <c r="AY160" s="14" t="s">
        <v>182</v>
      </c>
      <c r="BE160" s="145">
        <f t="shared" si="34"/>
        <v>9040.5</v>
      </c>
      <c r="BF160" s="145">
        <f t="shared" si="35"/>
        <v>0</v>
      </c>
      <c r="BG160" s="145">
        <f t="shared" si="36"/>
        <v>0</v>
      </c>
      <c r="BH160" s="145">
        <f t="shared" si="37"/>
        <v>0</v>
      </c>
      <c r="BI160" s="145">
        <f t="shared" si="38"/>
        <v>0</v>
      </c>
      <c r="BJ160" s="14" t="s">
        <v>77</v>
      </c>
      <c r="BK160" s="145">
        <f t="shared" si="39"/>
        <v>9040.5</v>
      </c>
      <c r="BL160" s="14" t="s">
        <v>187</v>
      </c>
      <c r="BM160" s="144" t="s">
        <v>290</v>
      </c>
    </row>
    <row r="161" spans="1:65" s="2" customFormat="1" ht="16.5" customHeight="1">
      <c r="A161" s="26"/>
      <c r="B161" s="132"/>
      <c r="C161" s="133" t="s">
        <v>292</v>
      </c>
      <c r="D161" s="133" t="s">
        <v>183</v>
      </c>
      <c r="E161" s="134" t="s">
        <v>1789</v>
      </c>
      <c r="F161" s="135" t="s">
        <v>1790</v>
      </c>
      <c r="G161" s="136" t="s">
        <v>1021</v>
      </c>
      <c r="H161" s="137">
        <v>1</v>
      </c>
      <c r="I161" s="138">
        <v>3219.3</v>
      </c>
      <c r="J161" s="138">
        <f t="shared" si="30"/>
        <v>3219.3</v>
      </c>
      <c r="K161" s="139"/>
      <c r="L161" s="27"/>
      <c r="M161" s="140" t="s">
        <v>1</v>
      </c>
      <c r="N161" s="141" t="s">
        <v>34</v>
      </c>
      <c r="O161" s="142">
        <v>0</v>
      </c>
      <c r="P161" s="142">
        <f t="shared" si="31"/>
        <v>0</v>
      </c>
      <c r="Q161" s="142">
        <v>0</v>
      </c>
      <c r="R161" s="142">
        <f t="shared" si="32"/>
        <v>0</v>
      </c>
      <c r="S161" s="142">
        <v>0</v>
      </c>
      <c r="T161" s="143">
        <f t="shared" si="3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4" t="s">
        <v>187</v>
      </c>
      <c r="AT161" s="144" t="s">
        <v>183</v>
      </c>
      <c r="AU161" s="144" t="s">
        <v>79</v>
      </c>
      <c r="AY161" s="14" t="s">
        <v>182</v>
      </c>
      <c r="BE161" s="145">
        <f t="shared" si="34"/>
        <v>3219.3</v>
      </c>
      <c r="BF161" s="145">
        <f t="shared" si="35"/>
        <v>0</v>
      </c>
      <c r="BG161" s="145">
        <f t="shared" si="36"/>
        <v>0</v>
      </c>
      <c r="BH161" s="145">
        <f t="shared" si="37"/>
        <v>0</v>
      </c>
      <c r="BI161" s="145">
        <f t="shared" si="38"/>
        <v>0</v>
      </c>
      <c r="BJ161" s="14" t="s">
        <v>77</v>
      </c>
      <c r="BK161" s="145">
        <f t="shared" si="39"/>
        <v>3219.3</v>
      </c>
      <c r="BL161" s="14" t="s">
        <v>187</v>
      </c>
      <c r="BM161" s="144" t="s">
        <v>295</v>
      </c>
    </row>
    <row r="162" spans="1:65" s="2" customFormat="1" ht="16.5" customHeight="1">
      <c r="A162" s="26"/>
      <c r="B162" s="132"/>
      <c r="C162" s="133" t="s">
        <v>237</v>
      </c>
      <c r="D162" s="133" t="s">
        <v>183</v>
      </c>
      <c r="E162" s="134" t="s">
        <v>1791</v>
      </c>
      <c r="F162" s="135" t="s">
        <v>1792</v>
      </c>
      <c r="G162" s="136" t="s">
        <v>1021</v>
      </c>
      <c r="H162" s="137">
        <v>3</v>
      </c>
      <c r="I162" s="138">
        <v>3425.1</v>
      </c>
      <c r="J162" s="138">
        <f t="shared" si="30"/>
        <v>10275.299999999999</v>
      </c>
      <c r="K162" s="139"/>
      <c r="L162" s="27"/>
      <c r="M162" s="140" t="s">
        <v>1</v>
      </c>
      <c r="N162" s="141" t="s">
        <v>34</v>
      </c>
      <c r="O162" s="142">
        <v>0</v>
      </c>
      <c r="P162" s="142">
        <f t="shared" si="31"/>
        <v>0</v>
      </c>
      <c r="Q162" s="142">
        <v>0</v>
      </c>
      <c r="R162" s="142">
        <f t="shared" si="32"/>
        <v>0</v>
      </c>
      <c r="S162" s="142">
        <v>0</v>
      </c>
      <c r="T162" s="143">
        <f t="shared" si="3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4" t="s">
        <v>187</v>
      </c>
      <c r="AT162" s="144" t="s">
        <v>183</v>
      </c>
      <c r="AU162" s="144" t="s">
        <v>79</v>
      </c>
      <c r="AY162" s="14" t="s">
        <v>182</v>
      </c>
      <c r="BE162" s="145">
        <f t="shared" si="34"/>
        <v>10275.299999999999</v>
      </c>
      <c r="BF162" s="145">
        <f t="shared" si="35"/>
        <v>0</v>
      </c>
      <c r="BG162" s="145">
        <f t="shared" si="36"/>
        <v>0</v>
      </c>
      <c r="BH162" s="145">
        <f t="shared" si="37"/>
        <v>0</v>
      </c>
      <c r="BI162" s="145">
        <f t="shared" si="38"/>
        <v>0</v>
      </c>
      <c r="BJ162" s="14" t="s">
        <v>77</v>
      </c>
      <c r="BK162" s="145">
        <f t="shared" si="39"/>
        <v>10275.299999999999</v>
      </c>
      <c r="BL162" s="14" t="s">
        <v>187</v>
      </c>
      <c r="BM162" s="144" t="s">
        <v>298</v>
      </c>
    </row>
    <row r="163" spans="1:65" s="2" customFormat="1" ht="16.5" customHeight="1">
      <c r="A163" s="26"/>
      <c r="B163" s="132"/>
      <c r="C163" s="133" t="s">
        <v>299</v>
      </c>
      <c r="D163" s="133" t="s">
        <v>183</v>
      </c>
      <c r="E163" s="134" t="s">
        <v>1793</v>
      </c>
      <c r="F163" s="135" t="s">
        <v>1794</v>
      </c>
      <c r="G163" s="136" t="s">
        <v>1021</v>
      </c>
      <c r="H163" s="137">
        <v>1</v>
      </c>
      <c r="I163" s="138">
        <v>3837.75</v>
      </c>
      <c r="J163" s="138">
        <f t="shared" si="30"/>
        <v>3837.75</v>
      </c>
      <c r="K163" s="139"/>
      <c r="L163" s="27"/>
      <c r="M163" s="140" t="s">
        <v>1</v>
      </c>
      <c r="N163" s="141" t="s">
        <v>34</v>
      </c>
      <c r="O163" s="142">
        <v>0</v>
      </c>
      <c r="P163" s="142">
        <f t="shared" si="31"/>
        <v>0</v>
      </c>
      <c r="Q163" s="142">
        <v>0</v>
      </c>
      <c r="R163" s="142">
        <f t="shared" si="32"/>
        <v>0</v>
      </c>
      <c r="S163" s="142">
        <v>0</v>
      </c>
      <c r="T163" s="143">
        <f t="shared" si="3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4" t="s">
        <v>187</v>
      </c>
      <c r="AT163" s="144" t="s">
        <v>183</v>
      </c>
      <c r="AU163" s="144" t="s">
        <v>79</v>
      </c>
      <c r="AY163" s="14" t="s">
        <v>182</v>
      </c>
      <c r="BE163" s="145">
        <f t="shared" si="34"/>
        <v>3837.75</v>
      </c>
      <c r="BF163" s="145">
        <f t="shared" si="35"/>
        <v>0</v>
      </c>
      <c r="BG163" s="145">
        <f t="shared" si="36"/>
        <v>0</v>
      </c>
      <c r="BH163" s="145">
        <f t="shared" si="37"/>
        <v>0</v>
      </c>
      <c r="BI163" s="145">
        <f t="shared" si="38"/>
        <v>0</v>
      </c>
      <c r="BJ163" s="14" t="s">
        <v>77</v>
      </c>
      <c r="BK163" s="145">
        <f t="shared" si="39"/>
        <v>3837.75</v>
      </c>
      <c r="BL163" s="14" t="s">
        <v>187</v>
      </c>
      <c r="BM163" s="144" t="s">
        <v>302</v>
      </c>
    </row>
    <row r="164" spans="1:65" s="2" customFormat="1" ht="16.5" customHeight="1">
      <c r="A164" s="26"/>
      <c r="B164" s="132"/>
      <c r="C164" s="133" t="s">
        <v>240</v>
      </c>
      <c r="D164" s="133" t="s">
        <v>183</v>
      </c>
      <c r="E164" s="134" t="s">
        <v>1795</v>
      </c>
      <c r="F164" s="135" t="s">
        <v>1796</v>
      </c>
      <c r="G164" s="136" t="s">
        <v>1021</v>
      </c>
      <c r="H164" s="137">
        <v>1</v>
      </c>
      <c r="I164" s="138">
        <v>4248.3</v>
      </c>
      <c r="J164" s="138">
        <f t="shared" si="30"/>
        <v>4248.3</v>
      </c>
      <c r="K164" s="139"/>
      <c r="L164" s="27"/>
      <c r="M164" s="140" t="s">
        <v>1</v>
      </c>
      <c r="N164" s="141" t="s">
        <v>34</v>
      </c>
      <c r="O164" s="142">
        <v>0</v>
      </c>
      <c r="P164" s="142">
        <f t="shared" si="31"/>
        <v>0</v>
      </c>
      <c r="Q164" s="142">
        <v>0</v>
      </c>
      <c r="R164" s="142">
        <f t="shared" si="32"/>
        <v>0</v>
      </c>
      <c r="S164" s="142">
        <v>0</v>
      </c>
      <c r="T164" s="143">
        <f t="shared" si="3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4" t="s">
        <v>187</v>
      </c>
      <c r="AT164" s="144" t="s">
        <v>183</v>
      </c>
      <c r="AU164" s="144" t="s">
        <v>79</v>
      </c>
      <c r="AY164" s="14" t="s">
        <v>182</v>
      </c>
      <c r="BE164" s="145">
        <f t="shared" si="34"/>
        <v>4248.3</v>
      </c>
      <c r="BF164" s="145">
        <f t="shared" si="35"/>
        <v>0</v>
      </c>
      <c r="BG164" s="145">
        <f t="shared" si="36"/>
        <v>0</v>
      </c>
      <c r="BH164" s="145">
        <f t="shared" si="37"/>
        <v>0</v>
      </c>
      <c r="BI164" s="145">
        <f t="shared" si="38"/>
        <v>0</v>
      </c>
      <c r="BJ164" s="14" t="s">
        <v>77</v>
      </c>
      <c r="BK164" s="145">
        <f t="shared" si="39"/>
        <v>4248.3</v>
      </c>
      <c r="BL164" s="14" t="s">
        <v>187</v>
      </c>
      <c r="BM164" s="144" t="s">
        <v>305</v>
      </c>
    </row>
    <row r="165" spans="1:65" s="2" customFormat="1" ht="16.5" customHeight="1">
      <c r="A165" s="26"/>
      <c r="B165" s="132"/>
      <c r="C165" s="133" t="s">
        <v>306</v>
      </c>
      <c r="D165" s="133" t="s">
        <v>183</v>
      </c>
      <c r="E165" s="134" t="s">
        <v>1797</v>
      </c>
      <c r="F165" s="135" t="s">
        <v>1798</v>
      </c>
      <c r="G165" s="136" t="s">
        <v>1021</v>
      </c>
      <c r="H165" s="137">
        <v>10</v>
      </c>
      <c r="I165" s="138">
        <v>3203.55</v>
      </c>
      <c r="J165" s="138">
        <f t="shared" si="30"/>
        <v>32035.5</v>
      </c>
      <c r="K165" s="139"/>
      <c r="L165" s="27"/>
      <c r="M165" s="140" t="s">
        <v>1</v>
      </c>
      <c r="N165" s="141" t="s">
        <v>34</v>
      </c>
      <c r="O165" s="142">
        <v>0</v>
      </c>
      <c r="P165" s="142">
        <f t="shared" si="31"/>
        <v>0</v>
      </c>
      <c r="Q165" s="142">
        <v>0</v>
      </c>
      <c r="R165" s="142">
        <f t="shared" si="32"/>
        <v>0</v>
      </c>
      <c r="S165" s="142">
        <v>0</v>
      </c>
      <c r="T165" s="143">
        <f t="shared" si="3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4" t="s">
        <v>187</v>
      </c>
      <c r="AT165" s="144" t="s">
        <v>183</v>
      </c>
      <c r="AU165" s="144" t="s">
        <v>79</v>
      </c>
      <c r="AY165" s="14" t="s">
        <v>182</v>
      </c>
      <c r="BE165" s="145">
        <f t="shared" si="34"/>
        <v>32035.5</v>
      </c>
      <c r="BF165" s="145">
        <f t="shared" si="35"/>
        <v>0</v>
      </c>
      <c r="BG165" s="145">
        <f t="shared" si="36"/>
        <v>0</v>
      </c>
      <c r="BH165" s="145">
        <f t="shared" si="37"/>
        <v>0</v>
      </c>
      <c r="BI165" s="145">
        <f t="shared" si="38"/>
        <v>0</v>
      </c>
      <c r="BJ165" s="14" t="s">
        <v>77</v>
      </c>
      <c r="BK165" s="145">
        <f t="shared" si="39"/>
        <v>32035.5</v>
      </c>
      <c r="BL165" s="14" t="s">
        <v>187</v>
      </c>
      <c r="BM165" s="144" t="s">
        <v>309</v>
      </c>
    </row>
    <row r="166" spans="1:65" s="2" customFormat="1" ht="16.5" customHeight="1">
      <c r="A166" s="26"/>
      <c r="B166" s="132"/>
      <c r="C166" s="133" t="s">
        <v>243</v>
      </c>
      <c r="D166" s="133" t="s">
        <v>183</v>
      </c>
      <c r="E166" s="134" t="s">
        <v>1799</v>
      </c>
      <c r="F166" s="135" t="s">
        <v>1800</v>
      </c>
      <c r="G166" s="136" t="s">
        <v>1021</v>
      </c>
      <c r="H166" s="137">
        <v>3</v>
      </c>
      <c r="I166" s="138">
        <v>3573.15</v>
      </c>
      <c r="J166" s="138">
        <f t="shared" si="30"/>
        <v>10719.45</v>
      </c>
      <c r="K166" s="139"/>
      <c r="L166" s="27"/>
      <c r="M166" s="140" t="s">
        <v>1</v>
      </c>
      <c r="N166" s="141" t="s">
        <v>34</v>
      </c>
      <c r="O166" s="142">
        <v>0</v>
      </c>
      <c r="P166" s="142">
        <f t="shared" si="31"/>
        <v>0</v>
      </c>
      <c r="Q166" s="142">
        <v>0</v>
      </c>
      <c r="R166" s="142">
        <f t="shared" si="32"/>
        <v>0</v>
      </c>
      <c r="S166" s="142">
        <v>0</v>
      </c>
      <c r="T166" s="143">
        <f t="shared" si="3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4" t="s">
        <v>187</v>
      </c>
      <c r="AT166" s="144" t="s">
        <v>183</v>
      </c>
      <c r="AU166" s="144" t="s">
        <v>79</v>
      </c>
      <c r="AY166" s="14" t="s">
        <v>182</v>
      </c>
      <c r="BE166" s="145">
        <f t="shared" si="34"/>
        <v>10719.45</v>
      </c>
      <c r="BF166" s="145">
        <f t="shared" si="35"/>
        <v>0</v>
      </c>
      <c r="BG166" s="145">
        <f t="shared" si="36"/>
        <v>0</v>
      </c>
      <c r="BH166" s="145">
        <f t="shared" si="37"/>
        <v>0</v>
      </c>
      <c r="BI166" s="145">
        <f t="shared" si="38"/>
        <v>0</v>
      </c>
      <c r="BJ166" s="14" t="s">
        <v>77</v>
      </c>
      <c r="BK166" s="145">
        <f t="shared" si="39"/>
        <v>10719.45</v>
      </c>
      <c r="BL166" s="14" t="s">
        <v>187</v>
      </c>
      <c r="BM166" s="144" t="s">
        <v>312</v>
      </c>
    </row>
    <row r="167" spans="1:65" s="2" customFormat="1" ht="16.5" customHeight="1">
      <c r="A167" s="26"/>
      <c r="B167" s="132"/>
      <c r="C167" s="133" t="s">
        <v>313</v>
      </c>
      <c r="D167" s="133" t="s">
        <v>183</v>
      </c>
      <c r="E167" s="134" t="s">
        <v>1801</v>
      </c>
      <c r="F167" s="135" t="s">
        <v>1802</v>
      </c>
      <c r="G167" s="136" t="s">
        <v>1021</v>
      </c>
      <c r="H167" s="137">
        <v>3</v>
      </c>
      <c r="I167" s="138">
        <v>3820.95</v>
      </c>
      <c r="J167" s="138">
        <f t="shared" si="30"/>
        <v>11462.85</v>
      </c>
      <c r="K167" s="139"/>
      <c r="L167" s="27"/>
      <c r="M167" s="140" t="s">
        <v>1</v>
      </c>
      <c r="N167" s="141" t="s">
        <v>34</v>
      </c>
      <c r="O167" s="142">
        <v>0</v>
      </c>
      <c r="P167" s="142">
        <f t="shared" si="31"/>
        <v>0</v>
      </c>
      <c r="Q167" s="142">
        <v>0</v>
      </c>
      <c r="R167" s="142">
        <f t="shared" si="32"/>
        <v>0</v>
      </c>
      <c r="S167" s="142">
        <v>0</v>
      </c>
      <c r="T167" s="143">
        <f t="shared" si="3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4" t="s">
        <v>187</v>
      </c>
      <c r="AT167" s="144" t="s">
        <v>183</v>
      </c>
      <c r="AU167" s="144" t="s">
        <v>79</v>
      </c>
      <c r="AY167" s="14" t="s">
        <v>182</v>
      </c>
      <c r="BE167" s="145">
        <f t="shared" si="34"/>
        <v>11462.85</v>
      </c>
      <c r="BF167" s="145">
        <f t="shared" si="35"/>
        <v>0</v>
      </c>
      <c r="BG167" s="145">
        <f t="shared" si="36"/>
        <v>0</v>
      </c>
      <c r="BH167" s="145">
        <f t="shared" si="37"/>
        <v>0</v>
      </c>
      <c r="BI167" s="145">
        <f t="shared" si="38"/>
        <v>0</v>
      </c>
      <c r="BJ167" s="14" t="s">
        <v>77</v>
      </c>
      <c r="BK167" s="145">
        <f t="shared" si="39"/>
        <v>11462.85</v>
      </c>
      <c r="BL167" s="14" t="s">
        <v>187</v>
      </c>
      <c r="BM167" s="144" t="s">
        <v>316</v>
      </c>
    </row>
    <row r="168" spans="1:65" s="2" customFormat="1" ht="16.5" customHeight="1">
      <c r="A168" s="26"/>
      <c r="B168" s="132"/>
      <c r="C168" s="133" t="s">
        <v>246</v>
      </c>
      <c r="D168" s="133" t="s">
        <v>183</v>
      </c>
      <c r="E168" s="134" t="s">
        <v>1803</v>
      </c>
      <c r="F168" s="135" t="s">
        <v>1804</v>
      </c>
      <c r="G168" s="136" t="s">
        <v>1021</v>
      </c>
      <c r="H168" s="137">
        <v>13</v>
      </c>
      <c r="I168" s="138">
        <v>4322.8500000000004</v>
      </c>
      <c r="J168" s="138">
        <f t="shared" si="30"/>
        <v>56197.05</v>
      </c>
      <c r="K168" s="139"/>
      <c r="L168" s="27"/>
      <c r="M168" s="140" t="s">
        <v>1</v>
      </c>
      <c r="N168" s="141" t="s">
        <v>34</v>
      </c>
      <c r="O168" s="142">
        <v>0</v>
      </c>
      <c r="P168" s="142">
        <f t="shared" si="31"/>
        <v>0</v>
      </c>
      <c r="Q168" s="142">
        <v>0</v>
      </c>
      <c r="R168" s="142">
        <f t="shared" si="32"/>
        <v>0</v>
      </c>
      <c r="S168" s="142">
        <v>0</v>
      </c>
      <c r="T168" s="143">
        <f t="shared" si="3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4" t="s">
        <v>187</v>
      </c>
      <c r="AT168" s="144" t="s">
        <v>183</v>
      </c>
      <c r="AU168" s="144" t="s">
        <v>79</v>
      </c>
      <c r="AY168" s="14" t="s">
        <v>182</v>
      </c>
      <c r="BE168" s="145">
        <f t="shared" si="34"/>
        <v>56197.05</v>
      </c>
      <c r="BF168" s="145">
        <f t="shared" si="35"/>
        <v>0</v>
      </c>
      <c r="BG168" s="145">
        <f t="shared" si="36"/>
        <v>0</v>
      </c>
      <c r="BH168" s="145">
        <f t="shared" si="37"/>
        <v>0</v>
      </c>
      <c r="BI168" s="145">
        <f t="shared" si="38"/>
        <v>0</v>
      </c>
      <c r="BJ168" s="14" t="s">
        <v>77</v>
      </c>
      <c r="BK168" s="145">
        <f t="shared" si="39"/>
        <v>56197.05</v>
      </c>
      <c r="BL168" s="14" t="s">
        <v>187</v>
      </c>
      <c r="BM168" s="144" t="s">
        <v>320</v>
      </c>
    </row>
    <row r="169" spans="1:65" s="2" customFormat="1" ht="16.5" customHeight="1">
      <c r="A169" s="26"/>
      <c r="B169" s="132"/>
      <c r="C169" s="133" t="s">
        <v>321</v>
      </c>
      <c r="D169" s="133" t="s">
        <v>183</v>
      </c>
      <c r="E169" s="134" t="s">
        <v>1805</v>
      </c>
      <c r="F169" s="135" t="s">
        <v>1806</v>
      </c>
      <c r="G169" s="136" t="s">
        <v>1021</v>
      </c>
      <c r="H169" s="137">
        <v>1</v>
      </c>
      <c r="I169" s="138">
        <v>4821.6000000000004</v>
      </c>
      <c r="J169" s="138">
        <f t="shared" si="30"/>
        <v>4821.6000000000004</v>
      </c>
      <c r="K169" s="139"/>
      <c r="L169" s="27"/>
      <c r="M169" s="140" t="s">
        <v>1</v>
      </c>
      <c r="N169" s="141" t="s">
        <v>34</v>
      </c>
      <c r="O169" s="142">
        <v>0</v>
      </c>
      <c r="P169" s="142">
        <f t="shared" si="31"/>
        <v>0</v>
      </c>
      <c r="Q169" s="142">
        <v>0</v>
      </c>
      <c r="R169" s="142">
        <f t="shared" si="32"/>
        <v>0</v>
      </c>
      <c r="S169" s="142">
        <v>0</v>
      </c>
      <c r="T169" s="143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4" t="s">
        <v>187</v>
      </c>
      <c r="AT169" s="144" t="s">
        <v>183</v>
      </c>
      <c r="AU169" s="144" t="s">
        <v>79</v>
      </c>
      <c r="AY169" s="14" t="s">
        <v>182</v>
      </c>
      <c r="BE169" s="145">
        <f t="shared" si="34"/>
        <v>4821.6000000000004</v>
      </c>
      <c r="BF169" s="145">
        <f t="shared" si="35"/>
        <v>0</v>
      </c>
      <c r="BG169" s="145">
        <f t="shared" si="36"/>
        <v>0</v>
      </c>
      <c r="BH169" s="145">
        <f t="shared" si="37"/>
        <v>0</v>
      </c>
      <c r="BI169" s="145">
        <f t="shared" si="38"/>
        <v>0</v>
      </c>
      <c r="BJ169" s="14" t="s">
        <v>77</v>
      </c>
      <c r="BK169" s="145">
        <f t="shared" si="39"/>
        <v>4821.6000000000004</v>
      </c>
      <c r="BL169" s="14" t="s">
        <v>187</v>
      </c>
      <c r="BM169" s="144" t="s">
        <v>324</v>
      </c>
    </row>
    <row r="170" spans="1:65" s="2" customFormat="1" ht="21.75" customHeight="1">
      <c r="A170" s="26"/>
      <c r="B170" s="132"/>
      <c r="C170" s="133" t="s">
        <v>249</v>
      </c>
      <c r="D170" s="133" t="s">
        <v>183</v>
      </c>
      <c r="E170" s="134" t="s">
        <v>1807</v>
      </c>
      <c r="F170" s="135" t="s">
        <v>1808</v>
      </c>
      <c r="G170" s="136" t="s">
        <v>1021</v>
      </c>
      <c r="H170" s="137">
        <v>43</v>
      </c>
      <c r="I170" s="138">
        <v>367.5</v>
      </c>
      <c r="J170" s="138">
        <f t="shared" si="30"/>
        <v>15802.5</v>
      </c>
      <c r="K170" s="139"/>
      <c r="L170" s="27"/>
      <c r="M170" s="140" t="s">
        <v>1</v>
      </c>
      <c r="N170" s="141" t="s">
        <v>34</v>
      </c>
      <c r="O170" s="142">
        <v>0</v>
      </c>
      <c r="P170" s="142">
        <f t="shared" si="31"/>
        <v>0</v>
      </c>
      <c r="Q170" s="142">
        <v>0</v>
      </c>
      <c r="R170" s="142">
        <f t="shared" si="32"/>
        <v>0</v>
      </c>
      <c r="S170" s="142">
        <v>0</v>
      </c>
      <c r="T170" s="143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4" t="s">
        <v>187</v>
      </c>
      <c r="AT170" s="144" t="s">
        <v>183</v>
      </c>
      <c r="AU170" s="144" t="s">
        <v>79</v>
      </c>
      <c r="AY170" s="14" t="s">
        <v>182</v>
      </c>
      <c r="BE170" s="145">
        <f t="shared" si="34"/>
        <v>15802.5</v>
      </c>
      <c r="BF170" s="145">
        <f t="shared" si="35"/>
        <v>0</v>
      </c>
      <c r="BG170" s="145">
        <f t="shared" si="36"/>
        <v>0</v>
      </c>
      <c r="BH170" s="145">
        <f t="shared" si="37"/>
        <v>0</v>
      </c>
      <c r="BI170" s="145">
        <f t="shared" si="38"/>
        <v>0</v>
      </c>
      <c r="BJ170" s="14" t="s">
        <v>77</v>
      </c>
      <c r="BK170" s="145">
        <f t="shared" si="39"/>
        <v>15802.5</v>
      </c>
      <c r="BL170" s="14" t="s">
        <v>187</v>
      </c>
      <c r="BM170" s="144" t="s">
        <v>327</v>
      </c>
    </row>
    <row r="171" spans="1:65" s="2" customFormat="1" ht="16.5" customHeight="1">
      <c r="A171" s="26"/>
      <c r="B171" s="132"/>
      <c r="C171" s="133" t="s">
        <v>328</v>
      </c>
      <c r="D171" s="133" t="s">
        <v>183</v>
      </c>
      <c r="E171" s="134" t="s">
        <v>1809</v>
      </c>
      <c r="F171" s="135" t="s">
        <v>1618</v>
      </c>
      <c r="G171" s="136" t="s">
        <v>693</v>
      </c>
      <c r="H171" s="137">
        <v>1</v>
      </c>
      <c r="I171" s="138">
        <v>8925</v>
      </c>
      <c r="J171" s="138">
        <f t="shared" si="30"/>
        <v>8925</v>
      </c>
      <c r="K171" s="139"/>
      <c r="L171" s="27"/>
      <c r="M171" s="140" t="s">
        <v>1</v>
      </c>
      <c r="N171" s="141" t="s">
        <v>34</v>
      </c>
      <c r="O171" s="142">
        <v>0</v>
      </c>
      <c r="P171" s="142">
        <f t="shared" si="31"/>
        <v>0</v>
      </c>
      <c r="Q171" s="142">
        <v>0</v>
      </c>
      <c r="R171" s="142">
        <f t="shared" si="32"/>
        <v>0</v>
      </c>
      <c r="S171" s="142">
        <v>0</v>
      </c>
      <c r="T171" s="143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4" t="s">
        <v>187</v>
      </c>
      <c r="AT171" s="144" t="s">
        <v>183</v>
      </c>
      <c r="AU171" s="144" t="s">
        <v>79</v>
      </c>
      <c r="AY171" s="14" t="s">
        <v>182</v>
      </c>
      <c r="BE171" s="145">
        <f t="shared" si="34"/>
        <v>8925</v>
      </c>
      <c r="BF171" s="145">
        <f t="shared" si="35"/>
        <v>0</v>
      </c>
      <c r="BG171" s="145">
        <f t="shared" si="36"/>
        <v>0</v>
      </c>
      <c r="BH171" s="145">
        <f t="shared" si="37"/>
        <v>0</v>
      </c>
      <c r="BI171" s="145">
        <f t="shared" si="38"/>
        <v>0</v>
      </c>
      <c r="BJ171" s="14" t="s">
        <v>77</v>
      </c>
      <c r="BK171" s="145">
        <f t="shared" si="39"/>
        <v>8925</v>
      </c>
      <c r="BL171" s="14" t="s">
        <v>187</v>
      </c>
      <c r="BM171" s="144" t="s">
        <v>331</v>
      </c>
    </row>
    <row r="172" spans="1:65" s="11" customFormat="1" ht="22.9" customHeight="1">
      <c r="B172" s="122"/>
      <c r="D172" s="123" t="s">
        <v>68</v>
      </c>
      <c r="E172" s="164" t="s">
        <v>1810</v>
      </c>
      <c r="F172" s="164" t="s">
        <v>1811</v>
      </c>
      <c r="J172" s="165">
        <f>BK172</f>
        <v>43302</v>
      </c>
      <c r="L172" s="122"/>
      <c r="M172" s="126"/>
      <c r="N172" s="127"/>
      <c r="O172" s="127"/>
      <c r="P172" s="128">
        <f>SUM(P173:P177)</f>
        <v>0</v>
      </c>
      <c r="Q172" s="127"/>
      <c r="R172" s="128">
        <f>SUM(R173:R177)</f>
        <v>0</v>
      </c>
      <c r="S172" s="127"/>
      <c r="T172" s="129">
        <f>SUM(T173:T177)</f>
        <v>0</v>
      </c>
      <c r="AR172" s="123" t="s">
        <v>79</v>
      </c>
      <c r="AT172" s="130" t="s">
        <v>68</v>
      </c>
      <c r="AU172" s="130" t="s">
        <v>77</v>
      </c>
      <c r="AY172" s="123" t="s">
        <v>182</v>
      </c>
      <c r="BK172" s="131">
        <f>SUM(BK173:BK177)</f>
        <v>43302</v>
      </c>
    </row>
    <row r="173" spans="1:65" s="2" customFormat="1" ht="21.75" customHeight="1">
      <c r="A173" s="26"/>
      <c r="B173" s="132"/>
      <c r="C173" s="133" t="s">
        <v>252</v>
      </c>
      <c r="D173" s="133" t="s">
        <v>183</v>
      </c>
      <c r="E173" s="134" t="s">
        <v>1812</v>
      </c>
      <c r="F173" s="135" t="s">
        <v>1813</v>
      </c>
      <c r="G173" s="136" t="s">
        <v>1814</v>
      </c>
      <c r="H173" s="137">
        <v>10</v>
      </c>
      <c r="I173" s="138">
        <v>336</v>
      </c>
      <c r="J173" s="138">
        <f>ROUND(I173*H173,2)</f>
        <v>3360</v>
      </c>
      <c r="K173" s="139"/>
      <c r="L173" s="27"/>
      <c r="M173" s="140" t="s">
        <v>1</v>
      </c>
      <c r="N173" s="141" t="s">
        <v>34</v>
      </c>
      <c r="O173" s="142">
        <v>0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4" t="s">
        <v>187</v>
      </c>
      <c r="AT173" s="144" t="s">
        <v>183</v>
      </c>
      <c r="AU173" s="144" t="s">
        <v>79</v>
      </c>
      <c r="AY173" s="14" t="s">
        <v>182</v>
      </c>
      <c r="BE173" s="145">
        <f>IF(N173="základní",J173,0)</f>
        <v>3360</v>
      </c>
      <c r="BF173" s="145">
        <f>IF(N173="snížená",J173,0)</f>
        <v>0</v>
      </c>
      <c r="BG173" s="145">
        <f>IF(N173="zákl. přenesená",J173,0)</f>
        <v>0</v>
      </c>
      <c r="BH173" s="145">
        <f>IF(N173="sníž. přenesená",J173,0)</f>
        <v>0</v>
      </c>
      <c r="BI173" s="145">
        <f>IF(N173="nulová",J173,0)</f>
        <v>0</v>
      </c>
      <c r="BJ173" s="14" t="s">
        <v>77</v>
      </c>
      <c r="BK173" s="145">
        <f>ROUND(I173*H173,2)</f>
        <v>3360</v>
      </c>
      <c r="BL173" s="14" t="s">
        <v>187</v>
      </c>
      <c r="BM173" s="144" t="s">
        <v>334</v>
      </c>
    </row>
    <row r="174" spans="1:65" s="2" customFormat="1" ht="21.75" customHeight="1">
      <c r="A174" s="26"/>
      <c r="B174" s="132"/>
      <c r="C174" s="133" t="s">
        <v>335</v>
      </c>
      <c r="D174" s="133" t="s">
        <v>183</v>
      </c>
      <c r="E174" s="134" t="s">
        <v>1815</v>
      </c>
      <c r="F174" s="135" t="s">
        <v>1816</v>
      </c>
      <c r="G174" s="136" t="s">
        <v>1142</v>
      </c>
      <c r="H174" s="137">
        <v>1</v>
      </c>
      <c r="I174" s="138">
        <v>12600</v>
      </c>
      <c r="J174" s="138">
        <f>ROUND(I174*H174,2)</f>
        <v>12600</v>
      </c>
      <c r="K174" s="139"/>
      <c r="L174" s="27"/>
      <c r="M174" s="140" t="s">
        <v>1</v>
      </c>
      <c r="N174" s="141" t="s">
        <v>34</v>
      </c>
      <c r="O174" s="142">
        <v>0</v>
      </c>
      <c r="P174" s="142">
        <f>O174*H174</f>
        <v>0</v>
      </c>
      <c r="Q174" s="142">
        <v>0</v>
      </c>
      <c r="R174" s="142">
        <f>Q174*H174</f>
        <v>0</v>
      </c>
      <c r="S174" s="142">
        <v>0</v>
      </c>
      <c r="T174" s="143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4" t="s">
        <v>187</v>
      </c>
      <c r="AT174" s="144" t="s">
        <v>183</v>
      </c>
      <c r="AU174" s="144" t="s">
        <v>79</v>
      </c>
      <c r="AY174" s="14" t="s">
        <v>182</v>
      </c>
      <c r="BE174" s="145">
        <f>IF(N174="základní",J174,0)</f>
        <v>12600</v>
      </c>
      <c r="BF174" s="145">
        <f>IF(N174="snížená",J174,0)</f>
        <v>0</v>
      </c>
      <c r="BG174" s="145">
        <f>IF(N174="zákl. přenesená",J174,0)</f>
        <v>0</v>
      </c>
      <c r="BH174" s="145">
        <f>IF(N174="sníž. přenesená",J174,0)</f>
        <v>0</v>
      </c>
      <c r="BI174" s="145">
        <f>IF(N174="nulová",J174,0)</f>
        <v>0</v>
      </c>
      <c r="BJ174" s="14" t="s">
        <v>77</v>
      </c>
      <c r="BK174" s="145">
        <f>ROUND(I174*H174,2)</f>
        <v>12600</v>
      </c>
      <c r="BL174" s="14" t="s">
        <v>187</v>
      </c>
      <c r="BM174" s="144" t="s">
        <v>338</v>
      </c>
    </row>
    <row r="175" spans="1:65" s="2" customFormat="1" ht="21.75" customHeight="1">
      <c r="A175" s="26"/>
      <c r="B175" s="132"/>
      <c r="C175" s="133" t="s">
        <v>256</v>
      </c>
      <c r="D175" s="133" t="s">
        <v>183</v>
      </c>
      <c r="E175" s="134" t="s">
        <v>1817</v>
      </c>
      <c r="F175" s="135" t="s">
        <v>1818</v>
      </c>
      <c r="G175" s="136" t="s">
        <v>1814</v>
      </c>
      <c r="H175" s="137">
        <v>74</v>
      </c>
      <c r="I175" s="138">
        <v>220.5</v>
      </c>
      <c r="J175" s="138">
        <f>ROUND(I175*H175,2)</f>
        <v>16317</v>
      </c>
      <c r="K175" s="139"/>
      <c r="L175" s="27"/>
      <c r="M175" s="140" t="s">
        <v>1</v>
      </c>
      <c r="N175" s="141" t="s">
        <v>34</v>
      </c>
      <c r="O175" s="142">
        <v>0</v>
      </c>
      <c r="P175" s="142">
        <f>O175*H175</f>
        <v>0</v>
      </c>
      <c r="Q175" s="142">
        <v>0</v>
      </c>
      <c r="R175" s="142">
        <f>Q175*H175</f>
        <v>0</v>
      </c>
      <c r="S175" s="142">
        <v>0</v>
      </c>
      <c r="T175" s="143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4" t="s">
        <v>187</v>
      </c>
      <c r="AT175" s="144" t="s">
        <v>183</v>
      </c>
      <c r="AU175" s="144" t="s">
        <v>79</v>
      </c>
      <c r="AY175" s="14" t="s">
        <v>182</v>
      </c>
      <c r="BE175" s="145">
        <f>IF(N175="základní",J175,0)</f>
        <v>16317</v>
      </c>
      <c r="BF175" s="145">
        <f>IF(N175="snížená",J175,0)</f>
        <v>0</v>
      </c>
      <c r="BG175" s="145">
        <f>IF(N175="zákl. přenesená",J175,0)</f>
        <v>0</v>
      </c>
      <c r="BH175" s="145">
        <f>IF(N175="sníž. přenesená",J175,0)</f>
        <v>0</v>
      </c>
      <c r="BI175" s="145">
        <f>IF(N175="nulová",J175,0)</f>
        <v>0</v>
      </c>
      <c r="BJ175" s="14" t="s">
        <v>77</v>
      </c>
      <c r="BK175" s="145">
        <f>ROUND(I175*H175,2)</f>
        <v>16317</v>
      </c>
      <c r="BL175" s="14" t="s">
        <v>187</v>
      </c>
      <c r="BM175" s="144" t="s">
        <v>358</v>
      </c>
    </row>
    <row r="176" spans="1:65" s="2" customFormat="1" ht="21.75" customHeight="1">
      <c r="A176" s="26"/>
      <c r="B176" s="132"/>
      <c r="C176" s="133" t="s">
        <v>359</v>
      </c>
      <c r="D176" s="133" t="s">
        <v>183</v>
      </c>
      <c r="E176" s="134" t="s">
        <v>1819</v>
      </c>
      <c r="F176" s="135" t="s">
        <v>1820</v>
      </c>
      <c r="G176" s="136" t="s">
        <v>1142</v>
      </c>
      <c r="H176" s="137">
        <v>1</v>
      </c>
      <c r="I176" s="138">
        <v>6825</v>
      </c>
      <c r="J176" s="138">
        <f>ROUND(I176*H176,2)</f>
        <v>6825</v>
      </c>
      <c r="K176" s="139"/>
      <c r="L176" s="27"/>
      <c r="M176" s="140" t="s">
        <v>1</v>
      </c>
      <c r="N176" s="141" t="s">
        <v>34</v>
      </c>
      <c r="O176" s="142">
        <v>0</v>
      </c>
      <c r="P176" s="142">
        <f>O176*H176</f>
        <v>0</v>
      </c>
      <c r="Q176" s="142">
        <v>0</v>
      </c>
      <c r="R176" s="142">
        <f>Q176*H176</f>
        <v>0</v>
      </c>
      <c r="S176" s="142">
        <v>0</v>
      </c>
      <c r="T176" s="143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4" t="s">
        <v>187</v>
      </c>
      <c r="AT176" s="144" t="s">
        <v>183</v>
      </c>
      <c r="AU176" s="144" t="s">
        <v>79</v>
      </c>
      <c r="AY176" s="14" t="s">
        <v>182</v>
      </c>
      <c r="BE176" s="145">
        <f>IF(N176="základní",J176,0)</f>
        <v>6825</v>
      </c>
      <c r="BF176" s="145">
        <f>IF(N176="snížená",J176,0)</f>
        <v>0</v>
      </c>
      <c r="BG176" s="145">
        <f>IF(N176="zákl. přenesená",J176,0)</f>
        <v>0</v>
      </c>
      <c r="BH176" s="145">
        <f>IF(N176="sníž. přenesená",J176,0)</f>
        <v>0</v>
      </c>
      <c r="BI176" s="145">
        <f>IF(N176="nulová",J176,0)</f>
        <v>0</v>
      </c>
      <c r="BJ176" s="14" t="s">
        <v>77</v>
      </c>
      <c r="BK176" s="145">
        <f>ROUND(I176*H176,2)</f>
        <v>6825</v>
      </c>
      <c r="BL176" s="14" t="s">
        <v>187</v>
      </c>
      <c r="BM176" s="144" t="s">
        <v>362</v>
      </c>
    </row>
    <row r="177" spans="1:65" s="2" customFormat="1" ht="16.5" customHeight="1">
      <c r="A177" s="26"/>
      <c r="B177" s="132"/>
      <c r="C177" s="133" t="s">
        <v>259</v>
      </c>
      <c r="D177" s="133" t="s">
        <v>183</v>
      </c>
      <c r="E177" s="134" t="s">
        <v>1821</v>
      </c>
      <c r="F177" s="135" t="s">
        <v>1822</v>
      </c>
      <c r="G177" s="136" t="s">
        <v>319</v>
      </c>
      <c r="H177" s="137">
        <v>1</v>
      </c>
      <c r="I177" s="138">
        <v>4200</v>
      </c>
      <c r="J177" s="138">
        <f>ROUND(I177*H177,2)</f>
        <v>4200</v>
      </c>
      <c r="K177" s="139"/>
      <c r="L177" s="27"/>
      <c r="M177" s="140" t="s">
        <v>1</v>
      </c>
      <c r="N177" s="141" t="s">
        <v>34</v>
      </c>
      <c r="O177" s="142">
        <v>0</v>
      </c>
      <c r="P177" s="142">
        <f>O177*H177</f>
        <v>0</v>
      </c>
      <c r="Q177" s="142">
        <v>0</v>
      </c>
      <c r="R177" s="142">
        <f>Q177*H177</f>
        <v>0</v>
      </c>
      <c r="S177" s="142">
        <v>0</v>
      </c>
      <c r="T177" s="143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4" t="s">
        <v>187</v>
      </c>
      <c r="AT177" s="144" t="s">
        <v>183</v>
      </c>
      <c r="AU177" s="144" t="s">
        <v>79</v>
      </c>
      <c r="AY177" s="14" t="s">
        <v>182</v>
      </c>
      <c r="BE177" s="145">
        <f>IF(N177="základní",J177,0)</f>
        <v>4200</v>
      </c>
      <c r="BF177" s="145">
        <f>IF(N177="snížená",J177,0)</f>
        <v>0</v>
      </c>
      <c r="BG177" s="145">
        <f>IF(N177="zákl. přenesená",J177,0)</f>
        <v>0</v>
      </c>
      <c r="BH177" s="145">
        <f>IF(N177="sníž. přenesená",J177,0)</f>
        <v>0</v>
      </c>
      <c r="BI177" s="145">
        <f>IF(N177="nulová",J177,0)</f>
        <v>0</v>
      </c>
      <c r="BJ177" s="14" t="s">
        <v>77</v>
      </c>
      <c r="BK177" s="145">
        <f>ROUND(I177*H177,2)</f>
        <v>4200</v>
      </c>
      <c r="BL177" s="14" t="s">
        <v>187</v>
      </c>
      <c r="BM177" s="144" t="s">
        <v>365</v>
      </c>
    </row>
    <row r="178" spans="1:65" s="11" customFormat="1" ht="22.9" customHeight="1">
      <c r="B178" s="122"/>
      <c r="D178" s="123" t="s">
        <v>68</v>
      </c>
      <c r="E178" s="164" t="s">
        <v>1089</v>
      </c>
      <c r="F178" s="164" t="s">
        <v>1823</v>
      </c>
      <c r="J178" s="165">
        <f>BK178</f>
        <v>682.5</v>
      </c>
      <c r="L178" s="122"/>
      <c r="M178" s="126"/>
      <c r="N178" s="127"/>
      <c r="O178" s="127"/>
      <c r="P178" s="128">
        <f>P179</f>
        <v>0</v>
      </c>
      <c r="Q178" s="127"/>
      <c r="R178" s="128">
        <f>R179</f>
        <v>0</v>
      </c>
      <c r="S178" s="127"/>
      <c r="T178" s="129">
        <f>T179</f>
        <v>0</v>
      </c>
      <c r="AR178" s="123" t="s">
        <v>79</v>
      </c>
      <c r="AT178" s="130" t="s">
        <v>68</v>
      </c>
      <c r="AU178" s="130" t="s">
        <v>77</v>
      </c>
      <c r="AY178" s="123" t="s">
        <v>182</v>
      </c>
      <c r="BK178" s="131">
        <f>BK179</f>
        <v>682.5</v>
      </c>
    </row>
    <row r="179" spans="1:65" s="2" customFormat="1" ht="21.75" customHeight="1">
      <c r="A179" s="26"/>
      <c r="B179" s="132"/>
      <c r="C179" s="133" t="s">
        <v>366</v>
      </c>
      <c r="D179" s="133" t="s">
        <v>183</v>
      </c>
      <c r="E179" s="134" t="s">
        <v>1824</v>
      </c>
      <c r="F179" s="135" t="s">
        <v>1825</v>
      </c>
      <c r="G179" s="136" t="s">
        <v>197</v>
      </c>
      <c r="H179" s="137">
        <v>26</v>
      </c>
      <c r="I179" s="138">
        <v>26.25</v>
      </c>
      <c r="J179" s="138">
        <f>ROUND(I179*H179,2)</f>
        <v>682.5</v>
      </c>
      <c r="K179" s="139"/>
      <c r="L179" s="27"/>
      <c r="M179" s="156" t="s">
        <v>1</v>
      </c>
      <c r="N179" s="157" t="s">
        <v>34</v>
      </c>
      <c r="O179" s="158">
        <v>0</v>
      </c>
      <c r="P179" s="158">
        <f>O179*H179</f>
        <v>0</v>
      </c>
      <c r="Q179" s="158">
        <v>0</v>
      </c>
      <c r="R179" s="158">
        <f>Q179*H179</f>
        <v>0</v>
      </c>
      <c r="S179" s="158">
        <v>0</v>
      </c>
      <c r="T179" s="159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4" t="s">
        <v>187</v>
      </c>
      <c r="AT179" s="144" t="s">
        <v>183</v>
      </c>
      <c r="AU179" s="144" t="s">
        <v>79</v>
      </c>
      <c r="AY179" s="14" t="s">
        <v>182</v>
      </c>
      <c r="BE179" s="145">
        <f>IF(N179="základní",J179,0)</f>
        <v>682.5</v>
      </c>
      <c r="BF179" s="145">
        <f>IF(N179="snížená",J179,0)</f>
        <v>0</v>
      </c>
      <c r="BG179" s="145">
        <f>IF(N179="zákl. přenesená",J179,0)</f>
        <v>0</v>
      </c>
      <c r="BH179" s="145">
        <f>IF(N179="sníž. přenesená",J179,0)</f>
        <v>0</v>
      </c>
      <c r="BI179" s="145">
        <f>IF(N179="nulová",J179,0)</f>
        <v>0</v>
      </c>
      <c r="BJ179" s="14" t="s">
        <v>77</v>
      </c>
      <c r="BK179" s="145">
        <f>ROUND(I179*H179,2)</f>
        <v>682.5</v>
      </c>
      <c r="BL179" s="14" t="s">
        <v>187</v>
      </c>
      <c r="BM179" s="144" t="s">
        <v>369</v>
      </c>
    </row>
    <row r="180" spans="1:65" s="2" customFormat="1" ht="6.95" customHeight="1">
      <c r="A180" s="26"/>
      <c r="B180" s="41"/>
      <c r="C180" s="42"/>
      <c r="D180" s="42"/>
      <c r="E180" s="42"/>
      <c r="F180" s="42"/>
      <c r="G180" s="42"/>
      <c r="H180" s="42"/>
      <c r="I180" s="42"/>
      <c r="J180" s="42"/>
      <c r="K180" s="42"/>
      <c r="L180" s="27"/>
      <c r="M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</row>
  </sheetData>
  <autoFilter ref="C122:K179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0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106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1826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ROUND(J126, 2)</f>
        <v>220880.42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ROUND((SUM(BE126:BE159)),  2)</f>
        <v>220880.42</v>
      </c>
      <c r="G33" s="26"/>
      <c r="H33" s="26"/>
      <c r="I33" s="95">
        <v>0.21</v>
      </c>
      <c r="J33" s="94">
        <f>ROUND(((SUM(BE126:BE159))*I33),  2)</f>
        <v>46384.89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ROUND((SUM(BF126:BF159)),  2)</f>
        <v>0</v>
      </c>
      <c r="G34" s="26"/>
      <c r="H34" s="26"/>
      <c r="I34" s="95">
        <v>0.15</v>
      </c>
      <c r="J34" s="94">
        <f>ROUND(((SUM(BF126:BF159))*I34),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ROUND((SUM(BG126:BG159)),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ROUND((SUM(BH126:BH159)),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ROUND((SUM(BI126:BI159)),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267265.31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10 - VZT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J126</f>
        <v>220880.42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1360</v>
      </c>
      <c r="E97" s="109"/>
      <c r="F97" s="109"/>
      <c r="G97" s="109"/>
      <c r="H97" s="109"/>
      <c r="I97" s="109"/>
      <c r="J97" s="110">
        <f>J127</f>
        <v>64817.130000000005</v>
      </c>
      <c r="L97" s="107"/>
    </row>
    <row r="98" spans="1:31" s="12" customFormat="1" ht="19.899999999999999" customHeight="1">
      <c r="B98" s="160"/>
      <c r="D98" s="161" t="s">
        <v>1362</v>
      </c>
      <c r="E98" s="162"/>
      <c r="F98" s="162"/>
      <c r="G98" s="162"/>
      <c r="H98" s="162"/>
      <c r="I98" s="162"/>
      <c r="J98" s="163">
        <f>J128</f>
        <v>10900.23</v>
      </c>
      <c r="L98" s="160"/>
    </row>
    <row r="99" spans="1:31" s="12" customFormat="1" ht="19.899999999999999" customHeight="1">
      <c r="B99" s="160"/>
      <c r="D99" s="161" t="s">
        <v>1364</v>
      </c>
      <c r="E99" s="162"/>
      <c r="F99" s="162"/>
      <c r="G99" s="162"/>
      <c r="H99" s="162"/>
      <c r="I99" s="162"/>
      <c r="J99" s="163">
        <f>J132</f>
        <v>53916.9</v>
      </c>
      <c r="L99" s="160"/>
    </row>
    <row r="100" spans="1:31" s="12" customFormat="1" ht="14.85" customHeight="1">
      <c r="B100" s="160"/>
      <c r="D100" s="161" t="s">
        <v>1365</v>
      </c>
      <c r="E100" s="162"/>
      <c r="F100" s="162"/>
      <c r="G100" s="162"/>
      <c r="H100" s="162"/>
      <c r="I100" s="162"/>
      <c r="J100" s="163">
        <f>J133</f>
        <v>32699.47</v>
      </c>
      <c r="L100" s="160"/>
    </row>
    <row r="101" spans="1:31" s="12" customFormat="1" ht="14.85" customHeight="1">
      <c r="B101" s="160"/>
      <c r="D101" s="161" t="s">
        <v>1366</v>
      </c>
      <c r="E101" s="162"/>
      <c r="F101" s="162"/>
      <c r="G101" s="162"/>
      <c r="H101" s="162"/>
      <c r="I101" s="162"/>
      <c r="J101" s="163">
        <f>J138</f>
        <v>10000</v>
      </c>
      <c r="L101" s="160"/>
    </row>
    <row r="102" spans="1:31" s="12" customFormat="1" ht="14.85" customHeight="1">
      <c r="B102" s="160"/>
      <c r="D102" s="161" t="s">
        <v>1367</v>
      </c>
      <c r="E102" s="162"/>
      <c r="F102" s="162"/>
      <c r="G102" s="162"/>
      <c r="H102" s="162"/>
      <c r="I102" s="162"/>
      <c r="J102" s="163">
        <f>J140</f>
        <v>9553.6799999999985</v>
      </c>
      <c r="L102" s="160"/>
    </row>
    <row r="103" spans="1:31" s="12" customFormat="1" ht="14.85" customHeight="1">
      <c r="B103" s="160"/>
      <c r="D103" s="161" t="s">
        <v>1368</v>
      </c>
      <c r="E103" s="162"/>
      <c r="F103" s="162"/>
      <c r="G103" s="162"/>
      <c r="H103" s="162"/>
      <c r="I103" s="162"/>
      <c r="J103" s="163">
        <f>J150</f>
        <v>1663.75</v>
      </c>
      <c r="L103" s="160"/>
    </row>
    <row r="104" spans="1:31" s="9" customFormat="1" ht="24.95" customHeight="1">
      <c r="B104" s="107"/>
      <c r="D104" s="108" t="s">
        <v>1369</v>
      </c>
      <c r="E104" s="109"/>
      <c r="F104" s="109"/>
      <c r="G104" s="109"/>
      <c r="H104" s="109"/>
      <c r="I104" s="109"/>
      <c r="J104" s="110">
        <f>J152</f>
        <v>156063.29</v>
      </c>
      <c r="L104" s="107"/>
    </row>
    <row r="105" spans="1:31" s="12" customFormat="1" ht="19.899999999999999" customHeight="1">
      <c r="B105" s="160"/>
      <c r="D105" s="161" t="s">
        <v>1827</v>
      </c>
      <c r="E105" s="162"/>
      <c r="F105" s="162"/>
      <c r="G105" s="162"/>
      <c r="H105" s="162"/>
      <c r="I105" s="162"/>
      <c r="J105" s="163">
        <f>J153</f>
        <v>136113.08000000002</v>
      </c>
      <c r="L105" s="160"/>
    </row>
    <row r="106" spans="1:31" s="12" customFormat="1" ht="19.899999999999999" customHeight="1">
      <c r="B106" s="160"/>
      <c r="D106" s="161" t="s">
        <v>1730</v>
      </c>
      <c r="E106" s="162"/>
      <c r="F106" s="162"/>
      <c r="G106" s="162"/>
      <c r="H106" s="162"/>
      <c r="I106" s="162"/>
      <c r="J106" s="163">
        <f>J157</f>
        <v>19950.21</v>
      </c>
      <c r="L106" s="160"/>
    </row>
    <row r="107" spans="1:31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5" customHeight="1">
      <c r="A108" s="26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31" s="2" customFormat="1" ht="6.95" customHeight="1">
      <c r="A112" s="26"/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5" customHeight="1">
      <c r="A113" s="26"/>
      <c r="B113" s="27"/>
      <c r="C113" s="18" t="s">
        <v>168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14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6.5" customHeight="1">
      <c r="A116" s="26"/>
      <c r="B116" s="27"/>
      <c r="C116" s="26"/>
      <c r="D116" s="26"/>
      <c r="E116" s="203" t="str">
        <f>E7</f>
        <v>Tělocvična - Chodová Planá</v>
      </c>
      <c r="F116" s="204"/>
      <c r="G116" s="204"/>
      <c r="H116" s="204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134</v>
      </c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171" t="str">
        <f>E9</f>
        <v>10 - VZT</v>
      </c>
      <c r="F118" s="202"/>
      <c r="G118" s="202"/>
      <c r="H118" s="202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18</v>
      </c>
      <c r="D120" s="26"/>
      <c r="E120" s="26"/>
      <c r="F120" s="21" t="str">
        <f>F12</f>
        <v xml:space="preserve"> </v>
      </c>
      <c r="G120" s="26"/>
      <c r="H120" s="26"/>
      <c r="I120" s="23" t="s">
        <v>20</v>
      </c>
      <c r="J120" s="49">
        <f>IF(J12="","",J12)</f>
        <v>43927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5.2" customHeight="1">
      <c r="A122" s="26"/>
      <c r="B122" s="27"/>
      <c r="C122" s="23" t="s">
        <v>21</v>
      </c>
      <c r="D122" s="26"/>
      <c r="E122" s="26"/>
      <c r="F122" s="21" t="str">
        <f>E15</f>
        <v xml:space="preserve"> </v>
      </c>
      <c r="G122" s="26"/>
      <c r="H122" s="26"/>
      <c r="I122" s="23" t="s">
        <v>25</v>
      </c>
      <c r="J122" s="24" t="str">
        <f>E21</f>
        <v xml:space="preserve"> 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24</v>
      </c>
      <c r="D123" s="26"/>
      <c r="E123" s="26"/>
      <c r="F123" s="21" t="str">
        <f>IF(E18="","",E18)</f>
        <v>S&amp;H stavební a obchodní firma, spol. s.r.o.</v>
      </c>
      <c r="G123" s="26"/>
      <c r="H123" s="26"/>
      <c r="I123" s="23" t="s">
        <v>27</v>
      </c>
      <c r="J123" s="24" t="str">
        <f>E24</f>
        <v xml:space="preserve"> 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0" customFormat="1" ht="29.25" customHeight="1">
      <c r="A125" s="111"/>
      <c r="B125" s="112"/>
      <c r="C125" s="113" t="s">
        <v>169</v>
      </c>
      <c r="D125" s="114" t="s">
        <v>54</v>
      </c>
      <c r="E125" s="114" t="s">
        <v>50</v>
      </c>
      <c r="F125" s="114" t="s">
        <v>51</v>
      </c>
      <c r="G125" s="114" t="s">
        <v>170</v>
      </c>
      <c r="H125" s="114" t="s">
        <v>171</v>
      </c>
      <c r="I125" s="114" t="s">
        <v>172</v>
      </c>
      <c r="J125" s="115" t="s">
        <v>138</v>
      </c>
      <c r="K125" s="116" t="s">
        <v>173</v>
      </c>
      <c r="L125" s="117"/>
      <c r="M125" s="56" t="s">
        <v>1</v>
      </c>
      <c r="N125" s="57" t="s">
        <v>33</v>
      </c>
      <c r="O125" s="57" t="s">
        <v>174</v>
      </c>
      <c r="P125" s="57" t="s">
        <v>175</v>
      </c>
      <c r="Q125" s="57" t="s">
        <v>176</v>
      </c>
      <c r="R125" s="57" t="s">
        <v>177</v>
      </c>
      <c r="S125" s="57" t="s">
        <v>178</v>
      </c>
      <c r="T125" s="58" t="s">
        <v>179</v>
      </c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</row>
    <row r="126" spans="1:63" s="2" customFormat="1" ht="22.9" customHeight="1">
      <c r="A126" s="26"/>
      <c r="B126" s="27"/>
      <c r="C126" s="63" t="s">
        <v>180</v>
      </c>
      <c r="D126" s="26"/>
      <c r="E126" s="26"/>
      <c r="F126" s="26"/>
      <c r="G126" s="26"/>
      <c r="H126" s="26"/>
      <c r="I126" s="26"/>
      <c r="J126" s="118">
        <f>BK126</f>
        <v>220880.42</v>
      </c>
      <c r="K126" s="26"/>
      <c r="L126" s="27"/>
      <c r="M126" s="59"/>
      <c r="N126" s="50"/>
      <c r="O126" s="60"/>
      <c r="P126" s="119">
        <f>P127+P152</f>
        <v>149.24898899999999</v>
      </c>
      <c r="Q126" s="60"/>
      <c r="R126" s="119">
        <f>R127+R152</f>
        <v>6.4386216000000003</v>
      </c>
      <c r="S126" s="60"/>
      <c r="T126" s="120">
        <f>T127+T152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68</v>
      </c>
      <c r="AU126" s="14" t="s">
        <v>140</v>
      </c>
      <c r="BK126" s="121">
        <f>BK127+BK152</f>
        <v>220880.42</v>
      </c>
    </row>
    <row r="127" spans="1:63" s="11" customFormat="1" ht="25.9" customHeight="1">
      <c r="B127" s="122"/>
      <c r="D127" s="123" t="s">
        <v>68</v>
      </c>
      <c r="E127" s="124" t="s">
        <v>1137</v>
      </c>
      <c r="F127" s="124" t="s">
        <v>1376</v>
      </c>
      <c r="J127" s="125">
        <f>BK127</f>
        <v>64817.130000000005</v>
      </c>
      <c r="L127" s="122"/>
      <c r="M127" s="126"/>
      <c r="N127" s="127"/>
      <c r="O127" s="127"/>
      <c r="P127" s="128">
        <f>P128+P132</f>
        <v>140.92924500000001</v>
      </c>
      <c r="Q127" s="127"/>
      <c r="R127" s="128">
        <f>R128+R132</f>
        <v>6.4321218</v>
      </c>
      <c r="S127" s="127"/>
      <c r="T127" s="129">
        <f>T128+T132</f>
        <v>0</v>
      </c>
      <c r="AR127" s="123" t="s">
        <v>77</v>
      </c>
      <c r="AT127" s="130" t="s">
        <v>68</v>
      </c>
      <c r="AU127" s="130" t="s">
        <v>69</v>
      </c>
      <c r="AY127" s="123" t="s">
        <v>182</v>
      </c>
      <c r="BK127" s="131">
        <f>BK128+BK132</f>
        <v>64817.130000000005</v>
      </c>
    </row>
    <row r="128" spans="1:63" s="11" customFormat="1" ht="22.9" customHeight="1">
      <c r="B128" s="122"/>
      <c r="D128" s="123" t="s">
        <v>68</v>
      </c>
      <c r="E128" s="164" t="s">
        <v>190</v>
      </c>
      <c r="F128" s="164" t="s">
        <v>355</v>
      </c>
      <c r="J128" s="165">
        <f>BK128</f>
        <v>10900.23</v>
      </c>
      <c r="L128" s="122"/>
      <c r="M128" s="126"/>
      <c r="N128" s="127"/>
      <c r="O128" s="127"/>
      <c r="P128" s="128">
        <f>SUM(P129:P131)</f>
        <v>34.204000000000008</v>
      </c>
      <c r="Q128" s="127"/>
      <c r="R128" s="128">
        <f>SUM(R129:R131)</f>
        <v>6.4089999999999998</v>
      </c>
      <c r="S128" s="127"/>
      <c r="T128" s="129">
        <f>SUM(T129:T131)</f>
        <v>0</v>
      </c>
      <c r="AR128" s="123" t="s">
        <v>77</v>
      </c>
      <c r="AT128" s="130" t="s">
        <v>68</v>
      </c>
      <c r="AU128" s="130" t="s">
        <v>77</v>
      </c>
      <c r="AY128" s="123" t="s">
        <v>182</v>
      </c>
      <c r="BK128" s="131">
        <f>SUM(BK129:BK131)</f>
        <v>10900.23</v>
      </c>
    </row>
    <row r="129" spans="1:65" s="2" customFormat="1" ht="21.75" customHeight="1">
      <c r="A129" s="26"/>
      <c r="B129" s="132"/>
      <c r="C129" s="133" t="s">
        <v>77</v>
      </c>
      <c r="D129" s="133" t="s">
        <v>183</v>
      </c>
      <c r="E129" s="134" t="s">
        <v>1828</v>
      </c>
      <c r="F129" s="135" t="s">
        <v>1829</v>
      </c>
      <c r="G129" s="136" t="s">
        <v>1021</v>
      </c>
      <c r="H129" s="137">
        <v>17</v>
      </c>
      <c r="I129" s="138">
        <v>247.75</v>
      </c>
      <c r="J129" s="138">
        <f>ROUND(I129*H129,2)</f>
        <v>4211.75</v>
      </c>
      <c r="K129" s="139"/>
      <c r="L129" s="27"/>
      <c r="M129" s="140" t="s">
        <v>1</v>
      </c>
      <c r="N129" s="141" t="s">
        <v>34</v>
      </c>
      <c r="O129" s="142">
        <v>0.871</v>
      </c>
      <c r="P129" s="142">
        <f>O129*H129</f>
        <v>14.807</v>
      </c>
      <c r="Q129" s="142">
        <v>0.12335</v>
      </c>
      <c r="R129" s="142">
        <f>Q129*H129</f>
        <v>2.0969500000000001</v>
      </c>
      <c r="S129" s="142">
        <v>0</v>
      </c>
      <c r="T129" s="143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4" t="s">
        <v>187</v>
      </c>
      <c r="AT129" s="144" t="s">
        <v>183</v>
      </c>
      <c r="AU129" s="144" t="s">
        <v>79</v>
      </c>
      <c r="AY129" s="14" t="s">
        <v>182</v>
      </c>
      <c r="BE129" s="145">
        <f>IF(N129="základní",J129,0)</f>
        <v>4211.75</v>
      </c>
      <c r="BF129" s="145">
        <f>IF(N129="snížená",J129,0)</f>
        <v>0</v>
      </c>
      <c r="BG129" s="145">
        <f>IF(N129="zákl. přenesená",J129,0)</f>
        <v>0</v>
      </c>
      <c r="BH129" s="145">
        <f>IF(N129="sníž. přenesená",J129,0)</f>
        <v>0</v>
      </c>
      <c r="BI129" s="145">
        <f>IF(N129="nulová",J129,0)</f>
        <v>0</v>
      </c>
      <c r="BJ129" s="14" t="s">
        <v>77</v>
      </c>
      <c r="BK129" s="145">
        <f>ROUND(I129*H129,2)</f>
        <v>4211.75</v>
      </c>
      <c r="BL129" s="14" t="s">
        <v>187</v>
      </c>
      <c r="BM129" s="144" t="s">
        <v>79</v>
      </c>
    </row>
    <row r="130" spans="1:65" s="2" customFormat="1" ht="21.75" customHeight="1">
      <c r="A130" s="26"/>
      <c r="B130" s="132"/>
      <c r="C130" s="133" t="s">
        <v>79</v>
      </c>
      <c r="D130" s="133" t="s">
        <v>183</v>
      </c>
      <c r="E130" s="134" t="s">
        <v>1830</v>
      </c>
      <c r="F130" s="135" t="s">
        <v>1831</v>
      </c>
      <c r="G130" s="136" t="s">
        <v>1021</v>
      </c>
      <c r="H130" s="137">
        <v>15</v>
      </c>
      <c r="I130" s="138">
        <v>393.44</v>
      </c>
      <c r="J130" s="138">
        <f>ROUND(I130*H130,2)</f>
        <v>5901.6</v>
      </c>
      <c r="K130" s="139"/>
      <c r="L130" s="27"/>
      <c r="M130" s="140" t="s">
        <v>1</v>
      </c>
      <c r="N130" s="141" t="s">
        <v>34</v>
      </c>
      <c r="O130" s="142">
        <v>1.141</v>
      </c>
      <c r="P130" s="142">
        <f>O130*H130</f>
        <v>17.115000000000002</v>
      </c>
      <c r="Q130" s="142">
        <v>0.25364999999999999</v>
      </c>
      <c r="R130" s="142">
        <f>Q130*H130</f>
        <v>3.8047499999999999</v>
      </c>
      <c r="S130" s="142">
        <v>0</v>
      </c>
      <c r="T130" s="143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4" t="s">
        <v>187</v>
      </c>
      <c r="AT130" s="144" t="s">
        <v>183</v>
      </c>
      <c r="AU130" s="144" t="s">
        <v>79</v>
      </c>
      <c r="AY130" s="14" t="s">
        <v>182</v>
      </c>
      <c r="BE130" s="145">
        <f>IF(N130="základní",J130,0)</f>
        <v>5901.6</v>
      </c>
      <c r="BF130" s="145">
        <f>IF(N130="snížená",J130,0)</f>
        <v>0</v>
      </c>
      <c r="BG130" s="145">
        <f>IF(N130="zákl. přenesená",J130,0)</f>
        <v>0</v>
      </c>
      <c r="BH130" s="145">
        <f>IF(N130="sníž. přenesená",J130,0)</f>
        <v>0</v>
      </c>
      <c r="BI130" s="145">
        <f>IF(N130="nulová",J130,0)</f>
        <v>0</v>
      </c>
      <c r="BJ130" s="14" t="s">
        <v>77</v>
      </c>
      <c r="BK130" s="145">
        <f>ROUND(I130*H130,2)</f>
        <v>5901.6</v>
      </c>
      <c r="BL130" s="14" t="s">
        <v>187</v>
      </c>
      <c r="BM130" s="144" t="s">
        <v>187</v>
      </c>
    </row>
    <row r="131" spans="1:65" s="2" customFormat="1" ht="16.5" customHeight="1">
      <c r="A131" s="26"/>
      <c r="B131" s="132"/>
      <c r="C131" s="133" t="s">
        <v>190</v>
      </c>
      <c r="D131" s="133" t="s">
        <v>183</v>
      </c>
      <c r="E131" s="134" t="s">
        <v>1386</v>
      </c>
      <c r="F131" s="135" t="s">
        <v>1832</v>
      </c>
      <c r="G131" s="136" t="s">
        <v>1021</v>
      </c>
      <c r="H131" s="137">
        <v>2</v>
      </c>
      <c r="I131" s="138">
        <v>393.44</v>
      </c>
      <c r="J131" s="138">
        <f>ROUND(I131*H131,2)</f>
        <v>786.88</v>
      </c>
      <c r="K131" s="139"/>
      <c r="L131" s="27"/>
      <c r="M131" s="140" t="s">
        <v>1</v>
      </c>
      <c r="N131" s="141" t="s">
        <v>34</v>
      </c>
      <c r="O131" s="142">
        <v>1.141</v>
      </c>
      <c r="P131" s="142">
        <f>O131*H131</f>
        <v>2.282</v>
      </c>
      <c r="Q131" s="142">
        <v>0.25364999999999999</v>
      </c>
      <c r="R131" s="142">
        <f>Q131*H131</f>
        <v>0.50729999999999997</v>
      </c>
      <c r="S131" s="142">
        <v>0</v>
      </c>
      <c r="T131" s="143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4" t="s">
        <v>187</v>
      </c>
      <c r="AT131" s="144" t="s">
        <v>183</v>
      </c>
      <c r="AU131" s="144" t="s">
        <v>79</v>
      </c>
      <c r="AY131" s="14" t="s">
        <v>182</v>
      </c>
      <c r="BE131" s="145">
        <f>IF(N131="základní",J131,0)</f>
        <v>786.88</v>
      </c>
      <c r="BF131" s="145">
        <f>IF(N131="snížená",J131,0)</f>
        <v>0</v>
      </c>
      <c r="BG131" s="145">
        <f>IF(N131="zákl. přenesená",J131,0)</f>
        <v>0</v>
      </c>
      <c r="BH131" s="145">
        <f>IF(N131="sníž. přenesená",J131,0)</f>
        <v>0</v>
      </c>
      <c r="BI131" s="145">
        <f>IF(N131="nulová",J131,0)</f>
        <v>0</v>
      </c>
      <c r="BJ131" s="14" t="s">
        <v>77</v>
      </c>
      <c r="BK131" s="145">
        <f>ROUND(I131*H131,2)</f>
        <v>786.88</v>
      </c>
      <c r="BL131" s="14" t="s">
        <v>187</v>
      </c>
      <c r="BM131" s="144" t="s">
        <v>194</v>
      </c>
    </row>
    <row r="132" spans="1:65" s="11" customFormat="1" ht="22.9" customHeight="1">
      <c r="B132" s="122"/>
      <c r="D132" s="123" t="s">
        <v>68</v>
      </c>
      <c r="E132" s="164" t="s">
        <v>210</v>
      </c>
      <c r="F132" s="164" t="s">
        <v>1390</v>
      </c>
      <c r="J132" s="165">
        <f>BK132</f>
        <v>53916.9</v>
      </c>
      <c r="L132" s="122"/>
      <c r="M132" s="126"/>
      <c r="N132" s="127"/>
      <c r="O132" s="127"/>
      <c r="P132" s="128">
        <f>P133+P138+P140+P150</f>
        <v>106.725245</v>
      </c>
      <c r="Q132" s="127"/>
      <c r="R132" s="128">
        <f>R133+R138+R140+R150</f>
        <v>2.3121800000000001E-2</v>
      </c>
      <c r="S132" s="127"/>
      <c r="T132" s="129">
        <f>T133+T138+T140+T150</f>
        <v>0</v>
      </c>
      <c r="AR132" s="123" t="s">
        <v>77</v>
      </c>
      <c r="AT132" s="130" t="s">
        <v>68</v>
      </c>
      <c r="AU132" s="130" t="s">
        <v>77</v>
      </c>
      <c r="AY132" s="123" t="s">
        <v>182</v>
      </c>
      <c r="BK132" s="131">
        <f>BK133+BK138+BK140+BK150</f>
        <v>53916.9</v>
      </c>
    </row>
    <row r="133" spans="1:65" s="11" customFormat="1" ht="20.85" customHeight="1">
      <c r="B133" s="122"/>
      <c r="D133" s="123" t="s">
        <v>68</v>
      </c>
      <c r="E133" s="164" t="s">
        <v>362</v>
      </c>
      <c r="F133" s="164" t="s">
        <v>612</v>
      </c>
      <c r="J133" s="165">
        <f>BK133</f>
        <v>32699.47</v>
      </c>
      <c r="L133" s="122"/>
      <c r="M133" s="126"/>
      <c r="N133" s="127"/>
      <c r="O133" s="127"/>
      <c r="P133" s="128">
        <f>SUM(P134:P137)</f>
        <v>77.660300000000007</v>
      </c>
      <c r="Q133" s="127"/>
      <c r="R133" s="128">
        <f>SUM(R134:R137)</f>
        <v>2.3121800000000001E-2</v>
      </c>
      <c r="S133" s="127"/>
      <c r="T133" s="129">
        <f>SUM(T134:T137)</f>
        <v>0</v>
      </c>
      <c r="AR133" s="123" t="s">
        <v>77</v>
      </c>
      <c r="AT133" s="130" t="s">
        <v>68</v>
      </c>
      <c r="AU133" s="130" t="s">
        <v>79</v>
      </c>
      <c r="AY133" s="123" t="s">
        <v>182</v>
      </c>
      <c r="BK133" s="131">
        <f>SUM(BK134:BK137)</f>
        <v>32699.47</v>
      </c>
    </row>
    <row r="134" spans="1:65" s="2" customFormat="1" ht="16.5" customHeight="1">
      <c r="A134" s="26"/>
      <c r="B134" s="132"/>
      <c r="C134" s="133" t="s">
        <v>187</v>
      </c>
      <c r="D134" s="133" t="s">
        <v>183</v>
      </c>
      <c r="E134" s="134" t="s">
        <v>613</v>
      </c>
      <c r="F134" s="135" t="s">
        <v>614</v>
      </c>
      <c r="G134" s="136" t="s">
        <v>236</v>
      </c>
      <c r="H134" s="137">
        <v>235</v>
      </c>
      <c r="I134" s="138">
        <v>63.28</v>
      </c>
      <c r="J134" s="138">
        <f>ROUND(I134*H134,2)</f>
        <v>14870.8</v>
      </c>
      <c r="K134" s="139"/>
      <c r="L134" s="27"/>
      <c r="M134" s="140" t="s">
        <v>1</v>
      </c>
      <c r="N134" s="141" t="s">
        <v>34</v>
      </c>
      <c r="O134" s="142">
        <v>0.154</v>
      </c>
      <c r="P134" s="142">
        <f>O134*H134</f>
        <v>36.19</v>
      </c>
      <c r="Q134" s="142">
        <v>0</v>
      </c>
      <c r="R134" s="142">
        <f>Q134*H134</f>
        <v>0</v>
      </c>
      <c r="S134" s="142">
        <v>0</v>
      </c>
      <c r="T134" s="143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4" t="s">
        <v>187</v>
      </c>
      <c r="AT134" s="144" t="s">
        <v>183</v>
      </c>
      <c r="AU134" s="144" t="s">
        <v>190</v>
      </c>
      <c r="AY134" s="14" t="s">
        <v>182</v>
      </c>
      <c r="BE134" s="145">
        <f>IF(N134="základní",J134,0)</f>
        <v>14870.8</v>
      </c>
      <c r="BF134" s="145">
        <f>IF(N134="snížená",J134,0)</f>
        <v>0</v>
      </c>
      <c r="BG134" s="145">
        <f>IF(N134="zákl. přenesená",J134,0)</f>
        <v>0</v>
      </c>
      <c r="BH134" s="145">
        <f>IF(N134="sníž. přenesená",J134,0)</f>
        <v>0</v>
      </c>
      <c r="BI134" s="145">
        <f>IF(N134="nulová",J134,0)</f>
        <v>0</v>
      </c>
      <c r="BJ134" s="14" t="s">
        <v>77</v>
      </c>
      <c r="BK134" s="145">
        <f>ROUND(I134*H134,2)</f>
        <v>14870.8</v>
      </c>
      <c r="BL134" s="14" t="s">
        <v>187</v>
      </c>
      <c r="BM134" s="144" t="s">
        <v>198</v>
      </c>
    </row>
    <row r="135" spans="1:65" s="2" customFormat="1" ht="16.5" customHeight="1">
      <c r="A135" s="26"/>
      <c r="B135" s="132"/>
      <c r="C135" s="133" t="s">
        <v>199</v>
      </c>
      <c r="D135" s="133" t="s">
        <v>183</v>
      </c>
      <c r="E135" s="134" t="s">
        <v>617</v>
      </c>
      <c r="F135" s="135" t="s">
        <v>618</v>
      </c>
      <c r="G135" s="136" t="s">
        <v>236</v>
      </c>
      <c r="H135" s="137">
        <v>235</v>
      </c>
      <c r="I135" s="138">
        <v>1.03</v>
      </c>
      <c r="J135" s="138">
        <f>ROUND(I135*H135,2)</f>
        <v>242.05</v>
      </c>
      <c r="K135" s="139"/>
      <c r="L135" s="27"/>
      <c r="M135" s="140" t="s">
        <v>1</v>
      </c>
      <c r="N135" s="141" t="s">
        <v>34</v>
      </c>
      <c r="O135" s="142">
        <v>0</v>
      </c>
      <c r="P135" s="142">
        <f>O135*H135</f>
        <v>0</v>
      </c>
      <c r="Q135" s="142">
        <v>0</v>
      </c>
      <c r="R135" s="142">
        <f>Q135*H135</f>
        <v>0</v>
      </c>
      <c r="S135" s="142">
        <v>0</v>
      </c>
      <c r="T135" s="143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4" t="s">
        <v>187</v>
      </c>
      <c r="AT135" s="144" t="s">
        <v>183</v>
      </c>
      <c r="AU135" s="144" t="s">
        <v>190</v>
      </c>
      <c r="AY135" s="14" t="s">
        <v>182</v>
      </c>
      <c r="BE135" s="145">
        <f>IF(N135="základní",J135,0)</f>
        <v>242.05</v>
      </c>
      <c r="BF135" s="145">
        <f>IF(N135="snížená",J135,0)</f>
        <v>0</v>
      </c>
      <c r="BG135" s="145">
        <f>IF(N135="zákl. přenesená",J135,0)</f>
        <v>0</v>
      </c>
      <c r="BH135" s="145">
        <f>IF(N135="sníž. přenesená",J135,0)</f>
        <v>0</v>
      </c>
      <c r="BI135" s="145">
        <f>IF(N135="nulová",J135,0)</f>
        <v>0</v>
      </c>
      <c r="BJ135" s="14" t="s">
        <v>77</v>
      </c>
      <c r="BK135" s="145">
        <f>ROUND(I135*H135,2)</f>
        <v>242.05</v>
      </c>
      <c r="BL135" s="14" t="s">
        <v>187</v>
      </c>
      <c r="BM135" s="144" t="s">
        <v>104</v>
      </c>
    </row>
    <row r="136" spans="1:65" s="2" customFormat="1" ht="16.5" customHeight="1">
      <c r="A136" s="26"/>
      <c r="B136" s="132"/>
      <c r="C136" s="133" t="s">
        <v>194</v>
      </c>
      <c r="D136" s="133" t="s">
        <v>183</v>
      </c>
      <c r="E136" s="134" t="s">
        <v>620</v>
      </c>
      <c r="F136" s="135" t="s">
        <v>621</v>
      </c>
      <c r="G136" s="136" t="s">
        <v>236</v>
      </c>
      <c r="H136" s="137">
        <v>235</v>
      </c>
      <c r="I136" s="138">
        <v>38.47</v>
      </c>
      <c r="J136" s="138">
        <f>ROUND(I136*H136,2)</f>
        <v>9040.4500000000007</v>
      </c>
      <c r="K136" s="139"/>
      <c r="L136" s="27"/>
      <c r="M136" s="140" t="s">
        <v>1</v>
      </c>
      <c r="N136" s="141" t="s">
        <v>34</v>
      </c>
      <c r="O136" s="142">
        <v>9.7000000000000003E-2</v>
      </c>
      <c r="P136" s="142">
        <f>O136*H136</f>
        <v>22.795000000000002</v>
      </c>
      <c r="Q136" s="142">
        <v>0</v>
      </c>
      <c r="R136" s="142">
        <f>Q136*H136</f>
        <v>0</v>
      </c>
      <c r="S136" s="142">
        <v>0</v>
      </c>
      <c r="T136" s="143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4" t="s">
        <v>187</v>
      </c>
      <c r="AT136" s="144" t="s">
        <v>183</v>
      </c>
      <c r="AU136" s="144" t="s">
        <v>190</v>
      </c>
      <c r="AY136" s="14" t="s">
        <v>182</v>
      </c>
      <c r="BE136" s="145">
        <f>IF(N136="základní",J136,0)</f>
        <v>9040.4500000000007</v>
      </c>
      <c r="BF136" s="145">
        <f>IF(N136="snížená",J136,0)</f>
        <v>0</v>
      </c>
      <c r="BG136" s="145">
        <f>IF(N136="zákl. přenesená",J136,0)</f>
        <v>0</v>
      </c>
      <c r="BH136" s="145">
        <f>IF(N136="sníž. přenesená",J136,0)</f>
        <v>0</v>
      </c>
      <c r="BI136" s="145">
        <f>IF(N136="nulová",J136,0)</f>
        <v>0</v>
      </c>
      <c r="BJ136" s="14" t="s">
        <v>77</v>
      </c>
      <c r="BK136" s="145">
        <f>ROUND(I136*H136,2)</f>
        <v>9040.4500000000007</v>
      </c>
      <c r="BL136" s="14" t="s">
        <v>187</v>
      </c>
      <c r="BM136" s="144" t="s">
        <v>110</v>
      </c>
    </row>
    <row r="137" spans="1:65" s="2" customFormat="1" ht="16.5" customHeight="1">
      <c r="A137" s="26"/>
      <c r="B137" s="132"/>
      <c r="C137" s="133" t="s">
        <v>204</v>
      </c>
      <c r="D137" s="133" t="s">
        <v>183</v>
      </c>
      <c r="E137" s="134" t="s">
        <v>624</v>
      </c>
      <c r="F137" s="135" t="s">
        <v>625</v>
      </c>
      <c r="G137" s="136" t="s">
        <v>236</v>
      </c>
      <c r="H137" s="137">
        <v>177.86</v>
      </c>
      <c r="I137" s="138">
        <v>48.05</v>
      </c>
      <c r="J137" s="138">
        <f>ROUND(I137*H137,2)</f>
        <v>8546.17</v>
      </c>
      <c r="K137" s="139"/>
      <c r="L137" s="27"/>
      <c r="M137" s="140" t="s">
        <v>1</v>
      </c>
      <c r="N137" s="141" t="s">
        <v>34</v>
      </c>
      <c r="O137" s="142">
        <v>0.105</v>
      </c>
      <c r="P137" s="142">
        <f>O137*H137</f>
        <v>18.6753</v>
      </c>
      <c r="Q137" s="142">
        <v>1.2999999999999999E-4</v>
      </c>
      <c r="R137" s="142">
        <f>Q137*H137</f>
        <v>2.3121800000000001E-2</v>
      </c>
      <c r="S137" s="142">
        <v>0</v>
      </c>
      <c r="T137" s="143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4" t="s">
        <v>187</v>
      </c>
      <c r="AT137" s="144" t="s">
        <v>183</v>
      </c>
      <c r="AU137" s="144" t="s">
        <v>190</v>
      </c>
      <c r="AY137" s="14" t="s">
        <v>182</v>
      </c>
      <c r="BE137" s="145">
        <f>IF(N137="základní",J137,0)</f>
        <v>8546.17</v>
      </c>
      <c r="BF137" s="145">
        <f>IF(N137="snížená",J137,0)</f>
        <v>0</v>
      </c>
      <c r="BG137" s="145">
        <f>IF(N137="zákl. přenesená",J137,0)</f>
        <v>0</v>
      </c>
      <c r="BH137" s="145">
        <f>IF(N137="sníž. přenesená",J137,0)</f>
        <v>0</v>
      </c>
      <c r="BI137" s="145">
        <f>IF(N137="nulová",J137,0)</f>
        <v>0</v>
      </c>
      <c r="BJ137" s="14" t="s">
        <v>77</v>
      </c>
      <c r="BK137" s="145">
        <f>ROUND(I137*H137,2)</f>
        <v>8546.17</v>
      </c>
      <c r="BL137" s="14" t="s">
        <v>187</v>
      </c>
      <c r="BM137" s="144" t="s">
        <v>116</v>
      </c>
    </row>
    <row r="138" spans="1:65" s="11" customFormat="1" ht="20.85" customHeight="1">
      <c r="B138" s="122"/>
      <c r="D138" s="123" t="s">
        <v>68</v>
      </c>
      <c r="E138" s="164" t="s">
        <v>526</v>
      </c>
      <c r="F138" s="164" t="s">
        <v>1391</v>
      </c>
      <c r="J138" s="165">
        <f>BK138</f>
        <v>10000</v>
      </c>
      <c r="L138" s="122"/>
      <c r="M138" s="126"/>
      <c r="N138" s="127"/>
      <c r="O138" s="127"/>
      <c r="P138" s="128">
        <f>P139</f>
        <v>0</v>
      </c>
      <c r="Q138" s="127"/>
      <c r="R138" s="128">
        <f>R139</f>
        <v>0</v>
      </c>
      <c r="S138" s="127"/>
      <c r="T138" s="129">
        <f>T139</f>
        <v>0</v>
      </c>
      <c r="AR138" s="123" t="s">
        <v>77</v>
      </c>
      <c r="AT138" s="130" t="s">
        <v>68</v>
      </c>
      <c r="AU138" s="130" t="s">
        <v>79</v>
      </c>
      <c r="AY138" s="123" t="s">
        <v>182</v>
      </c>
      <c r="BK138" s="131">
        <f>BK139</f>
        <v>10000</v>
      </c>
    </row>
    <row r="139" spans="1:65" s="2" customFormat="1" ht="16.5" customHeight="1">
      <c r="A139" s="26"/>
      <c r="B139" s="132"/>
      <c r="C139" s="133" t="s">
        <v>198</v>
      </c>
      <c r="D139" s="133" t="s">
        <v>183</v>
      </c>
      <c r="E139" s="134" t="s">
        <v>632</v>
      </c>
      <c r="F139" s="135" t="s">
        <v>1392</v>
      </c>
      <c r="G139" s="136" t="s">
        <v>186</v>
      </c>
      <c r="H139" s="137">
        <v>1</v>
      </c>
      <c r="I139" s="138">
        <v>10000</v>
      </c>
      <c r="J139" s="138">
        <f>ROUND(I139*H139,2)</f>
        <v>10000</v>
      </c>
      <c r="K139" s="139"/>
      <c r="L139" s="27"/>
      <c r="M139" s="140" t="s">
        <v>1</v>
      </c>
      <c r="N139" s="141" t="s">
        <v>34</v>
      </c>
      <c r="O139" s="142">
        <v>0</v>
      </c>
      <c r="P139" s="142">
        <f>O139*H139</f>
        <v>0</v>
      </c>
      <c r="Q139" s="142">
        <v>0</v>
      </c>
      <c r="R139" s="142">
        <f>Q139*H139</f>
        <v>0</v>
      </c>
      <c r="S139" s="142">
        <v>0</v>
      </c>
      <c r="T139" s="143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4" t="s">
        <v>187</v>
      </c>
      <c r="AT139" s="144" t="s">
        <v>183</v>
      </c>
      <c r="AU139" s="144" t="s">
        <v>190</v>
      </c>
      <c r="AY139" s="14" t="s">
        <v>182</v>
      </c>
      <c r="BE139" s="145">
        <f>IF(N139="základní",J139,0)</f>
        <v>10000</v>
      </c>
      <c r="BF139" s="145">
        <f>IF(N139="snížená",J139,0)</f>
        <v>0</v>
      </c>
      <c r="BG139" s="145">
        <f>IF(N139="zákl. přenesená",J139,0)</f>
        <v>0</v>
      </c>
      <c r="BH139" s="145">
        <f>IF(N139="sníž. přenesená",J139,0)</f>
        <v>0</v>
      </c>
      <c r="BI139" s="145">
        <f>IF(N139="nulová",J139,0)</f>
        <v>0</v>
      </c>
      <c r="BJ139" s="14" t="s">
        <v>77</v>
      </c>
      <c r="BK139" s="145">
        <f>ROUND(I139*H139,2)</f>
        <v>10000</v>
      </c>
      <c r="BL139" s="14" t="s">
        <v>187</v>
      </c>
      <c r="BM139" s="144" t="s">
        <v>121</v>
      </c>
    </row>
    <row r="140" spans="1:65" s="11" customFormat="1" ht="20.85" customHeight="1">
      <c r="B140" s="122"/>
      <c r="D140" s="123" t="s">
        <v>68</v>
      </c>
      <c r="E140" s="164" t="s">
        <v>535</v>
      </c>
      <c r="F140" s="164" t="s">
        <v>1393</v>
      </c>
      <c r="J140" s="165">
        <f>BK140</f>
        <v>9553.6799999999985</v>
      </c>
      <c r="L140" s="122"/>
      <c r="M140" s="126"/>
      <c r="N140" s="127"/>
      <c r="O140" s="127"/>
      <c r="P140" s="128">
        <f>SUM(P141:P149)</f>
        <v>27.971560999999994</v>
      </c>
      <c r="Q140" s="127"/>
      <c r="R140" s="128">
        <f>SUM(R141:R149)</f>
        <v>0</v>
      </c>
      <c r="S140" s="127"/>
      <c r="T140" s="129">
        <f>SUM(T141:T149)</f>
        <v>0</v>
      </c>
      <c r="AR140" s="123" t="s">
        <v>77</v>
      </c>
      <c r="AT140" s="130" t="s">
        <v>68</v>
      </c>
      <c r="AU140" s="130" t="s">
        <v>79</v>
      </c>
      <c r="AY140" s="123" t="s">
        <v>182</v>
      </c>
      <c r="BK140" s="131">
        <f>SUM(BK141:BK149)</f>
        <v>9553.6799999999985</v>
      </c>
    </row>
    <row r="141" spans="1:65" s="2" customFormat="1" ht="16.5" customHeight="1">
      <c r="A141" s="26"/>
      <c r="B141" s="132"/>
      <c r="C141" s="133" t="s">
        <v>210</v>
      </c>
      <c r="D141" s="133" t="s">
        <v>183</v>
      </c>
      <c r="E141" s="134" t="s">
        <v>1833</v>
      </c>
      <c r="F141" s="135" t="s">
        <v>1834</v>
      </c>
      <c r="G141" s="136" t="s">
        <v>236</v>
      </c>
      <c r="H141" s="137">
        <v>2</v>
      </c>
      <c r="I141" s="138">
        <v>1117.24</v>
      </c>
      <c r="J141" s="138">
        <f t="shared" ref="J141:J149" si="0">ROUND(I141*H141,2)</f>
        <v>2234.48</v>
      </c>
      <c r="K141" s="139"/>
      <c r="L141" s="27"/>
      <c r="M141" s="140" t="s">
        <v>1</v>
      </c>
      <c r="N141" s="141" t="s">
        <v>34</v>
      </c>
      <c r="O141" s="142">
        <v>3.5859999999999999</v>
      </c>
      <c r="P141" s="142">
        <f t="shared" ref="P141:P149" si="1">O141*H141</f>
        <v>7.1719999999999997</v>
      </c>
      <c r="Q141" s="142">
        <v>0</v>
      </c>
      <c r="R141" s="142">
        <f t="shared" ref="R141:R149" si="2">Q141*H141</f>
        <v>0</v>
      </c>
      <c r="S141" s="142">
        <v>0</v>
      </c>
      <c r="T141" s="143">
        <f t="shared" ref="T141:T149" si="3"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4" t="s">
        <v>187</v>
      </c>
      <c r="AT141" s="144" t="s">
        <v>183</v>
      </c>
      <c r="AU141" s="144" t="s">
        <v>190</v>
      </c>
      <c r="AY141" s="14" t="s">
        <v>182</v>
      </c>
      <c r="BE141" s="145">
        <f t="shared" ref="BE141:BE149" si="4">IF(N141="základní",J141,0)</f>
        <v>2234.48</v>
      </c>
      <c r="BF141" s="145">
        <f t="shared" ref="BF141:BF149" si="5">IF(N141="snížená",J141,0)</f>
        <v>0</v>
      </c>
      <c r="BG141" s="145">
        <f t="shared" ref="BG141:BG149" si="6">IF(N141="zákl. přenesená",J141,0)</f>
        <v>0</v>
      </c>
      <c r="BH141" s="145">
        <f t="shared" ref="BH141:BH149" si="7">IF(N141="sníž. přenesená",J141,0)</f>
        <v>0</v>
      </c>
      <c r="BI141" s="145">
        <f t="shared" ref="BI141:BI149" si="8">IF(N141="nulová",J141,0)</f>
        <v>0</v>
      </c>
      <c r="BJ141" s="14" t="s">
        <v>77</v>
      </c>
      <c r="BK141" s="145">
        <f t="shared" ref="BK141:BK149" si="9">ROUND(I141*H141,2)</f>
        <v>2234.48</v>
      </c>
      <c r="BL141" s="14" t="s">
        <v>187</v>
      </c>
      <c r="BM141" s="144" t="s">
        <v>127</v>
      </c>
    </row>
    <row r="142" spans="1:65" s="2" customFormat="1" ht="16.5" customHeight="1">
      <c r="A142" s="26"/>
      <c r="B142" s="132"/>
      <c r="C142" s="133" t="s">
        <v>104</v>
      </c>
      <c r="D142" s="133" t="s">
        <v>183</v>
      </c>
      <c r="E142" s="134" t="s">
        <v>1835</v>
      </c>
      <c r="F142" s="135" t="s">
        <v>1836</v>
      </c>
      <c r="G142" s="136" t="s">
        <v>186</v>
      </c>
      <c r="H142" s="137">
        <v>17</v>
      </c>
      <c r="I142" s="138">
        <v>66.36</v>
      </c>
      <c r="J142" s="138">
        <f t="shared" si="0"/>
        <v>1128.1199999999999</v>
      </c>
      <c r="K142" s="139"/>
      <c r="L142" s="27"/>
      <c r="M142" s="140" t="s">
        <v>1</v>
      </c>
      <c r="N142" s="141" t="s">
        <v>34</v>
      </c>
      <c r="O142" s="142">
        <v>0.21299999999999999</v>
      </c>
      <c r="P142" s="142">
        <f t="shared" si="1"/>
        <v>3.621</v>
      </c>
      <c r="Q142" s="142">
        <v>0</v>
      </c>
      <c r="R142" s="142">
        <f t="shared" si="2"/>
        <v>0</v>
      </c>
      <c r="S142" s="142">
        <v>0</v>
      </c>
      <c r="T142" s="143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4" t="s">
        <v>187</v>
      </c>
      <c r="AT142" s="144" t="s">
        <v>183</v>
      </c>
      <c r="AU142" s="144" t="s">
        <v>190</v>
      </c>
      <c r="AY142" s="14" t="s">
        <v>182</v>
      </c>
      <c r="BE142" s="145">
        <f t="shared" si="4"/>
        <v>1128.1199999999999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4" t="s">
        <v>77</v>
      </c>
      <c r="BK142" s="145">
        <f t="shared" si="9"/>
        <v>1128.1199999999999</v>
      </c>
      <c r="BL142" s="14" t="s">
        <v>187</v>
      </c>
      <c r="BM142" s="144" t="s">
        <v>215</v>
      </c>
    </row>
    <row r="143" spans="1:65" s="2" customFormat="1" ht="16.5" customHeight="1">
      <c r="A143" s="26"/>
      <c r="B143" s="132"/>
      <c r="C143" s="133" t="s">
        <v>107</v>
      </c>
      <c r="D143" s="133" t="s">
        <v>183</v>
      </c>
      <c r="E143" s="134" t="s">
        <v>1398</v>
      </c>
      <c r="F143" s="135" t="s">
        <v>1399</v>
      </c>
      <c r="G143" s="136" t="s">
        <v>186</v>
      </c>
      <c r="H143" s="137">
        <v>6</v>
      </c>
      <c r="I143" s="138">
        <v>209.37</v>
      </c>
      <c r="J143" s="138">
        <f t="shared" si="0"/>
        <v>1256.22</v>
      </c>
      <c r="K143" s="139"/>
      <c r="L143" s="27"/>
      <c r="M143" s="140" t="s">
        <v>1</v>
      </c>
      <c r="N143" s="141" t="s">
        <v>34</v>
      </c>
      <c r="O143" s="142">
        <v>0.67200000000000004</v>
      </c>
      <c r="P143" s="142">
        <f t="shared" si="1"/>
        <v>4.032</v>
      </c>
      <c r="Q143" s="142">
        <v>0</v>
      </c>
      <c r="R143" s="142">
        <f t="shared" si="2"/>
        <v>0</v>
      </c>
      <c r="S143" s="142">
        <v>0</v>
      </c>
      <c r="T143" s="143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4" t="s">
        <v>187</v>
      </c>
      <c r="AT143" s="144" t="s">
        <v>183</v>
      </c>
      <c r="AU143" s="144" t="s">
        <v>190</v>
      </c>
      <c r="AY143" s="14" t="s">
        <v>182</v>
      </c>
      <c r="BE143" s="145">
        <f t="shared" si="4"/>
        <v>1256.22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4" t="s">
        <v>77</v>
      </c>
      <c r="BK143" s="145">
        <f t="shared" si="9"/>
        <v>1256.22</v>
      </c>
      <c r="BL143" s="14" t="s">
        <v>187</v>
      </c>
      <c r="BM143" s="144" t="s">
        <v>218</v>
      </c>
    </row>
    <row r="144" spans="1:65" s="2" customFormat="1" ht="16.5" customHeight="1">
      <c r="A144" s="26"/>
      <c r="B144" s="132"/>
      <c r="C144" s="133" t="s">
        <v>110</v>
      </c>
      <c r="D144" s="133" t="s">
        <v>183</v>
      </c>
      <c r="E144" s="134" t="s">
        <v>1837</v>
      </c>
      <c r="F144" s="135" t="s">
        <v>1838</v>
      </c>
      <c r="G144" s="136" t="s">
        <v>186</v>
      </c>
      <c r="H144" s="137">
        <v>9</v>
      </c>
      <c r="I144" s="138">
        <v>338.66</v>
      </c>
      <c r="J144" s="138">
        <f t="shared" si="0"/>
        <v>3047.94</v>
      </c>
      <c r="K144" s="139"/>
      <c r="L144" s="27"/>
      <c r="M144" s="140" t="s">
        <v>1</v>
      </c>
      <c r="N144" s="141" t="s">
        <v>34</v>
      </c>
      <c r="O144" s="142">
        <v>1.087</v>
      </c>
      <c r="P144" s="142">
        <f t="shared" si="1"/>
        <v>9.7829999999999995</v>
      </c>
      <c r="Q144" s="142">
        <v>0</v>
      </c>
      <c r="R144" s="142">
        <f t="shared" si="2"/>
        <v>0</v>
      </c>
      <c r="S144" s="142">
        <v>0</v>
      </c>
      <c r="T144" s="143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4" t="s">
        <v>187</v>
      </c>
      <c r="AT144" s="144" t="s">
        <v>183</v>
      </c>
      <c r="AU144" s="144" t="s">
        <v>190</v>
      </c>
      <c r="AY144" s="14" t="s">
        <v>182</v>
      </c>
      <c r="BE144" s="145">
        <f t="shared" si="4"/>
        <v>3047.94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4" t="s">
        <v>77</v>
      </c>
      <c r="BK144" s="145">
        <f t="shared" si="9"/>
        <v>3047.94</v>
      </c>
      <c r="BL144" s="14" t="s">
        <v>187</v>
      </c>
      <c r="BM144" s="144" t="s">
        <v>221</v>
      </c>
    </row>
    <row r="145" spans="1:65" s="2" customFormat="1" ht="16.5" customHeight="1">
      <c r="A145" s="26"/>
      <c r="B145" s="132"/>
      <c r="C145" s="133" t="s">
        <v>113</v>
      </c>
      <c r="D145" s="133" t="s">
        <v>183</v>
      </c>
      <c r="E145" s="134" t="s">
        <v>1839</v>
      </c>
      <c r="F145" s="135" t="s">
        <v>1840</v>
      </c>
      <c r="G145" s="136" t="s">
        <v>275</v>
      </c>
      <c r="H145" s="137">
        <v>1.5089999999999999</v>
      </c>
      <c r="I145" s="138">
        <v>170</v>
      </c>
      <c r="J145" s="138">
        <f t="shared" si="0"/>
        <v>256.52999999999997</v>
      </c>
      <c r="K145" s="139"/>
      <c r="L145" s="27"/>
      <c r="M145" s="140" t="s">
        <v>1</v>
      </c>
      <c r="N145" s="141" t="s">
        <v>34</v>
      </c>
      <c r="O145" s="142">
        <v>0</v>
      </c>
      <c r="P145" s="142">
        <f t="shared" si="1"/>
        <v>0</v>
      </c>
      <c r="Q145" s="142">
        <v>0</v>
      </c>
      <c r="R145" s="142">
        <f t="shared" si="2"/>
        <v>0</v>
      </c>
      <c r="S145" s="142">
        <v>0</v>
      </c>
      <c r="T145" s="143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4" t="s">
        <v>187</v>
      </c>
      <c r="AT145" s="144" t="s">
        <v>183</v>
      </c>
      <c r="AU145" s="144" t="s">
        <v>190</v>
      </c>
      <c r="AY145" s="14" t="s">
        <v>182</v>
      </c>
      <c r="BE145" s="145">
        <f t="shared" si="4"/>
        <v>256.52999999999997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4" t="s">
        <v>77</v>
      </c>
      <c r="BK145" s="145">
        <f t="shared" si="9"/>
        <v>256.52999999999997</v>
      </c>
      <c r="BL145" s="14" t="s">
        <v>187</v>
      </c>
      <c r="BM145" s="144" t="s">
        <v>224</v>
      </c>
    </row>
    <row r="146" spans="1:65" s="2" customFormat="1" ht="16.5" customHeight="1">
      <c r="A146" s="26"/>
      <c r="B146" s="132"/>
      <c r="C146" s="133" t="s">
        <v>116</v>
      </c>
      <c r="D146" s="133" t="s">
        <v>183</v>
      </c>
      <c r="E146" s="134" t="s">
        <v>1412</v>
      </c>
      <c r="F146" s="135" t="s">
        <v>1413</v>
      </c>
      <c r="G146" s="136" t="s">
        <v>275</v>
      </c>
      <c r="H146" s="137">
        <v>1.5089999999999999</v>
      </c>
      <c r="I146" s="138">
        <v>234.38</v>
      </c>
      <c r="J146" s="138">
        <f t="shared" si="0"/>
        <v>353.68</v>
      </c>
      <c r="K146" s="139"/>
      <c r="L146" s="27"/>
      <c r="M146" s="140" t="s">
        <v>1</v>
      </c>
      <c r="N146" s="141" t="s">
        <v>34</v>
      </c>
      <c r="O146" s="142">
        <v>0.125</v>
      </c>
      <c r="P146" s="142">
        <f t="shared" si="1"/>
        <v>0.18862499999999999</v>
      </c>
      <c r="Q146" s="142">
        <v>0</v>
      </c>
      <c r="R146" s="142">
        <f t="shared" si="2"/>
        <v>0</v>
      </c>
      <c r="S146" s="142">
        <v>0</v>
      </c>
      <c r="T146" s="143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4" t="s">
        <v>187</v>
      </c>
      <c r="AT146" s="144" t="s">
        <v>183</v>
      </c>
      <c r="AU146" s="144" t="s">
        <v>190</v>
      </c>
      <c r="AY146" s="14" t="s">
        <v>182</v>
      </c>
      <c r="BE146" s="145">
        <f t="shared" si="4"/>
        <v>353.68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4" t="s">
        <v>77</v>
      </c>
      <c r="BK146" s="145">
        <f t="shared" si="9"/>
        <v>353.68</v>
      </c>
      <c r="BL146" s="14" t="s">
        <v>187</v>
      </c>
      <c r="BM146" s="144" t="s">
        <v>227</v>
      </c>
    </row>
    <row r="147" spans="1:65" s="2" customFormat="1" ht="16.5" customHeight="1">
      <c r="A147" s="26"/>
      <c r="B147" s="132"/>
      <c r="C147" s="133" t="s">
        <v>8</v>
      </c>
      <c r="D147" s="133" t="s">
        <v>183</v>
      </c>
      <c r="E147" s="134" t="s">
        <v>1414</v>
      </c>
      <c r="F147" s="135" t="s">
        <v>1415</v>
      </c>
      <c r="G147" s="136" t="s">
        <v>275</v>
      </c>
      <c r="H147" s="137">
        <v>28.670999999999999</v>
      </c>
      <c r="I147" s="138">
        <v>10.25</v>
      </c>
      <c r="J147" s="138">
        <f t="shared" si="0"/>
        <v>293.88</v>
      </c>
      <c r="K147" s="139"/>
      <c r="L147" s="27"/>
      <c r="M147" s="140" t="s">
        <v>1</v>
      </c>
      <c r="N147" s="141" t="s">
        <v>34</v>
      </c>
      <c r="O147" s="142">
        <v>6.0000000000000001E-3</v>
      </c>
      <c r="P147" s="142">
        <f t="shared" si="1"/>
        <v>0.17202600000000001</v>
      </c>
      <c r="Q147" s="142">
        <v>0</v>
      </c>
      <c r="R147" s="142">
        <f t="shared" si="2"/>
        <v>0</v>
      </c>
      <c r="S147" s="142">
        <v>0</v>
      </c>
      <c r="T147" s="143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4" t="s">
        <v>187</v>
      </c>
      <c r="AT147" s="144" t="s">
        <v>183</v>
      </c>
      <c r="AU147" s="144" t="s">
        <v>190</v>
      </c>
      <c r="AY147" s="14" t="s">
        <v>182</v>
      </c>
      <c r="BE147" s="145">
        <f t="shared" si="4"/>
        <v>293.88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4" t="s">
        <v>77</v>
      </c>
      <c r="BK147" s="145">
        <f t="shared" si="9"/>
        <v>293.88</v>
      </c>
      <c r="BL147" s="14" t="s">
        <v>187</v>
      </c>
      <c r="BM147" s="144" t="s">
        <v>230</v>
      </c>
    </row>
    <row r="148" spans="1:65" s="2" customFormat="1" ht="16.5" customHeight="1">
      <c r="A148" s="26"/>
      <c r="B148" s="132"/>
      <c r="C148" s="133" t="s">
        <v>121</v>
      </c>
      <c r="D148" s="133" t="s">
        <v>183</v>
      </c>
      <c r="E148" s="134" t="s">
        <v>1408</v>
      </c>
      <c r="F148" s="135" t="s">
        <v>1409</v>
      </c>
      <c r="G148" s="136" t="s">
        <v>275</v>
      </c>
      <c r="H148" s="137">
        <v>1.5089999999999999</v>
      </c>
      <c r="I148" s="138">
        <v>489.31</v>
      </c>
      <c r="J148" s="138">
        <f t="shared" si="0"/>
        <v>738.37</v>
      </c>
      <c r="K148" s="139"/>
      <c r="L148" s="27"/>
      <c r="M148" s="140" t="s">
        <v>1</v>
      </c>
      <c r="N148" s="141" t="s">
        <v>34</v>
      </c>
      <c r="O148" s="142">
        <v>1.47</v>
      </c>
      <c r="P148" s="142">
        <f t="shared" si="1"/>
        <v>2.2182299999999997</v>
      </c>
      <c r="Q148" s="142">
        <v>0</v>
      </c>
      <c r="R148" s="142">
        <f t="shared" si="2"/>
        <v>0</v>
      </c>
      <c r="S148" s="142">
        <v>0</v>
      </c>
      <c r="T148" s="143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4" t="s">
        <v>187</v>
      </c>
      <c r="AT148" s="144" t="s">
        <v>183</v>
      </c>
      <c r="AU148" s="144" t="s">
        <v>190</v>
      </c>
      <c r="AY148" s="14" t="s">
        <v>182</v>
      </c>
      <c r="BE148" s="145">
        <f t="shared" si="4"/>
        <v>738.37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4" t="s">
        <v>77</v>
      </c>
      <c r="BK148" s="145">
        <f t="shared" si="9"/>
        <v>738.37</v>
      </c>
      <c r="BL148" s="14" t="s">
        <v>187</v>
      </c>
      <c r="BM148" s="144" t="s">
        <v>233</v>
      </c>
    </row>
    <row r="149" spans="1:65" s="2" customFormat="1" ht="16.5" customHeight="1">
      <c r="A149" s="26"/>
      <c r="B149" s="132"/>
      <c r="C149" s="133" t="s">
        <v>124</v>
      </c>
      <c r="D149" s="133" t="s">
        <v>183</v>
      </c>
      <c r="E149" s="134" t="s">
        <v>1410</v>
      </c>
      <c r="F149" s="135" t="s">
        <v>1411</v>
      </c>
      <c r="G149" s="136" t="s">
        <v>275</v>
      </c>
      <c r="H149" s="137">
        <v>3.0179999999999998</v>
      </c>
      <c r="I149" s="138">
        <v>81</v>
      </c>
      <c r="J149" s="138">
        <f t="shared" si="0"/>
        <v>244.46</v>
      </c>
      <c r="K149" s="139"/>
      <c r="L149" s="27"/>
      <c r="M149" s="140" t="s">
        <v>1</v>
      </c>
      <c r="N149" s="141" t="s">
        <v>34</v>
      </c>
      <c r="O149" s="142">
        <v>0.26</v>
      </c>
      <c r="P149" s="142">
        <f t="shared" si="1"/>
        <v>0.78467999999999993</v>
      </c>
      <c r="Q149" s="142">
        <v>0</v>
      </c>
      <c r="R149" s="142">
        <f t="shared" si="2"/>
        <v>0</v>
      </c>
      <c r="S149" s="142">
        <v>0</v>
      </c>
      <c r="T149" s="143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4" t="s">
        <v>187</v>
      </c>
      <c r="AT149" s="144" t="s">
        <v>183</v>
      </c>
      <c r="AU149" s="144" t="s">
        <v>190</v>
      </c>
      <c r="AY149" s="14" t="s">
        <v>182</v>
      </c>
      <c r="BE149" s="145">
        <f t="shared" si="4"/>
        <v>244.46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4" t="s">
        <v>77</v>
      </c>
      <c r="BK149" s="145">
        <f t="shared" si="9"/>
        <v>244.46</v>
      </c>
      <c r="BL149" s="14" t="s">
        <v>187</v>
      </c>
      <c r="BM149" s="144" t="s">
        <v>237</v>
      </c>
    </row>
    <row r="150" spans="1:65" s="11" customFormat="1" ht="20.85" customHeight="1">
      <c r="B150" s="122"/>
      <c r="D150" s="123" t="s">
        <v>68</v>
      </c>
      <c r="E150" s="164" t="s">
        <v>543</v>
      </c>
      <c r="F150" s="164" t="s">
        <v>1418</v>
      </c>
      <c r="J150" s="165">
        <f>BK150</f>
        <v>1663.75</v>
      </c>
      <c r="L150" s="122"/>
      <c r="M150" s="126"/>
      <c r="N150" s="127"/>
      <c r="O150" s="127"/>
      <c r="P150" s="128">
        <f>P151</f>
        <v>1.0933840000000001</v>
      </c>
      <c r="Q150" s="127"/>
      <c r="R150" s="128">
        <f>R151</f>
        <v>0</v>
      </c>
      <c r="S150" s="127"/>
      <c r="T150" s="129">
        <f>T151</f>
        <v>0</v>
      </c>
      <c r="AR150" s="123" t="s">
        <v>77</v>
      </c>
      <c r="AT150" s="130" t="s">
        <v>68</v>
      </c>
      <c r="AU150" s="130" t="s">
        <v>79</v>
      </c>
      <c r="AY150" s="123" t="s">
        <v>182</v>
      </c>
      <c r="BK150" s="131">
        <f>BK151</f>
        <v>1663.75</v>
      </c>
    </row>
    <row r="151" spans="1:65" s="2" customFormat="1" ht="16.5" customHeight="1">
      <c r="A151" s="26"/>
      <c r="B151" s="132"/>
      <c r="C151" s="133" t="s">
        <v>127</v>
      </c>
      <c r="D151" s="133" t="s">
        <v>183</v>
      </c>
      <c r="E151" s="134" t="s">
        <v>648</v>
      </c>
      <c r="F151" s="135" t="s">
        <v>649</v>
      </c>
      <c r="G151" s="136" t="s">
        <v>275</v>
      </c>
      <c r="H151" s="137">
        <v>11.272</v>
      </c>
      <c r="I151" s="138">
        <v>147.6</v>
      </c>
      <c r="J151" s="138">
        <f>ROUND(I151*H151,2)</f>
        <v>1663.75</v>
      </c>
      <c r="K151" s="139"/>
      <c r="L151" s="27"/>
      <c r="M151" s="140" t="s">
        <v>1</v>
      </c>
      <c r="N151" s="141" t="s">
        <v>34</v>
      </c>
      <c r="O151" s="142">
        <v>9.7000000000000003E-2</v>
      </c>
      <c r="P151" s="142">
        <f>O151*H151</f>
        <v>1.0933840000000001</v>
      </c>
      <c r="Q151" s="142">
        <v>0</v>
      </c>
      <c r="R151" s="142">
        <f>Q151*H151</f>
        <v>0</v>
      </c>
      <c r="S151" s="142">
        <v>0</v>
      </c>
      <c r="T151" s="143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4" t="s">
        <v>187</v>
      </c>
      <c r="AT151" s="144" t="s">
        <v>183</v>
      </c>
      <c r="AU151" s="144" t="s">
        <v>190</v>
      </c>
      <c r="AY151" s="14" t="s">
        <v>182</v>
      </c>
      <c r="BE151" s="145">
        <f>IF(N151="základní",J151,0)</f>
        <v>1663.75</v>
      </c>
      <c r="BF151" s="145">
        <f>IF(N151="snížená",J151,0)</f>
        <v>0</v>
      </c>
      <c r="BG151" s="145">
        <f>IF(N151="zákl. přenesená",J151,0)</f>
        <v>0</v>
      </c>
      <c r="BH151" s="145">
        <f>IF(N151="sníž. přenesená",J151,0)</f>
        <v>0</v>
      </c>
      <c r="BI151" s="145">
        <f>IF(N151="nulová",J151,0)</f>
        <v>0</v>
      </c>
      <c r="BJ151" s="14" t="s">
        <v>77</v>
      </c>
      <c r="BK151" s="145">
        <f>ROUND(I151*H151,2)</f>
        <v>1663.75</v>
      </c>
      <c r="BL151" s="14" t="s">
        <v>187</v>
      </c>
      <c r="BM151" s="144" t="s">
        <v>240</v>
      </c>
    </row>
    <row r="152" spans="1:65" s="11" customFormat="1" ht="25.9" customHeight="1">
      <c r="B152" s="122"/>
      <c r="D152" s="123" t="s">
        <v>68</v>
      </c>
      <c r="E152" s="124" t="s">
        <v>1128</v>
      </c>
      <c r="F152" s="124" t="s">
        <v>1419</v>
      </c>
      <c r="J152" s="125">
        <f>BK152</f>
        <v>156063.29</v>
      </c>
      <c r="L152" s="122"/>
      <c r="M152" s="126"/>
      <c r="N152" s="127"/>
      <c r="O152" s="127"/>
      <c r="P152" s="128">
        <f>P153+P157</f>
        <v>8.319744</v>
      </c>
      <c r="Q152" s="127"/>
      <c r="R152" s="128">
        <f>R153+R157</f>
        <v>6.4998E-3</v>
      </c>
      <c r="S152" s="127"/>
      <c r="T152" s="129">
        <f>T153+T157</f>
        <v>0</v>
      </c>
      <c r="AR152" s="123" t="s">
        <v>79</v>
      </c>
      <c r="AT152" s="130" t="s">
        <v>68</v>
      </c>
      <c r="AU152" s="130" t="s">
        <v>69</v>
      </c>
      <c r="AY152" s="123" t="s">
        <v>182</v>
      </c>
      <c r="BK152" s="131">
        <f>BK153+BK157</f>
        <v>156063.29</v>
      </c>
    </row>
    <row r="153" spans="1:65" s="11" customFormat="1" ht="22.9" customHeight="1">
      <c r="B153" s="122"/>
      <c r="D153" s="123" t="s">
        <v>68</v>
      </c>
      <c r="E153" s="164" t="s">
        <v>974</v>
      </c>
      <c r="F153" s="164" t="s">
        <v>975</v>
      </c>
      <c r="J153" s="165">
        <f>BK153</f>
        <v>136113.08000000002</v>
      </c>
      <c r="L153" s="122"/>
      <c r="M153" s="126"/>
      <c r="N153" s="127"/>
      <c r="O153" s="127"/>
      <c r="P153" s="128">
        <f>SUM(P154:P156)</f>
        <v>0</v>
      </c>
      <c r="Q153" s="127"/>
      <c r="R153" s="128">
        <f>SUM(R154:R156)</f>
        <v>0</v>
      </c>
      <c r="S153" s="127"/>
      <c r="T153" s="129">
        <f>SUM(T154:T156)</f>
        <v>0</v>
      </c>
      <c r="AR153" s="123" t="s">
        <v>79</v>
      </c>
      <c r="AT153" s="130" t="s">
        <v>68</v>
      </c>
      <c r="AU153" s="130" t="s">
        <v>77</v>
      </c>
      <c r="AY153" s="123" t="s">
        <v>182</v>
      </c>
      <c r="BK153" s="131">
        <f>SUM(BK154:BK156)</f>
        <v>136113.08000000002</v>
      </c>
    </row>
    <row r="154" spans="1:65" s="2" customFormat="1" ht="16.5" customHeight="1">
      <c r="A154" s="26"/>
      <c r="B154" s="132"/>
      <c r="C154" s="133" t="s">
        <v>745</v>
      </c>
      <c r="D154" s="133" t="s">
        <v>183</v>
      </c>
      <c r="E154" s="134" t="s">
        <v>1841</v>
      </c>
      <c r="F154" s="135" t="s">
        <v>1842</v>
      </c>
      <c r="G154" s="136" t="s">
        <v>999</v>
      </c>
      <c r="H154" s="137">
        <v>1219.68</v>
      </c>
      <c r="I154" s="138">
        <v>99.75</v>
      </c>
      <c r="J154" s="138">
        <f>ROUND(I154*H154,2)</f>
        <v>121663.08</v>
      </c>
      <c r="K154" s="139"/>
      <c r="L154" s="27"/>
      <c r="M154" s="140" t="s">
        <v>1</v>
      </c>
      <c r="N154" s="141" t="s">
        <v>34</v>
      </c>
      <c r="O154" s="142">
        <v>0</v>
      </c>
      <c r="P154" s="142">
        <f>O154*H154</f>
        <v>0</v>
      </c>
      <c r="Q154" s="142">
        <v>0</v>
      </c>
      <c r="R154" s="142">
        <f>Q154*H154</f>
        <v>0</v>
      </c>
      <c r="S154" s="142">
        <v>0</v>
      </c>
      <c r="T154" s="143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4" t="s">
        <v>187</v>
      </c>
      <c r="AT154" s="144" t="s">
        <v>183</v>
      </c>
      <c r="AU154" s="144" t="s">
        <v>79</v>
      </c>
      <c r="AY154" s="14" t="s">
        <v>182</v>
      </c>
      <c r="BE154" s="145">
        <f>IF(N154="základní",J154,0)</f>
        <v>121663.08</v>
      </c>
      <c r="BF154" s="145">
        <f>IF(N154="snížená",J154,0)</f>
        <v>0</v>
      </c>
      <c r="BG154" s="145">
        <f>IF(N154="zákl. přenesená",J154,0)</f>
        <v>0</v>
      </c>
      <c r="BH154" s="145">
        <f>IF(N154="sníž. přenesená",J154,0)</f>
        <v>0</v>
      </c>
      <c r="BI154" s="145">
        <f>IF(N154="nulová",J154,0)</f>
        <v>0</v>
      </c>
      <c r="BJ154" s="14" t="s">
        <v>77</v>
      </c>
      <c r="BK154" s="145">
        <f>ROUND(I154*H154,2)</f>
        <v>121663.08</v>
      </c>
      <c r="BL154" s="14" t="s">
        <v>187</v>
      </c>
      <c r="BM154" s="144" t="s">
        <v>243</v>
      </c>
    </row>
    <row r="155" spans="1:65" s="2" customFormat="1" ht="16.5" customHeight="1">
      <c r="A155" s="26"/>
      <c r="B155" s="132"/>
      <c r="C155" s="133" t="s">
        <v>1843</v>
      </c>
      <c r="D155" s="133" t="s">
        <v>183</v>
      </c>
      <c r="E155" s="134" t="s">
        <v>994</v>
      </c>
      <c r="F155" s="135" t="s">
        <v>1844</v>
      </c>
      <c r="G155" s="136" t="s">
        <v>197</v>
      </c>
      <c r="H155" s="137">
        <v>5</v>
      </c>
      <c r="I155" s="138">
        <v>1890</v>
      </c>
      <c r="J155" s="138">
        <f>ROUND(I155*H155,2)</f>
        <v>9450</v>
      </c>
      <c r="K155" s="139"/>
      <c r="L155" s="27"/>
      <c r="M155" s="140" t="s">
        <v>1</v>
      </c>
      <c r="N155" s="141" t="s">
        <v>34</v>
      </c>
      <c r="O155" s="142">
        <v>0</v>
      </c>
      <c r="P155" s="142">
        <f>O155*H155</f>
        <v>0</v>
      </c>
      <c r="Q155" s="142">
        <v>0</v>
      </c>
      <c r="R155" s="142">
        <f>Q155*H155</f>
        <v>0</v>
      </c>
      <c r="S155" s="142">
        <v>0</v>
      </c>
      <c r="T155" s="143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4" t="s">
        <v>187</v>
      </c>
      <c r="AT155" s="144" t="s">
        <v>183</v>
      </c>
      <c r="AU155" s="144" t="s">
        <v>79</v>
      </c>
      <c r="AY155" s="14" t="s">
        <v>182</v>
      </c>
      <c r="BE155" s="145">
        <f>IF(N155="základní",J155,0)</f>
        <v>9450</v>
      </c>
      <c r="BF155" s="145">
        <f>IF(N155="snížená",J155,0)</f>
        <v>0</v>
      </c>
      <c r="BG155" s="145">
        <f>IF(N155="zákl. přenesená",J155,0)</f>
        <v>0</v>
      </c>
      <c r="BH155" s="145">
        <f>IF(N155="sníž. přenesená",J155,0)</f>
        <v>0</v>
      </c>
      <c r="BI155" s="145">
        <f>IF(N155="nulová",J155,0)</f>
        <v>0</v>
      </c>
      <c r="BJ155" s="14" t="s">
        <v>77</v>
      </c>
      <c r="BK155" s="145">
        <f>ROUND(I155*H155,2)</f>
        <v>9450</v>
      </c>
      <c r="BL155" s="14" t="s">
        <v>187</v>
      </c>
      <c r="BM155" s="144" t="s">
        <v>246</v>
      </c>
    </row>
    <row r="156" spans="1:65" s="2" customFormat="1" ht="16.5" customHeight="1">
      <c r="A156" s="26"/>
      <c r="B156" s="132"/>
      <c r="C156" s="133" t="s">
        <v>749</v>
      </c>
      <c r="D156" s="133" t="s">
        <v>183</v>
      </c>
      <c r="E156" s="134" t="s">
        <v>1845</v>
      </c>
      <c r="F156" s="135" t="s">
        <v>1846</v>
      </c>
      <c r="G156" s="136" t="s">
        <v>693</v>
      </c>
      <c r="H156" s="137">
        <v>1</v>
      </c>
      <c r="I156" s="138">
        <v>5000</v>
      </c>
      <c r="J156" s="138">
        <f>ROUND(I156*H156,2)</f>
        <v>5000</v>
      </c>
      <c r="K156" s="139"/>
      <c r="L156" s="27"/>
      <c r="M156" s="140" t="s">
        <v>1</v>
      </c>
      <c r="N156" s="141" t="s">
        <v>34</v>
      </c>
      <c r="O156" s="142">
        <v>0</v>
      </c>
      <c r="P156" s="142">
        <f>O156*H156</f>
        <v>0</v>
      </c>
      <c r="Q156" s="142">
        <v>0</v>
      </c>
      <c r="R156" s="142">
        <f>Q156*H156</f>
        <v>0</v>
      </c>
      <c r="S156" s="142">
        <v>0</v>
      </c>
      <c r="T156" s="143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4" t="s">
        <v>187</v>
      </c>
      <c r="AT156" s="144" t="s">
        <v>183</v>
      </c>
      <c r="AU156" s="144" t="s">
        <v>79</v>
      </c>
      <c r="AY156" s="14" t="s">
        <v>182</v>
      </c>
      <c r="BE156" s="145">
        <f>IF(N156="základní",J156,0)</f>
        <v>5000</v>
      </c>
      <c r="BF156" s="145">
        <f>IF(N156="snížená",J156,0)</f>
        <v>0</v>
      </c>
      <c r="BG156" s="145">
        <f>IF(N156="zákl. přenesená",J156,0)</f>
        <v>0</v>
      </c>
      <c r="BH156" s="145">
        <f>IF(N156="sníž. přenesená",J156,0)</f>
        <v>0</v>
      </c>
      <c r="BI156" s="145">
        <f>IF(N156="nulová",J156,0)</f>
        <v>0</v>
      </c>
      <c r="BJ156" s="14" t="s">
        <v>77</v>
      </c>
      <c r="BK156" s="145">
        <f>ROUND(I156*H156,2)</f>
        <v>5000</v>
      </c>
      <c r="BL156" s="14" t="s">
        <v>187</v>
      </c>
      <c r="BM156" s="144" t="s">
        <v>249</v>
      </c>
    </row>
    <row r="157" spans="1:65" s="11" customFormat="1" ht="22.9" customHeight="1">
      <c r="B157" s="122"/>
      <c r="D157" s="123" t="s">
        <v>68</v>
      </c>
      <c r="E157" s="164" t="s">
        <v>1089</v>
      </c>
      <c r="F157" s="164" t="s">
        <v>1823</v>
      </c>
      <c r="J157" s="165">
        <f>BK157</f>
        <v>19950.21</v>
      </c>
      <c r="L157" s="122"/>
      <c r="M157" s="126"/>
      <c r="N157" s="127"/>
      <c r="O157" s="127"/>
      <c r="P157" s="128">
        <f>SUM(P158:P159)</f>
        <v>8.319744</v>
      </c>
      <c r="Q157" s="127"/>
      <c r="R157" s="128">
        <f>SUM(R158:R159)</f>
        <v>6.4998E-3</v>
      </c>
      <c r="S157" s="127"/>
      <c r="T157" s="129">
        <f>SUM(T158:T159)</f>
        <v>0</v>
      </c>
      <c r="AR157" s="123" t="s">
        <v>79</v>
      </c>
      <c r="AT157" s="130" t="s">
        <v>68</v>
      </c>
      <c r="AU157" s="130" t="s">
        <v>77</v>
      </c>
      <c r="AY157" s="123" t="s">
        <v>182</v>
      </c>
      <c r="BK157" s="131">
        <f>SUM(BK158:BK159)</f>
        <v>19950.21</v>
      </c>
    </row>
    <row r="158" spans="1:65" s="2" customFormat="1" ht="16.5" customHeight="1">
      <c r="A158" s="26"/>
      <c r="B158" s="132"/>
      <c r="C158" s="133" t="s">
        <v>1847</v>
      </c>
      <c r="D158" s="133" t="s">
        <v>183</v>
      </c>
      <c r="E158" s="134" t="s">
        <v>1091</v>
      </c>
      <c r="F158" s="135" t="s">
        <v>1092</v>
      </c>
      <c r="G158" s="136" t="s">
        <v>236</v>
      </c>
      <c r="H158" s="137">
        <v>45.216000000000001</v>
      </c>
      <c r="I158" s="138">
        <v>336</v>
      </c>
      <c r="J158" s="138">
        <f>ROUND(I158*H158,2)</f>
        <v>15192.58</v>
      </c>
      <c r="K158" s="139"/>
      <c r="L158" s="27"/>
      <c r="M158" s="140" t="s">
        <v>1</v>
      </c>
      <c r="N158" s="141" t="s">
        <v>34</v>
      </c>
      <c r="O158" s="142">
        <v>0</v>
      </c>
      <c r="P158" s="142">
        <f>O158*H158</f>
        <v>0</v>
      </c>
      <c r="Q158" s="142">
        <v>0</v>
      </c>
      <c r="R158" s="142">
        <f>Q158*H158</f>
        <v>0</v>
      </c>
      <c r="S158" s="142">
        <v>0</v>
      </c>
      <c r="T158" s="143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4" t="s">
        <v>187</v>
      </c>
      <c r="AT158" s="144" t="s">
        <v>183</v>
      </c>
      <c r="AU158" s="144" t="s">
        <v>79</v>
      </c>
      <c r="AY158" s="14" t="s">
        <v>182</v>
      </c>
      <c r="BE158" s="145">
        <f>IF(N158="základní",J158,0)</f>
        <v>15192.58</v>
      </c>
      <c r="BF158" s="145">
        <f>IF(N158="snížená",J158,0)</f>
        <v>0</v>
      </c>
      <c r="BG158" s="145">
        <f>IF(N158="zákl. přenesená",J158,0)</f>
        <v>0</v>
      </c>
      <c r="BH158" s="145">
        <f>IF(N158="sníž. přenesená",J158,0)</f>
        <v>0</v>
      </c>
      <c r="BI158" s="145">
        <f>IF(N158="nulová",J158,0)</f>
        <v>0</v>
      </c>
      <c r="BJ158" s="14" t="s">
        <v>77</v>
      </c>
      <c r="BK158" s="145">
        <f>ROUND(I158*H158,2)</f>
        <v>15192.58</v>
      </c>
      <c r="BL158" s="14" t="s">
        <v>187</v>
      </c>
      <c r="BM158" s="144" t="s">
        <v>252</v>
      </c>
    </row>
    <row r="159" spans="1:65" s="2" customFormat="1" ht="16.5" customHeight="1">
      <c r="A159" s="26"/>
      <c r="B159" s="132"/>
      <c r="C159" s="133" t="s">
        <v>752</v>
      </c>
      <c r="D159" s="133" t="s">
        <v>183</v>
      </c>
      <c r="E159" s="134" t="s">
        <v>1848</v>
      </c>
      <c r="F159" s="135" t="s">
        <v>1849</v>
      </c>
      <c r="G159" s="136" t="s">
        <v>236</v>
      </c>
      <c r="H159" s="137">
        <v>45.216000000000001</v>
      </c>
      <c r="I159" s="138">
        <v>105.22</v>
      </c>
      <c r="J159" s="138">
        <f>ROUND(I159*H159,2)</f>
        <v>4757.63</v>
      </c>
      <c r="K159" s="139"/>
      <c r="L159" s="27"/>
      <c r="M159" s="156" t="s">
        <v>1</v>
      </c>
      <c r="N159" s="157" t="s">
        <v>34</v>
      </c>
      <c r="O159" s="158">
        <v>0.184</v>
      </c>
      <c r="P159" s="158">
        <f>O159*H159</f>
        <v>8.319744</v>
      </c>
      <c r="Q159" s="158">
        <v>1.4375E-4</v>
      </c>
      <c r="R159" s="158">
        <f>Q159*H159</f>
        <v>6.4998E-3</v>
      </c>
      <c r="S159" s="158">
        <v>0</v>
      </c>
      <c r="T159" s="159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4" t="s">
        <v>187</v>
      </c>
      <c r="AT159" s="144" t="s">
        <v>183</v>
      </c>
      <c r="AU159" s="144" t="s">
        <v>79</v>
      </c>
      <c r="AY159" s="14" t="s">
        <v>182</v>
      </c>
      <c r="BE159" s="145">
        <f>IF(N159="základní",J159,0)</f>
        <v>4757.63</v>
      </c>
      <c r="BF159" s="145">
        <f>IF(N159="snížená",J159,0)</f>
        <v>0</v>
      </c>
      <c r="BG159" s="145">
        <f>IF(N159="zákl. přenesená",J159,0)</f>
        <v>0</v>
      </c>
      <c r="BH159" s="145">
        <f>IF(N159="sníž. přenesená",J159,0)</f>
        <v>0</v>
      </c>
      <c r="BI159" s="145">
        <f>IF(N159="nulová",J159,0)</f>
        <v>0</v>
      </c>
      <c r="BJ159" s="14" t="s">
        <v>77</v>
      </c>
      <c r="BK159" s="145">
        <f>ROUND(I159*H159,2)</f>
        <v>4757.63</v>
      </c>
      <c r="BL159" s="14" t="s">
        <v>187</v>
      </c>
      <c r="BM159" s="144" t="s">
        <v>256</v>
      </c>
    </row>
    <row r="160" spans="1:65" s="2" customFormat="1" ht="6.95" customHeight="1">
      <c r="A160" s="26"/>
      <c r="B160" s="41"/>
      <c r="C160" s="42"/>
      <c r="D160" s="42"/>
      <c r="E160" s="42"/>
      <c r="F160" s="42"/>
      <c r="G160" s="42"/>
      <c r="H160" s="42"/>
      <c r="I160" s="42"/>
      <c r="J160" s="42"/>
      <c r="K160" s="42"/>
      <c r="L160" s="27"/>
      <c r="M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</row>
  </sheetData>
  <autoFilter ref="C125:K159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80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109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1850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ROUND(J133, 2)</f>
        <v>808483.2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ROUND((SUM(BE133:BE379)),  2)</f>
        <v>808483.2</v>
      </c>
      <c r="G33" s="26"/>
      <c r="H33" s="26"/>
      <c r="I33" s="95">
        <v>0.21</v>
      </c>
      <c r="J33" s="94">
        <f>ROUND(((SUM(BE133:BE379))*I33),  2)</f>
        <v>169781.47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ROUND((SUM(BF133:BF379)),  2)</f>
        <v>0</v>
      </c>
      <c r="G34" s="26"/>
      <c r="H34" s="26"/>
      <c r="I34" s="95">
        <v>0.15</v>
      </c>
      <c r="J34" s="94">
        <f>ROUND(((SUM(BF133:BF379))*I34),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ROUND((SUM(BG133:BG379)),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ROUND((SUM(BH133:BH379)),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ROUND((SUM(BI133:BI379)),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978264.66999999993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11 - VZT-1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J133</f>
        <v>808483.20000000007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2:12" s="9" customFormat="1" ht="24.95" customHeight="1">
      <c r="B97" s="107"/>
      <c r="D97" s="108" t="s">
        <v>1851</v>
      </c>
      <c r="E97" s="109"/>
      <c r="F97" s="109"/>
      <c r="G97" s="109"/>
      <c r="H97" s="109"/>
      <c r="I97" s="109"/>
      <c r="J97" s="110">
        <f>J134</f>
        <v>808483.20000000007</v>
      </c>
      <c r="L97" s="107"/>
    </row>
    <row r="98" spans="2:12" s="12" customFormat="1" ht="19.899999999999999" customHeight="1">
      <c r="B98" s="160"/>
      <c r="D98" s="161" t="s">
        <v>1852</v>
      </c>
      <c r="E98" s="162"/>
      <c r="F98" s="162"/>
      <c r="G98" s="162"/>
      <c r="H98" s="162"/>
      <c r="I98" s="162"/>
      <c r="J98" s="163">
        <f>J135</f>
        <v>513900.45000000007</v>
      </c>
      <c r="L98" s="160"/>
    </row>
    <row r="99" spans="2:12" s="12" customFormat="1" ht="19.899999999999999" customHeight="1">
      <c r="B99" s="160"/>
      <c r="D99" s="161" t="s">
        <v>1853</v>
      </c>
      <c r="E99" s="162"/>
      <c r="F99" s="162"/>
      <c r="G99" s="162"/>
      <c r="H99" s="162"/>
      <c r="I99" s="162"/>
      <c r="J99" s="163">
        <f>J169</f>
        <v>23913.75</v>
      </c>
      <c r="L99" s="160"/>
    </row>
    <row r="100" spans="2:12" s="12" customFormat="1" ht="19.899999999999999" customHeight="1">
      <c r="B100" s="160"/>
      <c r="D100" s="161" t="s">
        <v>1854</v>
      </c>
      <c r="E100" s="162"/>
      <c r="F100" s="162"/>
      <c r="G100" s="162"/>
      <c r="H100" s="162"/>
      <c r="I100" s="162"/>
      <c r="J100" s="163">
        <f>J192</f>
        <v>33795.300000000003</v>
      </c>
      <c r="L100" s="160"/>
    </row>
    <row r="101" spans="2:12" s="12" customFormat="1" ht="19.899999999999999" customHeight="1">
      <c r="B101" s="160"/>
      <c r="D101" s="161" t="s">
        <v>1855</v>
      </c>
      <c r="E101" s="162"/>
      <c r="F101" s="162"/>
      <c r="G101" s="162"/>
      <c r="H101" s="162"/>
      <c r="I101" s="162"/>
      <c r="J101" s="163">
        <f>J216</f>
        <v>33102.300000000003</v>
      </c>
      <c r="L101" s="160"/>
    </row>
    <row r="102" spans="2:12" s="12" customFormat="1" ht="19.899999999999999" customHeight="1">
      <c r="B102" s="160"/>
      <c r="D102" s="161" t="s">
        <v>1856</v>
      </c>
      <c r="E102" s="162"/>
      <c r="F102" s="162"/>
      <c r="G102" s="162"/>
      <c r="H102" s="162"/>
      <c r="I102" s="162"/>
      <c r="J102" s="163">
        <f>J240</f>
        <v>25040.400000000001</v>
      </c>
      <c r="L102" s="160"/>
    </row>
    <row r="103" spans="2:12" s="12" customFormat="1" ht="19.899999999999999" customHeight="1">
      <c r="B103" s="160"/>
      <c r="D103" s="161" t="s">
        <v>1857</v>
      </c>
      <c r="E103" s="162"/>
      <c r="F103" s="162"/>
      <c r="G103" s="162"/>
      <c r="H103" s="162"/>
      <c r="I103" s="162"/>
      <c r="J103" s="163">
        <f>J262</f>
        <v>30137.100000000002</v>
      </c>
      <c r="L103" s="160"/>
    </row>
    <row r="104" spans="2:12" s="12" customFormat="1" ht="19.899999999999999" customHeight="1">
      <c r="B104" s="160"/>
      <c r="D104" s="161" t="s">
        <v>1858</v>
      </c>
      <c r="E104" s="162"/>
      <c r="F104" s="162"/>
      <c r="G104" s="162"/>
      <c r="H104" s="162"/>
      <c r="I104" s="162"/>
      <c r="J104" s="163">
        <f>J285</f>
        <v>32608.800000000003</v>
      </c>
      <c r="L104" s="160"/>
    </row>
    <row r="105" spans="2:12" s="12" customFormat="1" ht="19.899999999999999" customHeight="1">
      <c r="B105" s="160"/>
      <c r="D105" s="161" t="s">
        <v>1859</v>
      </c>
      <c r="E105" s="162"/>
      <c r="F105" s="162"/>
      <c r="G105" s="162"/>
      <c r="H105" s="162"/>
      <c r="I105" s="162"/>
      <c r="J105" s="163">
        <f>J308</f>
        <v>32608.800000000003</v>
      </c>
      <c r="L105" s="160"/>
    </row>
    <row r="106" spans="2:12" s="12" customFormat="1" ht="19.899999999999999" customHeight="1">
      <c r="B106" s="160"/>
      <c r="D106" s="161" t="s">
        <v>1860</v>
      </c>
      <c r="E106" s="162"/>
      <c r="F106" s="162"/>
      <c r="G106" s="162"/>
      <c r="H106" s="162"/>
      <c r="I106" s="162"/>
      <c r="J106" s="163">
        <f>J331</f>
        <v>28191.45</v>
      </c>
      <c r="L106" s="160"/>
    </row>
    <row r="107" spans="2:12" s="12" customFormat="1" ht="19.899999999999999" customHeight="1">
      <c r="B107" s="160"/>
      <c r="D107" s="161" t="s">
        <v>1861</v>
      </c>
      <c r="E107" s="162"/>
      <c r="F107" s="162"/>
      <c r="G107" s="162"/>
      <c r="H107" s="162"/>
      <c r="I107" s="162"/>
      <c r="J107" s="163">
        <f>J353</f>
        <v>7642.9500000000007</v>
      </c>
      <c r="L107" s="160"/>
    </row>
    <row r="108" spans="2:12" s="12" customFormat="1" ht="19.899999999999999" customHeight="1">
      <c r="B108" s="160"/>
      <c r="D108" s="161" t="s">
        <v>1862</v>
      </c>
      <c r="E108" s="162"/>
      <c r="F108" s="162"/>
      <c r="G108" s="162"/>
      <c r="H108" s="162"/>
      <c r="I108" s="162"/>
      <c r="J108" s="163">
        <f>J359</f>
        <v>5962.9500000000007</v>
      </c>
      <c r="L108" s="160"/>
    </row>
    <row r="109" spans="2:12" s="12" customFormat="1" ht="19.899999999999999" customHeight="1">
      <c r="B109" s="160"/>
      <c r="D109" s="161" t="s">
        <v>1863</v>
      </c>
      <c r="E109" s="162"/>
      <c r="F109" s="162"/>
      <c r="G109" s="162"/>
      <c r="H109" s="162"/>
      <c r="I109" s="162"/>
      <c r="J109" s="163">
        <f>J364</f>
        <v>2957.85</v>
      </c>
      <c r="L109" s="160"/>
    </row>
    <row r="110" spans="2:12" s="12" customFormat="1" ht="19.899999999999999" customHeight="1">
      <c r="B110" s="160"/>
      <c r="D110" s="161" t="s">
        <v>1864</v>
      </c>
      <c r="E110" s="162"/>
      <c r="F110" s="162"/>
      <c r="G110" s="162"/>
      <c r="H110" s="162"/>
      <c r="I110" s="162"/>
      <c r="J110" s="163">
        <f>J368</f>
        <v>6073.2</v>
      </c>
      <c r="L110" s="160"/>
    </row>
    <row r="111" spans="2:12" s="12" customFormat="1" ht="19.899999999999999" customHeight="1">
      <c r="B111" s="160"/>
      <c r="D111" s="161" t="s">
        <v>1865</v>
      </c>
      <c r="E111" s="162"/>
      <c r="F111" s="162"/>
      <c r="G111" s="162"/>
      <c r="H111" s="162"/>
      <c r="I111" s="162"/>
      <c r="J111" s="163">
        <f>J372</f>
        <v>1050</v>
      </c>
      <c r="L111" s="160"/>
    </row>
    <row r="112" spans="2:12" s="12" customFormat="1" ht="19.899999999999999" customHeight="1">
      <c r="B112" s="160"/>
      <c r="D112" s="161" t="s">
        <v>1866</v>
      </c>
      <c r="E112" s="162"/>
      <c r="F112" s="162"/>
      <c r="G112" s="162"/>
      <c r="H112" s="162"/>
      <c r="I112" s="162"/>
      <c r="J112" s="163">
        <f>J374</f>
        <v>7350</v>
      </c>
      <c r="L112" s="160"/>
    </row>
    <row r="113" spans="1:31" s="12" customFormat="1" ht="19.899999999999999" customHeight="1">
      <c r="B113" s="160"/>
      <c r="D113" s="161" t="s">
        <v>1867</v>
      </c>
      <c r="E113" s="162"/>
      <c r="F113" s="162"/>
      <c r="G113" s="162"/>
      <c r="H113" s="162"/>
      <c r="I113" s="162"/>
      <c r="J113" s="163">
        <f>J376</f>
        <v>24147.9</v>
      </c>
      <c r="L113" s="160"/>
    </row>
    <row r="114" spans="1:31" s="2" customFormat="1" ht="21.7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9" spans="1:31" s="2" customFormat="1" ht="6.95" customHeight="1">
      <c r="A119" s="26"/>
      <c r="B119" s="43"/>
      <c r="C119" s="44"/>
      <c r="D119" s="44"/>
      <c r="E119" s="44"/>
      <c r="F119" s="44"/>
      <c r="G119" s="44"/>
      <c r="H119" s="44"/>
      <c r="I119" s="44"/>
      <c r="J119" s="44"/>
      <c r="K119" s="44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24.95" customHeight="1">
      <c r="A120" s="26"/>
      <c r="B120" s="27"/>
      <c r="C120" s="18" t="s">
        <v>168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14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203" t="str">
        <f>E7</f>
        <v>Tělocvična - Chodová Planá</v>
      </c>
      <c r="F123" s="204"/>
      <c r="G123" s="204"/>
      <c r="H123" s="204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134</v>
      </c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6.5" customHeight="1">
      <c r="A125" s="26"/>
      <c r="B125" s="27"/>
      <c r="C125" s="26"/>
      <c r="D125" s="26"/>
      <c r="E125" s="171" t="str">
        <f>E9</f>
        <v>11 - VZT-1</v>
      </c>
      <c r="F125" s="202"/>
      <c r="G125" s="202"/>
      <c r="H125" s="202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18</v>
      </c>
      <c r="D127" s="26"/>
      <c r="E127" s="26"/>
      <c r="F127" s="21" t="str">
        <f>F12</f>
        <v xml:space="preserve"> </v>
      </c>
      <c r="G127" s="26"/>
      <c r="H127" s="26"/>
      <c r="I127" s="23" t="s">
        <v>20</v>
      </c>
      <c r="J127" s="49">
        <f>IF(J12="","",J12)</f>
        <v>43927</v>
      </c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5.2" customHeight="1">
      <c r="A129" s="26"/>
      <c r="B129" s="27"/>
      <c r="C129" s="23" t="s">
        <v>21</v>
      </c>
      <c r="D129" s="26"/>
      <c r="E129" s="26"/>
      <c r="F129" s="21" t="str">
        <f>E15</f>
        <v xml:space="preserve"> </v>
      </c>
      <c r="G129" s="26"/>
      <c r="H129" s="26"/>
      <c r="I129" s="23" t="s">
        <v>25</v>
      </c>
      <c r="J129" s="24" t="str">
        <f>E21</f>
        <v xml:space="preserve"> </v>
      </c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2" customHeight="1">
      <c r="A130" s="26"/>
      <c r="B130" s="27"/>
      <c r="C130" s="23" t="s">
        <v>24</v>
      </c>
      <c r="D130" s="26"/>
      <c r="E130" s="26"/>
      <c r="F130" s="21" t="str">
        <f>IF(E18="","",E18)</f>
        <v>S&amp;H stavební a obchodní firma, spol. s.r.o.</v>
      </c>
      <c r="G130" s="26"/>
      <c r="H130" s="26"/>
      <c r="I130" s="23" t="s">
        <v>27</v>
      </c>
      <c r="J130" s="24" t="str">
        <f>E24</f>
        <v xml:space="preserve"> </v>
      </c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0.35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10" customFormat="1" ht="29.25" customHeight="1">
      <c r="A132" s="111"/>
      <c r="B132" s="112"/>
      <c r="C132" s="113" t="s">
        <v>169</v>
      </c>
      <c r="D132" s="114" t="s">
        <v>54</v>
      </c>
      <c r="E132" s="114" t="s">
        <v>50</v>
      </c>
      <c r="F132" s="114" t="s">
        <v>51</v>
      </c>
      <c r="G132" s="114" t="s">
        <v>170</v>
      </c>
      <c r="H132" s="114" t="s">
        <v>171</v>
      </c>
      <c r="I132" s="114" t="s">
        <v>172</v>
      </c>
      <c r="J132" s="115" t="s">
        <v>138</v>
      </c>
      <c r="K132" s="116" t="s">
        <v>173</v>
      </c>
      <c r="L132" s="117"/>
      <c r="M132" s="56" t="s">
        <v>1</v>
      </c>
      <c r="N132" s="57" t="s">
        <v>33</v>
      </c>
      <c r="O132" s="57" t="s">
        <v>174</v>
      </c>
      <c r="P132" s="57" t="s">
        <v>175</v>
      </c>
      <c r="Q132" s="57" t="s">
        <v>176</v>
      </c>
      <c r="R132" s="57" t="s">
        <v>177</v>
      </c>
      <c r="S132" s="57" t="s">
        <v>178</v>
      </c>
      <c r="T132" s="58" t="s">
        <v>179</v>
      </c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</row>
    <row r="133" spans="1:65" s="2" customFormat="1" ht="22.9" customHeight="1">
      <c r="A133" s="26"/>
      <c r="B133" s="27"/>
      <c r="C133" s="63" t="s">
        <v>180</v>
      </c>
      <c r="D133" s="26"/>
      <c r="E133" s="26"/>
      <c r="F133" s="26"/>
      <c r="G133" s="26"/>
      <c r="H133" s="26"/>
      <c r="I133" s="26"/>
      <c r="J133" s="118">
        <f>BK133</f>
        <v>808483.20000000007</v>
      </c>
      <c r="K133" s="26"/>
      <c r="L133" s="27"/>
      <c r="M133" s="59"/>
      <c r="N133" s="50"/>
      <c r="O133" s="60"/>
      <c r="P133" s="119">
        <f>P134</f>
        <v>0</v>
      </c>
      <c r="Q133" s="60"/>
      <c r="R133" s="119">
        <f>R134</f>
        <v>0</v>
      </c>
      <c r="S133" s="60"/>
      <c r="T133" s="120">
        <f>T134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T133" s="14" t="s">
        <v>68</v>
      </c>
      <c r="AU133" s="14" t="s">
        <v>140</v>
      </c>
      <c r="BK133" s="121">
        <f>BK134</f>
        <v>808483.20000000007</v>
      </c>
    </row>
    <row r="134" spans="1:65" s="11" customFormat="1" ht="25.9" customHeight="1">
      <c r="B134" s="122"/>
      <c r="D134" s="123" t="s">
        <v>68</v>
      </c>
      <c r="E134" s="124" t="s">
        <v>1137</v>
      </c>
      <c r="F134" s="124" t="s">
        <v>1137</v>
      </c>
      <c r="J134" s="125">
        <f>BK134</f>
        <v>808483.20000000007</v>
      </c>
      <c r="L134" s="122"/>
      <c r="M134" s="126"/>
      <c r="N134" s="127"/>
      <c r="O134" s="127"/>
      <c r="P134" s="128">
        <f>P135+P169+P192+P216+P240+P262+P285+P308+P331+P353+P359+P364+P368+P372+P374+P376</f>
        <v>0</v>
      </c>
      <c r="Q134" s="127"/>
      <c r="R134" s="128">
        <f>R135+R169+R192+R216+R240+R262+R285+R308+R331+R353+R359+R364+R368+R372+R374+R376</f>
        <v>0</v>
      </c>
      <c r="S134" s="127"/>
      <c r="T134" s="129">
        <f>T135+T169+T192+T216+T240+T262+T285+T308+T331+T353+T359+T364+T368+T372+T374+T376</f>
        <v>0</v>
      </c>
      <c r="AR134" s="123" t="s">
        <v>77</v>
      </c>
      <c r="AT134" s="130" t="s">
        <v>68</v>
      </c>
      <c r="AU134" s="130" t="s">
        <v>69</v>
      </c>
      <c r="AY134" s="123" t="s">
        <v>182</v>
      </c>
      <c r="BK134" s="131">
        <f>BK135+BK169+BK192+BK216+BK240+BK262+BK285+BK308+BK331+BK353+BK359+BK364+BK368+BK372+BK374+BK376</f>
        <v>808483.20000000007</v>
      </c>
    </row>
    <row r="135" spans="1:65" s="11" customFormat="1" ht="22.9" customHeight="1">
      <c r="B135" s="122"/>
      <c r="D135" s="123" t="s">
        <v>68</v>
      </c>
      <c r="E135" s="164" t="s">
        <v>74</v>
      </c>
      <c r="F135" s="164" t="s">
        <v>1868</v>
      </c>
      <c r="J135" s="165">
        <f>BK135</f>
        <v>513900.45000000007</v>
      </c>
      <c r="L135" s="122"/>
      <c r="M135" s="126"/>
      <c r="N135" s="127"/>
      <c r="O135" s="127"/>
      <c r="P135" s="128">
        <f>SUM(P136:P168)</f>
        <v>0</v>
      </c>
      <c r="Q135" s="127"/>
      <c r="R135" s="128">
        <f>SUM(R136:R168)</f>
        <v>0</v>
      </c>
      <c r="S135" s="127"/>
      <c r="T135" s="129">
        <f>SUM(T136:T168)</f>
        <v>0</v>
      </c>
      <c r="AR135" s="123" t="s">
        <v>77</v>
      </c>
      <c r="AT135" s="130" t="s">
        <v>68</v>
      </c>
      <c r="AU135" s="130" t="s">
        <v>77</v>
      </c>
      <c r="AY135" s="123" t="s">
        <v>182</v>
      </c>
      <c r="BK135" s="131">
        <f>SUM(BK136:BK168)</f>
        <v>513900.45000000007</v>
      </c>
    </row>
    <row r="136" spans="1:65" s="2" customFormat="1" ht="44.25" customHeight="1">
      <c r="A136" s="26"/>
      <c r="B136" s="132"/>
      <c r="C136" s="133" t="s">
        <v>77</v>
      </c>
      <c r="D136" s="133" t="s">
        <v>183</v>
      </c>
      <c r="E136" s="134" t="s">
        <v>1869</v>
      </c>
      <c r="F136" s="135" t="s">
        <v>1870</v>
      </c>
      <c r="G136" s="136" t="s">
        <v>186</v>
      </c>
      <c r="H136" s="137">
        <v>1</v>
      </c>
      <c r="I136" s="138">
        <v>234279.15</v>
      </c>
      <c r="J136" s="138">
        <f t="shared" ref="J136:J168" si="0">ROUND(I136*H136,2)</f>
        <v>234279.15</v>
      </c>
      <c r="K136" s="139"/>
      <c r="L136" s="27"/>
      <c r="M136" s="140" t="s">
        <v>1</v>
      </c>
      <c r="N136" s="141" t="s">
        <v>34</v>
      </c>
      <c r="O136" s="142">
        <v>0</v>
      </c>
      <c r="P136" s="142">
        <f t="shared" ref="P136:P168" si="1">O136*H136</f>
        <v>0</v>
      </c>
      <c r="Q136" s="142">
        <v>0</v>
      </c>
      <c r="R136" s="142">
        <f t="shared" ref="R136:R168" si="2">Q136*H136</f>
        <v>0</v>
      </c>
      <c r="S136" s="142">
        <v>0</v>
      </c>
      <c r="T136" s="143">
        <f t="shared" ref="T136:T168" si="3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4" t="s">
        <v>187</v>
      </c>
      <c r="AT136" s="144" t="s">
        <v>183</v>
      </c>
      <c r="AU136" s="144" t="s">
        <v>79</v>
      </c>
      <c r="AY136" s="14" t="s">
        <v>182</v>
      </c>
      <c r="BE136" s="145">
        <f t="shared" ref="BE136:BE168" si="4">IF(N136="základní",J136,0)</f>
        <v>234279.15</v>
      </c>
      <c r="BF136" s="145">
        <f t="shared" ref="BF136:BF168" si="5">IF(N136="snížená",J136,0)</f>
        <v>0</v>
      </c>
      <c r="BG136" s="145">
        <f t="shared" ref="BG136:BG168" si="6">IF(N136="zákl. přenesená",J136,0)</f>
        <v>0</v>
      </c>
      <c r="BH136" s="145">
        <f t="shared" ref="BH136:BH168" si="7">IF(N136="sníž. přenesená",J136,0)</f>
        <v>0</v>
      </c>
      <c r="BI136" s="145">
        <f t="shared" ref="BI136:BI168" si="8">IF(N136="nulová",J136,0)</f>
        <v>0</v>
      </c>
      <c r="BJ136" s="14" t="s">
        <v>77</v>
      </c>
      <c r="BK136" s="145">
        <f t="shared" ref="BK136:BK168" si="9">ROUND(I136*H136,2)</f>
        <v>234279.15</v>
      </c>
      <c r="BL136" s="14" t="s">
        <v>187</v>
      </c>
      <c r="BM136" s="144" t="s">
        <v>1871</v>
      </c>
    </row>
    <row r="137" spans="1:65" s="2" customFormat="1" ht="55.5" customHeight="1">
      <c r="A137" s="26"/>
      <c r="B137" s="132"/>
      <c r="C137" s="133" t="s">
        <v>79</v>
      </c>
      <c r="D137" s="133" t="s">
        <v>183</v>
      </c>
      <c r="E137" s="134" t="s">
        <v>1872</v>
      </c>
      <c r="F137" s="135" t="s">
        <v>1873</v>
      </c>
      <c r="G137" s="136" t="s">
        <v>186</v>
      </c>
      <c r="H137" s="137">
        <v>1</v>
      </c>
      <c r="I137" s="138">
        <v>40881.75</v>
      </c>
      <c r="J137" s="138">
        <f t="shared" si="0"/>
        <v>40881.75</v>
      </c>
      <c r="K137" s="139"/>
      <c r="L137" s="27"/>
      <c r="M137" s="140" t="s">
        <v>1</v>
      </c>
      <c r="N137" s="141" t="s">
        <v>34</v>
      </c>
      <c r="O137" s="142">
        <v>0</v>
      </c>
      <c r="P137" s="142">
        <f t="shared" si="1"/>
        <v>0</v>
      </c>
      <c r="Q137" s="142">
        <v>0</v>
      </c>
      <c r="R137" s="142">
        <f t="shared" si="2"/>
        <v>0</v>
      </c>
      <c r="S137" s="142">
        <v>0</v>
      </c>
      <c r="T137" s="143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4" t="s">
        <v>187</v>
      </c>
      <c r="AT137" s="144" t="s">
        <v>183</v>
      </c>
      <c r="AU137" s="144" t="s">
        <v>79</v>
      </c>
      <c r="AY137" s="14" t="s">
        <v>182</v>
      </c>
      <c r="BE137" s="145">
        <f t="shared" si="4"/>
        <v>40881.75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4" t="s">
        <v>77</v>
      </c>
      <c r="BK137" s="145">
        <f t="shared" si="9"/>
        <v>40881.75</v>
      </c>
      <c r="BL137" s="14" t="s">
        <v>187</v>
      </c>
      <c r="BM137" s="144" t="s">
        <v>1874</v>
      </c>
    </row>
    <row r="138" spans="1:65" s="2" customFormat="1" ht="33" customHeight="1">
      <c r="A138" s="26"/>
      <c r="B138" s="132"/>
      <c r="C138" s="133" t="s">
        <v>190</v>
      </c>
      <c r="D138" s="133" t="s">
        <v>183</v>
      </c>
      <c r="E138" s="134" t="s">
        <v>1875</v>
      </c>
      <c r="F138" s="135" t="s">
        <v>1876</v>
      </c>
      <c r="G138" s="136" t="s">
        <v>186</v>
      </c>
      <c r="H138" s="137">
        <v>12</v>
      </c>
      <c r="I138" s="138">
        <v>2403.4499999999998</v>
      </c>
      <c r="J138" s="138">
        <f t="shared" si="0"/>
        <v>28841.4</v>
      </c>
      <c r="K138" s="139"/>
      <c r="L138" s="27"/>
      <c r="M138" s="140" t="s">
        <v>1</v>
      </c>
      <c r="N138" s="141" t="s">
        <v>34</v>
      </c>
      <c r="O138" s="142">
        <v>0</v>
      </c>
      <c r="P138" s="142">
        <f t="shared" si="1"/>
        <v>0</v>
      </c>
      <c r="Q138" s="142">
        <v>0</v>
      </c>
      <c r="R138" s="142">
        <f t="shared" si="2"/>
        <v>0</v>
      </c>
      <c r="S138" s="142">
        <v>0</v>
      </c>
      <c r="T138" s="143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4" t="s">
        <v>187</v>
      </c>
      <c r="AT138" s="144" t="s">
        <v>183</v>
      </c>
      <c r="AU138" s="144" t="s">
        <v>79</v>
      </c>
      <c r="AY138" s="14" t="s">
        <v>182</v>
      </c>
      <c r="BE138" s="145">
        <f t="shared" si="4"/>
        <v>28841.4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4" t="s">
        <v>77</v>
      </c>
      <c r="BK138" s="145">
        <f t="shared" si="9"/>
        <v>28841.4</v>
      </c>
      <c r="BL138" s="14" t="s">
        <v>187</v>
      </c>
      <c r="BM138" s="144" t="s">
        <v>1877</v>
      </c>
    </row>
    <row r="139" spans="1:65" s="2" customFormat="1" ht="16.5" customHeight="1">
      <c r="A139" s="26"/>
      <c r="B139" s="132"/>
      <c r="C139" s="133" t="s">
        <v>599</v>
      </c>
      <c r="D139" s="133" t="s">
        <v>183</v>
      </c>
      <c r="E139" s="134" t="s">
        <v>1878</v>
      </c>
      <c r="F139" s="135" t="s">
        <v>1879</v>
      </c>
      <c r="G139" s="136" t="s">
        <v>186</v>
      </c>
      <c r="H139" s="137">
        <v>12</v>
      </c>
      <c r="I139" s="138">
        <v>241.5</v>
      </c>
      <c r="J139" s="138">
        <f t="shared" si="0"/>
        <v>2898</v>
      </c>
      <c r="K139" s="139"/>
      <c r="L139" s="27"/>
      <c r="M139" s="140" t="s">
        <v>1</v>
      </c>
      <c r="N139" s="141" t="s">
        <v>34</v>
      </c>
      <c r="O139" s="142">
        <v>0</v>
      </c>
      <c r="P139" s="142">
        <f t="shared" si="1"/>
        <v>0</v>
      </c>
      <c r="Q139" s="142">
        <v>0</v>
      </c>
      <c r="R139" s="142">
        <f t="shared" si="2"/>
        <v>0</v>
      </c>
      <c r="S139" s="142">
        <v>0</v>
      </c>
      <c r="T139" s="143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4" t="s">
        <v>187</v>
      </c>
      <c r="AT139" s="144" t="s">
        <v>183</v>
      </c>
      <c r="AU139" s="144" t="s">
        <v>79</v>
      </c>
      <c r="AY139" s="14" t="s">
        <v>182</v>
      </c>
      <c r="BE139" s="145">
        <f t="shared" si="4"/>
        <v>2898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4" t="s">
        <v>77</v>
      </c>
      <c r="BK139" s="145">
        <f t="shared" si="9"/>
        <v>2898</v>
      </c>
      <c r="BL139" s="14" t="s">
        <v>187</v>
      </c>
      <c r="BM139" s="144" t="s">
        <v>1880</v>
      </c>
    </row>
    <row r="140" spans="1:65" s="2" customFormat="1" ht="55.5" customHeight="1">
      <c r="A140" s="26"/>
      <c r="B140" s="132"/>
      <c r="C140" s="133" t="s">
        <v>187</v>
      </c>
      <c r="D140" s="133" t="s">
        <v>183</v>
      </c>
      <c r="E140" s="134" t="s">
        <v>1881</v>
      </c>
      <c r="F140" s="135" t="s">
        <v>1882</v>
      </c>
      <c r="G140" s="136" t="s">
        <v>186</v>
      </c>
      <c r="H140" s="137">
        <v>3</v>
      </c>
      <c r="I140" s="138">
        <v>6256.95</v>
      </c>
      <c r="J140" s="138">
        <f t="shared" si="0"/>
        <v>18770.849999999999</v>
      </c>
      <c r="K140" s="139"/>
      <c r="L140" s="27"/>
      <c r="M140" s="140" t="s">
        <v>1</v>
      </c>
      <c r="N140" s="141" t="s">
        <v>34</v>
      </c>
      <c r="O140" s="142">
        <v>0</v>
      </c>
      <c r="P140" s="142">
        <f t="shared" si="1"/>
        <v>0</v>
      </c>
      <c r="Q140" s="142">
        <v>0</v>
      </c>
      <c r="R140" s="142">
        <f t="shared" si="2"/>
        <v>0</v>
      </c>
      <c r="S140" s="142">
        <v>0</v>
      </c>
      <c r="T140" s="143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4" t="s">
        <v>187</v>
      </c>
      <c r="AT140" s="144" t="s">
        <v>183</v>
      </c>
      <c r="AU140" s="144" t="s">
        <v>79</v>
      </c>
      <c r="AY140" s="14" t="s">
        <v>182</v>
      </c>
      <c r="BE140" s="145">
        <f t="shared" si="4"/>
        <v>18770.849999999999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4" t="s">
        <v>77</v>
      </c>
      <c r="BK140" s="145">
        <f t="shared" si="9"/>
        <v>18770.849999999999</v>
      </c>
      <c r="BL140" s="14" t="s">
        <v>187</v>
      </c>
      <c r="BM140" s="144" t="s">
        <v>1883</v>
      </c>
    </row>
    <row r="141" spans="1:65" s="2" customFormat="1" ht="16.5" customHeight="1">
      <c r="A141" s="26"/>
      <c r="B141" s="132"/>
      <c r="C141" s="133" t="s">
        <v>199</v>
      </c>
      <c r="D141" s="133" t="s">
        <v>183</v>
      </c>
      <c r="E141" s="134" t="s">
        <v>1884</v>
      </c>
      <c r="F141" s="135" t="s">
        <v>1885</v>
      </c>
      <c r="G141" s="136" t="s">
        <v>186</v>
      </c>
      <c r="H141" s="137">
        <v>2</v>
      </c>
      <c r="I141" s="138">
        <v>3444</v>
      </c>
      <c r="J141" s="138">
        <f t="shared" si="0"/>
        <v>6888</v>
      </c>
      <c r="K141" s="139"/>
      <c r="L141" s="27"/>
      <c r="M141" s="140" t="s">
        <v>1</v>
      </c>
      <c r="N141" s="141" t="s">
        <v>34</v>
      </c>
      <c r="O141" s="142">
        <v>0</v>
      </c>
      <c r="P141" s="142">
        <f t="shared" si="1"/>
        <v>0</v>
      </c>
      <c r="Q141" s="142">
        <v>0</v>
      </c>
      <c r="R141" s="142">
        <f t="shared" si="2"/>
        <v>0</v>
      </c>
      <c r="S141" s="142">
        <v>0</v>
      </c>
      <c r="T141" s="143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4" t="s">
        <v>187</v>
      </c>
      <c r="AT141" s="144" t="s">
        <v>183</v>
      </c>
      <c r="AU141" s="144" t="s">
        <v>79</v>
      </c>
      <c r="AY141" s="14" t="s">
        <v>182</v>
      </c>
      <c r="BE141" s="145">
        <f t="shared" si="4"/>
        <v>6888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4" t="s">
        <v>77</v>
      </c>
      <c r="BK141" s="145">
        <f t="shared" si="9"/>
        <v>6888</v>
      </c>
      <c r="BL141" s="14" t="s">
        <v>187</v>
      </c>
      <c r="BM141" s="144" t="s">
        <v>1886</v>
      </c>
    </row>
    <row r="142" spans="1:65" s="2" customFormat="1" ht="16.5" customHeight="1">
      <c r="A142" s="26"/>
      <c r="B142" s="132"/>
      <c r="C142" s="133" t="s">
        <v>1023</v>
      </c>
      <c r="D142" s="133" t="s">
        <v>183</v>
      </c>
      <c r="E142" s="134" t="s">
        <v>1887</v>
      </c>
      <c r="F142" s="135" t="s">
        <v>1888</v>
      </c>
      <c r="G142" s="136" t="s">
        <v>186</v>
      </c>
      <c r="H142" s="137">
        <v>2</v>
      </c>
      <c r="I142" s="138">
        <v>336</v>
      </c>
      <c r="J142" s="138">
        <f t="shared" si="0"/>
        <v>672</v>
      </c>
      <c r="K142" s="139"/>
      <c r="L142" s="27"/>
      <c r="M142" s="140" t="s">
        <v>1</v>
      </c>
      <c r="N142" s="141" t="s">
        <v>34</v>
      </c>
      <c r="O142" s="142">
        <v>0</v>
      </c>
      <c r="P142" s="142">
        <f t="shared" si="1"/>
        <v>0</v>
      </c>
      <c r="Q142" s="142">
        <v>0</v>
      </c>
      <c r="R142" s="142">
        <f t="shared" si="2"/>
        <v>0</v>
      </c>
      <c r="S142" s="142">
        <v>0</v>
      </c>
      <c r="T142" s="143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4" t="s">
        <v>187</v>
      </c>
      <c r="AT142" s="144" t="s">
        <v>183</v>
      </c>
      <c r="AU142" s="144" t="s">
        <v>79</v>
      </c>
      <c r="AY142" s="14" t="s">
        <v>182</v>
      </c>
      <c r="BE142" s="145">
        <f t="shared" si="4"/>
        <v>672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4" t="s">
        <v>77</v>
      </c>
      <c r="BK142" s="145">
        <f t="shared" si="9"/>
        <v>672</v>
      </c>
      <c r="BL142" s="14" t="s">
        <v>187</v>
      </c>
      <c r="BM142" s="144" t="s">
        <v>1889</v>
      </c>
    </row>
    <row r="143" spans="1:65" s="2" customFormat="1" ht="16.5" customHeight="1">
      <c r="A143" s="26"/>
      <c r="B143" s="132"/>
      <c r="C143" s="133" t="s">
        <v>194</v>
      </c>
      <c r="D143" s="133" t="s">
        <v>183</v>
      </c>
      <c r="E143" s="134" t="s">
        <v>1890</v>
      </c>
      <c r="F143" s="135" t="s">
        <v>1891</v>
      </c>
      <c r="G143" s="136" t="s">
        <v>186</v>
      </c>
      <c r="H143" s="137">
        <v>1</v>
      </c>
      <c r="I143" s="138">
        <v>2394</v>
      </c>
      <c r="J143" s="138">
        <f t="shared" si="0"/>
        <v>2394</v>
      </c>
      <c r="K143" s="139"/>
      <c r="L143" s="27"/>
      <c r="M143" s="140" t="s">
        <v>1</v>
      </c>
      <c r="N143" s="141" t="s">
        <v>34</v>
      </c>
      <c r="O143" s="142">
        <v>0</v>
      </c>
      <c r="P143" s="142">
        <f t="shared" si="1"/>
        <v>0</v>
      </c>
      <c r="Q143" s="142">
        <v>0</v>
      </c>
      <c r="R143" s="142">
        <f t="shared" si="2"/>
        <v>0</v>
      </c>
      <c r="S143" s="142">
        <v>0</v>
      </c>
      <c r="T143" s="143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4" t="s">
        <v>187</v>
      </c>
      <c r="AT143" s="144" t="s">
        <v>183</v>
      </c>
      <c r="AU143" s="144" t="s">
        <v>79</v>
      </c>
      <c r="AY143" s="14" t="s">
        <v>182</v>
      </c>
      <c r="BE143" s="145">
        <f t="shared" si="4"/>
        <v>2394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4" t="s">
        <v>77</v>
      </c>
      <c r="BK143" s="145">
        <f t="shared" si="9"/>
        <v>2394</v>
      </c>
      <c r="BL143" s="14" t="s">
        <v>187</v>
      </c>
      <c r="BM143" s="144" t="s">
        <v>1892</v>
      </c>
    </row>
    <row r="144" spans="1:65" s="2" customFormat="1" ht="33" customHeight="1">
      <c r="A144" s="26"/>
      <c r="B144" s="132"/>
      <c r="C144" s="133" t="s">
        <v>204</v>
      </c>
      <c r="D144" s="133" t="s">
        <v>183</v>
      </c>
      <c r="E144" s="134" t="s">
        <v>1893</v>
      </c>
      <c r="F144" s="135" t="s">
        <v>1894</v>
      </c>
      <c r="G144" s="136" t="s">
        <v>186</v>
      </c>
      <c r="H144" s="137">
        <v>1</v>
      </c>
      <c r="I144" s="138">
        <v>5355</v>
      </c>
      <c r="J144" s="138">
        <f t="shared" si="0"/>
        <v>5355</v>
      </c>
      <c r="K144" s="139"/>
      <c r="L144" s="27"/>
      <c r="M144" s="140" t="s">
        <v>1</v>
      </c>
      <c r="N144" s="141" t="s">
        <v>34</v>
      </c>
      <c r="O144" s="142">
        <v>0</v>
      </c>
      <c r="P144" s="142">
        <f t="shared" si="1"/>
        <v>0</v>
      </c>
      <c r="Q144" s="142">
        <v>0</v>
      </c>
      <c r="R144" s="142">
        <f t="shared" si="2"/>
        <v>0</v>
      </c>
      <c r="S144" s="142">
        <v>0</v>
      </c>
      <c r="T144" s="143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4" t="s">
        <v>187</v>
      </c>
      <c r="AT144" s="144" t="s">
        <v>183</v>
      </c>
      <c r="AU144" s="144" t="s">
        <v>79</v>
      </c>
      <c r="AY144" s="14" t="s">
        <v>182</v>
      </c>
      <c r="BE144" s="145">
        <f t="shared" si="4"/>
        <v>5355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4" t="s">
        <v>77</v>
      </c>
      <c r="BK144" s="145">
        <f t="shared" si="9"/>
        <v>5355</v>
      </c>
      <c r="BL144" s="14" t="s">
        <v>187</v>
      </c>
      <c r="BM144" s="144" t="s">
        <v>1895</v>
      </c>
    </row>
    <row r="145" spans="1:65" s="2" customFormat="1" ht="16.5" customHeight="1">
      <c r="A145" s="26"/>
      <c r="B145" s="132"/>
      <c r="C145" s="133" t="s">
        <v>198</v>
      </c>
      <c r="D145" s="133" t="s">
        <v>183</v>
      </c>
      <c r="E145" s="134" t="s">
        <v>1896</v>
      </c>
      <c r="F145" s="135" t="s">
        <v>1897</v>
      </c>
      <c r="G145" s="136" t="s">
        <v>197</v>
      </c>
      <c r="H145" s="137">
        <v>33</v>
      </c>
      <c r="I145" s="138">
        <v>676.2</v>
      </c>
      <c r="J145" s="138">
        <f t="shared" si="0"/>
        <v>22314.6</v>
      </c>
      <c r="K145" s="139"/>
      <c r="L145" s="27"/>
      <c r="M145" s="140" t="s">
        <v>1</v>
      </c>
      <c r="N145" s="141" t="s">
        <v>34</v>
      </c>
      <c r="O145" s="142">
        <v>0</v>
      </c>
      <c r="P145" s="142">
        <f t="shared" si="1"/>
        <v>0</v>
      </c>
      <c r="Q145" s="142">
        <v>0</v>
      </c>
      <c r="R145" s="142">
        <f t="shared" si="2"/>
        <v>0</v>
      </c>
      <c r="S145" s="142">
        <v>0</v>
      </c>
      <c r="T145" s="143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4" t="s">
        <v>187</v>
      </c>
      <c r="AT145" s="144" t="s">
        <v>183</v>
      </c>
      <c r="AU145" s="144" t="s">
        <v>79</v>
      </c>
      <c r="AY145" s="14" t="s">
        <v>182</v>
      </c>
      <c r="BE145" s="145">
        <f t="shared" si="4"/>
        <v>22314.6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4" t="s">
        <v>77</v>
      </c>
      <c r="BK145" s="145">
        <f t="shared" si="9"/>
        <v>22314.6</v>
      </c>
      <c r="BL145" s="14" t="s">
        <v>187</v>
      </c>
      <c r="BM145" s="144" t="s">
        <v>1898</v>
      </c>
    </row>
    <row r="146" spans="1:65" s="2" customFormat="1" ht="16.5" customHeight="1">
      <c r="A146" s="26"/>
      <c r="B146" s="132"/>
      <c r="C146" s="133" t="s">
        <v>210</v>
      </c>
      <c r="D146" s="133" t="s">
        <v>183</v>
      </c>
      <c r="E146" s="134" t="s">
        <v>1899</v>
      </c>
      <c r="F146" s="135" t="s">
        <v>1900</v>
      </c>
      <c r="G146" s="136" t="s">
        <v>186</v>
      </c>
      <c r="H146" s="137">
        <v>1</v>
      </c>
      <c r="I146" s="138">
        <v>367.5</v>
      </c>
      <c r="J146" s="138">
        <f t="shared" si="0"/>
        <v>367.5</v>
      </c>
      <c r="K146" s="139"/>
      <c r="L146" s="27"/>
      <c r="M146" s="140" t="s">
        <v>1</v>
      </c>
      <c r="N146" s="141" t="s">
        <v>34</v>
      </c>
      <c r="O146" s="142">
        <v>0</v>
      </c>
      <c r="P146" s="142">
        <f t="shared" si="1"/>
        <v>0</v>
      </c>
      <c r="Q146" s="142">
        <v>0</v>
      </c>
      <c r="R146" s="142">
        <f t="shared" si="2"/>
        <v>0</v>
      </c>
      <c r="S146" s="142">
        <v>0</v>
      </c>
      <c r="T146" s="143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4" t="s">
        <v>187</v>
      </c>
      <c r="AT146" s="144" t="s">
        <v>183</v>
      </c>
      <c r="AU146" s="144" t="s">
        <v>79</v>
      </c>
      <c r="AY146" s="14" t="s">
        <v>182</v>
      </c>
      <c r="BE146" s="145">
        <f t="shared" si="4"/>
        <v>367.5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4" t="s">
        <v>77</v>
      </c>
      <c r="BK146" s="145">
        <f t="shared" si="9"/>
        <v>367.5</v>
      </c>
      <c r="BL146" s="14" t="s">
        <v>187</v>
      </c>
      <c r="BM146" s="144" t="s">
        <v>1901</v>
      </c>
    </row>
    <row r="147" spans="1:65" s="2" customFormat="1" ht="33" customHeight="1">
      <c r="A147" s="26"/>
      <c r="B147" s="132"/>
      <c r="C147" s="133" t="s">
        <v>104</v>
      </c>
      <c r="D147" s="133" t="s">
        <v>183</v>
      </c>
      <c r="E147" s="134" t="s">
        <v>1902</v>
      </c>
      <c r="F147" s="135" t="s">
        <v>1903</v>
      </c>
      <c r="G147" s="136" t="s">
        <v>236</v>
      </c>
      <c r="H147" s="137">
        <v>94</v>
      </c>
      <c r="I147" s="138">
        <v>367.5</v>
      </c>
      <c r="J147" s="138">
        <f t="shared" si="0"/>
        <v>34545</v>
      </c>
      <c r="K147" s="139"/>
      <c r="L147" s="27"/>
      <c r="M147" s="140" t="s">
        <v>1</v>
      </c>
      <c r="N147" s="141" t="s">
        <v>34</v>
      </c>
      <c r="O147" s="142">
        <v>0</v>
      </c>
      <c r="P147" s="142">
        <f t="shared" si="1"/>
        <v>0</v>
      </c>
      <c r="Q147" s="142">
        <v>0</v>
      </c>
      <c r="R147" s="142">
        <f t="shared" si="2"/>
        <v>0</v>
      </c>
      <c r="S147" s="142">
        <v>0</v>
      </c>
      <c r="T147" s="143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4" t="s">
        <v>187</v>
      </c>
      <c r="AT147" s="144" t="s">
        <v>183</v>
      </c>
      <c r="AU147" s="144" t="s">
        <v>79</v>
      </c>
      <c r="AY147" s="14" t="s">
        <v>182</v>
      </c>
      <c r="BE147" s="145">
        <f t="shared" si="4"/>
        <v>34545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4" t="s">
        <v>77</v>
      </c>
      <c r="BK147" s="145">
        <f t="shared" si="9"/>
        <v>34545</v>
      </c>
      <c r="BL147" s="14" t="s">
        <v>187</v>
      </c>
      <c r="BM147" s="144" t="s">
        <v>1904</v>
      </c>
    </row>
    <row r="148" spans="1:65" s="2" customFormat="1" ht="16.5" customHeight="1">
      <c r="A148" s="26"/>
      <c r="B148" s="132"/>
      <c r="C148" s="133" t="s">
        <v>107</v>
      </c>
      <c r="D148" s="133" t="s">
        <v>183</v>
      </c>
      <c r="E148" s="134" t="s">
        <v>1905</v>
      </c>
      <c r="F148" s="135" t="s">
        <v>1906</v>
      </c>
      <c r="G148" s="136" t="s">
        <v>186</v>
      </c>
      <c r="H148" s="137">
        <v>4</v>
      </c>
      <c r="I148" s="138">
        <v>1.05</v>
      </c>
      <c r="J148" s="138">
        <f t="shared" si="0"/>
        <v>4.2</v>
      </c>
      <c r="K148" s="139"/>
      <c r="L148" s="27"/>
      <c r="M148" s="140" t="s">
        <v>1</v>
      </c>
      <c r="N148" s="141" t="s">
        <v>34</v>
      </c>
      <c r="O148" s="142">
        <v>0</v>
      </c>
      <c r="P148" s="142">
        <f t="shared" si="1"/>
        <v>0</v>
      </c>
      <c r="Q148" s="142">
        <v>0</v>
      </c>
      <c r="R148" s="142">
        <f t="shared" si="2"/>
        <v>0</v>
      </c>
      <c r="S148" s="142">
        <v>0</v>
      </c>
      <c r="T148" s="143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4" t="s">
        <v>187</v>
      </c>
      <c r="AT148" s="144" t="s">
        <v>183</v>
      </c>
      <c r="AU148" s="144" t="s">
        <v>79</v>
      </c>
      <c r="AY148" s="14" t="s">
        <v>182</v>
      </c>
      <c r="BE148" s="145">
        <f t="shared" si="4"/>
        <v>4.2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4" t="s">
        <v>77</v>
      </c>
      <c r="BK148" s="145">
        <f t="shared" si="9"/>
        <v>4.2</v>
      </c>
      <c r="BL148" s="14" t="s">
        <v>187</v>
      </c>
      <c r="BM148" s="144" t="s">
        <v>1907</v>
      </c>
    </row>
    <row r="149" spans="1:65" s="2" customFormat="1" ht="16.5" customHeight="1">
      <c r="A149" s="26"/>
      <c r="B149" s="132"/>
      <c r="C149" s="133" t="s">
        <v>110</v>
      </c>
      <c r="D149" s="133" t="s">
        <v>183</v>
      </c>
      <c r="E149" s="134" t="s">
        <v>1908</v>
      </c>
      <c r="F149" s="135" t="s">
        <v>1909</v>
      </c>
      <c r="G149" s="136" t="s">
        <v>186</v>
      </c>
      <c r="H149" s="137">
        <v>1</v>
      </c>
      <c r="I149" s="138">
        <v>1.05</v>
      </c>
      <c r="J149" s="138">
        <f t="shared" si="0"/>
        <v>1.05</v>
      </c>
      <c r="K149" s="139"/>
      <c r="L149" s="27"/>
      <c r="M149" s="140" t="s">
        <v>1</v>
      </c>
      <c r="N149" s="141" t="s">
        <v>34</v>
      </c>
      <c r="O149" s="142">
        <v>0</v>
      </c>
      <c r="P149" s="142">
        <f t="shared" si="1"/>
        <v>0</v>
      </c>
      <c r="Q149" s="142">
        <v>0</v>
      </c>
      <c r="R149" s="142">
        <f t="shared" si="2"/>
        <v>0</v>
      </c>
      <c r="S149" s="142">
        <v>0</v>
      </c>
      <c r="T149" s="143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4" t="s">
        <v>187</v>
      </c>
      <c r="AT149" s="144" t="s">
        <v>183</v>
      </c>
      <c r="AU149" s="144" t="s">
        <v>79</v>
      </c>
      <c r="AY149" s="14" t="s">
        <v>182</v>
      </c>
      <c r="BE149" s="145">
        <f t="shared" si="4"/>
        <v>1.05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4" t="s">
        <v>77</v>
      </c>
      <c r="BK149" s="145">
        <f t="shared" si="9"/>
        <v>1.05</v>
      </c>
      <c r="BL149" s="14" t="s">
        <v>187</v>
      </c>
      <c r="BM149" s="144" t="s">
        <v>1910</v>
      </c>
    </row>
    <row r="150" spans="1:65" s="2" customFormat="1" ht="16.5" customHeight="1">
      <c r="A150" s="26"/>
      <c r="B150" s="132"/>
      <c r="C150" s="133" t="s">
        <v>113</v>
      </c>
      <c r="D150" s="133" t="s">
        <v>183</v>
      </c>
      <c r="E150" s="134" t="s">
        <v>1911</v>
      </c>
      <c r="F150" s="135" t="s">
        <v>1912</v>
      </c>
      <c r="G150" s="136" t="s">
        <v>186</v>
      </c>
      <c r="H150" s="137">
        <v>6</v>
      </c>
      <c r="I150" s="138">
        <v>1.05</v>
      </c>
      <c r="J150" s="138">
        <f t="shared" si="0"/>
        <v>6.3</v>
      </c>
      <c r="K150" s="139"/>
      <c r="L150" s="27"/>
      <c r="M150" s="140" t="s">
        <v>1</v>
      </c>
      <c r="N150" s="141" t="s">
        <v>34</v>
      </c>
      <c r="O150" s="142">
        <v>0</v>
      </c>
      <c r="P150" s="142">
        <f t="shared" si="1"/>
        <v>0</v>
      </c>
      <c r="Q150" s="142">
        <v>0</v>
      </c>
      <c r="R150" s="142">
        <f t="shared" si="2"/>
        <v>0</v>
      </c>
      <c r="S150" s="142">
        <v>0</v>
      </c>
      <c r="T150" s="143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4" t="s">
        <v>187</v>
      </c>
      <c r="AT150" s="144" t="s">
        <v>183</v>
      </c>
      <c r="AU150" s="144" t="s">
        <v>79</v>
      </c>
      <c r="AY150" s="14" t="s">
        <v>182</v>
      </c>
      <c r="BE150" s="145">
        <f t="shared" si="4"/>
        <v>6.3</v>
      </c>
      <c r="BF150" s="145">
        <f t="shared" si="5"/>
        <v>0</v>
      </c>
      <c r="BG150" s="145">
        <f t="shared" si="6"/>
        <v>0</v>
      </c>
      <c r="BH150" s="145">
        <f t="shared" si="7"/>
        <v>0</v>
      </c>
      <c r="BI150" s="145">
        <f t="shared" si="8"/>
        <v>0</v>
      </c>
      <c r="BJ150" s="14" t="s">
        <v>77</v>
      </c>
      <c r="BK150" s="145">
        <f t="shared" si="9"/>
        <v>6.3</v>
      </c>
      <c r="BL150" s="14" t="s">
        <v>187</v>
      </c>
      <c r="BM150" s="144" t="s">
        <v>1913</v>
      </c>
    </row>
    <row r="151" spans="1:65" s="2" customFormat="1" ht="21.75" customHeight="1">
      <c r="A151" s="26"/>
      <c r="B151" s="132"/>
      <c r="C151" s="133" t="s">
        <v>116</v>
      </c>
      <c r="D151" s="133" t="s">
        <v>183</v>
      </c>
      <c r="E151" s="134" t="s">
        <v>1914</v>
      </c>
      <c r="F151" s="135" t="s">
        <v>1915</v>
      </c>
      <c r="G151" s="136" t="s">
        <v>186</v>
      </c>
      <c r="H151" s="137">
        <v>3</v>
      </c>
      <c r="I151" s="138">
        <v>1.05</v>
      </c>
      <c r="J151" s="138">
        <f t="shared" si="0"/>
        <v>3.15</v>
      </c>
      <c r="K151" s="139"/>
      <c r="L151" s="27"/>
      <c r="M151" s="140" t="s">
        <v>1</v>
      </c>
      <c r="N151" s="141" t="s">
        <v>34</v>
      </c>
      <c r="O151" s="142">
        <v>0</v>
      </c>
      <c r="P151" s="142">
        <f t="shared" si="1"/>
        <v>0</v>
      </c>
      <c r="Q151" s="142">
        <v>0</v>
      </c>
      <c r="R151" s="142">
        <f t="shared" si="2"/>
        <v>0</v>
      </c>
      <c r="S151" s="142">
        <v>0</v>
      </c>
      <c r="T151" s="143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4" t="s">
        <v>187</v>
      </c>
      <c r="AT151" s="144" t="s">
        <v>183</v>
      </c>
      <c r="AU151" s="144" t="s">
        <v>79</v>
      </c>
      <c r="AY151" s="14" t="s">
        <v>182</v>
      </c>
      <c r="BE151" s="145">
        <f t="shared" si="4"/>
        <v>3.15</v>
      </c>
      <c r="BF151" s="145">
        <f t="shared" si="5"/>
        <v>0</v>
      </c>
      <c r="BG151" s="145">
        <f t="shared" si="6"/>
        <v>0</v>
      </c>
      <c r="BH151" s="145">
        <f t="shared" si="7"/>
        <v>0</v>
      </c>
      <c r="BI151" s="145">
        <f t="shared" si="8"/>
        <v>0</v>
      </c>
      <c r="BJ151" s="14" t="s">
        <v>77</v>
      </c>
      <c r="BK151" s="145">
        <f t="shared" si="9"/>
        <v>3.15</v>
      </c>
      <c r="BL151" s="14" t="s">
        <v>187</v>
      </c>
      <c r="BM151" s="144" t="s">
        <v>1916</v>
      </c>
    </row>
    <row r="152" spans="1:65" s="2" customFormat="1" ht="16.5" customHeight="1">
      <c r="A152" s="26"/>
      <c r="B152" s="132"/>
      <c r="C152" s="133" t="s">
        <v>8</v>
      </c>
      <c r="D152" s="133" t="s">
        <v>183</v>
      </c>
      <c r="E152" s="134" t="s">
        <v>1917</v>
      </c>
      <c r="F152" s="135" t="s">
        <v>1918</v>
      </c>
      <c r="G152" s="136" t="s">
        <v>186</v>
      </c>
      <c r="H152" s="137">
        <v>6</v>
      </c>
      <c r="I152" s="138">
        <v>1.05</v>
      </c>
      <c r="J152" s="138">
        <f t="shared" si="0"/>
        <v>6.3</v>
      </c>
      <c r="K152" s="139"/>
      <c r="L152" s="27"/>
      <c r="M152" s="140" t="s">
        <v>1</v>
      </c>
      <c r="N152" s="141" t="s">
        <v>34</v>
      </c>
      <c r="O152" s="142">
        <v>0</v>
      </c>
      <c r="P152" s="142">
        <f t="shared" si="1"/>
        <v>0</v>
      </c>
      <c r="Q152" s="142">
        <v>0</v>
      </c>
      <c r="R152" s="142">
        <f t="shared" si="2"/>
        <v>0</v>
      </c>
      <c r="S152" s="142">
        <v>0</v>
      </c>
      <c r="T152" s="143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4" t="s">
        <v>187</v>
      </c>
      <c r="AT152" s="144" t="s">
        <v>183</v>
      </c>
      <c r="AU152" s="144" t="s">
        <v>79</v>
      </c>
      <c r="AY152" s="14" t="s">
        <v>182</v>
      </c>
      <c r="BE152" s="145">
        <f t="shared" si="4"/>
        <v>6.3</v>
      </c>
      <c r="BF152" s="145">
        <f t="shared" si="5"/>
        <v>0</v>
      </c>
      <c r="BG152" s="145">
        <f t="shared" si="6"/>
        <v>0</v>
      </c>
      <c r="BH152" s="145">
        <f t="shared" si="7"/>
        <v>0</v>
      </c>
      <c r="BI152" s="145">
        <f t="shared" si="8"/>
        <v>0</v>
      </c>
      <c r="BJ152" s="14" t="s">
        <v>77</v>
      </c>
      <c r="BK152" s="145">
        <f t="shared" si="9"/>
        <v>6.3</v>
      </c>
      <c r="BL152" s="14" t="s">
        <v>187</v>
      </c>
      <c r="BM152" s="144" t="s">
        <v>1919</v>
      </c>
    </row>
    <row r="153" spans="1:65" s="2" customFormat="1" ht="16.5" customHeight="1">
      <c r="A153" s="26"/>
      <c r="B153" s="132"/>
      <c r="C153" s="133" t="s">
        <v>121</v>
      </c>
      <c r="D153" s="133" t="s">
        <v>183</v>
      </c>
      <c r="E153" s="134" t="s">
        <v>1920</v>
      </c>
      <c r="F153" s="135" t="s">
        <v>1921</v>
      </c>
      <c r="G153" s="136" t="s">
        <v>186</v>
      </c>
      <c r="H153" s="137">
        <v>5</v>
      </c>
      <c r="I153" s="138">
        <v>1.05</v>
      </c>
      <c r="J153" s="138">
        <f t="shared" si="0"/>
        <v>5.25</v>
      </c>
      <c r="K153" s="139"/>
      <c r="L153" s="27"/>
      <c r="M153" s="140" t="s">
        <v>1</v>
      </c>
      <c r="N153" s="141" t="s">
        <v>34</v>
      </c>
      <c r="O153" s="142">
        <v>0</v>
      </c>
      <c r="P153" s="142">
        <f t="shared" si="1"/>
        <v>0</v>
      </c>
      <c r="Q153" s="142">
        <v>0</v>
      </c>
      <c r="R153" s="142">
        <f t="shared" si="2"/>
        <v>0</v>
      </c>
      <c r="S153" s="142">
        <v>0</v>
      </c>
      <c r="T153" s="143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4" t="s">
        <v>187</v>
      </c>
      <c r="AT153" s="144" t="s">
        <v>183</v>
      </c>
      <c r="AU153" s="144" t="s">
        <v>79</v>
      </c>
      <c r="AY153" s="14" t="s">
        <v>182</v>
      </c>
      <c r="BE153" s="145">
        <f t="shared" si="4"/>
        <v>5.25</v>
      </c>
      <c r="BF153" s="145">
        <f t="shared" si="5"/>
        <v>0</v>
      </c>
      <c r="BG153" s="145">
        <f t="shared" si="6"/>
        <v>0</v>
      </c>
      <c r="BH153" s="145">
        <f t="shared" si="7"/>
        <v>0</v>
      </c>
      <c r="BI153" s="145">
        <f t="shared" si="8"/>
        <v>0</v>
      </c>
      <c r="BJ153" s="14" t="s">
        <v>77</v>
      </c>
      <c r="BK153" s="145">
        <f t="shared" si="9"/>
        <v>5.25</v>
      </c>
      <c r="BL153" s="14" t="s">
        <v>187</v>
      </c>
      <c r="BM153" s="144" t="s">
        <v>1922</v>
      </c>
    </row>
    <row r="154" spans="1:65" s="2" customFormat="1" ht="16.5" customHeight="1">
      <c r="A154" s="26"/>
      <c r="B154" s="132"/>
      <c r="C154" s="133" t="s">
        <v>124</v>
      </c>
      <c r="D154" s="133" t="s">
        <v>183</v>
      </c>
      <c r="E154" s="134" t="s">
        <v>1923</v>
      </c>
      <c r="F154" s="166" t="s">
        <v>1924</v>
      </c>
      <c r="G154" s="136" t="s">
        <v>186</v>
      </c>
      <c r="H154" s="137">
        <v>4</v>
      </c>
      <c r="I154" s="138">
        <v>1.05</v>
      </c>
      <c r="J154" s="138">
        <f t="shared" si="0"/>
        <v>4.2</v>
      </c>
      <c r="K154" s="139"/>
      <c r="L154" s="27"/>
      <c r="M154" s="140" t="s">
        <v>1</v>
      </c>
      <c r="N154" s="141" t="s">
        <v>34</v>
      </c>
      <c r="O154" s="142">
        <v>0</v>
      </c>
      <c r="P154" s="142">
        <f t="shared" si="1"/>
        <v>0</v>
      </c>
      <c r="Q154" s="142">
        <v>0</v>
      </c>
      <c r="R154" s="142">
        <f t="shared" si="2"/>
        <v>0</v>
      </c>
      <c r="S154" s="142">
        <v>0</v>
      </c>
      <c r="T154" s="143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4" t="s">
        <v>187</v>
      </c>
      <c r="AT154" s="144" t="s">
        <v>183</v>
      </c>
      <c r="AU154" s="144" t="s">
        <v>79</v>
      </c>
      <c r="AY154" s="14" t="s">
        <v>182</v>
      </c>
      <c r="BE154" s="145">
        <f t="shared" si="4"/>
        <v>4.2</v>
      </c>
      <c r="BF154" s="145">
        <f t="shared" si="5"/>
        <v>0</v>
      </c>
      <c r="BG154" s="145">
        <f t="shared" si="6"/>
        <v>0</v>
      </c>
      <c r="BH154" s="145">
        <f t="shared" si="7"/>
        <v>0</v>
      </c>
      <c r="BI154" s="145">
        <f t="shared" si="8"/>
        <v>0</v>
      </c>
      <c r="BJ154" s="14" t="s">
        <v>77</v>
      </c>
      <c r="BK154" s="145">
        <f t="shared" si="9"/>
        <v>4.2</v>
      </c>
      <c r="BL154" s="14" t="s">
        <v>187</v>
      </c>
      <c r="BM154" s="144" t="s">
        <v>1925</v>
      </c>
    </row>
    <row r="155" spans="1:65" s="2" customFormat="1" ht="16.5" customHeight="1">
      <c r="A155" s="26"/>
      <c r="B155" s="132"/>
      <c r="C155" s="133" t="s">
        <v>127</v>
      </c>
      <c r="D155" s="133" t="s">
        <v>183</v>
      </c>
      <c r="E155" s="134" t="s">
        <v>1926</v>
      </c>
      <c r="F155" s="135" t="s">
        <v>1927</v>
      </c>
      <c r="G155" s="136" t="s">
        <v>186</v>
      </c>
      <c r="H155" s="137">
        <v>3</v>
      </c>
      <c r="I155" s="138">
        <v>1.05</v>
      </c>
      <c r="J155" s="138">
        <f t="shared" si="0"/>
        <v>3.15</v>
      </c>
      <c r="K155" s="139"/>
      <c r="L155" s="27"/>
      <c r="M155" s="140" t="s">
        <v>1</v>
      </c>
      <c r="N155" s="141" t="s">
        <v>34</v>
      </c>
      <c r="O155" s="142">
        <v>0</v>
      </c>
      <c r="P155" s="142">
        <f t="shared" si="1"/>
        <v>0</v>
      </c>
      <c r="Q155" s="142">
        <v>0</v>
      </c>
      <c r="R155" s="142">
        <f t="shared" si="2"/>
        <v>0</v>
      </c>
      <c r="S155" s="142">
        <v>0</v>
      </c>
      <c r="T155" s="143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4" t="s">
        <v>187</v>
      </c>
      <c r="AT155" s="144" t="s">
        <v>183</v>
      </c>
      <c r="AU155" s="144" t="s">
        <v>79</v>
      </c>
      <c r="AY155" s="14" t="s">
        <v>182</v>
      </c>
      <c r="BE155" s="145">
        <f t="shared" si="4"/>
        <v>3.15</v>
      </c>
      <c r="BF155" s="145">
        <f t="shared" si="5"/>
        <v>0</v>
      </c>
      <c r="BG155" s="145">
        <f t="shared" si="6"/>
        <v>0</v>
      </c>
      <c r="BH155" s="145">
        <f t="shared" si="7"/>
        <v>0</v>
      </c>
      <c r="BI155" s="145">
        <f t="shared" si="8"/>
        <v>0</v>
      </c>
      <c r="BJ155" s="14" t="s">
        <v>77</v>
      </c>
      <c r="BK155" s="145">
        <f t="shared" si="9"/>
        <v>3.15</v>
      </c>
      <c r="BL155" s="14" t="s">
        <v>187</v>
      </c>
      <c r="BM155" s="144" t="s">
        <v>1928</v>
      </c>
    </row>
    <row r="156" spans="1:65" s="2" customFormat="1" ht="16.5" customHeight="1">
      <c r="A156" s="26"/>
      <c r="B156" s="132"/>
      <c r="C156" s="133" t="s">
        <v>130</v>
      </c>
      <c r="D156" s="133" t="s">
        <v>183</v>
      </c>
      <c r="E156" s="134" t="s">
        <v>1929</v>
      </c>
      <c r="F156" s="135" t="s">
        <v>1930</v>
      </c>
      <c r="G156" s="136" t="s">
        <v>186</v>
      </c>
      <c r="H156" s="137">
        <v>3</v>
      </c>
      <c r="I156" s="138">
        <v>1.05</v>
      </c>
      <c r="J156" s="138">
        <f t="shared" si="0"/>
        <v>3.15</v>
      </c>
      <c r="K156" s="139"/>
      <c r="L156" s="27"/>
      <c r="M156" s="140" t="s">
        <v>1</v>
      </c>
      <c r="N156" s="141" t="s">
        <v>34</v>
      </c>
      <c r="O156" s="142">
        <v>0</v>
      </c>
      <c r="P156" s="142">
        <f t="shared" si="1"/>
        <v>0</v>
      </c>
      <c r="Q156" s="142">
        <v>0</v>
      </c>
      <c r="R156" s="142">
        <f t="shared" si="2"/>
        <v>0</v>
      </c>
      <c r="S156" s="142">
        <v>0</v>
      </c>
      <c r="T156" s="143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4" t="s">
        <v>187</v>
      </c>
      <c r="AT156" s="144" t="s">
        <v>183</v>
      </c>
      <c r="AU156" s="144" t="s">
        <v>79</v>
      </c>
      <c r="AY156" s="14" t="s">
        <v>182</v>
      </c>
      <c r="BE156" s="145">
        <f t="shared" si="4"/>
        <v>3.15</v>
      </c>
      <c r="BF156" s="145">
        <f t="shared" si="5"/>
        <v>0</v>
      </c>
      <c r="BG156" s="145">
        <f t="shared" si="6"/>
        <v>0</v>
      </c>
      <c r="BH156" s="145">
        <f t="shared" si="7"/>
        <v>0</v>
      </c>
      <c r="BI156" s="145">
        <f t="shared" si="8"/>
        <v>0</v>
      </c>
      <c r="BJ156" s="14" t="s">
        <v>77</v>
      </c>
      <c r="BK156" s="145">
        <f t="shared" si="9"/>
        <v>3.15</v>
      </c>
      <c r="BL156" s="14" t="s">
        <v>187</v>
      </c>
      <c r="BM156" s="144" t="s">
        <v>1931</v>
      </c>
    </row>
    <row r="157" spans="1:65" s="2" customFormat="1" ht="16.5" customHeight="1">
      <c r="A157" s="26"/>
      <c r="B157" s="132"/>
      <c r="C157" s="133" t="s">
        <v>215</v>
      </c>
      <c r="D157" s="133" t="s">
        <v>183</v>
      </c>
      <c r="E157" s="134" t="s">
        <v>1932</v>
      </c>
      <c r="F157" s="135" t="s">
        <v>1933</v>
      </c>
      <c r="G157" s="136" t="s">
        <v>186</v>
      </c>
      <c r="H157" s="137">
        <v>5</v>
      </c>
      <c r="I157" s="138">
        <v>1.05</v>
      </c>
      <c r="J157" s="138">
        <f t="shared" si="0"/>
        <v>5.25</v>
      </c>
      <c r="K157" s="139"/>
      <c r="L157" s="27"/>
      <c r="M157" s="140" t="s">
        <v>1</v>
      </c>
      <c r="N157" s="141" t="s">
        <v>34</v>
      </c>
      <c r="O157" s="142">
        <v>0</v>
      </c>
      <c r="P157" s="142">
        <f t="shared" si="1"/>
        <v>0</v>
      </c>
      <c r="Q157" s="142">
        <v>0</v>
      </c>
      <c r="R157" s="142">
        <f t="shared" si="2"/>
        <v>0</v>
      </c>
      <c r="S157" s="142">
        <v>0</v>
      </c>
      <c r="T157" s="143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4" t="s">
        <v>187</v>
      </c>
      <c r="AT157" s="144" t="s">
        <v>183</v>
      </c>
      <c r="AU157" s="144" t="s">
        <v>79</v>
      </c>
      <c r="AY157" s="14" t="s">
        <v>182</v>
      </c>
      <c r="BE157" s="145">
        <f t="shared" si="4"/>
        <v>5.25</v>
      </c>
      <c r="BF157" s="145">
        <f t="shared" si="5"/>
        <v>0</v>
      </c>
      <c r="BG157" s="145">
        <f t="shared" si="6"/>
        <v>0</v>
      </c>
      <c r="BH157" s="145">
        <f t="shared" si="7"/>
        <v>0</v>
      </c>
      <c r="BI157" s="145">
        <f t="shared" si="8"/>
        <v>0</v>
      </c>
      <c r="BJ157" s="14" t="s">
        <v>77</v>
      </c>
      <c r="BK157" s="145">
        <f t="shared" si="9"/>
        <v>5.25</v>
      </c>
      <c r="BL157" s="14" t="s">
        <v>187</v>
      </c>
      <c r="BM157" s="144" t="s">
        <v>1934</v>
      </c>
    </row>
    <row r="158" spans="1:65" s="2" customFormat="1" ht="16.5" customHeight="1">
      <c r="A158" s="26"/>
      <c r="B158" s="132"/>
      <c r="C158" s="133" t="s">
        <v>7</v>
      </c>
      <c r="D158" s="133" t="s">
        <v>183</v>
      </c>
      <c r="E158" s="134" t="s">
        <v>1935</v>
      </c>
      <c r="F158" s="135" t="s">
        <v>1936</v>
      </c>
      <c r="G158" s="136" t="s">
        <v>186</v>
      </c>
      <c r="H158" s="137">
        <v>2</v>
      </c>
      <c r="I158" s="138">
        <v>1.05</v>
      </c>
      <c r="J158" s="138">
        <f t="shared" si="0"/>
        <v>2.1</v>
      </c>
      <c r="K158" s="139"/>
      <c r="L158" s="27"/>
      <c r="M158" s="140" t="s">
        <v>1</v>
      </c>
      <c r="N158" s="141" t="s">
        <v>34</v>
      </c>
      <c r="O158" s="142">
        <v>0</v>
      </c>
      <c r="P158" s="142">
        <f t="shared" si="1"/>
        <v>0</v>
      </c>
      <c r="Q158" s="142">
        <v>0</v>
      </c>
      <c r="R158" s="142">
        <f t="shared" si="2"/>
        <v>0</v>
      </c>
      <c r="S158" s="142">
        <v>0</v>
      </c>
      <c r="T158" s="143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4" t="s">
        <v>187</v>
      </c>
      <c r="AT158" s="144" t="s">
        <v>183</v>
      </c>
      <c r="AU158" s="144" t="s">
        <v>79</v>
      </c>
      <c r="AY158" s="14" t="s">
        <v>182</v>
      </c>
      <c r="BE158" s="145">
        <f t="shared" si="4"/>
        <v>2.1</v>
      </c>
      <c r="BF158" s="145">
        <f t="shared" si="5"/>
        <v>0</v>
      </c>
      <c r="BG158" s="145">
        <f t="shared" si="6"/>
        <v>0</v>
      </c>
      <c r="BH158" s="145">
        <f t="shared" si="7"/>
        <v>0</v>
      </c>
      <c r="BI158" s="145">
        <f t="shared" si="8"/>
        <v>0</v>
      </c>
      <c r="BJ158" s="14" t="s">
        <v>77</v>
      </c>
      <c r="BK158" s="145">
        <f t="shared" si="9"/>
        <v>2.1</v>
      </c>
      <c r="BL158" s="14" t="s">
        <v>187</v>
      </c>
      <c r="BM158" s="144" t="s">
        <v>1937</v>
      </c>
    </row>
    <row r="159" spans="1:65" s="2" customFormat="1" ht="16.5" customHeight="1">
      <c r="A159" s="26"/>
      <c r="B159" s="132"/>
      <c r="C159" s="133" t="s">
        <v>218</v>
      </c>
      <c r="D159" s="133" t="s">
        <v>183</v>
      </c>
      <c r="E159" s="134" t="s">
        <v>1938</v>
      </c>
      <c r="F159" s="135" t="s">
        <v>1939</v>
      </c>
      <c r="G159" s="136" t="s">
        <v>186</v>
      </c>
      <c r="H159" s="137">
        <v>3</v>
      </c>
      <c r="I159" s="138">
        <v>1.05</v>
      </c>
      <c r="J159" s="138">
        <f t="shared" si="0"/>
        <v>3.15</v>
      </c>
      <c r="K159" s="139"/>
      <c r="L159" s="27"/>
      <c r="M159" s="140" t="s">
        <v>1</v>
      </c>
      <c r="N159" s="141" t="s">
        <v>34</v>
      </c>
      <c r="O159" s="142">
        <v>0</v>
      </c>
      <c r="P159" s="142">
        <f t="shared" si="1"/>
        <v>0</v>
      </c>
      <c r="Q159" s="142">
        <v>0</v>
      </c>
      <c r="R159" s="142">
        <f t="shared" si="2"/>
        <v>0</v>
      </c>
      <c r="S159" s="142">
        <v>0</v>
      </c>
      <c r="T159" s="143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4" t="s">
        <v>187</v>
      </c>
      <c r="AT159" s="144" t="s">
        <v>183</v>
      </c>
      <c r="AU159" s="144" t="s">
        <v>79</v>
      </c>
      <c r="AY159" s="14" t="s">
        <v>182</v>
      </c>
      <c r="BE159" s="145">
        <f t="shared" si="4"/>
        <v>3.15</v>
      </c>
      <c r="BF159" s="145">
        <f t="shared" si="5"/>
        <v>0</v>
      </c>
      <c r="BG159" s="145">
        <f t="shared" si="6"/>
        <v>0</v>
      </c>
      <c r="BH159" s="145">
        <f t="shared" si="7"/>
        <v>0</v>
      </c>
      <c r="BI159" s="145">
        <f t="shared" si="8"/>
        <v>0</v>
      </c>
      <c r="BJ159" s="14" t="s">
        <v>77</v>
      </c>
      <c r="BK159" s="145">
        <f t="shared" si="9"/>
        <v>3.15</v>
      </c>
      <c r="BL159" s="14" t="s">
        <v>187</v>
      </c>
      <c r="BM159" s="144" t="s">
        <v>1940</v>
      </c>
    </row>
    <row r="160" spans="1:65" s="2" customFormat="1" ht="16.5" customHeight="1">
      <c r="A160" s="26"/>
      <c r="B160" s="132"/>
      <c r="C160" s="133" t="s">
        <v>253</v>
      </c>
      <c r="D160" s="133" t="s">
        <v>183</v>
      </c>
      <c r="E160" s="134" t="s">
        <v>1941</v>
      </c>
      <c r="F160" s="135" t="s">
        <v>1942</v>
      </c>
      <c r="G160" s="136" t="s">
        <v>186</v>
      </c>
      <c r="H160" s="137">
        <v>3</v>
      </c>
      <c r="I160" s="138">
        <v>1.05</v>
      </c>
      <c r="J160" s="138">
        <f t="shared" si="0"/>
        <v>3.15</v>
      </c>
      <c r="K160" s="139"/>
      <c r="L160" s="27"/>
      <c r="M160" s="140" t="s">
        <v>1</v>
      </c>
      <c r="N160" s="141" t="s">
        <v>34</v>
      </c>
      <c r="O160" s="142">
        <v>0</v>
      </c>
      <c r="P160" s="142">
        <f t="shared" si="1"/>
        <v>0</v>
      </c>
      <c r="Q160" s="142">
        <v>0</v>
      </c>
      <c r="R160" s="142">
        <f t="shared" si="2"/>
        <v>0</v>
      </c>
      <c r="S160" s="142">
        <v>0</v>
      </c>
      <c r="T160" s="143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4" t="s">
        <v>187</v>
      </c>
      <c r="AT160" s="144" t="s">
        <v>183</v>
      </c>
      <c r="AU160" s="144" t="s">
        <v>79</v>
      </c>
      <c r="AY160" s="14" t="s">
        <v>182</v>
      </c>
      <c r="BE160" s="145">
        <f t="shared" si="4"/>
        <v>3.15</v>
      </c>
      <c r="BF160" s="145">
        <f t="shared" si="5"/>
        <v>0</v>
      </c>
      <c r="BG160" s="145">
        <f t="shared" si="6"/>
        <v>0</v>
      </c>
      <c r="BH160" s="145">
        <f t="shared" si="7"/>
        <v>0</v>
      </c>
      <c r="BI160" s="145">
        <f t="shared" si="8"/>
        <v>0</v>
      </c>
      <c r="BJ160" s="14" t="s">
        <v>77</v>
      </c>
      <c r="BK160" s="145">
        <f t="shared" si="9"/>
        <v>3.15</v>
      </c>
      <c r="BL160" s="14" t="s">
        <v>187</v>
      </c>
      <c r="BM160" s="144" t="s">
        <v>1943</v>
      </c>
    </row>
    <row r="161" spans="1:65" s="2" customFormat="1" ht="21.75" customHeight="1">
      <c r="A161" s="26"/>
      <c r="B161" s="132"/>
      <c r="C161" s="133" t="s">
        <v>221</v>
      </c>
      <c r="D161" s="133" t="s">
        <v>183</v>
      </c>
      <c r="E161" s="134" t="s">
        <v>1944</v>
      </c>
      <c r="F161" s="135" t="s">
        <v>1945</v>
      </c>
      <c r="G161" s="136" t="s">
        <v>186</v>
      </c>
      <c r="H161" s="137">
        <v>5</v>
      </c>
      <c r="I161" s="138">
        <v>1.05</v>
      </c>
      <c r="J161" s="138">
        <f t="shared" si="0"/>
        <v>5.25</v>
      </c>
      <c r="K161" s="139"/>
      <c r="L161" s="27"/>
      <c r="M161" s="140" t="s">
        <v>1</v>
      </c>
      <c r="N161" s="141" t="s">
        <v>34</v>
      </c>
      <c r="O161" s="142">
        <v>0</v>
      </c>
      <c r="P161" s="142">
        <f t="shared" si="1"/>
        <v>0</v>
      </c>
      <c r="Q161" s="142">
        <v>0</v>
      </c>
      <c r="R161" s="142">
        <f t="shared" si="2"/>
        <v>0</v>
      </c>
      <c r="S161" s="142">
        <v>0</v>
      </c>
      <c r="T161" s="143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4" t="s">
        <v>187</v>
      </c>
      <c r="AT161" s="144" t="s">
        <v>183</v>
      </c>
      <c r="AU161" s="144" t="s">
        <v>79</v>
      </c>
      <c r="AY161" s="14" t="s">
        <v>182</v>
      </c>
      <c r="BE161" s="145">
        <f t="shared" si="4"/>
        <v>5.25</v>
      </c>
      <c r="BF161" s="145">
        <f t="shared" si="5"/>
        <v>0</v>
      </c>
      <c r="BG161" s="145">
        <f t="shared" si="6"/>
        <v>0</v>
      </c>
      <c r="BH161" s="145">
        <f t="shared" si="7"/>
        <v>0</v>
      </c>
      <c r="BI161" s="145">
        <f t="shared" si="8"/>
        <v>0</v>
      </c>
      <c r="BJ161" s="14" t="s">
        <v>77</v>
      </c>
      <c r="BK161" s="145">
        <f t="shared" si="9"/>
        <v>5.25</v>
      </c>
      <c r="BL161" s="14" t="s">
        <v>187</v>
      </c>
      <c r="BM161" s="144" t="s">
        <v>1946</v>
      </c>
    </row>
    <row r="162" spans="1:65" s="2" customFormat="1" ht="16.5" customHeight="1">
      <c r="A162" s="26"/>
      <c r="B162" s="132"/>
      <c r="C162" s="133" t="s">
        <v>260</v>
      </c>
      <c r="D162" s="133" t="s">
        <v>183</v>
      </c>
      <c r="E162" s="134" t="s">
        <v>1947</v>
      </c>
      <c r="F162" s="166" t="s">
        <v>1948</v>
      </c>
      <c r="G162" s="136" t="s">
        <v>186</v>
      </c>
      <c r="H162" s="137">
        <v>6</v>
      </c>
      <c r="I162" s="138">
        <v>1.05</v>
      </c>
      <c r="J162" s="138">
        <f t="shared" si="0"/>
        <v>6.3</v>
      </c>
      <c r="K162" s="139"/>
      <c r="L162" s="27"/>
      <c r="M162" s="140" t="s">
        <v>1</v>
      </c>
      <c r="N162" s="141" t="s">
        <v>34</v>
      </c>
      <c r="O162" s="142">
        <v>0</v>
      </c>
      <c r="P162" s="142">
        <f t="shared" si="1"/>
        <v>0</v>
      </c>
      <c r="Q162" s="142">
        <v>0</v>
      </c>
      <c r="R162" s="142">
        <f t="shared" si="2"/>
        <v>0</v>
      </c>
      <c r="S162" s="142">
        <v>0</v>
      </c>
      <c r="T162" s="143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4" t="s">
        <v>187</v>
      </c>
      <c r="AT162" s="144" t="s">
        <v>183</v>
      </c>
      <c r="AU162" s="144" t="s">
        <v>79</v>
      </c>
      <c r="AY162" s="14" t="s">
        <v>182</v>
      </c>
      <c r="BE162" s="145">
        <f t="shared" si="4"/>
        <v>6.3</v>
      </c>
      <c r="BF162" s="145">
        <f t="shared" si="5"/>
        <v>0</v>
      </c>
      <c r="BG162" s="145">
        <f t="shared" si="6"/>
        <v>0</v>
      </c>
      <c r="BH162" s="145">
        <f t="shared" si="7"/>
        <v>0</v>
      </c>
      <c r="BI162" s="145">
        <f t="shared" si="8"/>
        <v>0</v>
      </c>
      <c r="BJ162" s="14" t="s">
        <v>77</v>
      </c>
      <c r="BK162" s="145">
        <f t="shared" si="9"/>
        <v>6.3</v>
      </c>
      <c r="BL162" s="14" t="s">
        <v>187</v>
      </c>
      <c r="BM162" s="144" t="s">
        <v>1949</v>
      </c>
    </row>
    <row r="163" spans="1:65" s="2" customFormat="1" ht="16.5" customHeight="1">
      <c r="A163" s="26"/>
      <c r="B163" s="132"/>
      <c r="C163" s="133" t="s">
        <v>224</v>
      </c>
      <c r="D163" s="133" t="s">
        <v>183</v>
      </c>
      <c r="E163" s="134" t="s">
        <v>1950</v>
      </c>
      <c r="F163" s="166" t="s">
        <v>1951</v>
      </c>
      <c r="G163" s="136" t="s">
        <v>186</v>
      </c>
      <c r="H163" s="137">
        <v>2</v>
      </c>
      <c r="I163" s="138">
        <v>1.05</v>
      </c>
      <c r="J163" s="138">
        <f t="shared" si="0"/>
        <v>2.1</v>
      </c>
      <c r="K163" s="139"/>
      <c r="L163" s="27"/>
      <c r="M163" s="140" t="s">
        <v>1</v>
      </c>
      <c r="N163" s="141" t="s">
        <v>34</v>
      </c>
      <c r="O163" s="142">
        <v>0</v>
      </c>
      <c r="P163" s="142">
        <f t="shared" si="1"/>
        <v>0</v>
      </c>
      <c r="Q163" s="142">
        <v>0</v>
      </c>
      <c r="R163" s="142">
        <f t="shared" si="2"/>
        <v>0</v>
      </c>
      <c r="S163" s="142">
        <v>0</v>
      </c>
      <c r="T163" s="143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4" t="s">
        <v>187</v>
      </c>
      <c r="AT163" s="144" t="s">
        <v>183</v>
      </c>
      <c r="AU163" s="144" t="s">
        <v>79</v>
      </c>
      <c r="AY163" s="14" t="s">
        <v>182</v>
      </c>
      <c r="BE163" s="145">
        <f t="shared" si="4"/>
        <v>2.1</v>
      </c>
      <c r="BF163" s="145">
        <f t="shared" si="5"/>
        <v>0</v>
      </c>
      <c r="BG163" s="145">
        <f t="shared" si="6"/>
        <v>0</v>
      </c>
      <c r="BH163" s="145">
        <f t="shared" si="7"/>
        <v>0</v>
      </c>
      <c r="BI163" s="145">
        <f t="shared" si="8"/>
        <v>0</v>
      </c>
      <c r="BJ163" s="14" t="s">
        <v>77</v>
      </c>
      <c r="BK163" s="145">
        <f t="shared" si="9"/>
        <v>2.1</v>
      </c>
      <c r="BL163" s="14" t="s">
        <v>187</v>
      </c>
      <c r="BM163" s="144" t="s">
        <v>1952</v>
      </c>
    </row>
    <row r="164" spans="1:65" s="2" customFormat="1" ht="16.5" customHeight="1">
      <c r="A164" s="26"/>
      <c r="B164" s="132"/>
      <c r="C164" s="133" t="s">
        <v>267</v>
      </c>
      <c r="D164" s="133" t="s">
        <v>183</v>
      </c>
      <c r="E164" s="134" t="s">
        <v>1953</v>
      </c>
      <c r="F164" s="166" t="s">
        <v>1954</v>
      </c>
      <c r="G164" s="136" t="s">
        <v>186</v>
      </c>
      <c r="H164" s="137">
        <v>4</v>
      </c>
      <c r="I164" s="138">
        <v>1.05</v>
      </c>
      <c r="J164" s="138">
        <f t="shared" si="0"/>
        <v>4.2</v>
      </c>
      <c r="K164" s="139"/>
      <c r="L164" s="27"/>
      <c r="M164" s="140" t="s">
        <v>1</v>
      </c>
      <c r="N164" s="141" t="s">
        <v>34</v>
      </c>
      <c r="O164" s="142">
        <v>0</v>
      </c>
      <c r="P164" s="142">
        <f t="shared" si="1"/>
        <v>0</v>
      </c>
      <c r="Q164" s="142">
        <v>0</v>
      </c>
      <c r="R164" s="142">
        <f t="shared" si="2"/>
        <v>0</v>
      </c>
      <c r="S164" s="142">
        <v>0</v>
      </c>
      <c r="T164" s="143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4" t="s">
        <v>187</v>
      </c>
      <c r="AT164" s="144" t="s">
        <v>183</v>
      </c>
      <c r="AU164" s="144" t="s">
        <v>79</v>
      </c>
      <c r="AY164" s="14" t="s">
        <v>182</v>
      </c>
      <c r="BE164" s="145">
        <f t="shared" si="4"/>
        <v>4.2</v>
      </c>
      <c r="BF164" s="145">
        <f t="shared" si="5"/>
        <v>0</v>
      </c>
      <c r="BG164" s="145">
        <f t="shared" si="6"/>
        <v>0</v>
      </c>
      <c r="BH164" s="145">
        <f t="shared" si="7"/>
        <v>0</v>
      </c>
      <c r="BI164" s="145">
        <f t="shared" si="8"/>
        <v>0</v>
      </c>
      <c r="BJ164" s="14" t="s">
        <v>77</v>
      </c>
      <c r="BK164" s="145">
        <f t="shared" si="9"/>
        <v>4.2</v>
      </c>
      <c r="BL164" s="14" t="s">
        <v>187</v>
      </c>
      <c r="BM164" s="144" t="s">
        <v>1955</v>
      </c>
    </row>
    <row r="165" spans="1:65" s="2" customFormat="1" ht="16.5" customHeight="1">
      <c r="A165" s="26"/>
      <c r="B165" s="132"/>
      <c r="C165" s="133" t="s">
        <v>227</v>
      </c>
      <c r="D165" s="133" t="s">
        <v>183</v>
      </c>
      <c r="E165" s="134" t="s">
        <v>1956</v>
      </c>
      <c r="F165" s="135" t="s">
        <v>1957</v>
      </c>
      <c r="G165" s="136" t="s">
        <v>186</v>
      </c>
      <c r="H165" s="137">
        <v>4</v>
      </c>
      <c r="I165" s="138">
        <v>1.05</v>
      </c>
      <c r="J165" s="138">
        <f t="shared" si="0"/>
        <v>4.2</v>
      </c>
      <c r="K165" s="139"/>
      <c r="L165" s="27"/>
      <c r="M165" s="140" t="s">
        <v>1</v>
      </c>
      <c r="N165" s="141" t="s">
        <v>34</v>
      </c>
      <c r="O165" s="142">
        <v>0</v>
      </c>
      <c r="P165" s="142">
        <f t="shared" si="1"/>
        <v>0</v>
      </c>
      <c r="Q165" s="142">
        <v>0</v>
      </c>
      <c r="R165" s="142">
        <f t="shared" si="2"/>
        <v>0</v>
      </c>
      <c r="S165" s="142">
        <v>0</v>
      </c>
      <c r="T165" s="143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4" t="s">
        <v>187</v>
      </c>
      <c r="AT165" s="144" t="s">
        <v>183</v>
      </c>
      <c r="AU165" s="144" t="s">
        <v>79</v>
      </c>
      <c r="AY165" s="14" t="s">
        <v>182</v>
      </c>
      <c r="BE165" s="145">
        <f t="shared" si="4"/>
        <v>4.2</v>
      </c>
      <c r="BF165" s="145">
        <f t="shared" si="5"/>
        <v>0</v>
      </c>
      <c r="BG165" s="145">
        <f t="shared" si="6"/>
        <v>0</v>
      </c>
      <c r="BH165" s="145">
        <f t="shared" si="7"/>
        <v>0</v>
      </c>
      <c r="BI165" s="145">
        <f t="shared" si="8"/>
        <v>0</v>
      </c>
      <c r="BJ165" s="14" t="s">
        <v>77</v>
      </c>
      <c r="BK165" s="145">
        <f t="shared" si="9"/>
        <v>4.2</v>
      </c>
      <c r="BL165" s="14" t="s">
        <v>187</v>
      </c>
      <c r="BM165" s="144" t="s">
        <v>1958</v>
      </c>
    </row>
    <row r="166" spans="1:65" s="2" customFormat="1" ht="16.5" customHeight="1">
      <c r="A166" s="26"/>
      <c r="B166" s="132"/>
      <c r="C166" s="133" t="s">
        <v>277</v>
      </c>
      <c r="D166" s="133" t="s">
        <v>183</v>
      </c>
      <c r="E166" s="134" t="s">
        <v>1959</v>
      </c>
      <c r="F166" s="135" t="s">
        <v>1960</v>
      </c>
      <c r="G166" s="136" t="s">
        <v>186</v>
      </c>
      <c r="H166" s="137">
        <v>9</v>
      </c>
      <c r="I166" s="138">
        <v>1.05</v>
      </c>
      <c r="J166" s="138">
        <f t="shared" si="0"/>
        <v>9.4499999999999993</v>
      </c>
      <c r="K166" s="139"/>
      <c r="L166" s="27"/>
      <c r="M166" s="140" t="s">
        <v>1</v>
      </c>
      <c r="N166" s="141" t="s">
        <v>34</v>
      </c>
      <c r="O166" s="142">
        <v>0</v>
      </c>
      <c r="P166" s="142">
        <f t="shared" si="1"/>
        <v>0</v>
      </c>
      <c r="Q166" s="142">
        <v>0</v>
      </c>
      <c r="R166" s="142">
        <f t="shared" si="2"/>
        <v>0</v>
      </c>
      <c r="S166" s="142">
        <v>0</v>
      </c>
      <c r="T166" s="143">
        <f t="shared" si="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4" t="s">
        <v>187</v>
      </c>
      <c r="AT166" s="144" t="s">
        <v>183</v>
      </c>
      <c r="AU166" s="144" t="s">
        <v>79</v>
      </c>
      <c r="AY166" s="14" t="s">
        <v>182</v>
      </c>
      <c r="BE166" s="145">
        <f t="shared" si="4"/>
        <v>9.4499999999999993</v>
      </c>
      <c r="BF166" s="145">
        <f t="shared" si="5"/>
        <v>0</v>
      </c>
      <c r="BG166" s="145">
        <f t="shared" si="6"/>
        <v>0</v>
      </c>
      <c r="BH166" s="145">
        <f t="shared" si="7"/>
        <v>0</v>
      </c>
      <c r="BI166" s="145">
        <f t="shared" si="8"/>
        <v>0</v>
      </c>
      <c r="BJ166" s="14" t="s">
        <v>77</v>
      </c>
      <c r="BK166" s="145">
        <f t="shared" si="9"/>
        <v>9.4499999999999993</v>
      </c>
      <c r="BL166" s="14" t="s">
        <v>187</v>
      </c>
      <c r="BM166" s="144" t="s">
        <v>1961</v>
      </c>
    </row>
    <row r="167" spans="1:65" s="2" customFormat="1" ht="21.75" customHeight="1">
      <c r="A167" s="26"/>
      <c r="B167" s="132"/>
      <c r="C167" s="133" t="s">
        <v>230</v>
      </c>
      <c r="D167" s="133" t="s">
        <v>183</v>
      </c>
      <c r="E167" s="134" t="s">
        <v>1962</v>
      </c>
      <c r="F167" s="135" t="s">
        <v>1963</v>
      </c>
      <c r="G167" s="136" t="s">
        <v>186</v>
      </c>
      <c r="H167" s="137">
        <v>6</v>
      </c>
      <c r="I167" s="138">
        <v>1.05</v>
      </c>
      <c r="J167" s="138">
        <f t="shared" si="0"/>
        <v>6.3</v>
      </c>
      <c r="K167" s="139"/>
      <c r="L167" s="27"/>
      <c r="M167" s="140" t="s">
        <v>1</v>
      </c>
      <c r="N167" s="141" t="s">
        <v>34</v>
      </c>
      <c r="O167" s="142">
        <v>0</v>
      </c>
      <c r="P167" s="142">
        <f t="shared" si="1"/>
        <v>0</v>
      </c>
      <c r="Q167" s="142">
        <v>0</v>
      </c>
      <c r="R167" s="142">
        <f t="shared" si="2"/>
        <v>0</v>
      </c>
      <c r="S167" s="142">
        <v>0</v>
      </c>
      <c r="T167" s="143">
        <f t="shared" si="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4" t="s">
        <v>187</v>
      </c>
      <c r="AT167" s="144" t="s">
        <v>183</v>
      </c>
      <c r="AU167" s="144" t="s">
        <v>79</v>
      </c>
      <c r="AY167" s="14" t="s">
        <v>182</v>
      </c>
      <c r="BE167" s="145">
        <f t="shared" si="4"/>
        <v>6.3</v>
      </c>
      <c r="BF167" s="145">
        <f t="shared" si="5"/>
        <v>0</v>
      </c>
      <c r="BG167" s="145">
        <f t="shared" si="6"/>
        <v>0</v>
      </c>
      <c r="BH167" s="145">
        <f t="shared" si="7"/>
        <v>0</v>
      </c>
      <c r="BI167" s="145">
        <f t="shared" si="8"/>
        <v>0</v>
      </c>
      <c r="BJ167" s="14" t="s">
        <v>77</v>
      </c>
      <c r="BK167" s="145">
        <f t="shared" si="9"/>
        <v>6.3</v>
      </c>
      <c r="BL167" s="14" t="s">
        <v>187</v>
      </c>
      <c r="BM167" s="144" t="s">
        <v>1964</v>
      </c>
    </row>
    <row r="168" spans="1:65" s="2" customFormat="1" ht="21.75" customHeight="1">
      <c r="A168" s="26"/>
      <c r="B168" s="132"/>
      <c r="C168" s="133" t="s">
        <v>284</v>
      </c>
      <c r="D168" s="133" t="s">
        <v>183</v>
      </c>
      <c r="E168" s="134" t="s">
        <v>1965</v>
      </c>
      <c r="F168" s="166" t="s">
        <v>1966</v>
      </c>
      <c r="G168" s="136" t="s">
        <v>1967</v>
      </c>
      <c r="H168" s="137">
        <v>1</v>
      </c>
      <c r="I168" s="138">
        <v>115605</v>
      </c>
      <c r="J168" s="138">
        <f t="shared" si="0"/>
        <v>115605</v>
      </c>
      <c r="K168" s="139"/>
      <c r="L168" s="27"/>
      <c r="M168" s="140" t="s">
        <v>1</v>
      </c>
      <c r="N168" s="141" t="s">
        <v>34</v>
      </c>
      <c r="O168" s="142">
        <v>0</v>
      </c>
      <c r="P168" s="142">
        <f t="shared" si="1"/>
        <v>0</v>
      </c>
      <c r="Q168" s="142">
        <v>0</v>
      </c>
      <c r="R168" s="142">
        <f t="shared" si="2"/>
        <v>0</v>
      </c>
      <c r="S168" s="142">
        <v>0</v>
      </c>
      <c r="T168" s="143">
        <f t="shared" si="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4" t="s">
        <v>187</v>
      </c>
      <c r="AT168" s="144" t="s">
        <v>183</v>
      </c>
      <c r="AU168" s="144" t="s">
        <v>79</v>
      </c>
      <c r="AY168" s="14" t="s">
        <v>182</v>
      </c>
      <c r="BE168" s="145">
        <f t="shared" si="4"/>
        <v>115605</v>
      </c>
      <c r="BF168" s="145">
        <f t="shared" si="5"/>
        <v>0</v>
      </c>
      <c r="BG168" s="145">
        <f t="shared" si="6"/>
        <v>0</v>
      </c>
      <c r="BH168" s="145">
        <f t="shared" si="7"/>
        <v>0</v>
      </c>
      <c r="BI168" s="145">
        <f t="shared" si="8"/>
        <v>0</v>
      </c>
      <c r="BJ168" s="14" t="s">
        <v>77</v>
      </c>
      <c r="BK168" s="145">
        <f t="shared" si="9"/>
        <v>115605</v>
      </c>
      <c r="BL168" s="14" t="s">
        <v>187</v>
      </c>
      <c r="BM168" s="144" t="s">
        <v>1968</v>
      </c>
    </row>
    <row r="169" spans="1:65" s="11" customFormat="1" ht="22.9" customHeight="1">
      <c r="B169" s="122"/>
      <c r="D169" s="123" t="s">
        <v>68</v>
      </c>
      <c r="E169" s="164" t="s">
        <v>80</v>
      </c>
      <c r="F169" s="164" t="s">
        <v>1969</v>
      </c>
      <c r="J169" s="165">
        <f>BK169</f>
        <v>23913.75</v>
      </c>
      <c r="L169" s="122"/>
      <c r="M169" s="126"/>
      <c r="N169" s="127"/>
      <c r="O169" s="127"/>
      <c r="P169" s="128">
        <f>SUM(P170:P191)</f>
        <v>0</v>
      </c>
      <c r="Q169" s="127"/>
      <c r="R169" s="128">
        <f>SUM(R170:R191)</f>
        <v>0</v>
      </c>
      <c r="S169" s="127"/>
      <c r="T169" s="129">
        <f>SUM(T170:T191)</f>
        <v>0</v>
      </c>
      <c r="AR169" s="123" t="s">
        <v>77</v>
      </c>
      <c r="AT169" s="130" t="s">
        <v>68</v>
      </c>
      <c r="AU169" s="130" t="s">
        <v>77</v>
      </c>
      <c r="AY169" s="123" t="s">
        <v>182</v>
      </c>
      <c r="BK169" s="131">
        <f>SUM(BK170:BK191)</f>
        <v>23913.75</v>
      </c>
    </row>
    <row r="170" spans="1:65" s="2" customFormat="1" ht="55.5" customHeight="1">
      <c r="A170" s="26"/>
      <c r="B170" s="132"/>
      <c r="C170" s="133" t="s">
        <v>233</v>
      </c>
      <c r="D170" s="133" t="s">
        <v>183</v>
      </c>
      <c r="E170" s="134" t="s">
        <v>1970</v>
      </c>
      <c r="F170" s="135" t="s">
        <v>1971</v>
      </c>
      <c r="G170" s="136" t="s">
        <v>186</v>
      </c>
      <c r="H170" s="137">
        <v>1</v>
      </c>
      <c r="I170" s="138">
        <v>4611.6000000000004</v>
      </c>
      <c r="J170" s="138">
        <f t="shared" ref="J170:J191" si="10">ROUND(I170*H170,2)</f>
        <v>4611.6000000000004</v>
      </c>
      <c r="K170" s="139"/>
      <c r="L170" s="27"/>
      <c r="M170" s="140" t="s">
        <v>1</v>
      </c>
      <c r="N170" s="141" t="s">
        <v>34</v>
      </c>
      <c r="O170" s="142">
        <v>0</v>
      </c>
      <c r="P170" s="142">
        <f t="shared" ref="P170:P191" si="11">O170*H170</f>
        <v>0</v>
      </c>
      <c r="Q170" s="142">
        <v>0</v>
      </c>
      <c r="R170" s="142">
        <f t="shared" ref="R170:R191" si="12">Q170*H170</f>
        <v>0</v>
      </c>
      <c r="S170" s="142">
        <v>0</v>
      </c>
      <c r="T170" s="143">
        <f t="shared" ref="T170:T191" si="13"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4" t="s">
        <v>187</v>
      </c>
      <c r="AT170" s="144" t="s">
        <v>183</v>
      </c>
      <c r="AU170" s="144" t="s">
        <v>79</v>
      </c>
      <c r="AY170" s="14" t="s">
        <v>182</v>
      </c>
      <c r="BE170" s="145">
        <f t="shared" ref="BE170:BE191" si="14">IF(N170="základní",J170,0)</f>
        <v>4611.6000000000004</v>
      </c>
      <c r="BF170" s="145">
        <f t="shared" ref="BF170:BF191" si="15">IF(N170="snížená",J170,0)</f>
        <v>0</v>
      </c>
      <c r="BG170" s="145">
        <f t="shared" ref="BG170:BG191" si="16">IF(N170="zákl. přenesená",J170,0)</f>
        <v>0</v>
      </c>
      <c r="BH170" s="145">
        <f t="shared" ref="BH170:BH191" si="17">IF(N170="sníž. přenesená",J170,0)</f>
        <v>0</v>
      </c>
      <c r="BI170" s="145">
        <f t="shared" ref="BI170:BI191" si="18">IF(N170="nulová",J170,0)</f>
        <v>0</v>
      </c>
      <c r="BJ170" s="14" t="s">
        <v>77</v>
      </c>
      <c r="BK170" s="145">
        <f t="shared" ref="BK170:BK191" si="19">ROUND(I170*H170,2)</f>
        <v>4611.6000000000004</v>
      </c>
      <c r="BL170" s="14" t="s">
        <v>187</v>
      </c>
      <c r="BM170" s="144" t="s">
        <v>1972</v>
      </c>
    </row>
    <row r="171" spans="1:65" s="2" customFormat="1" ht="16.5" customHeight="1">
      <c r="A171" s="26"/>
      <c r="B171" s="132"/>
      <c r="C171" s="133" t="s">
        <v>292</v>
      </c>
      <c r="D171" s="133" t="s">
        <v>183</v>
      </c>
      <c r="E171" s="134" t="s">
        <v>1973</v>
      </c>
      <c r="F171" s="135" t="s">
        <v>1974</v>
      </c>
      <c r="G171" s="136" t="s">
        <v>186</v>
      </c>
      <c r="H171" s="137">
        <v>2</v>
      </c>
      <c r="I171" s="138">
        <v>105</v>
      </c>
      <c r="J171" s="138">
        <f t="shared" si="10"/>
        <v>210</v>
      </c>
      <c r="K171" s="139"/>
      <c r="L171" s="27"/>
      <c r="M171" s="140" t="s">
        <v>1</v>
      </c>
      <c r="N171" s="141" t="s">
        <v>34</v>
      </c>
      <c r="O171" s="142">
        <v>0</v>
      </c>
      <c r="P171" s="142">
        <f t="shared" si="11"/>
        <v>0</v>
      </c>
      <c r="Q171" s="142">
        <v>0</v>
      </c>
      <c r="R171" s="142">
        <f t="shared" si="12"/>
        <v>0</v>
      </c>
      <c r="S171" s="142">
        <v>0</v>
      </c>
      <c r="T171" s="143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4" t="s">
        <v>187</v>
      </c>
      <c r="AT171" s="144" t="s">
        <v>183</v>
      </c>
      <c r="AU171" s="144" t="s">
        <v>79</v>
      </c>
      <c r="AY171" s="14" t="s">
        <v>182</v>
      </c>
      <c r="BE171" s="145">
        <f t="shared" si="14"/>
        <v>210</v>
      </c>
      <c r="BF171" s="145">
        <f t="shared" si="15"/>
        <v>0</v>
      </c>
      <c r="BG171" s="145">
        <f t="shared" si="16"/>
        <v>0</v>
      </c>
      <c r="BH171" s="145">
        <f t="shared" si="17"/>
        <v>0</v>
      </c>
      <c r="BI171" s="145">
        <f t="shared" si="18"/>
        <v>0</v>
      </c>
      <c r="BJ171" s="14" t="s">
        <v>77</v>
      </c>
      <c r="BK171" s="145">
        <f t="shared" si="19"/>
        <v>210</v>
      </c>
      <c r="BL171" s="14" t="s">
        <v>187</v>
      </c>
      <c r="BM171" s="144" t="s">
        <v>1975</v>
      </c>
    </row>
    <row r="172" spans="1:65" s="2" customFormat="1" ht="21.75" customHeight="1">
      <c r="A172" s="26"/>
      <c r="B172" s="132"/>
      <c r="C172" s="133" t="s">
        <v>237</v>
      </c>
      <c r="D172" s="133" t="s">
        <v>183</v>
      </c>
      <c r="E172" s="134" t="s">
        <v>1976</v>
      </c>
      <c r="F172" s="135" t="s">
        <v>1977</v>
      </c>
      <c r="G172" s="136" t="s">
        <v>186</v>
      </c>
      <c r="H172" s="137">
        <v>1</v>
      </c>
      <c r="I172" s="138">
        <v>437.85</v>
      </c>
      <c r="J172" s="138">
        <f t="shared" si="10"/>
        <v>437.85</v>
      </c>
      <c r="K172" s="139"/>
      <c r="L172" s="27"/>
      <c r="M172" s="140" t="s">
        <v>1</v>
      </c>
      <c r="N172" s="141" t="s">
        <v>34</v>
      </c>
      <c r="O172" s="142">
        <v>0</v>
      </c>
      <c r="P172" s="142">
        <f t="shared" si="11"/>
        <v>0</v>
      </c>
      <c r="Q172" s="142">
        <v>0</v>
      </c>
      <c r="R172" s="142">
        <f t="shared" si="12"/>
        <v>0</v>
      </c>
      <c r="S172" s="142">
        <v>0</v>
      </c>
      <c r="T172" s="143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4" t="s">
        <v>187</v>
      </c>
      <c r="AT172" s="144" t="s">
        <v>183</v>
      </c>
      <c r="AU172" s="144" t="s">
        <v>79</v>
      </c>
      <c r="AY172" s="14" t="s">
        <v>182</v>
      </c>
      <c r="BE172" s="145">
        <f t="shared" si="14"/>
        <v>437.85</v>
      </c>
      <c r="BF172" s="145">
        <f t="shared" si="15"/>
        <v>0</v>
      </c>
      <c r="BG172" s="145">
        <f t="shared" si="16"/>
        <v>0</v>
      </c>
      <c r="BH172" s="145">
        <f t="shared" si="17"/>
        <v>0</v>
      </c>
      <c r="BI172" s="145">
        <f t="shared" si="18"/>
        <v>0</v>
      </c>
      <c r="BJ172" s="14" t="s">
        <v>77</v>
      </c>
      <c r="BK172" s="145">
        <f t="shared" si="19"/>
        <v>437.85</v>
      </c>
      <c r="BL172" s="14" t="s">
        <v>187</v>
      </c>
      <c r="BM172" s="144" t="s">
        <v>1978</v>
      </c>
    </row>
    <row r="173" spans="1:65" s="2" customFormat="1" ht="16.5" customHeight="1">
      <c r="A173" s="26"/>
      <c r="B173" s="132"/>
      <c r="C173" s="133" t="s">
        <v>299</v>
      </c>
      <c r="D173" s="133" t="s">
        <v>183</v>
      </c>
      <c r="E173" s="134" t="s">
        <v>1979</v>
      </c>
      <c r="F173" s="135" t="s">
        <v>1980</v>
      </c>
      <c r="G173" s="136" t="s">
        <v>186</v>
      </c>
      <c r="H173" s="137">
        <v>2</v>
      </c>
      <c r="I173" s="138">
        <v>1180.2</v>
      </c>
      <c r="J173" s="138">
        <f t="shared" si="10"/>
        <v>2360.4</v>
      </c>
      <c r="K173" s="139"/>
      <c r="L173" s="27"/>
      <c r="M173" s="140" t="s">
        <v>1</v>
      </c>
      <c r="N173" s="141" t="s">
        <v>34</v>
      </c>
      <c r="O173" s="142">
        <v>0</v>
      </c>
      <c r="P173" s="142">
        <f t="shared" si="11"/>
        <v>0</v>
      </c>
      <c r="Q173" s="142">
        <v>0</v>
      </c>
      <c r="R173" s="142">
        <f t="shared" si="12"/>
        <v>0</v>
      </c>
      <c r="S173" s="142">
        <v>0</v>
      </c>
      <c r="T173" s="143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4" t="s">
        <v>187</v>
      </c>
      <c r="AT173" s="144" t="s">
        <v>183</v>
      </c>
      <c r="AU173" s="144" t="s">
        <v>79</v>
      </c>
      <c r="AY173" s="14" t="s">
        <v>182</v>
      </c>
      <c r="BE173" s="145">
        <f t="shared" si="14"/>
        <v>2360.4</v>
      </c>
      <c r="BF173" s="145">
        <f t="shared" si="15"/>
        <v>0</v>
      </c>
      <c r="BG173" s="145">
        <f t="shared" si="16"/>
        <v>0</v>
      </c>
      <c r="BH173" s="145">
        <f t="shared" si="17"/>
        <v>0</v>
      </c>
      <c r="BI173" s="145">
        <f t="shared" si="18"/>
        <v>0</v>
      </c>
      <c r="BJ173" s="14" t="s">
        <v>77</v>
      </c>
      <c r="BK173" s="145">
        <f t="shared" si="19"/>
        <v>2360.4</v>
      </c>
      <c r="BL173" s="14" t="s">
        <v>187</v>
      </c>
      <c r="BM173" s="144" t="s">
        <v>1981</v>
      </c>
    </row>
    <row r="174" spans="1:65" s="2" customFormat="1" ht="16.5" customHeight="1">
      <c r="A174" s="26"/>
      <c r="B174" s="132"/>
      <c r="C174" s="133" t="s">
        <v>240</v>
      </c>
      <c r="D174" s="133" t="s">
        <v>183</v>
      </c>
      <c r="E174" s="134" t="s">
        <v>1982</v>
      </c>
      <c r="F174" s="135" t="s">
        <v>1983</v>
      </c>
      <c r="G174" s="136" t="s">
        <v>186</v>
      </c>
      <c r="H174" s="137">
        <v>1</v>
      </c>
      <c r="I174" s="138">
        <v>187.95</v>
      </c>
      <c r="J174" s="138">
        <f t="shared" si="10"/>
        <v>187.95</v>
      </c>
      <c r="K174" s="139"/>
      <c r="L174" s="27"/>
      <c r="M174" s="140" t="s">
        <v>1</v>
      </c>
      <c r="N174" s="141" t="s">
        <v>34</v>
      </c>
      <c r="O174" s="142">
        <v>0</v>
      </c>
      <c r="P174" s="142">
        <f t="shared" si="11"/>
        <v>0</v>
      </c>
      <c r="Q174" s="142">
        <v>0</v>
      </c>
      <c r="R174" s="142">
        <f t="shared" si="12"/>
        <v>0</v>
      </c>
      <c r="S174" s="142">
        <v>0</v>
      </c>
      <c r="T174" s="143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4" t="s">
        <v>187</v>
      </c>
      <c r="AT174" s="144" t="s">
        <v>183</v>
      </c>
      <c r="AU174" s="144" t="s">
        <v>79</v>
      </c>
      <c r="AY174" s="14" t="s">
        <v>182</v>
      </c>
      <c r="BE174" s="145">
        <f t="shared" si="14"/>
        <v>187.95</v>
      </c>
      <c r="BF174" s="145">
        <f t="shared" si="15"/>
        <v>0</v>
      </c>
      <c r="BG174" s="145">
        <f t="shared" si="16"/>
        <v>0</v>
      </c>
      <c r="BH174" s="145">
        <f t="shared" si="17"/>
        <v>0</v>
      </c>
      <c r="BI174" s="145">
        <f t="shared" si="18"/>
        <v>0</v>
      </c>
      <c r="BJ174" s="14" t="s">
        <v>77</v>
      </c>
      <c r="BK174" s="145">
        <f t="shared" si="19"/>
        <v>187.95</v>
      </c>
      <c r="BL174" s="14" t="s">
        <v>187</v>
      </c>
      <c r="BM174" s="144" t="s">
        <v>1984</v>
      </c>
    </row>
    <row r="175" spans="1:65" s="2" customFormat="1" ht="16.5" customHeight="1">
      <c r="A175" s="26"/>
      <c r="B175" s="132"/>
      <c r="C175" s="133" t="s">
        <v>306</v>
      </c>
      <c r="D175" s="133" t="s">
        <v>183</v>
      </c>
      <c r="E175" s="134" t="s">
        <v>1985</v>
      </c>
      <c r="F175" s="135" t="s">
        <v>1986</v>
      </c>
      <c r="G175" s="136" t="s">
        <v>186</v>
      </c>
      <c r="H175" s="137">
        <v>1</v>
      </c>
      <c r="I175" s="138">
        <v>1189.6500000000001</v>
      </c>
      <c r="J175" s="138">
        <f t="shared" si="10"/>
        <v>1189.6500000000001</v>
      </c>
      <c r="K175" s="139"/>
      <c r="L175" s="27"/>
      <c r="M175" s="140" t="s">
        <v>1</v>
      </c>
      <c r="N175" s="141" t="s">
        <v>34</v>
      </c>
      <c r="O175" s="142">
        <v>0</v>
      </c>
      <c r="P175" s="142">
        <f t="shared" si="11"/>
        <v>0</v>
      </c>
      <c r="Q175" s="142">
        <v>0</v>
      </c>
      <c r="R175" s="142">
        <f t="shared" si="12"/>
        <v>0</v>
      </c>
      <c r="S175" s="142">
        <v>0</v>
      </c>
      <c r="T175" s="143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4" t="s">
        <v>187</v>
      </c>
      <c r="AT175" s="144" t="s">
        <v>183</v>
      </c>
      <c r="AU175" s="144" t="s">
        <v>79</v>
      </c>
      <c r="AY175" s="14" t="s">
        <v>182</v>
      </c>
      <c r="BE175" s="145">
        <f t="shared" si="14"/>
        <v>1189.6500000000001</v>
      </c>
      <c r="BF175" s="145">
        <f t="shared" si="15"/>
        <v>0</v>
      </c>
      <c r="BG175" s="145">
        <f t="shared" si="16"/>
        <v>0</v>
      </c>
      <c r="BH175" s="145">
        <f t="shared" si="17"/>
        <v>0</v>
      </c>
      <c r="BI175" s="145">
        <f t="shared" si="18"/>
        <v>0</v>
      </c>
      <c r="BJ175" s="14" t="s">
        <v>77</v>
      </c>
      <c r="BK175" s="145">
        <f t="shared" si="19"/>
        <v>1189.6500000000001</v>
      </c>
      <c r="BL175" s="14" t="s">
        <v>187</v>
      </c>
      <c r="BM175" s="144" t="s">
        <v>1987</v>
      </c>
    </row>
    <row r="176" spans="1:65" s="2" customFormat="1" ht="44.25" customHeight="1">
      <c r="A176" s="26"/>
      <c r="B176" s="132"/>
      <c r="C176" s="133" t="s">
        <v>243</v>
      </c>
      <c r="D176" s="133" t="s">
        <v>183</v>
      </c>
      <c r="E176" s="134" t="s">
        <v>1988</v>
      </c>
      <c r="F176" s="135" t="s">
        <v>1989</v>
      </c>
      <c r="G176" s="136" t="s">
        <v>186</v>
      </c>
      <c r="H176" s="137">
        <v>4</v>
      </c>
      <c r="I176" s="138">
        <v>1057.3499999999999</v>
      </c>
      <c r="J176" s="138">
        <f t="shared" si="10"/>
        <v>4229.3999999999996</v>
      </c>
      <c r="K176" s="139"/>
      <c r="L176" s="27"/>
      <c r="M176" s="140" t="s">
        <v>1</v>
      </c>
      <c r="N176" s="141" t="s">
        <v>34</v>
      </c>
      <c r="O176" s="142">
        <v>0</v>
      </c>
      <c r="P176" s="142">
        <f t="shared" si="11"/>
        <v>0</v>
      </c>
      <c r="Q176" s="142">
        <v>0</v>
      </c>
      <c r="R176" s="142">
        <f t="shared" si="12"/>
        <v>0</v>
      </c>
      <c r="S176" s="142">
        <v>0</v>
      </c>
      <c r="T176" s="143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4" t="s">
        <v>187</v>
      </c>
      <c r="AT176" s="144" t="s">
        <v>183</v>
      </c>
      <c r="AU176" s="144" t="s">
        <v>79</v>
      </c>
      <c r="AY176" s="14" t="s">
        <v>182</v>
      </c>
      <c r="BE176" s="145">
        <f t="shared" si="14"/>
        <v>4229.3999999999996</v>
      </c>
      <c r="BF176" s="145">
        <f t="shared" si="15"/>
        <v>0</v>
      </c>
      <c r="BG176" s="145">
        <f t="shared" si="16"/>
        <v>0</v>
      </c>
      <c r="BH176" s="145">
        <f t="shared" si="17"/>
        <v>0</v>
      </c>
      <c r="BI176" s="145">
        <f t="shared" si="18"/>
        <v>0</v>
      </c>
      <c r="BJ176" s="14" t="s">
        <v>77</v>
      </c>
      <c r="BK176" s="145">
        <f t="shared" si="19"/>
        <v>4229.3999999999996</v>
      </c>
      <c r="BL176" s="14" t="s">
        <v>187</v>
      </c>
      <c r="BM176" s="144" t="s">
        <v>1990</v>
      </c>
    </row>
    <row r="177" spans="1:65" s="2" customFormat="1" ht="16.5" customHeight="1">
      <c r="A177" s="26"/>
      <c r="B177" s="132"/>
      <c r="C177" s="133" t="s">
        <v>313</v>
      </c>
      <c r="D177" s="133" t="s">
        <v>183</v>
      </c>
      <c r="E177" s="134" t="s">
        <v>1991</v>
      </c>
      <c r="F177" s="135" t="s">
        <v>1992</v>
      </c>
      <c r="G177" s="136" t="s">
        <v>186</v>
      </c>
      <c r="H177" s="137">
        <v>1</v>
      </c>
      <c r="I177" s="138">
        <v>175.35</v>
      </c>
      <c r="J177" s="138">
        <f t="shared" si="10"/>
        <v>175.35</v>
      </c>
      <c r="K177" s="139"/>
      <c r="L177" s="27"/>
      <c r="M177" s="140" t="s">
        <v>1</v>
      </c>
      <c r="N177" s="141" t="s">
        <v>34</v>
      </c>
      <c r="O177" s="142">
        <v>0</v>
      </c>
      <c r="P177" s="142">
        <f t="shared" si="11"/>
        <v>0</v>
      </c>
      <c r="Q177" s="142">
        <v>0</v>
      </c>
      <c r="R177" s="142">
        <f t="shared" si="12"/>
        <v>0</v>
      </c>
      <c r="S177" s="142">
        <v>0</v>
      </c>
      <c r="T177" s="143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4" t="s">
        <v>187</v>
      </c>
      <c r="AT177" s="144" t="s">
        <v>183</v>
      </c>
      <c r="AU177" s="144" t="s">
        <v>79</v>
      </c>
      <c r="AY177" s="14" t="s">
        <v>182</v>
      </c>
      <c r="BE177" s="145">
        <f t="shared" si="14"/>
        <v>175.35</v>
      </c>
      <c r="BF177" s="145">
        <f t="shared" si="15"/>
        <v>0</v>
      </c>
      <c r="BG177" s="145">
        <f t="shared" si="16"/>
        <v>0</v>
      </c>
      <c r="BH177" s="145">
        <f t="shared" si="17"/>
        <v>0</v>
      </c>
      <c r="BI177" s="145">
        <f t="shared" si="18"/>
        <v>0</v>
      </c>
      <c r="BJ177" s="14" t="s">
        <v>77</v>
      </c>
      <c r="BK177" s="145">
        <f t="shared" si="19"/>
        <v>175.35</v>
      </c>
      <c r="BL177" s="14" t="s">
        <v>187</v>
      </c>
      <c r="BM177" s="144" t="s">
        <v>1993</v>
      </c>
    </row>
    <row r="178" spans="1:65" s="2" customFormat="1" ht="16.5" customHeight="1">
      <c r="A178" s="26"/>
      <c r="B178" s="132"/>
      <c r="C178" s="133" t="s">
        <v>246</v>
      </c>
      <c r="D178" s="133" t="s">
        <v>183</v>
      </c>
      <c r="E178" s="134" t="s">
        <v>1994</v>
      </c>
      <c r="F178" s="135" t="s">
        <v>1995</v>
      </c>
      <c r="G178" s="136" t="s">
        <v>186</v>
      </c>
      <c r="H178" s="137">
        <v>1</v>
      </c>
      <c r="I178" s="138">
        <v>1.05</v>
      </c>
      <c r="J178" s="138">
        <f t="shared" si="10"/>
        <v>1.05</v>
      </c>
      <c r="K178" s="139"/>
      <c r="L178" s="27"/>
      <c r="M178" s="140" t="s">
        <v>1</v>
      </c>
      <c r="N178" s="141" t="s">
        <v>34</v>
      </c>
      <c r="O178" s="142">
        <v>0</v>
      </c>
      <c r="P178" s="142">
        <f t="shared" si="11"/>
        <v>0</v>
      </c>
      <c r="Q178" s="142">
        <v>0</v>
      </c>
      <c r="R178" s="142">
        <f t="shared" si="12"/>
        <v>0</v>
      </c>
      <c r="S178" s="142">
        <v>0</v>
      </c>
      <c r="T178" s="143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4" t="s">
        <v>187</v>
      </c>
      <c r="AT178" s="144" t="s">
        <v>183</v>
      </c>
      <c r="AU178" s="144" t="s">
        <v>79</v>
      </c>
      <c r="AY178" s="14" t="s">
        <v>182</v>
      </c>
      <c r="BE178" s="145">
        <f t="shared" si="14"/>
        <v>1.05</v>
      </c>
      <c r="BF178" s="145">
        <f t="shared" si="15"/>
        <v>0</v>
      </c>
      <c r="BG178" s="145">
        <f t="shared" si="16"/>
        <v>0</v>
      </c>
      <c r="BH178" s="145">
        <f t="shared" si="17"/>
        <v>0</v>
      </c>
      <c r="BI178" s="145">
        <f t="shared" si="18"/>
        <v>0</v>
      </c>
      <c r="BJ178" s="14" t="s">
        <v>77</v>
      </c>
      <c r="BK178" s="145">
        <f t="shared" si="19"/>
        <v>1.05</v>
      </c>
      <c r="BL178" s="14" t="s">
        <v>187</v>
      </c>
      <c r="BM178" s="144" t="s">
        <v>1996</v>
      </c>
    </row>
    <row r="179" spans="1:65" s="2" customFormat="1" ht="16.5" customHeight="1">
      <c r="A179" s="26"/>
      <c r="B179" s="132"/>
      <c r="C179" s="133" t="s">
        <v>321</v>
      </c>
      <c r="D179" s="133" t="s">
        <v>183</v>
      </c>
      <c r="E179" s="134" t="s">
        <v>1997</v>
      </c>
      <c r="F179" s="135" t="s">
        <v>1998</v>
      </c>
      <c r="G179" s="136" t="s">
        <v>186</v>
      </c>
      <c r="H179" s="137">
        <v>3</v>
      </c>
      <c r="I179" s="138">
        <v>116.55</v>
      </c>
      <c r="J179" s="138">
        <f t="shared" si="10"/>
        <v>349.65</v>
      </c>
      <c r="K179" s="139"/>
      <c r="L179" s="27"/>
      <c r="M179" s="140" t="s">
        <v>1</v>
      </c>
      <c r="N179" s="141" t="s">
        <v>34</v>
      </c>
      <c r="O179" s="142">
        <v>0</v>
      </c>
      <c r="P179" s="142">
        <f t="shared" si="11"/>
        <v>0</v>
      </c>
      <c r="Q179" s="142">
        <v>0</v>
      </c>
      <c r="R179" s="142">
        <f t="shared" si="12"/>
        <v>0</v>
      </c>
      <c r="S179" s="142">
        <v>0</v>
      </c>
      <c r="T179" s="143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4" t="s">
        <v>187</v>
      </c>
      <c r="AT179" s="144" t="s">
        <v>183</v>
      </c>
      <c r="AU179" s="144" t="s">
        <v>79</v>
      </c>
      <c r="AY179" s="14" t="s">
        <v>182</v>
      </c>
      <c r="BE179" s="145">
        <f t="shared" si="14"/>
        <v>349.65</v>
      </c>
      <c r="BF179" s="145">
        <f t="shared" si="15"/>
        <v>0</v>
      </c>
      <c r="BG179" s="145">
        <f t="shared" si="16"/>
        <v>0</v>
      </c>
      <c r="BH179" s="145">
        <f t="shared" si="17"/>
        <v>0</v>
      </c>
      <c r="BI179" s="145">
        <f t="shared" si="18"/>
        <v>0</v>
      </c>
      <c r="BJ179" s="14" t="s">
        <v>77</v>
      </c>
      <c r="BK179" s="145">
        <f t="shared" si="19"/>
        <v>349.65</v>
      </c>
      <c r="BL179" s="14" t="s">
        <v>187</v>
      </c>
      <c r="BM179" s="144" t="s">
        <v>1999</v>
      </c>
    </row>
    <row r="180" spans="1:65" s="2" customFormat="1" ht="16.5" customHeight="1">
      <c r="A180" s="26"/>
      <c r="B180" s="132"/>
      <c r="C180" s="133" t="s">
        <v>249</v>
      </c>
      <c r="D180" s="133" t="s">
        <v>183</v>
      </c>
      <c r="E180" s="134" t="s">
        <v>2000</v>
      </c>
      <c r="F180" s="135" t="s">
        <v>2001</v>
      </c>
      <c r="G180" s="136" t="s">
        <v>186</v>
      </c>
      <c r="H180" s="137">
        <v>3</v>
      </c>
      <c r="I180" s="138">
        <v>1.05</v>
      </c>
      <c r="J180" s="138">
        <f t="shared" si="10"/>
        <v>3.15</v>
      </c>
      <c r="K180" s="139"/>
      <c r="L180" s="27"/>
      <c r="M180" s="140" t="s">
        <v>1</v>
      </c>
      <c r="N180" s="141" t="s">
        <v>34</v>
      </c>
      <c r="O180" s="142">
        <v>0</v>
      </c>
      <c r="P180" s="142">
        <f t="shared" si="11"/>
        <v>0</v>
      </c>
      <c r="Q180" s="142">
        <v>0</v>
      </c>
      <c r="R180" s="142">
        <f t="shared" si="12"/>
        <v>0</v>
      </c>
      <c r="S180" s="142">
        <v>0</v>
      </c>
      <c r="T180" s="143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4" t="s">
        <v>187</v>
      </c>
      <c r="AT180" s="144" t="s">
        <v>183</v>
      </c>
      <c r="AU180" s="144" t="s">
        <v>79</v>
      </c>
      <c r="AY180" s="14" t="s">
        <v>182</v>
      </c>
      <c r="BE180" s="145">
        <f t="shared" si="14"/>
        <v>3.15</v>
      </c>
      <c r="BF180" s="145">
        <f t="shared" si="15"/>
        <v>0</v>
      </c>
      <c r="BG180" s="145">
        <f t="shared" si="16"/>
        <v>0</v>
      </c>
      <c r="BH180" s="145">
        <f t="shared" si="17"/>
        <v>0</v>
      </c>
      <c r="BI180" s="145">
        <f t="shared" si="18"/>
        <v>0</v>
      </c>
      <c r="BJ180" s="14" t="s">
        <v>77</v>
      </c>
      <c r="BK180" s="145">
        <f t="shared" si="19"/>
        <v>3.15</v>
      </c>
      <c r="BL180" s="14" t="s">
        <v>187</v>
      </c>
      <c r="BM180" s="144" t="s">
        <v>2002</v>
      </c>
    </row>
    <row r="181" spans="1:65" s="2" customFormat="1" ht="16.5" customHeight="1">
      <c r="A181" s="26"/>
      <c r="B181" s="132"/>
      <c r="C181" s="133" t="s">
        <v>328</v>
      </c>
      <c r="D181" s="133" t="s">
        <v>183</v>
      </c>
      <c r="E181" s="134" t="s">
        <v>2003</v>
      </c>
      <c r="F181" s="135" t="s">
        <v>2004</v>
      </c>
      <c r="G181" s="136" t="s">
        <v>186</v>
      </c>
      <c r="H181" s="137">
        <v>1</v>
      </c>
      <c r="I181" s="138">
        <v>194.25</v>
      </c>
      <c r="J181" s="138">
        <f t="shared" si="10"/>
        <v>194.25</v>
      </c>
      <c r="K181" s="139"/>
      <c r="L181" s="27"/>
      <c r="M181" s="140" t="s">
        <v>1</v>
      </c>
      <c r="N181" s="141" t="s">
        <v>34</v>
      </c>
      <c r="O181" s="142">
        <v>0</v>
      </c>
      <c r="P181" s="142">
        <f t="shared" si="11"/>
        <v>0</v>
      </c>
      <c r="Q181" s="142">
        <v>0</v>
      </c>
      <c r="R181" s="142">
        <f t="shared" si="12"/>
        <v>0</v>
      </c>
      <c r="S181" s="142">
        <v>0</v>
      </c>
      <c r="T181" s="143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4" t="s">
        <v>187</v>
      </c>
      <c r="AT181" s="144" t="s">
        <v>183</v>
      </c>
      <c r="AU181" s="144" t="s">
        <v>79</v>
      </c>
      <c r="AY181" s="14" t="s">
        <v>182</v>
      </c>
      <c r="BE181" s="145">
        <f t="shared" si="14"/>
        <v>194.25</v>
      </c>
      <c r="BF181" s="145">
        <f t="shared" si="15"/>
        <v>0</v>
      </c>
      <c r="BG181" s="145">
        <f t="shared" si="16"/>
        <v>0</v>
      </c>
      <c r="BH181" s="145">
        <f t="shared" si="17"/>
        <v>0</v>
      </c>
      <c r="BI181" s="145">
        <f t="shared" si="18"/>
        <v>0</v>
      </c>
      <c r="BJ181" s="14" t="s">
        <v>77</v>
      </c>
      <c r="BK181" s="145">
        <f t="shared" si="19"/>
        <v>194.25</v>
      </c>
      <c r="BL181" s="14" t="s">
        <v>187</v>
      </c>
      <c r="BM181" s="144" t="s">
        <v>2005</v>
      </c>
    </row>
    <row r="182" spans="1:65" s="2" customFormat="1" ht="16.5" customHeight="1">
      <c r="A182" s="26"/>
      <c r="B182" s="132"/>
      <c r="C182" s="133" t="s">
        <v>252</v>
      </c>
      <c r="D182" s="133" t="s">
        <v>183</v>
      </c>
      <c r="E182" s="134" t="s">
        <v>2006</v>
      </c>
      <c r="F182" s="135" t="s">
        <v>2007</v>
      </c>
      <c r="G182" s="136" t="s">
        <v>186</v>
      </c>
      <c r="H182" s="137">
        <v>1</v>
      </c>
      <c r="I182" s="138">
        <v>173.25</v>
      </c>
      <c r="J182" s="138">
        <f t="shared" si="10"/>
        <v>173.25</v>
      </c>
      <c r="K182" s="139"/>
      <c r="L182" s="27"/>
      <c r="M182" s="140" t="s">
        <v>1</v>
      </c>
      <c r="N182" s="141" t="s">
        <v>34</v>
      </c>
      <c r="O182" s="142">
        <v>0</v>
      </c>
      <c r="P182" s="142">
        <f t="shared" si="11"/>
        <v>0</v>
      </c>
      <c r="Q182" s="142">
        <v>0</v>
      </c>
      <c r="R182" s="142">
        <f t="shared" si="12"/>
        <v>0</v>
      </c>
      <c r="S182" s="142">
        <v>0</v>
      </c>
      <c r="T182" s="143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4" t="s">
        <v>187</v>
      </c>
      <c r="AT182" s="144" t="s">
        <v>183</v>
      </c>
      <c r="AU182" s="144" t="s">
        <v>79</v>
      </c>
      <c r="AY182" s="14" t="s">
        <v>182</v>
      </c>
      <c r="BE182" s="145">
        <f t="shared" si="14"/>
        <v>173.25</v>
      </c>
      <c r="BF182" s="145">
        <f t="shared" si="15"/>
        <v>0</v>
      </c>
      <c r="BG182" s="145">
        <f t="shared" si="16"/>
        <v>0</v>
      </c>
      <c r="BH182" s="145">
        <f t="shared" si="17"/>
        <v>0</v>
      </c>
      <c r="BI182" s="145">
        <f t="shared" si="18"/>
        <v>0</v>
      </c>
      <c r="BJ182" s="14" t="s">
        <v>77</v>
      </c>
      <c r="BK182" s="145">
        <f t="shared" si="19"/>
        <v>173.25</v>
      </c>
      <c r="BL182" s="14" t="s">
        <v>187</v>
      </c>
      <c r="BM182" s="144" t="s">
        <v>2008</v>
      </c>
    </row>
    <row r="183" spans="1:65" s="2" customFormat="1" ht="16.5" customHeight="1">
      <c r="A183" s="26"/>
      <c r="B183" s="132"/>
      <c r="C183" s="133" t="s">
        <v>335</v>
      </c>
      <c r="D183" s="133" t="s">
        <v>183</v>
      </c>
      <c r="E183" s="134" t="s">
        <v>2009</v>
      </c>
      <c r="F183" s="135" t="s">
        <v>2010</v>
      </c>
      <c r="G183" s="136" t="s">
        <v>186</v>
      </c>
      <c r="H183" s="137">
        <v>1</v>
      </c>
      <c r="I183" s="138">
        <v>136.5</v>
      </c>
      <c r="J183" s="138">
        <f t="shared" si="10"/>
        <v>136.5</v>
      </c>
      <c r="K183" s="139"/>
      <c r="L183" s="27"/>
      <c r="M183" s="140" t="s">
        <v>1</v>
      </c>
      <c r="N183" s="141" t="s">
        <v>34</v>
      </c>
      <c r="O183" s="142">
        <v>0</v>
      </c>
      <c r="P183" s="142">
        <f t="shared" si="11"/>
        <v>0</v>
      </c>
      <c r="Q183" s="142">
        <v>0</v>
      </c>
      <c r="R183" s="142">
        <f t="shared" si="12"/>
        <v>0</v>
      </c>
      <c r="S183" s="142">
        <v>0</v>
      </c>
      <c r="T183" s="143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4" t="s">
        <v>187</v>
      </c>
      <c r="AT183" s="144" t="s">
        <v>183</v>
      </c>
      <c r="AU183" s="144" t="s">
        <v>79</v>
      </c>
      <c r="AY183" s="14" t="s">
        <v>182</v>
      </c>
      <c r="BE183" s="145">
        <f t="shared" si="14"/>
        <v>136.5</v>
      </c>
      <c r="BF183" s="145">
        <f t="shared" si="15"/>
        <v>0</v>
      </c>
      <c r="BG183" s="145">
        <f t="shared" si="16"/>
        <v>0</v>
      </c>
      <c r="BH183" s="145">
        <f t="shared" si="17"/>
        <v>0</v>
      </c>
      <c r="BI183" s="145">
        <f t="shared" si="18"/>
        <v>0</v>
      </c>
      <c r="BJ183" s="14" t="s">
        <v>77</v>
      </c>
      <c r="BK183" s="145">
        <f t="shared" si="19"/>
        <v>136.5</v>
      </c>
      <c r="BL183" s="14" t="s">
        <v>187</v>
      </c>
      <c r="BM183" s="144" t="s">
        <v>2011</v>
      </c>
    </row>
    <row r="184" spans="1:65" s="2" customFormat="1" ht="16.5" customHeight="1">
      <c r="A184" s="26"/>
      <c r="B184" s="132"/>
      <c r="C184" s="133" t="s">
        <v>256</v>
      </c>
      <c r="D184" s="133" t="s">
        <v>183</v>
      </c>
      <c r="E184" s="134" t="s">
        <v>2012</v>
      </c>
      <c r="F184" s="135" t="s">
        <v>2013</v>
      </c>
      <c r="G184" s="136" t="s">
        <v>186</v>
      </c>
      <c r="H184" s="137">
        <v>2</v>
      </c>
      <c r="I184" s="138">
        <v>141.75</v>
      </c>
      <c r="J184" s="138">
        <f t="shared" si="10"/>
        <v>283.5</v>
      </c>
      <c r="K184" s="139"/>
      <c r="L184" s="27"/>
      <c r="M184" s="140" t="s">
        <v>1</v>
      </c>
      <c r="N184" s="141" t="s">
        <v>34</v>
      </c>
      <c r="O184" s="142">
        <v>0</v>
      </c>
      <c r="P184" s="142">
        <f t="shared" si="11"/>
        <v>0</v>
      </c>
      <c r="Q184" s="142">
        <v>0</v>
      </c>
      <c r="R184" s="142">
        <f t="shared" si="12"/>
        <v>0</v>
      </c>
      <c r="S184" s="142">
        <v>0</v>
      </c>
      <c r="T184" s="143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4" t="s">
        <v>187</v>
      </c>
      <c r="AT184" s="144" t="s">
        <v>183</v>
      </c>
      <c r="AU184" s="144" t="s">
        <v>79</v>
      </c>
      <c r="AY184" s="14" t="s">
        <v>182</v>
      </c>
      <c r="BE184" s="145">
        <f t="shared" si="14"/>
        <v>283.5</v>
      </c>
      <c r="BF184" s="145">
        <f t="shared" si="15"/>
        <v>0</v>
      </c>
      <c r="BG184" s="145">
        <f t="shared" si="16"/>
        <v>0</v>
      </c>
      <c r="BH184" s="145">
        <f t="shared" si="17"/>
        <v>0</v>
      </c>
      <c r="BI184" s="145">
        <f t="shared" si="18"/>
        <v>0</v>
      </c>
      <c r="BJ184" s="14" t="s">
        <v>77</v>
      </c>
      <c r="BK184" s="145">
        <f t="shared" si="19"/>
        <v>283.5</v>
      </c>
      <c r="BL184" s="14" t="s">
        <v>187</v>
      </c>
      <c r="BM184" s="144" t="s">
        <v>2014</v>
      </c>
    </row>
    <row r="185" spans="1:65" s="2" customFormat="1" ht="16.5" customHeight="1">
      <c r="A185" s="26"/>
      <c r="B185" s="132"/>
      <c r="C185" s="133" t="s">
        <v>359</v>
      </c>
      <c r="D185" s="133" t="s">
        <v>183</v>
      </c>
      <c r="E185" s="134" t="s">
        <v>2015</v>
      </c>
      <c r="F185" s="135" t="s">
        <v>2016</v>
      </c>
      <c r="G185" s="136" t="s">
        <v>186</v>
      </c>
      <c r="H185" s="137">
        <v>2</v>
      </c>
      <c r="I185" s="138">
        <v>105</v>
      </c>
      <c r="J185" s="138">
        <f t="shared" si="10"/>
        <v>210</v>
      </c>
      <c r="K185" s="139"/>
      <c r="L185" s="27"/>
      <c r="M185" s="140" t="s">
        <v>1</v>
      </c>
      <c r="N185" s="141" t="s">
        <v>34</v>
      </c>
      <c r="O185" s="142">
        <v>0</v>
      </c>
      <c r="P185" s="142">
        <f t="shared" si="11"/>
        <v>0</v>
      </c>
      <c r="Q185" s="142">
        <v>0</v>
      </c>
      <c r="R185" s="142">
        <f t="shared" si="12"/>
        <v>0</v>
      </c>
      <c r="S185" s="142">
        <v>0</v>
      </c>
      <c r="T185" s="143">
        <f t="shared" si="1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4" t="s">
        <v>187</v>
      </c>
      <c r="AT185" s="144" t="s">
        <v>183</v>
      </c>
      <c r="AU185" s="144" t="s">
        <v>79</v>
      </c>
      <c r="AY185" s="14" t="s">
        <v>182</v>
      </c>
      <c r="BE185" s="145">
        <f t="shared" si="14"/>
        <v>210</v>
      </c>
      <c r="BF185" s="145">
        <f t="shared" si="15"/>
        <v>0</v>
      </c>
      <c r="BG185" s="145">
        <f t="shared" si="16"/>
        <v>0</v>
      </c>
      <c r="BH185" s="145">
        <f t="shared" si="17"/>
        <v>0</v>
      </c>
      <c r="BI185" s="145">
        <f t="shared" si="18"/>
        <v>0</v>
      </c>
      <c r="BJ185" s="14" t="s">
        <v>77</v>
      </c>
      <c r="BK185" s="145">
        <f t="shared" si="19"/>
        <v>210</v>
      </c>
      <c r="BL185" s="14" t="s">
        <v>187</v>
      </c>
      <c r="BM185" s="144" t="s">
        <v>2017</v>
      </c>
    </row>
    <row r="186" spans="1:65" s="2" customFormat="1" ht="16.5" customHeight="1">
      <c r="A186" s="26"/>
      <c r="B186" s="132"/>
      <c r="C186" s="133" t="s">
        <v>259</v>
      </c>
      <c r="D186" s="133" t="s">
        <v>183</v>
      </c>
      <c r="E186" s="134" t="s">
        <v>2018</v>
      </c>
      <c r="F186" s="135" t="s">
        <v>2019</v>
      </c>
      <c r="G186" s="136" t="s">
        <v>186</v>
      </c>
      <c r="H186" s="137">
        <v>1</v>
      </c>
      <c r="I186" s="138">
        <v>105</v>
      </c>
      <c r="J186" s="138">
        <f t="shared" si="10"/>
        <v>105</v>
      </c>
      <c r="K186" s="139"/>
      <c r="L186" s="27"/>
      <c r="M186" s="140" t="s">
        <v>1</v>
      </c>
      <c r="N186" s="141" t="s">
        <v>34</v>
      </c>
      <c r="O186" s="142">
        <v>0</v>
      </c>
      <c r="P186" s="142">
        <f t="shared" si="11"/>
        <v>0</v>
      </c>
      <c r="Q186" s="142">
        <v>0</v>
      </c>
      <c r="R186" s="142">
        <f t="shared" si="12"/>
        <v>0</v>
      </c>
      <c r="S186" s="142">
        <v>0</v>
      </c>
      <c r="T186" s="143">
        <f t="shared" si="1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4" t="s">
        <v>187</v>
      </c>
      <c r="AT186" s="144" t="s">
        <v>183</v>
      </c>
      <c r="AU186" s="144" t="s">
        <v>79</v>
      </c>
      <c r="AY186" s="14" t="s">
        <v>182</v>
      </c>
      <c r="BE186" s="145">
        <f t="shared" si="14"/>
        <v>105</v>
      </c>
      <c r="BF186" s="145">
        <f t="shared" si="15"/>
        <v>0</v>
      </c>
      <c r="BG186" s="145">
        <f t="shared" si="16"/>
        <v>0</v>
      </c>
      <c r="BH186" s="145">
        <f t="shared" si="17"/>
        <v>0</v>
      </c>
      <c r="BI186" s="145">
        <f t="shared" si="18"/>
        <v>0</v>
      </c>
      <c r="BJ186" s="14" t="s">
        <v>77</v>
      </c>
      <c r="BK186" s="145">
        <f t="shared" si="19"/>
        <v>105</v>
      </c>
      <c r="BL186" s="14" t="s">
        <v>187</v>
      </c>
      <c r="BM186" s="144" t="s">
        <v>2020</v>
      </c>
    </row>
    <row r="187" spans="1:65" s="2" customFormat="1" ht="16.5" customHeight="1">
      <c r="A187" s="26"/>
      <c r="B187" s="132"/>
      <c r="C187" s="133" t="s">
        <v>366</v>
      </c>
      <c r="D187" s="133" t="s">
        <v>183</v>
      </c>
      <c r="E187" s="134" t="s">
        <v>2021</v>
      </c>
      <c r="F187" s="135" t="s">
        <v>2022</v>
      </c>
      <c r="G187" s="136" t="s">
        <v>197</v>
      </c>
      <c r="H187" s="137">
        <v>2</v>
      </c>
      <c r="I187" s="138">
        <v>136.5</v>
      </c>
      <c r="J187" s="138">
        <f t="shared" si="10"/>
        <v>273</v>
      </c>
      <c r="K187" s="139"/>
      <c r="L187" s="27"/>
      <c r="M187" s="140" t="s">
        <v>1</v>
      </c>
      <c r="N187" s="141" t="s">
        <v>34</v>
      </c>
      <c r="O187" s="142">
        <v>0</v>
      </c>
      <c r="P187" s="142">
        <f t="shared" si="11"/>
        <v>0</v>
      </c>
      <c r="Q187" s="142">
        <v>0</v>
      </c>
      <c r="R187" s="142">
        <f t="shared" si="12"/>
        <v>0</v>
      </c>
      <c r="S187" s="142">
        <v>0</v>
      </c>
      <c r="T187" s="143">
        <f t="shared" si="1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4" t="s">
        <v>187</v>
      </c>
      <c r="AT187" s="144" t="s">
        <v>183</v>
      </c>
      <c r="AU187" s="144" t="s">
        <v>79</v>
      </c>
      <c r="AY187" s="14" t="s">
        <v>182</v>
      </c>
      <c r="BE187" s="145">
        <f t="shared" si="14"/>
        <v>273</v>
      </c>
      <c r="BF187" s="145">
        <f t="shared" si="15"/>
        <v>0</v>
      </c>
      <c r="BG187" s="145">
        <f t="shared" si="16"/>
        <v>0</v>
      </c>
      <c r="BH187" s="145">
        <f t="shared" si="17"/>
        <v>0</v>
      </c>
      <c r="BI187" s="145">
        <f t="shared" si="18"/>
        <v>0</v>
      </c>
      <c r="BJ187" s="14" t="s">
        <v>77</v>
      </c>
      <c r="BK187" s="145">
        <f t="shared" si="19"/>
        <v>273</v>
      </c>
      <c r="BL187" s="14" t="s">
        <v>187</v>
      </c>
      <c r="BM187" s="144" t="s">
        <v>2023</v>
      </c>
    </row>
    <row r="188" spans="1:65" s="2" customFormat="1" ht="16.5" customHeight="1">
      <c r="A188" s="26"/>
      <c r="B188" s="132"/>
      <c r="C188" s="133" t="s">
        <v>263</v>
      </c>
      <c r="D188" s="133" t="s">
        <v>183</v>
      </c>
      <c r="E188" s="134" t="s">
        <v>2024</v>
      </c>
      <c r="F188" s="135" t="s">
        <v>2025</v>
      </c>
      <c r="G188" s="136" t="s">
        <v>197</v>
      </c>
      <c r="H188" s="137">
        <v>2</v>
      </c>
      <c r="I188" s="138">
        <v>105</v>
      </c>
      <c r="J188" s="138">
        <f t="shared" si="10"/>
        <v>210</v>
      </c>
      <c r="K188" s="139"/>
      <c r="L188" s="27"/>
      <c r="M188" s="140" t="s">
        <v>1</v>
      </c>
      <c r="N188" s="141" t="s">
        <v>34</v>
      </c>
      <c r="O188" s="142">
        <v>0</v>
      </c>
      <c r="P188" s="142">
        <f t="shared" si="11"/>
        <v>0</v>
      </c>
      <c r="Q188" s="142">
        <v>0</v>
      </c>
      <c r="R188" s="142">
        <f t="shared" si="12"/>
        <v>0</v>
      </c>
      <c r="S188" s="142">
        <v>0</v>
      </c>
      <c r="T188" s="143">
        <f t="shared" si="1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4" t="s">
        <v>187</v>
      </c>
      <c r="AT188" s="144" t="s">
        <v>183</v>
      </c>
      <c r="AU188" s="144" t="s">
        <v>79</v>
      </c>
      <c r="AY188" s="14" t="s">
        <v>182</v>
      </c>
      <c r="BE188" s="145">
        <f t="shared" si="14"/>
        <v>210</v>
      </c>
      <c r="BF188" s="145">
        <f t="shared" si="15"/>
        <v>0</v>
      </c>
      <c r="BG188" s="145">
        <f t="shared" si="16"/>
        <v>0</v>
      </c>
      <c r="BH188" s="145">
        <f t="shared" si="17"/>
        <v>0</v>
      </c>
      <c r="BI188" s="145">
        <f t="shared" si="18"/>
        <v>0</v>
      </c>
      <c r="BJ188" s="14" t="s">
        <v>77</v>
      </c>
      <c r="BK188" s="145">
        <f t="shared" si="19"/>
        <v>210</v>
      </c>
      <c r="BL188" s="14" t="s">
        <v>187</v>
      </c>
      <c r="BM188" s="144" t="s">
        <v>2026</v>
      </c>
    </row>
    <row r="189" spans="1:65" s="2" customFormat="1" ht="16.5" customHeight="1">
      <c r="A189" s="26"/>
      <c r="B189" s="132"/>
      <c r="C189" s="133" t="s">
        <v>373</v>
      </c>
      <c r="D189" s="133" t="s">
        <v>183</v>
      </c>
      <c r="E189" s="134" t="s">
        <v>2027</v>
      </c>
      <c r="F189" s="135" t="s">
        <v>2028</v>
      </c>
      <c r="G189" s="136" t="s">
        <v>197</v>
      </c>
      <c r="H189" s="137">
        <v>1</v>
      </c>
      <c r="I189" s="138">
        <v>52.5</v>
      </c>
      <c r="J189" s="138">
        <f t="shared" si="10"/>
        <v>52.5</v>
      </c>
      <c r="K189" s="139"/>
      <c r="L189" s="27"/>
      <c r="M189" s="140" t="s">
        <v>1</v>
      </c>
      <c r="N189" s="141" t="s">
        <v>34</v>
      </c>
      <c r="O189" s="142">
        <v>0</v>
      </c>
      <c r="P189" s="142">
        <f t="shared" si="11"/>
        <v>0</v>
      </c>
      <c r="Q189" s="142">
        <v>0</v>
      </c>
      <c r="R189" s="142">
        <f t="shared" si="12"/>
        <v>0</v>
      </c>
      <c r="S189" s="142">
        <v>0</v>
      </c>
      <c r="T189" s="143">
        <f t="shared" si="1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44" t="s">
        <v>187</v>
      </c>
      <c r="AT189" s="144" t="s">
        <v>183</v>
      </c>
      <c r="AU189" s="144" t="s">
        <v>79</v>
      </c>
      <c r="AY189" s="14" t="s">
        <v>182</v>
      </c>
      <c r="BE189" s="145">
        <f t="shared" si="14"/>
        <v>52.5</v>
      </c>
      <c r="BF189" s="145">
        <f t="shared" si="15"/>
        <v>0</v>
      </c>
      <c r="BG189" s="145">
        <f t="shared" si="16"/>
        <v>0</v>
      </c>
      <c r="BH189" s="145">
        <f t="shared" si="17"/>
        <v>0</v>
      </c>
      <c r="BI189" s="145">
        <f t="shared" si="18"/>
        <v>0</v>
      </c>
      <c r="BJ189" s="14" t="s">
        <v>77</v>
      </c>
      <c r="BK189" s="145">
        <f t="shared" si="19"/>
        <v>52.5</v>
      </c>
      <c r="BL189" s="14" t="s">
        <v>187</v>
      </c>
      <c r="BM189" s="144" t="s">
        <v>2029</v>
      </c>
    </row>
    <row r="190" spans="1:65" s="2" customFormat="1" ht="16.5" customHeight="1">
      <c r="A190" s="26"/>
      <c r="B190" s="132"/>
      <c r="C190" s="133" t="s">
        <v>266</v>
      </c>
      <c r="D190" s="133" t="s">
        <v>183</v>
      </c>
      <c r="E190" s="134" t="s">
        <v>2030</v>
      </c>
      <c r="F190" s="135" t="s">
        <v>2031</v>
      </c>
      <c r="G190" s="136" t="s">
        <v>197</v>
      </c>
      <c r="H190" s="137">
        <v>4</v>
      </c>
      <c r="I190" s="138">
        <v>52.5</v>
      </c>
      <c r="J190" s="138">
        <f t="shared" si="10"/>
        <v>210</v>
      </c>
      <c r="K190" s="139"/>
      <c r="L190" s="27"/>
      <c r="M190" s="140" t="s">
        <v>1</v>
      </c>
      <c r="N190" s="141" t="s">
        <v>34</v>
      </c>
      <c r="O190" s="142">
        <v>0</v>
      </c>
      <c r="P190" s="142">
        <f t="shared" si="11"/>
        <v>0</v>
      </c>
      <c r="Q190" s="142">
        <v>0</v>
      </c>
      <c r="R190" s="142">
        <f t="shared" si="12"/>
        <v>0</v>
      </c>
      <c r="S190" s="142">
        <v>0</v>
      </c>
      <c r="T190" s="143">
        <f t="shared" si="1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44" t="s">
        <v>187</v>
      </c>
      <c r="AT190" s="144" t="s">
        <v>183</v>
      </c>
      <c r="AU190" s="144" t="s">
        <v>79</v>
      </c>
      <c r="AY190" s="14" t="s">
        <v>182</v>
      </c>
      <c r="BE190" s="145">
        <f t="shared" si="14"/>
        <v>210</v>
      </c>
      <c r="BF190" s="145">
        <f t="shared" si="15"/>
        <v>0</v>
      </c>
      <c r="BG190" s="145">
        <f t="shared" si="16"/>
        <v>0</v>
      </c>
      <c r="BH190" s="145">
        <f t="shared" si="17"/>
        <v>0</v>
      </c>
      <c r="BI190" s="145">
        <f t="shared" si="18"/>
        <v>0</v>
      </c>
      <c r="BJ190" s="14" t="s">
        <v>77</v>
      </c>
      <c r="BK190" s="145">
        <f t="shared" si="19"/>
        <v>210</v>
      </c>
      <c r="BL190" s="14" t="s">
        <v>187</v>
      </c>
      <c r="BM190" s="144" t="s">
        <v>2032</v>
      </c>
    </row>
    <row r="191" spans="1:65" s="2" customFormat="1" ht="21.75" customHeight="1">
      <c r="A191" s="26"/>
      <c r="B191" s="132"/>
      <c r="C191" s="133" t="s">
        <v>380</v>
      </c>
      <c r="D191" s="133" t="s">
        <v>183</v>
      </c>
      <c r="E191" s="134" t="s">
        <v>2033</v>
      </c>
      <c r="F191" s="166" t="s">
        <v>2034</v>
      </c>
      <c r="G191" s="136" t="s">
        <v>1967</v>
      </c>
      <c r="H191" s="137">
        <v>1</v>
      </c>
      <c r="I191" s="138">
        <v>8309.7000000000007</v>
      </c>
      <c r="J191" s="138">
        <f t="shared" si="10"/>
        <v>8309.7000000000007</v>
      </c>
      <c r="K191" s="139"/>
      <c r="L191" s="27"/>
      <c r="M191" s="140" t="s">
        <v>1</v>
      </c>
      <c r="N191" s="141" t="s">
        <v>34</v>
      </c>
      <c r="O191" s="142">
        <v>0</v>
      </c>
      <c r="P191" s="142">
        <f t="shared" si="11"/>
        <v>0</v>
      </c>
      <c r="Q191" s="142">
        <v>0</v>
      </c>
      <c r="R191" s="142">
        <f t="shared" si="12"/>
        <v>0</v>
      </c>
      <c r="S191" s="142">
        <v>0</v>
      </c>
      <c r="T191" s="143">
        <f t="shared" si="1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44" t="s">
        <v>187</v>
      </c>
      <c r="AT191" s="144" t="s">
        <v>183</v>
      </c>
      <c r="AU191" s="144" t="s">
        <v>79</v>
      </c>
      <c r="AY191" s="14" t="s">
        <v>182</v>
      </c>
      <c r="BE191" s="145">
        <f t="shared" si="14"/>
        <v>8309.7000000000007</v>
      </c>
      <c r="BF191" s="145">
        <f t="shared" si="15"/>
        <v>0</v>
      </c>
      <c r="BG191" s="145">
        <f t="shared" si="16"/>
        <v>0</v>
      </c>
      <c r="BH191" s="145">
        <f t="shared" si="17"/>
        <v>0</v>
      </c>
      <c r="BI191" s="145">
        <f t="shared" si="18"/>
        <v>0</v>
      </c>
      <c r="BJ191" s="14" t="s">
        <v>77</v>
      </c>
      <c r="BK191" s="145">
        <f t="shared" si="19"/>
        <v>8309.7000000000007</v>
      </c>
      <c r="BL191" s="14" t="s">
        <v>187</v>
      </c>
      <c r="BM191" s="144" t="s">
        <v>2035</v>
      </c>
    </row>
    <row r="192" spans="1:65" s="11" customFormat="1" ht="22.9" customHeight="1">
      <c r="B192" s="122"/>
      <c r="D192" s="123" t="s">
        <v>68</v>
      </c>
      <c r="E192" s="164" t="s">
        <v>83</v>
      </c>
      <c r="F192" s="164" t="s">
        <v>2036</v>
      </c>
      <c r="J192" s="165">
        <f>BK192</f>
        <v>33795.300000000003</v>
      </c>
      <c r="L192" s="122"/>
      <c r="M192" s="126"/>
      <c r="N192" s="127"/>
      <c r="O192" s="127"/>
      <c r="P192" s="128">
        <f>SUM(P193:P215)</f>
        <v>0</v>
      </c>
      <c r="Q192" s="127"/>
      <c r="R192" s="128">
        <f>SUM(R193:R215)</f>
        <v>0</v>
      </c>
      <c r="S192" s="127"/>
      <c r="T192" s="129">
        <f>SUM(T193:T215)</f>
        <v>0</v>
      </c>
      <c r="AR192" s="123" t="s">
        <v>77</v>
      </c>
      <c r="AT192" s="130" t="s">
        <v>68</v>
      </c>
      <c r="AU192" s="130" t="s">
        <v>77</v>
      </c>
      <c r="AY192" s="123" t="s">
        <v>182</v>
      </c>
      <c r="BK192" s="131">
        <f>SUM(BK193:BK215)</f>
        <v>33795.300000000003</v>
      </c>
    </row>
    <row r="193" spans="1:65" s="2" customFormat="1" ht="55.5" customHeight="1">
      <c r="A193" s="26"/>
      <c r="B193" s="132"/>
      <c r="C193" s="133" t="s">
        <v>270</v>
      </c>
      <c r="D193" s="133" t="s">
        <v>183</v>
      </c>
      <c r="E193" s="134" t="s">
        <v>2037</v>
      </c>
      <c r="F193" s="135" t="s">
        <v>2038</v>
      </c>
      <c r="G193" s="136" t="s">
        <v>186</v>
      </c>
      <c r="H193" s="137">
        <v>1</v>
      </c>
      <c r="I193" s="138">
        <v>6422.85</v>
      </c>
      <c r="J193" s="138">
        <f t="shared" ref="J193:J215" si="20">ROUND(I193*H193,2)</f>
        <v>6422.85</v>
      </c>
      <c r="K193" s="139"/>
      <c r="L193" s="27"/>
      <c r="M193" s="140" t="s">
        <v>1</v>
      </c>
      <c r="N193" s="141" t="s">
        <v>34</v>
      </c>
      <c r="O193" s="142">
        <v>0</v>
      </c>
      <c r="P193" s="142">
        <f t="shared" ref="P193:P215" si="21">O193*H193</f>
        <v>0</v>
      </c>
      <c r="Q193" s="142">
        <v>0</v>
      </c>
      <c r="R193" s="142">
        <f t="shared" ref="R193:R215" si="22">Q193*H193</f>
        <v>0</v>
      </c>
      <c r="S193" s="142">
        <v>0</v>
      </c>
      <c r="T193" s="143">
        <f t="shared" ref="T193:T215" si="23"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4" t="s">
        <v>187</v>
      </c>
      <c r="AT193" s="144" t="s">
        <v>183</v>
      </c>
      <c r="AU193" s="144" t="s">
        <v>79</v>
      </c>
      <c r="AY193" s="14" t="s">
        <v>182</v>
      </c>
      <c r="BE193" s="145">
        <f t="shared" ref="BE193:BE215" si="24">IF(N193="základní",J193,0)</f>
        <v>6422.85</v>
      </c>
      <c r="BF193" s="145">
        <f t="shared" ref="BF193:BF215" si="25">IF(N193="snížená",J193,0)</f>
        <v>0</v>
      </c>
      <c r="BG193" s="145">
        <f t="shared" ref="BG193:BG215" si="26">IF(N193="zákl. přenesená",J193,0)</f>
        <v>0</v>
      </c>
      <c r="BH193" s="145">
        <f t="shared" ref="BH193:BH215" si="27">IF(N193="sníž. přenesená",J193,0)</f>
        <v>0</v>
      </c>
      <c r="BI193" s="145">
        <f t="shared" ref="BI193:BI215" si="28">IF(N193="nulová",J193,0)</f>
        <v>0</v>
      </c>
      <c r="BJ193" s="14" t="s">
        <v>77</v>
      </c>
      <c r="BK193" s="145">
        <f t="shared" ref="BK193:BK215" si="29">ROUND(I193*H193,2)</f>
        <v>6422.85</v>
      </c>
      <c r="BL193" s="14" t="s">
        <v>187</v>
      </c>
      <c r="BM193" s="144" t="s">
        <v>2039</v>
      </c>
    </row>
    <row r="194" spans="1:65" s="2" customFormat="1" ht="16.5" customHeight="1">
      <c r="A194" s="26"/>
      <c r="B194" s="132"/>
      <c r="C194" s="133" t="s">
        <v>387</v>
      </c>
      <c r="D194" s="133" t="s">
        <v>183</v>
      </c>
      <c r="E194" s="134" t="s">
        <v>2040</v>
      </c>
      <c r="F194" s="135" t="s">
        <v>2041</v>
      </c>
      <c r="G194" s="136" t="s">
        <v>186</v>
      </c>
      <c r="H194" s="137">
        <v>2</v>
      </c>
      <c r="I194" s="138">
        <v>114.45</v>
      </c>
      <c r="J194" s="138">
        <f t="shared" si="20"/>
        <v>228.9</v>
      </c>
      <c r="K194" s="139"/>
      <c r="L194" s="27"/>
      <c r="M194" s="140" t="s">
        <v>1</v>
      </c>
      <c r="N194" s="141" t="s">
        <v>34</v>
      </c>
      <c r="O194" s="142">
        <v>0</v>
      </c>
      <c r="P194" s="142">
        <f t="shared" si="21"/>
        <v>0</v>
      </c>
      <c r="Q194" s="142">
        <v>0</v>
      </c>
      <c r="R194" s="142">
        <f t="shared" si="22"/>
        <v>0</v>
      </c>
      <c r="S194" s="142">
        <v>0</v>
      </c>
      <c r="T194" s="143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44" t="s">
        <v>187</v>
      </c>
      <c r="AT194" s="144" t="s">
        <v>183</v>
      </c>
      <c r="AU194" s="144" t="s">
        <v>79</v>
      </c>
      <c r="AY194" s="14" t="s">
        <v>182</v>
      </c>
      <c r="BE194" s="145">
        <f t="shared" si="24"/>
        <v>228.9</v>
      </c>
      <c r="BF194" s="145">
        <f t="shared" si="25"/>
        <v>0</v>
      </c>
      <c r="BG194" s="145">
        <f t="shared" si="26"/>
        <v>0</v>
      </c>
      <c r="BH194" s="145">
        <f t="shared" si="27"/>
        <v>0</v>
      </c>
      <c r="BI194" s="145">
        <f t="shared" si="28"/>
        <v>0</v>
      </c>
      <c r="BJ194" s="14" t="s">
        <v>77</v>
      </c>
      <c r="BK194" s="145">
        <f t="shared" si="29"/>
        <v>228.9</v>
      </c>
      <c r="BL194" s="14" t="s">
        <v>187</v>
      </c>
      <c r="BM194" s="144" t="s">
        <v>2042</v>
      </c>
    </row>
    <row r="195" spans="1:65" s="2" customFormat="1" ht="21.75" customHeight="1">
      <c r="A195" s="26"/>
      <c r="B195" s="132"/>
      <c r="C195" s="133" t="s">
        <v>391</v>
      </c>
      <c r="D195" s="133" t="s">
        <v>183</v>
      </c>
      <c r="E195" s="134" t="s">
        <v>2043</v>
      </c>
      <c r="F195" s="135" t="s">
        <v>1977</v>
      </c>
      <c r="G195" s="136" t="s">
        <v>186</v>
      </c>
      <c r="H195" s="137">
        <v>1</v>
      </c>
      <c r="I195" s="138">
        <v>437.85</v>
      </c>
      <c r="J195" s="138">
        <f t="shared" si="20"/>
        <v>437.85</v>
      </c>
      <c r="K195" s="139"/>
      <c r="L195" s="27"/>
      <c r="M195" s="140" t="s">
        <v>1</v>
      </c>
      <c r="N195" s="141" t="s">
        <v>34</v>
      </c>
      <c r="O195" s="142">
        <v>0</v>
      </c>
      <c r="P195" s="142">
        <f t="shared" si="21"/>
        <v>0</v>
      </c>
      <c r="Q195" s="142">
        <v>0</v>
      </c>
      <c r="R195" s="142">
        <f t="shared" si="22"/>
        <v>0</v>
      </c>
      <c r="S195" s="142">
        <v>0</v>
      </c>
      <c r="T195" s="143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44" t="s">
        <v>187</v>
      </c>
      <c r="AT195" s="144" t="s">
        <v>183</v>
      </c>
      <c r="AU195" s="144" t="s">
        <v>79</v>
      </c>
      <c r="AY195" s="14" t="s">
        <v>182</v>
      </c>
      <c r="BE195" s="145">
        <f t="shared" si="24"/>
        <v>437.85</v>
      </c>
      <c r="BF195" s="145">
        <f t="shared" si="25"/>
        <v>0</v>
      </c>
      <c r="BG195" s="145">
        <f t="shared" si="26"/>
        <v>0</v>
      </c>
      <c r="BH195" s="145">
        <f t="shared" si="27"/>
        <v>0</v>
      </c>
      <c r="BI195" s="145">
        <f t="shared" si="28"/>
        <v>0</v>
      </c>
      <c r="BJ195" s="14" t="s">
        <v>77</v>
      </c>
      <c r="BK195" s="145">
        <f t="shared" si="29"/>
        <v>437.85</v>
      </c>
      <c r="BL195" s="14" t="s">
        <v>187</v>
      </c>
      <c r="BM195" s="144" t="s">
        <v>2044</v>
      </c>
    </row>
    <row r="196" spans="1:65" s="2" customFormat="1" ht="16.5" customHeight="1">
      <c r="A196" s="26"/>
      <c r="B196" s="132"/>
      <c r="C196" s="133" t="s">
        <v>395</v>
      </c>
      <c r="D196" s="133" t="s">
        <v>183</v>
      </c>
      <c r="E196" s="134" t="s">
        <v>2045</v>
      </c>
      <c r="F196" s="135" t="s">
        <v>2046</v>
      </c>
      <c r="G196" s="136" t="s">
        <v>186</v>
      </c>
      <c r="H196" s="137">
        <v>2</v>
      </c>
      <c r="I196" s="138">
        <v>1408.05</v>
      </c>
      <c r="J196" s="138">
        <f t="shared" si="20"/>
        <v>2816.1</v>
      </c>
      <c r="K196" s="139"/>
      <c r="L196" s="27"/>
      <c r="M196" s="140" t="s">
        <v>1</v>
      </c>
      <c r="N196" s="141" t="s">
        <v>34</v>
      </c>
      <c r="O196" s="142">
        <v>0</v>
      </c>
      <c r="P196" s="142">
        <f t="shared" si="21"/>
        <v>0</v>
      </c>
      <c r="Q196" s="142">
        <v>0</v>
      </c>
      <c r="R196" s="142">
        <f t="shared" si="22"/>
        <v>0</v>
      </c>
      <c r="S196" s="142">
        <v>0</v>
      </c>
      <c r="T196" s="143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44" t="s">
        <v>187</v>
      </c>
      <c r="AT196" s="144" t="s">
        <v>183</v>
      </c>
      <c r="AU196" s="144" t="s">
        <v>79</v>
      </c>
      <c r="AY196" s="14" t="s">
        <v>182</v>
      </c>
      <c r="BE196" s="145">
        <f t="shared" si="24"/>
        <v>2816.1</v>
      </c>
      <c r="BF196" s="145">
        <f t="shared" si="25"/>
        <v>0</v>
      </c>
      <c r="BG196" s="145">
        <f t="shared" si="26"/>
        <v>0</v>
      </c>
      <c r="BH196" s="145">
        <f t="shared" si="27"/>
        <v>0</v>
      </c>
      <c r="BI196" s="145">
        <f t="shared" si="28"/>
        <v>0</v>
      </c>
      <c r="BJ196" s="14" t="s">
        <v>77</v>
      </c>
      <c r="BK196" s="145">
        <f t="shared" si="29"/>
        <v>2816.1</v>
      </c>
      <c r="BL196" s="14" t="s">
        <v>187</v>
      </c>
      <c r="BM196" s="144" t="s">
        <v>2047</v>
      </c>
    </row>
    <row r="197" spans="1:65" s="2" customFormat="1" ht="16.5" customHeight="1">
      <c r="A197" s="26"/>
      <c r="B197" s="132"/>
      <c r="C197" s="133" t="s">
        <v>280</v>
      </c>
      <c r="D197" s="133" t="s">
        <v>183</v>
      </c>
      <c r="E197" s="134" t="s">
        <v>2048</v>
      </c>
      <c r="F197" s="135" t="s">
        <v>2049</v>
      </c>
      <c r="G197" s="136" t="s">
        <v>186</v>
      </c>
      <c r="H197" s="137">
        <v>1</v>
      </c>
      <c r="I197" s="138">
        <v>1524.6</v>
      </c>
      <c r="J197" s="138">
        <f t="shared" si="20"/>
        <v>1524.6</v>
      </c>
      <c r="K197" s="139"/>
      <c r="L197" s="27"/>
      <c r="M197" s="140" t="s">
        <v>1</v>
      </c>
      <c r="N197" s="141" t="s">
        <v>34</v>
      </c>
      <c r="O197" s="142">
        <v>0</v>
      </c>
      <c r="P197" s="142">
        <f t="shared" si="21"/>
        <v>0</v>
      </c>
      <c r="Q197" s="142">
        <v>0</v>
      </c>
      <c r="R197" s="142">
        <f t="shared" si="22"/>
        <v>0</v>
      </c>
      <c r="S197" s="142">
        <v>0</v>
      </c>
      <c r="T197" s="143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44" t="s">
        <v>187</v>
      </c>
      <c r="AT197" s="144" t="s">
        <v>183</v>
      </c>
      <c r="AU197" s="144" t="s">
        <v>79</v>
      </c>
      <c r="AY197" s="14" t="s">
        <v>182</v>
      </c>
      <c r="BE197" s="145">
        <f t="shared" si="24"/>
        <v>1524.6</v>
      </c>
      <c r="BF197" s="145">
        <f t="shared" si="25"/>
        <v>0</v>
      </c>
      <c r="BG197" s="145">
        <f t="shared" si="26"/>
        <v>0</v>
      </c>
      <c r="BH197" s="145">
        <f t="shared" si="27"/>
        <v>0</v>
      </c>
      <c r="BI197" s="145">
        <f t="shared" si="28"/>
        <v>0</v>
      </c>
      <c r="BJ197" s="14" t="s">
        <v>77</v>
      </c>
      <c r="BK197" s="145">
        <f t="shared" si="29"/>
        <v>1524.6</v>
      </c>
      <c r="BL197" s="14" t="s">
        <v>187</v>
      </c>
      <c r="BM197" s="144" t="s">
        <v>2050</v>
      </c>
    </row>
    <row r="198" spans="1:65" s="2" customFormat="1" ht="16.5" customHeight="1">
      <c r="A198" s="26"/>
      <c r="B198" s="132"/>
      <c r="C198" s="133" t="s">
        <v>402</v>
      </c>
      <c r="D198" s="133" t="s">
        <v>183</v>
      </c>
      <c r="E198" s="134" t="s">
        <v>2051</v>
      </c>
      <c r="F198" s="135" t="s">
        <v>2052</v>
      </c>
      <c r="G198" s="136" t="s">
        <v>186</v>
      </c>
      <c r="H198" s="137">
        <v>1</v>
      </c>
      <c r="I198" s="138">
        <v>222.6</v>
      </c>
      <c r="J198" s="138">
        <f t="shared" si="20"/>
        <v>222.6</v>
      </c>
      <c r="K198" s="139"/>
      <c r="L198" s="27"/>
      <c r="M198" s="140" t="s">
        <v>1</v>
      </c>
      <c r="N198" s="141" t="s">
        <v>34</v>
      </c>
      <c r="O198" s="142">
        <v>0</v>
      </c>
      <c r="P198" s="142">
        <f t="shared" si="21"/>
        <v>0</v>
      </c>
      <c r="Q198" s="142">
        <v>0</v>
      </c>
      <c r="R198" s="142">
        <f t="shared" si="22"/>
        <v>0</v>
      </c>
      <c r="S198" s="142">
        <v>0</v>
      </c>
      <c r="T198" s="143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44" t="s">
        <v>187</v>
      </c>
      <c r="AT198" s="144" t="s">
        <v>183</v>
      </c>
      <c r="AU198" s="144" t="s">
        <v>79</v>
      </c>
      <c r="AY198" s="14" t="s">
        <v>182</v>
      </c>
      <c r="BE198" s="145">
        <f t="shared" si="24"/>
        <v>222.6</v>
      </c>
      <c r="BF198" s="145">
        <f t="shared" si="25"/>
        <v>0</v>
      </c>
      <c r="BG198" s="145">
        <f t="shared" si="26"/>
        <v>0</v>
      </c>
      <c r="BH198" s="145">
        <f t="shared" si="27"/>
        <v>0</v>
      </c>
      <c r="BI198" s="145">
        <f t="shared" si="28"/>
        <v>0</v>
      </c>
      <c r="BJ198" s="14" t="s">
        <v>77</v>
      </c>
      <c r="BK198" s="145">
        <f t="shared" si="29"/>
        <v>222.6</v>
      </c>
      <c r="BL198" s="14" t="s">
        <v>187</v>
      </c>
      <c r="BM198" s="144" t="s">
        <v>2053</v>
      </c>
    </row>
    <row r="199" spans="1:65" s="2" customFormat="1" ht="44.25" customHeight="1">
      <c r="A199" s="26"/>
      <c r="B199" s="132"/>
      <c r="C199" s="133" t="s">
        <v>283</v>
      </c>
      <c r="D199" s="133" t="s">
        <v>183</v>
      </c>
      <c r="E199" s="134" t="s">
        <v>2054</v>
      </c>
      <c r="F199" s="135" t="s">
        <v>2055</v>
      </c>
      <c r="G199" s="136" t="s">
        <v>186</v>
      </c>
      <c r="H199" s="137">
        <v>4</v>
      </c>
      <c r="I199" s="138">
        <v>1057.3499999999999</v>
      </c>
      <c r="J199" s="138">
        <f t="shared" si="20"/>
        <v>4229.3999999999996</v>
      </c>
      <c r="K199" s="139"/>
      <c r="L199" s="27"/>
      <c r="M199" s="140" t="s">
        <v>1</v>
      </c>
      <c r="N199" s="141" t="s">
        <v>34</v>
      </c>
      <c r="O199" s="142">
        <v>0</v>
      </c>
      <c r="P199" s="142">
        <f t="shared" si="21"/>
        <v>0</v>
      </c>
      <c r="Q199" s="142">
        <v>0</v>
      </c>
      <c r="R199" s="142">
        <f t="shared" si="22"/>
        <v>0</v>
      </c>
      <c r="S199" s="142">
        <v>0</v>
      </c>
      <c r="T199" s="143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44" t="s">
        <v>187</v>
      </c>
      <c r="AT199" s="144" t="s">
        <v>183</v>
      </c>
      <c r="AU199" s="144" t="s">
        <v>79</v>
      </c>
      <c r="AY199" s="14" t="s">
        <v>182</v>
      </c>
      <c r="BE199" s="145">
        <f t="shared" si="24"/>
        <v>4229.3999999999996</v>
      </c>
      <c r="BF199" s="145">
        <f t="shared" si="25"/>
        <v>0</v>
      </c>
      <c r="BG199" s="145">
        <f t="shared" si="26"/>
        <v>0</v>
      </c>
      <c r="BH199" s="145">
        <f t="shared" si="27"/>
        <v>0</v>
      </c>
      <c r="BI199" s="145">
        <f t="shared" si="28"/>
        <v>0</v>
      </c>
      <c r="BJ199" s="14" t="s">
        <v>77</v>
      </c>
      <c r="BK199" s="145">
        <f t="shared" si="29"/>
        <v>4229.3999999999996</v>
      </c>
      <c r="BL199" s="14" t="s">
        <v>187</v>
      </c>
      <c r="BM199" s="144" t="s">
        <v>2056</v>
      </c>
    </row>
    <row r="200" spans="1:65" s="2" customFormat="1" ht="16.5" customHeight="1">
      <c r="A200" s="26"/>
      <c r="B200" s="132"/>
      <c r="C200" s="133" t="s">
        <v>409</v>
      </c>
      <c r="D200" s="133" t="s">
        <v>183</v>
      </c>
      <c r="E200" s="134" t="s">
        <v>2057</v>
      </c>
      <c r="F200" s="135" t="s">
        <v>1992</v>
      </c>
      <c r="G200" s="136" t="s">
        <v>186</v>
      </c>
      <c r="H200" s="137">
        <v>5</v>
      </c>
      <c r="I200" s="138">
        <v>175.35</v>
      </c>
      <c r="J200" s="138">
        <f t="shared" si="20"/>
        <v>876.75</v>
      </c>
      <c r="K200" s="139"/>
      <c r="L200" s="27"/>
      <c r="M200" s="140" t="s">
        <v>1</v>
      </c>
      <c r="N200" s="141" t="s">
        <v>34</v>
      </c>
      <c r="O200" s="142">
        <v>0</v>
      </c>
      <c r="P200" s="142">
        <f t="shared" si="21"/>
        <v>0</v>
      </c>
      <c r="Q200" s="142">
        <v>0</v>
      </c>
      <c r="R200" s="142">
        <f t="shared" si="22"/>
        <v>0</v>
      </c>
      <c r="S200" s="142">
        <v>0</v>
      </c>
      <c r="T200" s="143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44" t="s">
        <v>187</v>
      </c>
      <c r="AT200" s="144" t="s">
        <v>183</v>
      </c>
      <c r="AU200" s="144" t="s">
        <v>79</v>
      </c>
      <c r="AY200" s="14" t="s">
        <v>182</v>
      </c>
      <c r="BE200" s="145">
        <f t="shared" si="24"/>
        <v>876.75</v>
      </c>
      <c r="BF200" s="145">
        <f t="shared" si="25"/>
        <v>0</v>
      </c>
      <c r="BG200" s="145">
        <f t="shared" si="26"/>
        <v>0</v>
      </c>
      <c r="BH200" s="145">
        <f t="shared" si="27"/>
        <v>0</v>
      </c>
      <c r="BI200" s="145">
        <f t="shared" si="28"/>
        <v>0</v>
      </c>
      <c r="BJ200" s="14" t="s">
        <v>77</v>
      </c>
      <c r="BK200" s="145">
        <f t="shared" si="29"/>
        <v>876.75</v>
      </c>
      <c r="BL200" s="14" t="s">
        <v>187</v>
      </c>
      <c r="BM200" s="144" t="s">
        <v>2058</v>
      </c>
    </row>
    <row r="201" spans="1:65" s="2" customFormat="1" ht="16.5" customHeight="1">
      <c r="A201" s="26"/>
      <c r="B201" s="132"/>
      <c r="C201" s="133" t="s">
        <v>287</v>
      </c>
      <c r="D201" s="133" t="s">
        <v>183</v>
      </c>
      <c r="E201" s="134" t="s">
        <v>2059</v>
      </c>
      <c r="F201" s="135" t="s">
        <v>1995</v>
      </c>
      <c r="G201" s="136" t="s">
        <v>186</v>
      </c>
      <c r="H201" s="137">
        <v>5</v>
      </c>
      <c r="I201" s="138">
        <v>1.05</v>
      </c>
      <c r="J201" s="138">
        <f t="shared" si="20"/>
        <v>5.25</v>
      </c>
      <c r="K201" s="139"/>
      <c r="L201" s="27"/>
      <c r="M201" s="140" t="s">
        <v>1</v>
      </c>
      <c r="N201" s="141" t="s">
        <v>34</v>
      </c>
      <c r="O201" s="142">
        <v>0</v>
      </c>
      <c r="P201" s="142">
        <f t="shared" si="21"/>
        <v>0</v>
      </c>
      <c r="Q201" s="142">
        <v>0</v>
      </c>
      <c r="R201" s="142">
        <f t="shared" si="22"/>
        <v>0</v>
      </c>
      <c r="S201" s="142">
        <v>0</v>
      </c>
      <c r="T201" s="143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44" t="s">
        <v>187</v>
      </c>
      <c r="AT201" s="144" t="s">
        <v>183</v>
      </c>
      <c r="AU201" s="144" t="s">
        <v>79</v>
      </c>
      <c r="AY201" s="14" t="s">
        <v>182</v>
      </c>
      <c r="BE201" s="145">
        <f t="shared" si="24"/>
        <v>5.25</v>
      </c>
      <c r="BF201" s="145">
        <f t="shared" si="25"/>
        <v>0</v>
      </c>
      <c r="BG201" s="145">
        <f t="shared" si="26"/>
        <v>0</v>
      </c>
      <c r="BH201" s="145">
        <f t="shared" si="27"/>
        <v>0</v>
      </c>
      <c r="BI201" s="145">
        <f t="shared" si="28"/>
        <v>0</v>
      </c>
      <c r="BJ201" s="14" t="s">
        <v>77</v>
      </c>
      <c r="BK201" s="145">
        <f t="shared" si="29"/>
        <v>5.25</v>
      </c>
      <c r="BL201" s="14" t="s">
        <v>187</v>
      </c>
      <c r="BM201" s="144" t="s">
        <v>2060</v>
      </c>
    </row>
    <row r="202" spans="1:65" s="2" customFormat="1" ht="16.5" customHeight="1">
      <c r="A202" s="26"/>
      <c r="B202" s="132"/>
      <c r="C202" s="133" t="s">
        <v>416</v>
      </c>
      <c r="D202" s="133" t="s">
        <v>183</v>
      </c>
      <c r="E202" s="134" t="s">
        <v>2061</v>
      </c>
      <c r="F202" s="135" t="s">
        <v>2062</v>
      </c>
      <c r="G202" s="136" t="s">
        <v>186</v>
      </c>
      <c r="H202" s="137">
        <v>1</v>
      </c>
      <c r="I202" s="138">
        <v>404.25</v>
      </c>
      <c r="J202" s="138">
        <f t="shared" si="20"/>
        <v>404.25</v>
      </c>
      <c r="K202" s="139"/>
      <c r="L202" s="27"/>
      <c r="M202" s="140" t="s">
        <v>1</v>
      </c>
      <c r="N202" s="141" t="s">
        <v>34</v>
      </c>
      <c r="O202" s="142">
        <v>0</v>
      </c>
      <c r="P202" s="142">
        <f t="shared" si="21"/>
        <v>0</v>
      </c>
      <c r="Q202" s="142">
        <v>0</v>
      </c>
      <c r="R202" s="142">
        <f t="shared" si="22"/>
        <v>0</v>
      </c>
      <c r="S202" s="142">
        <v>0</v>
      </c>
      <c r="T202" s="143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44" t="s">
        <v>187</v>
      </c>
      <c r="AT202" s="144" t="s">
        <v>183</v>
      </c>
      <c r="AU202" s="144" t="s">
        <v>79</v>
      </c>
      <c r="AY202" s="14" t="s">
        <v>182</v>
      </c>
      <c r="BE202" s="145">
        <f t="shared" si="24"/>
        <v>404.25</v>
      </c>
      <c r="BF202" s="145">
        <f t="shared" si="25"/>
        <v>0</v>
      </c>
      <c r="BG202" s="145">
        <f t="shared" si="26"/>
        <v>0</v>
      </c>
      <c r="BH202" s="145">
        <f t="shared" si="27"/>
        <v>0</v>
      </c>
      <c r="BI202" s="145">
        <f t="shared" si="28"/>
        <v>0</v>
      </c>
      <c r="BJ202" s="14" t="s">
        <v>77</v>
      </c>
      <c r="BK202" s="145">
        <f t="shared" si="29"/>
        <v>404.25</v>
      </c>
      <c r="BL202" s="14" t="s">
        <v>187</v>
      </c>
      <c r="BM202" s="144" t="s">
        <v>2063</v>
      </c>
    </row>
    <row r="203" spans="1:65" s="2" customFormat="1" ht="16.5" customHeight="1">
      <c r="A203" s="26"/>
      <c r="B203" s="132"/>
      <c r="C203" s="133" t="s">
        <v>290</v>
      </c>
      <c r="D203" s="133" t="s">
        <v>183</v>
      </c>
      <c r="E203" s="134" t="s">
        <v>2064</v>
      </c>
      <c r="F203" s="135" t="s">
        <v>2065</v>
      </c>
      <c r="G203" s="136" t="s">
        <v>186</v>
      </c>
      <c r="H203" s="137">
        <v>1</v>
      </c>
      <c r="I203" s="138">
        <v>225.75</v>
      </c>
      <c r="J203" s="138">
        <f t="shared" si="20"/>
        <v>225.75</v>
      </c>
      <c r="K203" s="139"/>
      <c r="L203" s="27"/>
      <c r="M203" s="140" t="s">
        <v>1</v>
      </c>
      <c r="N203" s="141" t="s">
        <v>34</v>
      </c>
      <c r="O203" s="142">
        <v>0</v>
      </c>
      <c r="P203" s="142">
        <f t="shared" si="21"/>
        <v>0</v>
      </c>
      <c r="Q203" s="142">
        <v>0</v>
      </c>
      <c r="R203" s="142">
        <f t="shared" si="22"/>
        <v>0</v>
      </c>
      <c r="S203" s="142">
        <v>0</v>
      </c>
      <c r="T203" s="143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44" t="s">
        <v>187</v>
      </c>
      <c r="AT203" s="144" t="s">
        <v>183</v>
      </c>
      <c r="AU203" s="144" t="s">
        <v>79</v>
      </c>
      <c r="AY203" s="14" t="s">
        <v>182</v>
      </c>
      <c r="BE203" s="145">
        <f t="shared" si="24"/>
        <v>225.75</v>
      </c>
      <c r="BF203" s="145">
        <f t="shared" si="25"/>
        <v>0</v>
      </c>
      <c r="BG203" s="145">
        <f t="shared" si="26"/>
        <v>0</v>
      </c>
      <c r="BH203" s="145">
        <f t="shared" si="27"/>
        <v>0</v>
      </c>
      <c r="BI203" s="145">
        <f t="shared" si="28"/>
        <v>0</v>
      </c>
      <c r="BJ203" s="14" t="s">
        <v>77</v>
      </c>
      <c r="BK203" s="145">
        <f t="shared" si="29"/>
        <v>225.75</v>
      </c>
      <c r="BL203" s="14" t="s">
        <v>187</v>
      </c>
      <c r="BM203" s="144" t="s">
        <v>2066</v>
      </c>
    </row>
    <row r="204" spans="1:65" s="2" customFormat="1" ht="16.5" customHeight="1">
      <c r="A204" s="26"/>
      <c r="B204" s="132"/>
      <c r="C204" s="133" t="s">
        <v>423</v>
      </c>
      <c r="D204" s="133" t="s">
        <v>183</v>
      </c>
      <c r="E204" s="134" t="s">
        <v>2067</v>
      </c>
      <c r="F204" s="135" t="s">
        <v>2068</v>
      </c>
      <c r="G204" s="136" t="s">
        <v>186</v>
      </c>
      <c r="H204" s="137">
        <v>1</v>
      </c>
      <c r="I204" s="138">
        <v>220.5</v>
      </c>
      <c r="J204" s="138">
        <f t="shared" si="20"/>
        <v>220.5</v>
      </c>
      <c r="K204" s="139"/>
      <c r="L204" s="27"/>
      <c r="M204" s="140" t="s">
        <v>1</v>
      </c>
      <c r="N204" s="141" t="s">
        <v>34</v>
      </c>
      <c r="O204" s="142">
        <v>0</v>
      </c>
      <c r="P204" s="142">
        <f t="shared" si="21"/>
        <v>0</v>
      </c>
      <c r="Q204" s="142">
        <v>0</v>
      </c>
      <c r="R204" s="142">
        <f t="shared" si="22"/>
        <v>0</v>
      </c>
      <c r="S204" s="142">
        <v>0</v>
      </c>
      <c r="T204" s="143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44" t="s">
        <v>187</v>
      </c>
      <c r="AT204" s="144" t="s">
        <v>183</v>
      </c>
      <c r="AU204" s="144" t="s">
        <v>79</v>
      </c>
      <c r="AY204" s="14" t="s">
        <v>182</v>
      </c>
      <c r="BE204" s="145">
        <f t="shared" si="24"/>
        <v>220.5</v>
      </c>
      <c r="BF204" s="145">
        <f t="shared" si="25"/>
        <v>0</v>
      </c>
      <c r="BG204" s="145">
        <f t="shared" si="26"/>
        <v>0</v>
      </c>
      <c r="BH204" s="145">
        <f t="shared" si="27"/>
        <v>0</v>
      </c>
      <c r="BI204" s="145">
        <f t="shared" si="28"/>
        <v>0</v>
      </c>
      <c r="BJ204" s="14" t="s">
        <v>77</v>
      </c>
      <c r="BK204" s="145">
        <f t="shared" si="29"/>
        <v>220.5</v>
      </c>
      <c r="BL204" s="14" t="s">
        <v>187</v>
      </c>
      <c r="BM204" s="144" t="s">
        <v>2069</v>
      </c>
    </row>
    <row r="205" spans="1:65" s="2" customFormat="1" ht="16.5" customHeight="1">
      <c r="A205" s="26"/>
      <c r="B205" s="132"/>
      <c r="C205" s="133" t="s">
        <v>295</v>
      </c>
      <c r="D205" s="133" t="s">
        <v>183</v>
      </c>
      <c r="E205" s="134" t="s">
        <v>2070</v>
      </c>
      <c r="F205" s="135" t="s">
        <v>2004</v>
      </c>
      <c r="G205" s="136" t="s">
        <v>186</v>
      </c>
      <c r="H205" s="137">
        <v>1</v>
      </c>
      <c r="I205" s="138">
        <v>194.25</v>
      </c>
      <c r="J205" s="138">
        <f t="shared" si="20"/>
        <v>194.25</v>
      </c>
      <c r="K205" s="139"/>
      <c r="L205" s="27"/>
      <c r="M205" s="140" t="s">
        <v>1</v>
      </c>
      <c r="N205" s="141" t="s">
        <v>34</v>
      </c>
      <c r="O205" s="142">
        <v>0</v>
      </c>
      <c r="P205" s="142">
        <f t="shared" si="21"/>
        <v>0</v>
      </c>
      <c r="Q205" s="142">
        <v>0</v>
      </c>
      <c r="R205" s="142">
        <f t="shared" si="22"/>
        <v>0</v>
      </c>
      <c r="S205" s="142">
        <v>0</v>
      </c>
      <c r="T205" s="143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44" t="s">
        <v>187</v>
      </c>
      <c r="AT205" s="144" t="s">
        <v>183</v>
      </c>
      <c r="AU205" s="144" t="s">
        <v>79</v>
      </c>
      <c r="AY205" s="14" t="s">
        <v>182</v>
      </c>
      <c r="BE205" s="145">
        <f t="shared" si="24"/>
        <v>194.25</v>
      </c>
      <c r="BF205" s="145">
        <f t="shared" si="25"/>
        <v>0</v>
      </c>
      <c r="BG205" s="145">
        <f t="shared" si="26"/>
        <v>0</v>
      </c>
      <c r="BH205" s="145">
        <f t="shared" si="27"/>
        <v>0</v>
      </c>
      <c r="BI205" s="145">
        <f t="shared" si="28"/>
        <v>0</v>
      </c>
      <c r="BJ205" s="14" t="s">
        <v>77</v>
      </c>
      <c r="BK205" s="145">
        <f t="shared" si="29"/>
        <v>194.25</v>
      </c>
      <c r="BL205" s="14" t="s">
        <v>187</v>
      </c>
      <c r="BM205" s="144" t="s">
        <v>2071</v>
      </c>
    </row>
    <row r="206" spans="1:65" s="2" customFormat="1" ht="16.5" customHeight="1">
      <c r="A206" s="26"/>
      <c r="B206" s="132"/>
      <c r="C206" s="133" t="s">
        <v>430</v>
      </c>
      <c r="D206" s="133" t="s">
        <v>183</v>
      </c>
      <c r="E206" s="134" t="s">
        <v>2072</v>
      </c>
      <c r="F206" s="135" t="s">
        <v>2073</v>
      </c>
      <c r="G206" s="136" t="s">
        <v>186</v>
      </c>
      <c r="H206" s="137">
        <v>2</v>
      </c>
      <c r="I206" s="138">
        <v>336</v>
      </c>
      <c r="J206" s="138">
        <f t="shared" si="20"/>
        <v>672</v>
      </c>
      <c r="K206" s="139"/>
      <c r="L206" s="27"/>
      <c r="M206" s="140" t="s">
        <v>1</v>
      </c>
      <c r="N206" s="141" t="s">
        <v>34</v>
      </c>
      <c r="O206" s="142">
        <v>0</v>
      </c>
      <c r="P206" s="142">
        <f t="shared" si="21"/>
        <v>0</v>
      </c>
      <c r="Q206" s="142">
        <v>0</v>
      </c>
      <c r="R206" s="142">
        <f t="shared" si="22"/>
        <v>0</v>
      </c>
      <c r="S206" s="142">
        <v>0</v>
      </c>
      <c r="T206" s="143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44" t="s">
        <v>187</v>
      </c>
      <c r="AT206" s="144" t="s">
        <v>183</v>
      </c>
      <c r="AU206" s="144" t="s">
        <v>79</v>
      </c>
      <c r="AY206" s="14" t="s">
        <v>182</v>
      </c>
      <c r="BE206" s="145">
        <f t="shared" si="24"/>
        <v>672</v>
      </c>
      <c r="BF206" s="145">
        <f t="shared" si="25"/>
        <v>0</v>
      </c>
      <c r="BG206" s="145">
        <f t="shared" si="26"/>
        <v>0</v>
      </c>
      <c r="BH206" s="145">
        <f t="shared" si="27"/>
        <v>0</v>
      </c>
      <c r="BI206" s="145">
        <f t="shared" si="28"/>
        <v>0</v>
      </c>
      <c r="BJ206" s="14" t="s">
        <v>77</v>
      </c>
      <c r="BK206" s="145">
        <f t="shared" si="29"/>
        <v>672</v>
      </c>
      <c r="BL206" s="14" t="s">
        <v>187</v>
      </c>
      <c r="BM206" s="144" t="s">
        <v>2074</v>
      </c>
    </row>
    <row r="207" spans="1:65" s="2" customFormat="1" ht="16.5" customHeight="1">
      <c r="A207" s="26"/>
      <c r="B207" s="132"/>
      <c r="C207" s="133" t="s">
        <v>298</v>
      </c>
      <c r="D207" s="133" t="s">
        <v>183</v>
      </c>
      <c r="E207" s="134" t="s">
        <v>2075</v>
      </c>
      <c r="F207" s="135" t="s">
        <v>2013</v>
      </c>
      <c r="G207" s="136" t="s">
        <v>186</v>
      </c>
      <c r="H207" s="137">
        <v>4</v>
      </c>
      <c r="I207" s="138">
        <v>141.75</v>
      </c>
      <c r="J207" s="138">
        <f t="shared" si="20"/>
        <v>567</v>
      </c>
      <c r="K207" s="139"/>
      <c r="L207" s="27"/>
      <c r="M207" s="140" t="s">
        <v>1</v>
      </c>
      <c r="N207" s="141" t="s">
        <v>34</v>
      </c>
      <c r="O207" s="142">
        <v>0</v>
      </c>
      <c r="P207" s="142">
        <f t="shared" si="21"/>
        <v>0</v>
      </c>
      <c r="Q207" s="142">
        <v>0</v>
      </c>
      <c r="R207" s="142">
        <f t="shared" si="22"/>
        <v>0</v>
      </c>
      <c r="S207" s="142">
        <v>0</v>
      </c>
      <c r="T207" s="143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44" t="s">
        <v>187</v>
      </c>
      <c r="AT207" s="144" t="s">
        <v>183</v>
      </c>
      <c r="AU207" s="144" t="s">
        <v>79</v>
      </c>
      <c r="AY207" s="14" t="s">
        <v>182</v>
      </c>
      <c r="BE207" s="145">
        <f t="shared" si="24"/>
        <v>567</v>
      </c>
      <c r="BF207" s="145">
        <f t="shared" si="25"/>
        <v>0</v>
      </c>
      <c r="BG207" s="145">
        <f t="shared" si="26"/>
        <v>0</v>
      </c>
      <c r="BH207" s="145">
        <f t="shared" si="27"/>
        <v>0</v>
      </c>
      <c r="BI207" s="145">
        <f t="shared" si="28"/>
        <v>0</v>
      </c>
      <c r="BJ207" s="14" t="s">
        <v>77</v>
      </c>
      <c r="BK207" s="145">
        <f t="shared" si="29"/>
        <v>567</v>
      </c>
      <c r="BL207" s="14" t="s">
        <v>187</v>
      </c>
      <c r="BM207" s="144" t="s">
        <v>2076</v>
      </c>
    </row>
    <row r="208" spans="1:65" s="2" customFormat="1" ht="16.5" customHeight="1">
      <c r="A208" s="26"/>
      <c r="B208" s="132"/>
      <c r="C208" s="133" t="s">
        <v>437</v>
      </c>
      <c r="D208" s="133" t="s">
        <v>183</v>
      </c>
      <c r="E208" s="134" t="s">
        <v>2077</v>
      </c>
      <c r="F208" s="135" t="s">
        <v>2078</v>
      </c>
      <c r="G208" s="136" t="s">
        <v>186</v>
      </c>
      <c r="H208" s="137">
        <v>3</v>
      </c>
      <c r="I208" s="138">
        <v>141.75</v>
      </c>
      <c r="J208" s="138">
        <f t="shared" si="20"/>
        <v>425.25</v>
      </c>
      <c r="K208" s="139"/>
      <c r="L208" s="27"/>
      <c r="M208" s="140" t="s">
        <v>1</v>
      </c>
      <c r="N208" s="141" t="s">
        <v>34</v>
      </c>
      <c r="O208" s="142">
        <v>0</v>
      </c>
      <c r="P208" s="142">
        <f t="shared" si="21"/>
        <v>0</v>
      </c>
      <c r="Q208" s="142">
        <v>0</v>
      </c>
      <c r="R208" s="142">
        <f t="shared" si="22"/>
        <v>0</v>
      </c>
      <c r="S208" s="142">
        <v>0</v>
      </c>
      <c r="T208" s="143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44" t="s">
        <v>187</v>
      </c>
      <c r="AT208" s="144" t="s">
        <v>183</v>
      </c>
      <c r="AU208" s="144" t="s">
        <v>79</v>
      </c>
      <c r="AY208" s="14" t="s">
        <v>182</v>
      </c>
      <c r="BE208" s="145">
        <f t="shared" si="24"/>
        <v>425.25</v>
      </c>
      <c r="BF208" s="145">
        <f t="shared" si="25"/>
        <v>0</v>
      </c>
      <c r="BG208" s="145">
        <f t="shared" si="26"/>
        <v>0</v>
      </c>
      <c r="BH208" s="145">
        <f t="shared" si="27"/>
        <v>0</v>
      </c>
      <c r="BI208" s="145">
        <f t="shared" si="28"/>
        <v>0</v>
      </c>
      <c r="BJ208" s="14" t="s">
        <v>77</v>
      </c>
      <c r="BK208" s="145">
        <f t="shared" si="29"/>
        <v>425.25</v>
      </c>
      <c r="BL208" s="14" t="s">
        <v>187</v>
      </c>
      <c r="BM208" s="144" t="s">
        <v>2079</v>
      </c>
    </row>
    <row r="209" spans="1:65" s="2" customFormat="1" ht="16.5" customHeight="1">
      <c r="A209" s="26"/>
      <c r="B209" s="132"/>
      <c r="C209" s="133" t="s">
        <v>302</v>
      </c>
      <c r="D209" s="133" t="s">
        <v>183</v>
      </c>
      <c r="E209" s="134" t="s">
        <v>2080</v>
      </c>
      <c r="F209" s="135" t="s">
        <v>2081</v>
      </c>
      <c r="G209" s="136" t="s">
        <v>186</v>
      </c>
      <c r="H209" s="137">
        <v>1</v>
      </c>
      <c r="I209" s="138">
        <v>131.25</v>
      </c>
      <c r="J209" s="138">
        <f t="shared" si="20"/>
        <v>131.25</v>
      </c>
      <c r="K209" s="139"/>
      <c r="L209" s="27"/>
      <c r="M209" s="140" t="s">
        <v>1</v>
      </c>
      <c r="N209" s="141" t="s">
        <v>34</v>
      </c>
      <c r="O209" s="142">
        <v>0</v>
      </c>
      <c r="P209" s="142">
        <f t="shared" si="21"/>
        <v>0</v>
      </c>
      <c r="Q209" s="142">
        <v>0</v>
      </c>
      <c r="R209" s="142">
        <f t="shared" si="22"/>
        <v>0</v>
      </c>
      <c r="S209" s="142">
        <v>0</v>
      </c>
      <c r="T209" s="143">
        <f t="shared" si="2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44" t="s">
        <v>187</v>
      </c>
      <c r="AT209" s="144" t="s">
        <v>183</v>
      </c>
      <c r="AU209" s="144" t="s">
        <v>79</v>
      </c>
      <c r="AY209" s="14" t="s">
        <v>182</v>
      </c>
      <c r="BE209" s="145">
        <f t="shared" si="24"/>
        <v>131.25</v>
      </c>
      <c r="BF209" s="145">
        <f t="shared" si="25"/>
        <v>0</v>
      </c>
      <c r="BG209" s="145">
        <f t="shared" si="26"/>
        <v>0</v>
      </c>
      <c r="BH209" s="145">
        <f t="shared" si="27"/>
        <v>0</v>
      </c>
      <c r="BI209" s="145">
        <f t="shared" si="28"/>
        <v>0</v>
      </c>
      <c r="BJ209" s="14" t="s">
        <v>77</v>
      </c>
      <c r="BK209" s="145">
        <f t="shared" si="29"/>
        <v>131.25</v>
      </c>
      <c r="BL209" s="14" t="s">
        <v>187</v>
      </c>
      <c r="BM209" s="144" t="s">
        <v>2082</v>
      </c>
    </row>
    <row r="210" spans="1:65" s="2" customFormat="1" ht="16.5" customHeight="1">
      <c r="A210" s="26"/>
      <c r="B210" s="132"/>
      <c r="C210" s="133" t="s">
        <v>444</v>
      </c>
      <c r="D210" s="133" t="s">
        <v>183</v>
      </c>
      <c r="E210" s="134" t="s">
        <v>2083</v>
      </c>
      <c r="F210" s="135" t="s">
        <v>2084</v>
      </c>
      <c r="G210" s="136" t="s">
        <v>186</v>
      </c>
      <c r="H210" s="137">
        <v>2</v>
      </c>
      <c r="I210" s="138">
        <v>105</v>
      </c>
      <c r="J210" s="138">
        <f t="shared" si="20"/>
        <v>210</v>
      </c>
      <c r="K210" s="139"/>
      <c r="L210" s="27"/>
      <c r="M210" s="140" t="s">
        <v>1</v>
      </c>
      <c r="N210" s="141" t="s">
        <v>34</v>
      </c>
      <c r="O210" s="142">
        <v>0</v>
      </c>
      <c r="P210" s="142">
        <f t="shared" si="21"/>
        <v>0</v>
      </c>
      <c r="Q210" s="142">
        <v>0</v>
      </c>
      <c r="R210" s="142">
        <f t="shared" si="22"/>
        <v>0</v>
      </c>
      <c r="S210" s="142">
        <v>0</v>
      </c>
      <c r="T210" s="143">
        <f t="shared" si="2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44" t="s">
        <v>187</v>
      </c>
      <c r="AT210" s="144" t="s">
        <v>183</v>
      </c>
      <c r="AU210" s="144" t="s">
        <v>79</v>
      </c>
      <c r="AY210" s="14" t="s">
        <v>182</v>
      </c>
      <c r="BE210" s="145">
        <f t="shared" si="24"/>
        <v>210</v>
      </c>
      <c r="BF210" s="145">
        <f t="shared" si="25"/>
        <v>0</v>
      </c>
      <c r="BG210" s="145">
        <f t="shared" si="26"/>
        <v>0</v>
      </c>
      <c r="BH210" s="145">
        <f t="shared" si="27"/>
        <v>0</v>
      </c>
      <c r="BI210" s="145">
        <f t="shared" si="28"/>
        <v>0</v>
      </c>
      <c r="BJ210" s="14" t="s">
        <v>77</v>
      </c>
      <c r="BK210" s="145">
        <f t="shared" si="29"/>
        <v>210</v>
      </c>
      <c r="BL210" s="14" t="s">
        <v>187</v>
      </c>
      <c r="BM210" s="144" t="s">
        <v>2085</v>
      </c>
    </row>
    <row r="211" spans="1:65" s="2" customFormat="1" ht="16.5" customHeight="1">
      <c r="A211" s="26"/>
      <c r="B211" s="132"/>
      <c r="C211" s="133" t="s">
        <v>305</v>
      </c>
      <c r="D211" s="133" t="s">
        <v>183</v>
      </c>
      <c r="E211" s="134" t="s">
        <v>2086</v>
      </c>
      <c r="F211" s="135" t="s">
        <v>2087</v>
      </c>
      <c r="G211" s="136" t="s">
        <v>197</v>
      </c>
      <c r="H211" s="137">
        <v>3</v>
      </c>
      <c r="I211" s="138">
        <v>178.5</v>
      </c>
      <c r="J211" s="138">
        <f t="shared" si="20"/>
        <v>535.5</v>
      </c>
      <c r="K211" s="139"/>
      <c r="L211" s="27"/>
      <c r="M211" s="140" t="s">
        <v>1</v>
      </c>
      <c r="N211" s="141" t="s">
        <v>34</v>
      </c>
      <c r="O211" s="142">
        <v>0</v>
      </c>
      <c r="P211" s="142">
        <f t="shared" si="21"/>
        <v>0</v>
      </c>
      <c r="Q211" s="142">
        <v>0</v>
      </c>
      <c r="R211" s="142">
        <f t="shared" si="22"/>
        <v>0</v>
      </c>
      <c r="S211" s="142">
        <v>0</v>
      </c>
      <c r="T211" s="143">
        <f t="shared" si="2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44" t="s">
        <v>187</v>
      </c>
      <c r="AT211" s="144" t="s">
        <v>183</v>
      </c>
      <c r="AU211" s="144" t="s">
        <v>79</v>
      </c>
      <c r="AY211" s="14" t="s">
        <v>182</v>
      </c>
      <c r="BE211" s="145">
        <f t="shared" si="24"/>
        <v>535.5</v>
      </c>
      <c r="BF211" s="145">
        <f t="shared" si="25"/>
        <v>0</v>
      </c>
      <c r="BG211" s="145">
        <f t="shared" si="26"/>
        <v>0</v>
      </c>
      <c r="BH211" s="145">
        <f t="shared" si="27"/>
        <v>0</v>
      </c>
      <c r="BI211" s="145">
        <f t="shared" si="28"/>
        <v>0</v>
      </c>
      <c r="BJ211" s="14" t="s">
        <v>77</v>
      </c>
      <c r="BK211" s="145">
        <f t="shared" si="29"/>
        <v>535.5</v>
      </c>
      <c r="BL211" s="14" t="s">
        <v>187</v>
      </c>
      <c r="BM211" s="144" t="s">
        <v>2088</v>
      </c>
    </row>
    <row r="212" spans="1:65" s="2" customFormat="1" ht="16.5" customHeight="1">
      <c r="A212" s="26"/>
      <c r="B212" s="132"/>
      <c r="C212" s="133" t="s">
        <v>451</v>
      </c>
      <c r="D212" s="133" t="s">
        <v>183</v>
      </c>
      <c r="E212" s="134" t="s">
        <v>2089</v>
      </c>
      <c r="F212" s="135" t="s">
        <v>2090</v>
      </c>
      <c r="G212" s="136" t="s">
        <v>197</v>
      </c>
      <c r="H212" s="137">
        <v>2</v>
      </c>
      <c r="I212" s="138">
        <v>173.25</v>
      </c>
      <c r="J212" s="138">
        <f t="shared" si="20"/>
        <v>346.5</v>
      </c>
      <c r="K212" s="139"/>
      <c r="L212" s="27"/>
      <c r="M212" s="140" t="s">
        <v>1</v>
      </c>
      <c r="N212" s="141" t="s">
        <v>34</v>
      </c>
      <c r="O212" s="142">
        <v>0</v>
      </c>
      <c r="P212" s="142">
        <f t="shared" si="21"/>
        <v>0</v>
      </c>
      <c r="Q212" s="142">
        <v>0</v>
      </c>
      <c r="R212" s="142">
        <f t="shared" si="22"/>
        <v>0</v>
      </c>
      <c r="S212" s="142">
        <v>0</v>
      </c>
      <c r="T212" s="143">
        <f t="shared" si="2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44" t="s">
        <v>187</v>
      </c>
      <c r="AT212" s="144" t="s">
        <v>183</v>
      </c>
      <c r="AU212" s="144" t="s">
        <v>79</v>
      </c>
      <c r="AY212" s="14" t="s">
        <v>182</v>
      </c>
      <c r="BE212" s="145">
        <f t="shared" si="24"/>
        <v>346.5</v>
      </c>
      <c r="BF212" s="145">
        <f t="shared" si="25"/>
        <v>0</v>
      </c>
      <c r="BG212" s="145">
        <f t="shared" si="26"/>
        <v>0</v>
      </c>
      <c r="BH212" s="145">
        <f t="shared" si="27"/>
        <v>0</v>
      </c>
      <c r="BI212" s="145">
        <f t="shared" si="28"/>
        <v>0</v>
      </c>
      <c r="BJ212" s="14" t="s">
        <v>77</v>
      </c>
      <c r="BK212" s="145">
        <f t="shared" si="29"/>
        <v>346.5</v>
      </c>
      <c r="BL212" s="14" t="s">
        <v>187</v>
      </c>
      <c r="BM212" s="144" t="s">
        <v>2091</v>
      </c>
    </row>
    <row r="213" spans="1:65" s="2" customFormat="1" ht="16.5" customHeight="1">
      <c r="A213" s="26"/>
      <c r="B213" s="132"/>
      <c r="C213" s="133" t="s">
        <v>309</v>
      </c>
      <c r="D213" s="133" t="s">
        <v>183</v>
      </c>
      <c r="E213" s="134" t="s">
        <v>2092</v>
      </c>
      <c r="F213" s="135" t="s">
        <v>2022</v>
      </c>
      <c r="G213" s="136" t="s">
        <v>197</v>
      </c>
      <c r="H213" s="137">
        <v>4</v>
      </c>
      <c r="I213" s="138">
        <v>136.5</v>
      </c>
      <c r="J213" s="138">
        <f t="shared" si="20"/>
        <v>546</v>
      </c>
      <c r="K213" s="139"/>
      <c r="L213" s="27"/>
      <c r="M213" s="140" t="s">
        <v>1</v>
      </c>
      <c r="N213" s="141" t="s">
        <v>34</v>
      </c>
      <c r="O213" s="142">
        <v>0</v>
      </c>
      <c r="P213" s="142">
        <f t="shared" si="21"/>
        <v>0</v>
      </c>
      <c r="Q213" s="142">
        <v>0</v>
      </c>
      <c r="R213" s="142">
        <f t="shared" si="22"/>
        <v>0</v>
      </c>
      <c r="S213" s="142">
        <v>0</v>
      </c>
      <c r="T213" s="143">
        <f t="shared" si="2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44" t="s">
        <v>187</v>
      </c>
      <c r="AT213" s="144" t="s">
        <v>183</v>
      </c>
      <c r="AU213" s="144" t="s">
        <v>79</v>
      </c>
      <c r="AY213" s="14" t="s">
        <v>182</v>
      </c>
      <c r="BE213" s="145">
        <f t="shared" si="24"/>
        <v>546</v>
      </c>
      <c r="BF213" s="145">
        <f t="shared" si="25"/>
        <v>0</v>
      </c>
      <c r="BG213" s="145">
        <f t="shared" si="26"/>
        <v>0</v>
      </c>
      <c r="BH213" s="145">
        <f t="shared" si="27"/>
        <v>0</v>
      </c>
      <c r="BI213" s="145">
        <f t="shared" si="28"/>
        <v>0</v>
      </c>
      <c r="BJ213" s="14" t="s">
        <v>77</v>
      </c>
      <c r="BK213" s="145">
        <f t="shared" si="29"/>
        <v>546</v>
      </c>
      <c r="BL213" s="14" t="s">
        <v>187</v>
      </c>
      <c r="BM213" s="144" t="s">
        <v>2093</v>
      </c>
    </row>
    <row r="214" spans="1:65" s="2" customFormat="1" ht="16.5" customHeight="1">
      <c r="A214" s="26"/>
      <c r="B214" s="132"/>
      <c r="C214" s="133" t="s">
        <v>456</v>
      </c>
      <c r="D214" s="133" t="s">
        <v>183</v>
      </c>
      <c r="E214" s="134" t="s">
        <v>2094</v>
      </c>
      <c r="F214" s="135" t="s">
        <v>2028</v>
      </c>
      <c r="G214" s="136" t="s">
        <v>197</v>
      </c>
      <c r="H214" s="137">
        <v>6</v>
      </c>
      <c r="I214" s="138">
        <v>52.5</v>
      </c>
      <c r="J214" s="138">
        <f t="shared" si="20"/>
        <v>315</v>
      </c>
      <c r="K214" s="139"/>
      <c r="L214" s="27"/>
      <c r="M214" s="140" t="s">
        <v>1</v>
      </c>
      <c r="N214" s="141" t="s">
        <v>34</v>
      </c>
      <c r="O214" s="142">
        <v>0</v>
      </c>
      <c r="P214" s="142">
        <f t="shared" si="21"/>
        <v>0</v>
      </c>
      <c r="Q214" s="142">
        <v>0</v>
      </c>
      <c r="R214" s="142">
        <f t="shared" si="22"/>
        <v>0</v>
      </c>
      <c r="S214" s="142">
        <v>0</v>
      </c>
      <c r="T214" s="143">
        <f t="shared" si="2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44" t="s">
        <v>187</v>
      </c>
      <c r="AT214" s="144" t="s">
        <v>183</v>
      </c>
      <c r="AU214" s="144" t="s">
        <v>79</v>
      </c>
      <c r="AY214" s="14" t="s">
        <v>182</v>
      </c>
      <c r="BE214" s="145">
        <f t="shared" si="24"/>
        <v>315</v>
      </c>
      <c r="BF214" s="145">
        <f t="shared" si="25"/>
        <v>0</v>
      </c>
      <c r="BG214" s="145">
        <f t="shared" si="26"/>
        <v>0</v>
      </c>
      <c r="BH214" s="145">
        <f t="shared" si="27"/>
        <v>0</v>
      </c>
      <c r="BI214" s="145">
        <f t="shared" si="28"/>
        <v>0</v>
      </c>
      <c r="BJ214" s="14" t="s">
        <v>77</v>
      </c>
      <c r="BK214" s="145">
        <f t="shared" si="29"/>
        <v>315</v>
      </c>
      <c r="BL214" s="14" t="s">
        <v>187</v>
      </c>
      <c r="BM214" s="144" t="s">
        <v>2095</v>
      </c>
    </row>
    <row r="215" spans="1:65" s="2" customFormat="1" ht="21.75" customHeight="1">
      <c r="A215" s="26"/>
      <c r="B215" s="132"/>
      <c r="C215" s="133" t="s">
        <v>312</v>
      </c>
      <c r="D215" s="133" t="s">
        <v>183</v>
      </c>
      <c r="E215" s="134" t="s">
        <v>2096</v>
      </c>
      <c r="F215" s="135" t="s">
        <v>2097</v>
      </c>
      <c r="G215" s="136" t="s">
        <v>1967</v>
      </c>
      <c r="H215" s="137">
        <v>1</v>
      </c>
      <c r="I215" s="138">
        <v>12237.75</v>
      </c>
      <c r="J215" s="138">
        <f t="shared" si="20"/>
        <v>12237.75</v>
      </c>
      <c r="K215" s="139"/>
      <c r="L215" s="27"/>
      <c r="M215" s="140" t="s">
        <v>1</v>
      </c>
      <c r="N215" s="141" t="s">
        <v>34</v>
      </c>
      <c r="O215" s="142">
        <v>0</v>
      </c>
      <c r="P215" s="142">
        <f t="shared" si="21"/>
        <v>0</v>
      </c>
      <c r="Q215" s="142">
        <v>0</v>
      </c>
      <c r="R215" s="142">
        <f t="shared" si="22"/>
        <v>0</v>
      </c>
      <c r="S215" s="142">
        <v>0</v>
      </c>
      <c r="T215" s="143">
        <f t="shared" si="2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44" t="s">
        <v>187</v>
      </c>
      <c r="AT215" s="144" t="s">
        <v>183</v>
      </c>
      <c r="AU215" s="144" t="s">
        <v>79</v>
      </c>
      <c r="AY215" s="14" t="s">
        <v>182</v>
      </c>
      <c r="BE215" s="145">
        <f t="shared" si="24"/>
        <v>12237.75</v>
      </c>
      <c r="BF215" s="145">
        <f t="shared" si="25"/>
        <v>0</v>
      </c>
      <c r="BG215" s="145">
        <f t="shared" si="26"/>
        <v>0</v>
      </c>
      <c r="BH215" s="145">
        <f t="shared" si="27"/>
        <v>0</v>
      </c>
      <c r="BI215" s="145">
        <f t="shared" si="28"/>
        <v>0</v>
      </c>
      <c r="BJ215" s="14" t="s">
        <v>77</v>
      </c>
      <c r="BK215" s="145">
        <f t="shared" si="29"/>
        <v>12237.75</v>
      </c>
      <c r="BL215" s="14" t="s">
        <v>187</v>
      </c>
      <c r="BM215" s="144" t="s">
        <v>2098</v>
      </c>
    </row>
    <row r="216" spans="1:65" s="11" customFormat="1" ht="22.9" customHeight="1">
      <c r="B216" s="122"/>
      <c r="D216" s="123" t="s">
        <v>68</v>
      </c>
      <c r="E216" s="164" t="s">
        <v>86</v>
      </c>
      <c r="F216" s="164" t="s">
        <v>2099</v>
      </c>
      <c r="J216" s="165">
        <f>BK216</f>
        <v>33102.300000000003</v>
      </c>
      <c r="L216" s="122"/>
      <c r="M216" s="126"/>
      <c r="N216" s="127"/>
      <c r="O216" s="127"/>
      <c r="P216" s="128">
        <f>SUM(P217:P239)</f>
        <v>0</v>
      </c>
      <c r="Q216" s="127"/>
      <c r="R216" s="128">
        <f>SUM(R217:R239)</f>
        <v>0</v>
      </c>
      <c r="S216" s="127"/>
      <c r="T216" s="129">
        <f>SUM(T217:T239)</f>
        <v>0</v>
      </c>
      <c r="AR216" s="123" t="s">
        <v>77</v>
      </c>
      <c r="AT216" s="130" t="s">
        <v>68</v>
      </c>
      <c r="AU216" s="130" t="s">
        <v>77</v>
      </c>
      <c r="AY216" s="123" t="s">
        <v>182</v>
      </c>
      <c r="BK216" s="131">
        <f>SUM(BK217:BK239)</f>
        <v>33102.300000000003</v>
      </c>
    </row>
    <row r="217" spans="1:65" s="2" customFormat="1" ht="66.75" customHeight="1">
      <c r="A217" s="26"/>
      <c r="B217" s="132"/>
      <c r="C217" s="133" t="s">
        <v>463</v>
      </c>
      <c r="D217" s="133" t="s">
        <v>183</v>
      </c>
      <c r="E217" s="134" t="s">
        <v>2100</v>
      </c>
      <c r="F217" s="135" t="s">
        <v>2101</v>
      </c>
      <c r="G217" s="136" t="s">
        <v>186</v>
      </c>
      <c r="H217" s="137">
        <v>1</v>
      </c>
      <c r="I217" s="138">
        <v>6422.85</v>
      </c>
      <c r="J217" s="138">
        <f t="shared" ref="J217:J239" si="30">ROUND(I217*H217,2)</f>
        <v>6422.85</v>
      </c>
      <c r="K217" s="139"/>
      <c r="L217" s="27"/>
      <c r="M217" s="140" t="s">
        <v>1</v>
      </c>
      <c r="N217" s="141" t="s">
        <v>34</v>
      </c>
      <c r="O217" s="142">
        <v>0</v>
      </c>
      <c r="P217" s="142">
        <f t="shared" ref="P217:P239" si="31">O217*H217</f>
        <v>0</v>
      </c>
      <c r="Q217" s="142">
        <v>0</v>
      </c>
      <c r="R217" s="142">
        <f t="shared" ref="R217:R239" si="32">Q217*H217</f>
        <v>0</v>
      </c>
      <c r="S217" s="142">
        <v>0</v>
      </c>
      <c r="T217" s="143">
        <f t="shared" ref="T217:T239" si="33">S217*H217</f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44" t="s">
        <v>187</v>
      </c>
      <c r="AT217" s="144" t="s">
        <v>183</v>
      </c>
      <c r="AU217" s="144" t="s">
        <v>79</v>
      </c>
      <c r="AY217" s="14" t="s">
        <v>182</v>
      </c>
      <c r="BE217" s="145">
        <f t="shared" ref="BE217:BE239" si="34">IF(N217="základní",J217,0)</f>
        <v>6422.85</v>
      </c>
      <c r="BF217" s="145">
        <f t="shared" ref="BF217:BF239" si="35">IF(N217="snížená",J217,0)</f>
        <v>0</v>
      </c>
      <c r="BG217" s="145">
        <f t="shared" ref="BG217:BG239" si="36">IF(N217="zákl. přenesená",J217,0)</f>
        <v>0</v>
      </c>
      <c r="BH217" s="145">
        <f t="shared" ref="BH217:BH239" si="37">IF(N217="sníž. přenesená",J217,0)</f>
        <v>0</v>
      </c>
      <c r="BI217" s="145">
        <f t="shared" ref="BI217:BI239" si="38">IF(N217="nulová",J217,0)</f>
        <v>0</v>
      </c>
      <c r="BJ217" s="14" t="s">
        <v>77</v>
      </c>
      <c r="BK217" s="145">
        <f t="shared" ref="BK217:BK239" si="39">ROUND(I217*H217,2)</f>
        <v>6422.85</v>
      </c>
      <c r="BL217" s="14" t="s">
        <v>187</v>
      </c>
      <c r="BM217" s="144" t="s">
        <v>2102</v>
      </c>
    </row>
    <row r="218" spans="1:65" s="2" customFormat="1" ht="16.5" customHeight="1">
      <c r="A218" s="26"/>
      <c r="B218" s="132"/>
      <c r="C218" s="133" t="s">
        <v>316</v>
      </c>
      <c r="D218" s="133" t="s">
        <v>183</v>
      </c>
      <c r="E218" s="134" t="s">
        <v>2103</v>
      </c>
      <c r="F218" s="135" t="s">
        <v>2041</v>
      </c>
      <c r="G218" s="136" t="s">
        <v>186</v>
      </c>
      <c r="H218" s="137">
        <v>2</v>
      </c>
      <c r="I218" s="138">
        <v>114.45</v>
      </c>
      <c r="J218" s="138">
        <f t="shared" si="30"/>
        <v>228.9</v>
      </c>
      <c r="K218" s="139"/>
      <c r="L218" s="27"/>
      <c r="M218" s="140" t="s">
        <v>1</v>
      </c>
      <c r="N218" s="141" t="s">
        <v>34</v>
      </c>
      <c r="O218" s="142">
        <v>0</v>
      </c>
      <c r="P218" s="142">
        <f t="shared" si="31"/>
        <v>0</v>
      </c>
      <c r="Q218" s="142">
        <v>0</v>
      </c>
      <c r="R218" s="142">
        <f t="shared" si="32"/>
        <v>0</v>
      </c>
      <c r="S218" s="142">
        <v>0</v>
      </c>
      <c r="T218" s="143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44" t="s">
        <v>187</v>
      </c>
      <c r="AT218" s="144" t="s">
        <v>183</v>
      </c>
      <c r="AU218" s="144" t="s">
        <v>79</v>
      </c>
      <c r="AY218" s="14" t="s">
        <v>182</v>
      </c>
      <c r="BE218" s="145">
        <f t="shared" si="34"/>
        <v>228.9</v>
      </c>
      <c r="BF218" s="145">
        <f t="shared" si="35"/>
        <v>0</v>
      </c>
      <c r="BG218" s="145">
        <f t="shared" si="36"/>
        <v>0</v>
      </c>
      <c r="BH218" s="145">
        <f t="shared" si="37"/>
        <v>0</v>
      </c>
      <c r="BI218" s="145">
        <f t="shared" si="38"/>
        <v>0</v>
      </c>
      <c r="BJ218" s="14" t="s">
        <v>77</v>
      </c>
      <c r="BK218" s="145">
        <f t="shared" si="39"/>
        <v>228.9</v>
      </c>
      <c r="BL218" s="14" t="s">
        <v>187</v>
      </c>
      <c r="BM218" s="144" t="s">
        <v>2104</v>
      </c>
    </row>
    <row r="219" spans="1:65" s="2" customFormat="1" ht="21.75" customHeight="1">
      <c r="A219" s="26"/>
      <c r="B219" s="132"/>
      <c r="C219" s="133" t="s">
        <v>470</v>
      </c>
      <c r="D219" s="133" t="s">
        <v>183</v>
      </c>
      <c r="E219" s="134" t="s">
        <v>2105</v>
      </c>
      <c r="F219" s="135" t="s">
        <v>1977</v>
      </c>
      <c r="G219" s="136" t="s">
        <v>186</v>
      </c>
      <c r="H219" s="137">
        <v>1</v>
      </c>
      <c r="I219" s="138">
        <v>437.85</v>
      </c>
      <c r="J219" s="138">
        <f t="shared" si="30"/>
        <v>437.85</v>
      </c>
      <c r="K219" s="139"/>
      <c r="L219" s="27"/>
      <c r="M219" s="140" t="s">
        <v>1</v>
      </c>
      <c r="N219" s="141" t="s">
        <v>34</v>
      </c>
      <c r="O219" s="142">
        <v>0</v>
      </c>
      <c r="P219" s="142">
        <f t="shared" si="31"/>
        <v>0</v>
      </c>
      <c r="Q219" s="142">
        <v>0</v>
      </c>
      <c r="R219" s="142">
        <f t="shared" si="32"/>
        <v>0</v>
      </c>
      <c r="S219" s="142">
        <v>0</v>
      </c>
      <c r="T219" s="143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44" t="s">
        <v>187</v>
      </c>
      <c r="AT219" s="144" t="s">
        <v>183</v>
      </c>
      <c r="AU219" s="144" t="s">
        <v>79</v>
      </c>
      <c r="AY219" s="14" t="s">
        <v>182</v>
      </c>
      <c r="BE219" s="145">
        <f t="shared" si="34"/>
        <v>437.85</v>
      </c>
      <c r="BF219" s="145">
        <f t="shared" si="35"/>
        <v>0</v>
      </c>
      <c r="BG219" s="145">
        <f t="shared" si="36"/>
        <v>0</v>
      </c>
      <c r="BH219" s="145">
        <f t="shared" si="37"/>
        <v>0</v>
      </c>
      <c r="BI219" s="145">
        <f t="shared" si="38"/>
        <v>0</v>
      </c>
      <c r="BJ219" s="14" t="s">
        <v>77</v>
      </c>
      <c r="BK219" s="145">
        <f t="shared" si="39"/>
        <v>437.85</v>
      </c>
      <c r="BL219" s="14" t="s">
        <v>187</v>
      </c>
      <c r="BM219" s="144" t="s">
        <v>2106</v>
      </c>
    </row>
    <row r="220" spans="1:65" s="2" customFormat="1" ht="16.5" customHeight="1">
      <c r="A220" s="26"/>
      <c r="B220" s="132"/>
      <c r="C220" s="133" t="s">
        <v>320</v>
      </c>
      <c r="D220" s="133" t="s">
        <v>183</v>
      </c>
      <c r="E220" s="134" t="s">
        <v>2107</v>
      </c>
      <c r="F220" s="135" t="s">
        <v>2046</v>
      </c>
      <c r="G220" s="136" t="s">
        <v>186</v>
      </c>
      <c r="H220" s="137">
        <v>2</v>
      </c>
      <c r="I220" s="138">
        <v>1408.05</v>
      </c>
      <c r="J220" s="138">
        <f t="shared" si="30"/>
        <v>2816.1</v>
      </c>
      <c r="K220" s="139"/>
      <c r="L220" s="27"/>
      <c r="M220" s="140" t="s">
        <v>1</v>
      </c>
      <c r="N220" s="141" t="s">
        <v>34</v>
      </c>
      <c r="O220" s="142">
        <v>0</v>
      </c>
      <c r="P220" s="142">
        <f t="shared" si="31"/>
        <v>0</v>
      </c>
      <c r="Q220" s="142">
        <v>0</v>
      </c>
      <c r="R220" s="142">
        <f t="shared" si="32"/>
        <v>0</v>
      </c>
      <c r="S220" s="142">
        <v>0</v>
      </c>
      <c r="T220" s="143">
        <f t="shared" si="3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44" t="s">
        <v>187</v>
      </c>
      <c r="AT220" s="144" t="s">
        <v>183</v>
      </c>
      <c r="AU220" s="144" t="s">
        <v>79</v>
      </c>
      <c r="AY220" s="14" t="s">
        <v>182</v>
      </c>
      <c r="BE220" s="145">
        <f t="shared" si="34"/>
        <v>2816.1</v>
      </c>
      <c r="BF220" s="145">
        <f t="shared" si="35"/>
        <v>0</v>
      </c>
      <c r="BG220" s="145">
        <f t="shared" si="36"/>
        <v>0</v>
      </c>
      <c r="BH220" s="145">
        <f t="shared" si="37"/>
        <v>0</v>
      </c>
      <c r="BI220" s="145">
        <f t="shared" si="38"/>
        <v>0</v>
      </c>
      <c r="BJ220" s="14" t="s">
        <v>77</v>
      </c>
      <c r="BK220" s="145">
        <f t="shared" si="39"/>
        <v>2816.1</v>
      </c>
      <c r="BL220" s="14" t="s">
        <v>187</v>
      </c>
      <c r="BM220" s="144" t="s">
        <v>2108</v>
      </c>
    </row>
    <row r="221" spans="1:65" s="2" customFormat="1" ht="16.5" customHeight="1">
      <c r="A221" s="26"/>
      <c r="B221" s="132"/>
      <c r="C221" s="133" t="s">
        <v>477</v>
      </c>
      <c r="D221" s="133" t="s">
        <v>183</v>
      </c>
      <c r="E221" s="134" t="s">
        <v>2109</v>
      </c>
      <c r="F221" s="135" t="s">
        <v>2049</v>
      </c>
      <c r="G221" s="136" t="s">
        <v>186</v>
      </c>
      <c r="H221" s="137">
        <v>1</v>
      </c>
      <c r="I221" s="138">
        <v>1524.6</v>
      </c>
      <c r="J221" s="138">
        <f t="shared" si="30"/>
        <v>1524.6</v>
      </c>
      <c r="K221" s="139"/>
      <c r="L221" s="27"/>
      <c r="M221" s="140" t="s">
        <v>1</v>
      </c>
      <c r="N221" s="141" t="s">
        <v>34</v>
      </c>
      <c r="O221" s="142">
        <v>0</v>
      </c>
      <c r="P221" s="142">
        <f t="shared" si="31"/>
        <v>0</v>
      </c>
      <c r="Q221" s="142">
        <v>0</v>
      </c>
      <c r="R221" s="142">
        <f t="shared" si="32"/>
        <v>0</v>
      </c>
      <c r="S221" s="142">
        <v>0</v>
      </c>
      <c r="T221" s="143">
        <f t="shared" si="3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44" t="s">
        <v>187</v>
      </c>
      <c r="AT221" s="144" t="s">
        <v>183</v>
      </c>
      <c r="AU221" s="144" t="s">
        <v>79</v>
      </c>
      <c r="AY221" s="14" t="s">
        <v>182</v>
      </c>
      <c r="BE221" s="145">
        <f t="shared" si="34"/>
        <v>1524.6</v>
      </c>
      <c r="BF221" s="145">
        <f t="shared" si="35"/>
        <v>0</v>
      </c>
      <c r="BG221" s="145">
        <f t="shared" si="36"/>
        <v>0</v>
      </c>
      <c r="BH221" s="145">
        <f t="shared" si="37"/>
        <v>0</v>
      </c>
      <c r="BI221" s="145">
        <f t="shared" si="38"/>
        <v>0</v>
      </c>
      <c r="BJ221" s="14" t="s">
        <v>77</v>
      </c>
      <c r="BK221" s="145">
        <f t="shared" si="39"/>
        <v>1524.6</v>
      </c>
      <c r="BL221" s="14" t="s">
        <v>187</v>
      </c>
      <c r="BM221" s="144" t="s">
        <v>2110</v>
      </c>
    </row>
    <row r="222" spans="1:65" s="2" customFormat="1" ht="16.5" customHeight="1">
      <c r="A222" s="26"/>
      <c r="B222" s="132"/>
      <c r="C222" s="133" t="s">
        <v>324</v>
      </c>
      <c r="D222" s="133" t="s">
        <v>183</v>
      </c>
      <c r="E222" s="134" t="s">
        <v>2111</v>
      </c>
      <c r="F222" s="135" t="s">
        <v>2052</v>
      </c>
      <c r="G222" s="136" t="s">
        <v>186</v>
      </c>
      <c r="H222" s="137">
        <v>1</v>
      </c>
      <c r="I222" s="138">
        <v>222.6</v>
      </c>
      <c r="J222" s="138">
        <f t="shared" si="30"/>
        <v>222.6</v>
      </c>
      <c r="K222" s="139"/>
      <c r="L222" s="27"/>
      <c r="M222" s="140" t="s">
        <v>1</v>
      </c>
      <c r="N222" s="141" t="s">
        <v>34</v>
      </c>
      <c r="O222" s="142">
        <v>0</v>
      </c>
      <c r="P222" s="142">
        <f t="shared" si="31"/>
        <v>0</v>
      </c>
      <c r="Q222" s="142">
        <v>0</v>
      </c>
      <c r="R222" s="142">
        <f t="shared" si="32"/>
        <v>0</v>
      </c>
      <c r="S222" s="142">
        <v>0</v>
      </c>
      <c r="T222" s="143">
        <f t="shared" si="3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44" t="s">
        <v>187</v>
      </c>
      <c r="AT222" s="144" t="s">
        <v>183</v>
      </c>
      <c r="AU222" s="144" t="s">
        <v>79</v>
      </c>
      <c r="AY222" s="14" t="s">
        <v>182</v>
      </c>
      <c r="BE222" s="145">
        <f t="shared" si="34"/>
        <v>222.6</v>
      </c>
      <c r="BF222" s="145">
        <f t="shared" si="35"/>
        <v>0</v>
      </c>
      <c r="BG222" s="145">
        <f t="shared" si="36"/>
        <v>0</v>
      </c>
      <c r="BH222" s="145">
        <f t="shared" si="37"/>
        <v>0</v>
      </c>
      <c r="BI222" s="145">
        <f t="shared" si="38"/>
        <v>0</v>
      </c>
      <c r="BJ222" s="14" t="s">
        <v>77</v>
      </c>
      <c r="BK222" s="145">
        <f t="shared" si="39"/>
        <v>222.6</v>
      </c>
      <c r="BL222" s="14" t="s">
        <v>187</v>
      </c>
      <c r="BM222" s="144" t="s">
        <v>2112</v>
      </c>
    </row>
    <row r="223" spans="1:65" s="2" customFormat="1" ht="44.25" customHeight="1">
      <c r="A223" s="26"/>
      <c r="B223" s="132"/>
      <c r="C223" s="133" t="s">
        <v>484</v>
      </c>
      <c r="D223" s="133" t="s">
        <v>183</v>
      </c>
      <c r="E223" s="134" t="s">
        <v>2113</v>
      </c>
      <c r="F223" s="135" t="s">
        <v>2055</v>
      </c>
      <c r="G223" s="136" t="s">
        <v>186</v>
      </c>
      <c r="H223" s="137">
        <v>4</v>
      </c>
      <c r="I223" s="138">
        <v>1057.3499999999999</v>
      </c>
      <c r="J223" s="138">
        <f t="shared" si="30"/>
        <v>4229.3999999999996</v>
      </c>
      <c r="K223" s="139"/>
      <c r="L223" s="27"/>
      <c r="M223" s="140" t="s">
        <v>1</v>
      </c>
      <c r="N223" s="141" t="s">
        <v>34</v>
      </c>
      <c r="O223" s="142">
        <v>0</v>
      </c>
      <c r="P223" s="142">
        <f t="shared" si="31"/>
        <v>0</v>
      </c>
      <c r="Q223" s="142">
        <v>0</v>
      </c>
      <c r="R223" s="142">
        <f t="shared" si="32"/>
        <v>0</v>
      </c>
      <c r="S223" s="142">
        <v>0</v>
      </c>
      <c r="T223" s="143">
        <f t="shared" si="3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44" t="s">
        <v>187</v>
      </c>
      <c r="AT223" s="144" t="s">
        <v>183</v>
      </c>
      <c r="AU223" s="144" t="s">
        <v>79</v>
      </c>
      <c r="AY223" s="14" t="s">
        <v>182</v>
      </c>
      <c r="BE223" s="145">
        <f t="shared" si="34"/>
        <v>4229.3999999999996</v>
      </c>
      <c r="BF223" s="145">
        <f t="shared" si="35"/>
        <v>0</v>
      </c>
      <c r="BG223" s="145">
        <f t="shared" si="36"/>
        <v>0</v>
      </c>
      <c r="BH223" s="145">
        <f t="shared" si="37"/>
        <v>0</v>
      </c>
      <c r="BI223" s="145">
        <f t="shared" si="38"/>
        <v>0</v>
      </c>
      <c r="BJ223" s="14" t="s">
        <v>77</v>
      </c>
      <c r="BK223" s="145">
        <f t="shared" si="39"/>
        <v>4229.3999999999996</v>
      </c>
      <c r="BL223" s="14" t="s">
        <v>187</v>
      </c>
      <c r="BM223" s="144" t="s">
        <v>2114</v>
      </c>
    </row>
    <row r="224" spans="1:65" s="2" customFormat="1" ht="16.5" customHeight="1">
      <c r="A224" s="26"/>
      <c r="B224" s="132"/>
      <c r="C224" s="133" t="s">
        <v>327</v>
      </c>
      <c r="D224" s="133" t="s">
        <v>183</v>
      </c>
      <c r="E224" s="134" t="s">
        <v>2115</v>
      </c>
      <c r="F224" s="135" t="s">
        <v>1992</v>
      </c>
      <c r="G224" s="136" t="s">
        <v>186</v>
      </c>
      <c r="H224" s="137">
        <v>5</v>
      </c>
      <c r="I224" s="138">
        <v>175.35</v>
      </c>
      <c r="J224" s="138">
        <f t="shared" si="30"/>
        <v>876.75</v>
      </c>
      <c r="K224" s="139"/>
      <c r="L224" s="27"/>
      <c r="M224" s="140" t="s">
        <v>1</v>
      </c>
      <c r="N224" s="141" t="s">
        <v>34</v>
      </c>
      <c r="O224" s="142">
        <v>0</v>
      </c>
      <c r="P224" s="142">
        <f t="shared" si="31"/>
        <v>0</v>
      </c>
      <c r="Q224" s="142">
        <v>0</v>
      </c>
      <c r="R224" s="142">
        <f t="shared" si="32"/>
        <v>0</v>
      </c>
      <c r="S224" s="142">
        <v>0</v>
      </c>
      <c r="T224" s="143">
        <f t="shared" si="3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44" t="s">
        <v>187</v>
      </c>
      <c r="AT224" s="144" t="s">
        <v>183</v>
      </c>
      <c r="AU224" s="144" t="s">
        <v>79</v>
      </c>
      <c r="AY224" s="14" t="s">
        <v>182</v>
      </c>
      <c r="BE224" s="145">
        <f t="shared" si="34"/>
        <v>876.75</v>
      </c>
      <c r="BF224" s="145">
        <f t="shared" si="35"/>
        <v>0</v>
      </c>
      <c r="BG224" s="145">
        <f t="shared" si="36"/>
        <v>0</v>
      </c>
      <c r="BH224" s="145">
        <f t="shared" si="37"/>
        <v>0</v>
      </c>
      <c r="BI224" s="145">
        <f t="shared" si="38"/>
        <v>0</v>
      </c>
      <c r="BJ224" s="14" t="s">
        <v>77</v>
      </c>
      <c r="BK224" s="145">
        <f t="shared" si="39"/>
        <v>876.75</v>
      </c>
      <c r="BL224" s="14" t="s">
        <v>187</v>
      </c>
      <c r="BM224" s="144" t="s">
        <v>2116</v>
      </c>
    </row>
    <row r="225" spans="1:65" s="2" customFormat="1" ht="16.5" customHeight="1">
      <c r="A225" s="26"/>
      <c r="B225" s="132"/>
      <c r="C225" s="133" t="s">
        <v>491</v>
      </c>
      <c r="D225" s="133" t="s">
        <v>183</v>
      </c>
      <c r="E225" s="134" t="s">
        <v>2117</v>
      </c>
      <c r="F225" s="135" t="s">
        <v>1995</v>
      </c>
      <c r="G225" s="136" t="s">
        <v>186</v>
      </c>
      <c r="H225" s="137">
        <v>5</v>
      </c>
      <c r="I225" s="138">
        <v>1.05</v>
      </c>
      <c r="J225" s="138">
        <f t="shared" si="30"/>
        <v>5.25</v>
      </c>
      <c r="K225" s="139"/>
      <c r="L225" s="27"/>
      <c r="M225" s="140" t="s">
        <v>1</v>
      </c>
      <c r="N225" s="141" t="s">
        <v>34</v>
      </c>
      <c r="O225" s="142">
        <v>0</v>
      </c>
      <c r="P225" s="142">
        <f t="shared" si="31"/>
        <v>0</v>
      </c>
      <c r="Q225" s="142">
        <v>0</v>
      </c>
      <c r="R225" s="142">
        <f t="shared" si="32"/>
        <v>0</v>
      </c>
      <c r="S225" s="142">
        <v>0</v>
      </c>
      <c r="T225" s="143">
        <f t="shared" si="3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44" t="s">
        <v>187</v>
      </c>
      <c r="AT225" s="144" t="s">
        <v>183</v>
      </c>
      <c r="AU225" s="144" t="s">
        <v>79</v>
      </c>
      <c r="AY225" s="14" t="s">
        <v>182</v>
      </c>
      <c r="BE225" s="145">
        <f t="shared" si="34"/>
        <v>5.25</v>
      </c>
      <c r="BF225" s="145">
        <f t="shared" si="35"/>
        <v>0</v>
      </c>
      <c r="BG225" s="145">
        <f t="shared" si="36"/>
        <v>0</v>
      </c>
      <c r="BH225" s="145">
        <f t="shared" si="37"/>
        <v>0</v>
      </c>
      <c r="BI225" s="145">
        <f t="shared" si="38"/>
        <v>0</v>
      </c>
      <c r="BJ225" s="14" t="s">
        <v>77</v>
      </c>
      <c r="BK225" s="145">
        <f t="shared" si="39"/>
        <v>5.25</v>
      </c>
      <c r="BL225" s="14" t="s">
        <v>187</v>
      </c>
      <c r="BM225" s="144" t="s">
        <v>2118</v>
      </c>
    </row>
    <row r="226" spans="1:65" s="2" customFormat="1" ht="16.5" customHeight="1">
      <c r="A226" s="26"/>
      <c r="B226" s="132"/>
      <c r="C226" s="133" t="s">
        <v>331</v>
      </c>
      <c r="D226" s="133" t="s">
        <v>183</v>
      </c>
      <c r="E226" s="134" t="s">
        <v>2119</v>
      </c>
      <c r="F226" s="135" t="s">
        <v>2062</v>
      </c>
      <c r="G226" s="136" t="s">
        <v>186</v>
      </c>
      <c r="H226" s="137">
        <v>1</v>
      </c>
      <c r="I226" s="138">
        <v>404.25</v>
      </c>
      <c r="J226" s="138">
        <f t="shared" si="30"/>
        <v>404.25</v>
      </c>
      <c r="K226" s="139"/>
      <c r="L226" s="27"/>
      <c r="M226" s="140" t="s">
        <v>1</v>
      </c>
      <c r="N226" s="141" t="s">
        <v>34</v>
      </c>
      <c r="O226" s="142">
        <v>0</v>
      </c>
      <c r="P226" s="142">
        <f t="shared" si="31"/>
        <v>0</v>
      </c>
      <c r="Q226" s="142">
        <v>0</v>
      </c>
      <c r="R226" s="142">
        <f t="shared" si="32"/>
        <v>0</v>
      </c>
      <c r="S226" s="142">
        <v>0</v>
      </c>
      <c r="T226" s="143">
        <f t="shared" si="3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44" t="s">
        <v>187</v>
      </c>
      <c r="AT226" s="144" t="s">
        <v>183</v>
      </c>
      <c r="AU226" s="144" t="s">
        <v>79</v>
      </c>
      <c r="AY226" s="14" t="s">
        <v>182</v>
      </c>
      <c r="BE226" s="145">
        <f t="shared" si="34"/>
        <v>404.25</v>
      </c>
      <c r="BF226" s="145">
        <f t="shared" si="35"/>
        <v>0</v>
      </c>
      <c r="BG226" s="145">
        <f t="shared" si="36"/>
        <v>0</v>
      </c>
      <c r="BH226" s="145">
        <f t="shared" si="37"/>
        <v>0</v>
      </c>
      <c r="BI226" s="145">
        <f t="shared" si="38"/>
        <v>0</v>
      </c>
      <c r="BJ226" s="14" t="s">
        <v>77</v>
      </c>
      <c r="BK226" s="145">
        <f t="shared" si="39"/>
        <v>404.25</v>
      </c>
      <c r="BL226" s="14" t="s">
        <v>187</v>
      </c>
      <c r="BM226" s="144" t="s">
        <v>2120</v>
      </c>
    </row>
    <row r="227" spans="1:65" s="2" customFormat="1" ht="16.5" customHeight="1">
      <c r="A227" s="26"/>
      <c r="B227" s="132"/>
      <c r="C227" s="133" t="s">
        <v>498</v>
      </c>
      <c r="D227" s="133" t="s">
        <v>183</v>
      </c>
      <c r="E227" s="134" t="s">
        <v>2121</v>
      </c>
      <c r="F227" s="135" t="s">
        <v>2065</v>
      </c>
      <c r="G227" s="136" t="s">
        <v>186</v>
      </c>
      <c r="H227" s="137">
        <v>1</v>
      </c>
      <c r="I227" s="138">
        <v>225.75</v>
      </c>
      <c r="J227" s="138">
        <f t="shared" si="30"/>
        <v>225.75</v>
      </c>
      <c r="K227" s="139"/>
      <c r="L227" s="27"/>
      <c r="M227" s="140" t="s">
        <v>1</v>
      </c>
      <c r="N227" s="141" t="s">
        <v>34</v>
      </c>
      <c r="O227" s="142">
        <v>0</v>
      </c>
      <c r="P227" s="142">
        <f t="shared" si="31"/>
        <v>0</v>
      </c>
      <c r="Q227" s="142">
        <v>0</v>
      </c>
      <c r="R227" s="142">
        <f t="shared" si="32"/>
        <v>0</v>
      </c>
      <c r="S227" s="142">
        <v>0</v>
      </c>
      <c r="T227" s="143">
        <f t="shared" si="3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44" t="s">
        <v>187</v>
      </c>
      <c r="AT227" s="144" t="s">
        <v>183</v>
      </c>
      <c r="AU227" s="144" t="s">
        <v>79</v>
      </c>
      <c r="AY227" s="14" t="s">
        <v>182</v>
      </c>
      <c r="BE227" s="145">
        <f t="shared" si="34"/>
        <v>225.75</v>
      </c>
      <c r="BF227" s="145">
        <f t="shared" si="35"/>
        <v>0</v>
      </c>
      <c r="BG227" s="145">
        <f t="shared" si="36"/>
        <v>0</v>
      </c>
      <c r="BH227" s="145">
        <f t="shared" si="37"/>
        <v>0</v>
      </c>
      <c r="BI227" s="145">
        <f t="shared" si="38"/>
        <v>0</v>
      </c>
      <c r="BJ227" s="14" t="s">
        <v>77</v>
      </c>
      <c r="BK227" s="145">
        <f t="shared" si="39"/>
        <v>225.75</v>
      </c>
      <c r="BL227" s="14" t="s">
        <v>187</v>
      </c>
      <c r="BM227" s="144" t="s">
        <v>2122</v>
      </c>
    </row>
    <row r="228" spans="1:65" s="2" customFormat="1" ht="16.5" customHeight="1">
      <c r="A228" s="26"/>
      <c r="B228" s="132"/>
      <c r="C228" s="133" t="s">
        <v>334</v>
      </c>
      <c r="D228" s="133" t="s">
        <v>183</v>
      </c>
      <c r="E228" s="134" t="s">
        <v>2123</v>
      </c>
      <c r="F228" s="135" t="s">
        <v>2068</v>
      </c>
      <c r="G228" s="136" t="s">
        <v>186</v>
      </c>
      <c r="H228" s="137">
        <v>1</v>
      </c>
      <c r="I228" s="138">
        <v>220.5</v>
      </c>
      <c r="J228" s="138">
        <f t="shared" si="30"/>
        <v>220.5</v>
      </c>
      <c r="K228" s="139"/>
      <c r="L228" s="27"/>
      <c r="M228" s="140" t="s">
        <v>1</v>
      </c>
      <c r="N228" s="141" t="s">
        <v>34</v>
      </c>
      <c r="O228" s="142">
        <v>0</v>
      </c>
      <c r="P228" s="142">
        <f t="shared" si="31"/>
        <v>0</v>
      </c>
      <c r="Q228" s="142">
        <v>0</v>
      </c>
      <c r="R228" s="142">
        <f t="shared" si="32"/>
        <v>0</v>
      </c>
      <c r="S228" s="142">
        <v>0</v>
      </c>
      <c r="T228" s="143">
        <f t="shared" si="3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44" t="s">
        <v>187</v>
      </c>
      <c r="AT228" s="144" t="s">
        <v>183</v>
      </c>
      <c r="AU228" s="144" t="s">
        <v>79</v>
      </c>
      <c r="AY228" s="14" t="s">
        <v>182</v>
      </c>
      <c r="BE228" s="145">
        <f t="shared" si="34"/>
        <v>220.5</v>
      </c>
      <c r="BF228" s="145">
        <f t="shared" si="35"/>
        <v>0</v>
      </c>
      <c r="BG228" s="145">
        <f t="shared" si="36"/>
        <v>0</v>
      </c>
      <c r="BH228" s="145">
        <f t="shared" si="37"/>
        <v>0</v>
      </c>
      <c r="BI228" s="145">
        <f t="shared" si="38"/>
        <v>0</v>
      </c>
      <c r="BJ228" s="14" t="s">
        <v>77</v>
      </c>
      <c r="BK228" s="145">
        <f t="shared" si="39"/>
        <v>220.5</v>
      </c>
      <c r="BL228" s="14" t="s">
        <v>187</v>
      </c>
      <c r="BM228" s="144" t="s">
        <v>2124</v>
      </c>
    </row>
    <row r="229" spans="1:65" s="2" customFormat="1" ht="16.5" customHeight="1">
      <c r="A229" s="26"/>
      <c r="B229" s="132"/>
      <c r="C229" s="133" t="s">
        <v>505</v>
      </c>
      <c r="D229" s="133" t="s">
        <v>183</v>
      </c>
      <c r="E229" s="134" t="s">
        <v>2125</v>
      </c>
      <c r="F229" s="135" t="s">
        <v>2004</v>
      </c>
      <c r="G229" s="136" t="s">
        <v>186</v>
      </c>
      <c r="H229" s="137">
        <v>1</v>
      </c>
      <c r="I229" s="138">
        <v>194.25</v>
      </c>
      <c r="J229" s="138">
        <f t="shared" si="30"/>
        <v>194.25</v>
      </c>
      <c r="K229" s="139"/>
      <c r="L229" s="27"/>
      <c r="M229" s="140" t="s">
        <v>1</v>
      </c>
      <c r="N229" s="141" t="s">
        <v>34</v>
      </c>
      <c r="O229" s="142">
        <v>0</v>
      </c>
      <c r="P229" s="142">
        <f t="shared" si="31"/>
        <v>0</v>
      </c>
      <c r="Q229" s="142">
        <v>0</v>
      </c>
      <c r="R229" s="142">
        <f t="shared" si="32"/>
        <v>0</v>
      </c>
      <c r="S229" s="142">
        <v>0</v>
      </c>
      <c r="T229" s="143">
        <f t="shared" si="3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44" t="s">
        <v>187</v>
      </c>
      <c r="AT229" s="144" t="s">
        <v>183</v>
      </c>
      <c r="AU229" s="144" t="s">
        <v>79</v>
      </c>
      <c r="AY229" s="14" t="s">
        <v>182</v>
      </c>
      <c r="BE229" s="145">
        <f t="shared" si="34"/>
        <v>194.25</v>
      </c>
      <c r="BF229" s="145">
        <f t="shared" si="35"/>
        <v>0</v>
      </c>
      <c r="BG229" s="145">
        <f t="shared" si="36"/>
        <v>0</v>
      </c>
      <c r="BH229" s="145">
        <f t="shared" si="37"/>
        <v>0</v>
      </c>
      <c r="BI229" s="145">
        <f t="shared" si="38"/>
        <v>0</v>
      </c>
      <c r="BJ229" s="14" t="s">
        <v>77</v>
      </c>
      <c r="BK229" s="145">
        <f t="shared" si="39"/>
        <v>194.25</v>
      </c>
      <c r="BL229" s="14" t="s">
        <v>187</v>
      </c>
      <c r="BM229" s="144" t="s">
        <v>2126</v>
      </c>
    </row>
    <row r="230" spans="1:65" s="2" customFormat="1" ht="16.5" customHeight="1">
      <c r="A230" s="26"/>
      <c r="B230" s="132"/>
      <c r="C230" s="133" t="s">
        <v>338</v>
      </c>
      <c r="D230" s="133" t="s">
        <v>183</v>
      </c>
      <c r="E230" s="134" t="s">
        <v>2127</v>
      </c>
      <c r="F230" s="135" t="s">
        <v>2073</v>
      </c>
      <c r="G230" s="136" t="s">
        <v>186</v>
      </c>
      <c r="H230" s="137">
        <v>2</v>
      </c>
      <c r="I230" s="138">
        <v>336</v>
      </c>
      <c r="J230" s="138">
        <f t="shared" si="30"/>
        <v>672</v>
      </c>
      <c r="K230" s="139"/>
      <c r="L230" s="27"/>
      <c r="M230" s="140" t="s">
        <v>1</v>
      </c>
      <c r="N230" s="141" t="s">
        <v>34</v>
      </c>
      <c r="O230" s="142">
        <v>0</v>
      </c>
      <c r="P230" s="142">
        <f t="shared" si="31"/>
        <v>0</v>
      </c>
      <c r="Q230" s="142">
        <v>0</v>
      </c>
      <c r="R230" s="142">
        <f t="shared" si="32"/>
        <v>0</v>
      </c>
      <c r="S230" s="142">
        <v>0</v>
      </c>
      <c r="T230" s="143">
        <f t="shared" si="3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44" t="s">
        <v>187</v>
      </c>
      <c r="AT230" s="144" t="s">
        <v>183</v>
      </c>
      <c r="AU230" s="144" t="s">
        <v>79</v>
      </c>
      <c r="AY230" s="14" t="s">
        <v>182</v>
      </c>
      <c r="BE230" s="145">
        <f t="shared" si="34"/>
        <v>672</v>
      </c>
      <c r="BF230" s="145">
        <f t="shared" si="35"/>
        <v>0</v>
      </c>
      <c r="BG230" s="145">
        <f t="shared" si="36"/>
        <v>0</v>
      </c>
      <c r="BH230" s="145">
        <f t="shared" si="37"/>
        <v>0</v>
      </c>
      <c r="BI230" s="145">
        <f t="shared" si="38"/>
        <v>0</v>
      </c>
      <c r="BJ230" s="14" t="s">
        <v>77</v>
      </c>
      <c r="BK230" s="145">
        <f t="shared" si="39"/>
        <v>672</v>
      </c>
      <c r="BL230" s="14" t="s">
        <v>187</v>
      </c>
      <c r="BM230" s="144" t="s">
        <v>2128</v>
      </c>
    </row>
    <row r="231" spans="1:65" s="2" customFormat="1" ht="16.5" customHeight="1">
      <c r="A231" s="26"/>
      <c r="B231" s="132"/>
      <c r="C231" s="133" t="s">
        <v>512</v>
      </c>
      <c r="D231" s="133" t="s">
        <v>183</v>
      </c>
      <c r="E231" s="134" t="s">
        <v>2129</v>
      </c>
      <c r="F231" s="135" t="s">
        <v>2013</v>
      </c>
      <c r="G231" s="136" t="s">
        <v>186</v>
      </c>
      <c r="H231" s="137">
        <v>4</v>
      </c>
      <c r="I231" s="138">
        <v>141.75</v>
      </c>
      <c r="J231" s="138">
        <f t="shared" si="30"/>
        <v>567</v>
      </c>
      <c r="K231" s="139"/>
      <c r="L231" s="27"/>
      <c r="M231" s="140" t="s">
        <v>1</v>
      </c>
      <c r="N231" s="141" t="s">
        <v>34</v>
      </c>
      <c r="O231" s="142">
        <v>0</v>
      </c>
      <c r="P231" s="142">
        <f t="shared" si="31"/>
        <v>0</v>
      </c>
      <c r="Q231" s="142">
        <v>0</v>
      </c>
      <c r="R231" s="142">
        <f t="shared" si="32"/>
        <v>0</v>
      </c>
      <c r="S231" s="142">
        <v>0</v>
      </c>
      <c r="T231" s="143">
        <f t="shared" si="3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44" t="s">
        <v>187</v>
      </c>
      <c r="AT231" s="144" t="s">
        <v>183</v>
      </c>
      <c r="AU231" s="144" t="s">
        <v>79</v>
      </c>
      <c r="AY231" s="14" t="s">
        <v>182</v>
      </c>
      <c r="BE231" s="145">
        <f t="shared" si="34"/>
        <v>567</v>
      </c>
      <c r="BF231" s="145">
        <f t="shared" si="35"/>
        <v>0</v>
      </c>
      <c r="BG231" s="145">
        <f t="shared" si="36"/>
        <v>0</v>
      </c>
      <c r="BH231" s="145">
        <f t="shared" si="37"/>
        <v>0</v>
      </c>
      <c r="BI231" s="145">
        <f t="shared" si="38"/>
        <v>0</v>
      </c>
      <c r="BJ231" s="14" t="s">
        <v>77</v>
      </c>
      <c r="BK231" s="145">
        <f t="shared" si="39"/>
        <v>567</v>
      </c>
      <c r="BL231" s="14" t="s">
        <v>187</v>
      </c>
      <c r="BM231" s="144" t="s">
        <v>2130</v>
      </c>
    </row>
    <row r="232" spans="1:65" s="2" customFormat="1" ht="16.5" customHeight="1">
      <c r="A232" s="26"/>
      <c r="B232" s="132"/>
      <c r="C232" s="133" t="s">
        <v>358</v>
      </c>
      <c r="D232" s="133" t="s">
        <v>183</v>
      </c>
      <c r="E232" s="134" t="s">
        <v>2131</v>
      </c>
      <c r="F232" s="135" t="s">
        <v>2078</v>
      </c>
      <c r="G232" s="136" t="s">
        <v>186</v>
      </c>
      <c r="H232" s="137">
        <v>3</v>
      </c>
      <c r="I232" s="138">
        <v>141.75</v>
      </c>
      <c r="J232" s="138">
        <f t="shared" si="30"/>
        <v>425.25</v>
      </c>
      <c r="K232" s="139"/>
      <c r="L232" s="27"/>
      <c r="M232" s="140" t="s">
        <v>1</v>
      </c>
      <c r="N232" s="141" t="s">
        <v>34</v>
      </c>
      <c r="O232" s="142">
        <v>0</v>
      </c>
      <c r="P232" s="142">
        <f t="shared" si="31"/>
        <v>0</v>
      </c>
      <c r="Q232" s="142">
        <v>0</v>
      </c>
      <c r="R232" s="142">
        <f t="shared" si="32"/>
        <v>0</v>
      </c>
      <c r="S232" s="142">
        <v>0</v>
      </c>
      <c r="T232" s="143">
        <f t="shared" si="3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44" t="s">
        <v>187</v>
      </c>
      <c r="AT232" s="144" t="s">
        <v>183</v>
      </c>
      <c r="AU232" s="144" t="s">
        <v>79</v>
      </c>
      <c r="AY232" s="14" t="s">
        <v>182</v>
      </c>
      <c r="BE232" s="145">
        <f t="shared" si="34"/>
        <v>425.25</v>
      </c>
      <c r="BF232" s="145">
        <f t="shared" si="35"/>
        <v>0</v>
      </c>
      <c r="BG232" s="145">
        <f t="shared" si="36"/>
        <v>0</v>
      </c>
      <c r="BH232" s="145">
        <f t="shared" si="37"/>
        <v>0</v>
      </c>
      <c r="BI232" s="145">
        <f t="shared" si="38"/>
        <v>0</v>
      </c>
      <c r="BJ232" s="14" t="s">
        <v>77</v>
      </c>
      <c r="BK232" s="145">
        <f t="shared" si="39"/>
        <v>425.25</v>
      </c>
      <c r="BL232" s="14" t="s">
        <v>187</v>
      </c>
      <c r="BM232" s="144" t="s">
        <v>2132</v>
      </c>
    </row>
    <row r="233" spans="1:65" s="2" customFormat="1" ht="16.5" customHeight="1">
      <c r="A233" s="26"/>
      <c r="B233" s="132"/>
      <c r="C233" s="133" t="s">
        <v>519</v>
      </c>
      <c r="D233" s="133" t="s">
        <v>183</v>
      </c>
      <c r="E233" s="134" t="s">
        <v>2133</v>
      </c>
      <c r="F233" s="135" t="s">
        <v>2081</v>
      </c>
      <c r="G233" s="136" t="s">
        <v>186</v>
      </c>
      <c r="H233" s="137">
        <v>1</v>
      </c>
      <c r="I233" s="138">
        <v>131.25</v>
      </c>
      <c r="J233" s="138">
        <f t="shared" si="30"/>
        <v>131.25</v>
      </c>
      <c r="K233" s="139"/>
      <c r="L233" s="27"/>
      <c r="M233" s="140" t="s">
        <v>1</v>
      </c>
      <c r="N233" s="141" t="s">
        <v>34</v>
      </c>
      <c r="O233" s="142">
        <v>0</v>
      </c>
      <c r="P233" s="142">
        <f t="shared" si="31"/>
        <v>0</v>
      </c>
      <c r="Q233" s="142">
        <v>0</v>
      </c>
      <c r="R233" s="142">
        <f t="shared" si="32"/>
        <v>0</v>
      </c>
      <c r="S233" s="142">
        <v>0</v>
      </c>
      <c r="T233" s="143">
        <f t="shared" si="3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44" t="s">
        <v>187</v>
      </c>
      <c r="AT233" s="144" t="s">
        <v>183</v>
      </c>
      <c r="AU233" s="144" t="s">
        <v>79</v>
      </c>
      <c r="AY233" s="14" t="s">
        <v>182</v>
      </c>
      <c r="BE233" s="145">
        <f t="shared" si="34"/>
        <v>131.25</v>
      </c>
      <c r="BF233" s="145">
        <f t="shared" si="35"/>
        <v>0</v>
      </c>
      <c r="BG233" s="145">
        <f t="shared" si="36"/>
        <v>0</v>
      </c>
      <c r="BH233" s="145">
        <f t="shared" si="37"/>
        <v>0</v>
      </c>
      <c r="BI233" s="145">
        <f t="shared" si="38"/>
        <v>0</v>
      </c>
      <c r="BJ233" s="14" t="s">
        <v>77</v>
      </c>
      <c r="BK233" s="145">
        <f t="shared" si="39"/>
        <v>131.25</v>
      </c>
      <c r="BL233" s="14" t="s">
        <v>187</v>
      </c>
      <c r="BM233" s="144" t="s">
        <v>2134</v>
      </c>
    </row>
    <row r="234" spans="1:65" s="2" customFormat="1" ht="16.5" customHeight="1">
      <c r="A234" s="26"/>
      <c r="B234" s="132"/>
      <c r="C234" s="133" t="s">
        <v>362</v>
      </c>
      <c r="D234" s="133" t="s">
        <v>183</v>
      </c>
      <c r="E234" s="134" t="s">
        <v>2135</v>
      </c>
      <c r="F234" s="135" t="s">
        <v>2084</v>
      </c>
      <c r="G234" s="136" t="s">
        <v>186</v>
      </c>
      <c r="H234" s="137">
        <v>2</v>
      </c>
      <c r="I234" s="138">
        <v>105</v>
      </c>
      <c r="J234" s="138">
        <f t="shared" si="30"/>
        <v>210</v>
      </c>
      <c r="K234" s="139"/>
      <c r="L234" s="27"/>
      <c r="M234" s="140" t="s">
        <v>1</v>
      </c>
      <c r="N234" s="141" t="s">
        <v>34</v>
      </c>
      <c r="O234" s="142">
        <v>0</v>
      </c>
      <c r="P234" s="142">
        <f t="shared" si="31"/>
        <v>0</v>
      </c>
      <c r="Q234" s="142">
        <v>0</v>
      </c>
      <c r="R234" s="142">
        <f t="shared" si="32"/>
        <v>0</v>
      </c>
      <c r="S234" s="142">
        <v>0</v>
      </c>
      <c r="T234" s="143">
        <f t="shared" si="3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44" t="s">
        <v>187</v>
      </c>
      <c r="AT234" s="144" t="s">
        <v>183</v>
      </c>
      <c r="AU234" s="144" t="s">
        <v>79</v>
      </c>
      <c r="AY234" s="14" t="s">
        <v>182</v>
      </c>
      <c r="BE234" s="145">
        <f t="shared" si="34"/>
        <v>210</v>
      </c>
      <c r="BF234" s="145">
        <f t="shared" si="35"/>
        <v>0</v>
      </c>
      <c r="BG234" s="145">
        <f t="shared" si="36"/>
        <v>0</v>
      </c>
      <c r="BH234" s="145">
        <f t="shared" si="37"/>
        <v>0</v>
      </c>
      <c r="BI234" s="145">
        <f t="shared" si="38"/>
        <v>0</v>
      </c>
      <c r="BJ234" s="14" t="s">
        <v>77</v>
      </c>
      <c r="BK234" s="145">
        <f t="shared" si="39"/>
        <v>210</v>
      </c>
      <c r="BL234" s="14" t="s">
        <v>187</v>
      </c>
      <c r="BM234" s="144" t="s">
        <v>2136</v>
      </c>
    </row>
    <row r="235" spans="1:65" s="2" customFormat="1" ht="16.5" customHeight="1">
      <c r="A235" s="26"/>
      <c r="B235" s="132"/>
      <c r="C235" s="133" t="s">
        <v>526</v>
      </c>
      <c r="D235" s="133" t="s">
        <v>183</v>
      </c>
      <c r="E235" s="134" t="s">
        <v>2137</v>
      </c>
      <c r="F235" s="135" t="s">
        <v>2087</v>
      </c>
      <c r="G235" s="136" t="s">
        <v>197</v>
      </c>
      <c r="H235" s="137">
        <v>1</v>
      </c>
      <c r="I235" s="138">
        <v>178.5</v>
      </c>
      <c r="J235" s="138">
        <f t="shared" si="30"/>
        <v>178.5</v>
      </c>
      <c r="K235" s="139"/>
      <c r="L235" s="27"/>
      <c r="M235" s="140" t="s">
        <v>1</v>
      </c>
      <c r="N235" s="141" t="s">
        <v>34</v>
      </c>
      <c r="O235" s="142">
        <v>0</v>
      </c>
      <c r="P235" s="142">
        <f t="shared" si="31"/>
        <v>0</v>
      </c>
      <c r="Q235" s="142">
        <v>0</v>
      </c>
      <c r="R235" s="142">
        <f t="shared" si="32"/>
        <v>0</v>
      </c>
      <c r="S235" s="142">
        <v>0</v>
      </c>
      <c r="T235" s="143">
        <f t="shared" si="3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44" t="s">
        <v>187</v>
      </c>
      <c r="AT235" s="144" t="s">
        <v>183</v>
      </c>
      <c r="AU235" s="144" t="s">
        <v>79</v>
      </c>
      <c r="AY235" s="14" t="s">
        <v>182</v>
      </c>
      <c r="BE235" s="145">
        <f t="shared" si="34"/>
        <v>178.5</v>
      </c>
      <c r="BF235" s="145">
        <f t="shared" si="35"/>
        <v>0</v>
      </c>
      <c r="BG235" s="145">
        <f t="shared" si="36"/>
        <v>0</v>
      </c>
      <c r="BH235" s="145">
        <f t="shared" si="37"/>
        <v>0</v>
      </c>
      <c r="BI235" s="145">
        <f t="shared" si="38"/>
        <v>0</v>
      </c>
      <c r="BJ235" s="14" t="s">
        <v>77</v>
      </c>
      <c r="BK235" s="145">
        <f t="shared" si="39"/>
        <v>178.5</v>
      </c>
      <c r="BL235" s="14" t="s">
        <v>187</v>
      </c>
      <c r="BM235" s="144" t="s">
        <v>2138</v>
      </c>
    </row>
    <row r="236" spans="1:65" s="2" customFormat="1" ht="16.5" customHeight="1">
      <c r="A236" s="26"/>
      <c r="B236" s="132"/>
      <c r="C236" s="133" t="s">
        <v>365</v>
      </c>
      <c r="D236" s="133" t="s">
        <v>183</v>
      </c>
      <c r="E236" s="134" t="s">
        <v>2139</v>
      </c>
      <c r="F236" s="135" t="s">
        <v>2090</v>
      </c>
      <c r="G236" s="136" t="s">
        <v>197</v>
      </c>
      <c r="H236" s="137">
        <v>2</v>
      </c>
      <c r="I236" s="138">
        <v>173.25</v>
      </c>
      <c r="J236" s="138">
        <f t="shared" si="30"/>
        <v>346.5</v>
      </c>
      <c r="K236" s="139"/>
      <c r="L236" s="27"/>
      <c r="M236" s="140" t="s">
        <v>1</v>
      </c>
      <c r="N236" s="141" t="s">
        <v>34</v>
      </c>
      <c r="O236" s="142">
        <v>0</v>
      </c>
      <c r="P236" s="142">
        <f t="shared" si="31"/>
        <v>0</v>
      </c>
      <c r="Q236" s="142">
        <v>0</v>
      </c>
      <c r="R236" s="142">
        <f t="shared" si="32"/>
        <v>0</v>
      </c>
      <c r="S236" s="142">
        <v>0</v>
      </c>
      <c r="T236" s="143">
        <f t="shared" si="3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44" t="s">
        <v>187</v>
      </c>
      <c r="AT236" s="144" t="s">
        <v>183</v>
      </c>
      <c r="AU236" s="144" t="s">
        <v>79</v>
      </c>
      <c r="AY236" s="14" t="s">
        <v>182</v>
      </c>
      <c r="BE236" s="145">
        <f t="shared" si="34"/>
        <v>346.5</v>
      </c>
      <c r="BF236" s="145">
        <f t="shared" si="35"/>
        <v>0</v>
      </c>
      <c r="BG236" s="145">
        <f t="shared" si="36"/>
        <v>0</v>
      </c>
      <c r="BH236" s="145">
        <f t="shared" si="37"/>
        <v>0</v>
      </c>
      <c r="BI236" s="145">
        <f t="shared" si="38"/>
        <v>0</v>
      </c>
      <c r="BJ236" s="14" t="s">
        <v>77</v>
      </c>
      <c r="BK236" s="145">
        <f t="shared" si="39"/>
        <v>346.5</v>
      </c>
      <c r="BL236" s="14" t="s">
        <v>187</v>
      </c>
      <c r="BM236" s="144" t="s">
        <v>2140</v>
      </c>
    </row>
    <row r="237" spans="1:65" s="2" customFormat="1" ht="16.5" customHeight="1">
      <c r="A237" s="26"/>
      <c r="B237" s="132"/>
      <c r="C237" s="133" t="s">
        <v>535</v>
      </c>
      <c r="D237" s="133" t="s">
        <v>183</v>
      </c>
      <c r="E237" s="134" t="s">
        <v>2141</v>
      </c>
      <c r="F237" s="135" t="s">
        <v>2022</v>
      </c>
      <c r="G237" s="136" t="s">
        <v>197</v>
      </c>
      <c r="H237" s="137">
        <v>5</v>
      </c>
      <c r="I237" s="138">
        <v>136.5</v>
      </c>
      <c r="J237" s="138">
        <f t="shared" si="30"/>
        <v>682.5</v>
      </c>
      <c r="K237" s="139"/>
      <c r="L237" s="27"/>
      <c r="M237" s="140" t="s">
        <v>1</v>
      </c>
      <c r="N237" s="141" t="s">
        <v>34</v>
      </c>
      <c r="O237" s="142">
        <v>0</v>
      </c>
      <c r="P237" s="142">
        <f t="shared" si="31"/>
        <v>0</v>
      </c>
      <c r="Q237" s="142">
        <v>0</v>
      </c>
      <c r="R237" s="142">
        <f t="shared" si="32"/>
        <v>0</v>
      </c>
      <c r="S237" s="142">
        <v>0</v>
      </c>
      <c r="T237" s="143">
        <f t="shared" si="3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44" t="s">
        <v>187</v>
      </c>
      <c r="AT237" s="144" t="s">
        <v>183</v>
      </c>
      <c r="AU237" s="144" t="s">
        <v>79</v>
      </c>
      <c r="AY237" s="14" t="s">
        <v>182</v>
      </c>
      <c r="BE237" s="145">
        <f t="shared" si="34"/>
        <v>682.5</v>
      </c>
      <c r="BF237" s="145">
        <f t="shared" si="35"/>
        <v>0</v>
      </c>
      <c r="BG237" s="145">
        <f t="shared" si="36"/>
        <v>0</v>
      </c>
      <c r="BH237" s="145">
        <f t="shared" si="37"/>
        <v>0</v>
      </c>
      <c r="BI237" s="145">
        <f t="shared" si="38"/>
        <v>0</v>
      </c>
      <c r="BJ237" s="14" t="s">
        <v>77</v>
      </c>
      <c r="BK237" s="145">
        <f t="shared" si="39"/>
        <v>682.5</v>
      </c>
      <c r="BL237" s="14" t="s">
        <v>187</v>
      </c>
      <c r="BM237" s="144" t="s">
        <v>2142</v>
      </c>
    </row>
    <row r="238" spans="1:65" s="2" customFormat="1" ht="16.5" customHeight="1">
      <c r="A238" s="26"/>
      <c r="B238" s="132"/>
      <c r="C238" s="133" t="s">
        <v>369</v>
      </c>
      <c r="D238" s="133" t="s">
        <v>183</v>
      </c>
      <c r="E238" s="134" t="s">
        <v>2143</v>
      </c>
      <c r="F238" s="135" t="s">
        <v>2028</v>
      </c>
      <c r="G238" s="136" t="s">
        <v>197</v>
      </c>
      <c r="H238" s="137">
        <v>6</v>
      </c>
      <c r="I238" s="138">
        <v>52.5</v>
      </c>
      <c r="J238" s="138">
        <f t="shared" si="30"/>
        <v>315</v>
      </c>
      <c r="K238" s="139"/>
      <c r="L238" s="27"/>
      <c r="M238" s="140" t="s">
        <v>1</v>
      </c>
      <c r="N238" s="141" t="s">
        <v>34</v>
      </c>
      <c r="O238" s="142">
        <v>0</v>
      </c>
      <c r="P238" s="142">
        <f t="shared" si="31"/>
        <v>0</v>
      </c>
      <c r="Q238" s="142">
        <v>0</v>
      </c>
      <c r="R238" s="142">
        <f t="shared" si="32"/>
        <v>0</v>
      </c>
      <c r="S238" s="142">
        <v>0</v>
      </c>
      <c r="T238" s="143">
        <f t="shared" si="3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44" t="s">
        <v>187</v>
      </c>
      <c r="AT238" s="144" t="s">
        <v>183</v>
      </c>
      <c r="AU238" s="144" t="s">
        <v>79</v>
      </c>
      <c r="AY238" s="14" t="s">
        <v>182</v>
      </c>
      <c r="BE238" s="145">
        <f t="shared" si="34"/>
        <v>315</v>
      </c>
      <c r="BF238" s="145">
        <f t="shared" si="35"/>
        <v>0</v>
      </c>
      <c r="BG238" s="145">
        <f t="shared" si="36"/>
        <v>0</v>
      </c>
      <c r="BH238" s="145">
        <f t="shared" si="37"/>
        <v>0</v>
      </c>
      <c r="BI238" s="145">
        <f t="shared" si="38"/>
        <v>0</v>
      </c>
      <c r="BJ238" s="14" t="s">
        <v>77</v>
      </c>
      <c r="BK238" s="145">
        <f t="shared" si="39"/>
        <v>315</v>
      </c>
      <c r="BL238" s="14" t="s">
        <v>187</v>
      </c>
      <c r="BM238" s="144" t="s">
        <v>2144</v>
      </c>
    </row>
    <row r="239" spans="1:65" s="2" customFormat="1" ht="21.75" customHeight="1">
      <c r="A239" s="26"/>
      <c r="B239" s="132"/>
      <c r="C239" s="133" t="s">
        <v>543</v>
      </c>
      <c r="D239" s="133" t="s">
        <v>183</v>
      </c>
      <c r="E239" s="134" t="s">
        <v>2145</v>
      </c>
      <c r="F239" s="135" t="s">
        <v>2146</v>
      </c>
      <c r="G239" s="136" t="s">
        <v>1967</v>
      </c>
      <c r="H239" s="137">
        <v>1</v>
      </c>
      <c r="I239" s="138">
        <v>11765.25</v>
      </c>
      <c r="J239" s="138">
        <f t="shared" si="30"/>
        <v>11765.25</v>
      </c>
      <c r="K239" s="139"/>
      <c r="L239" s="27"/>
      <c r="M239" s="140" t="s">
        <v>1</v>
      </c>
      <c r="N239" s="141" t="s">
        <v>34</v>
      </c>
      <c r="O239" s="142">
        <v>0</v>
      </c>
      <c r="P239" s="142">
        <f t="shared" si="31"/>
        <v>0</v>
      </c>
      <c r="Q239" s="142">
        <v>0</v>
      </c>
      <c r="R239" s="142">
        <f t="shared" si="32"/>
        <v>0</v>
      </c>
      <c r="S239" s="142">
        <v>0</v>
      </c>
      <c r="T239" s="143">
        <f t="shared" si="3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44" t="s">
        <v>187</v>
      </c>
      <c r="AT239" s="144" t="s">
        <v>183</v>
      </c>
      <c r="AU239" s="144" t="s">
        <v>79</v>
      </c>
      <c r="AY239" s="14" t="s">
        <v>182</v>
      </c>
      <c r="BE239" s="145">
        <f t="shared" si="34"/>
        <v>11765.25</v>
      </c>
      <c r="BF239" s="145">
        <f t="shared" si="35"/>
        <v>0</v>
      </c>
      <c r="BG239" s="145">
        <f t="shared" si="36"/>
        <v>0</v>
      </c>
      <c r="BH239" s="145">
        <f t="shared" si="37"/>
        <v>0</v>
      </c>
      <c r="BI239" s="145">
        <f t="shared" si="38"/>
        <v>0</v>
      </c>
      <c r="BJ239" s="14" t="s">
        <v>77</v>
      </c>
      <c r="BK239" s="145">
        <f t="shared" si="39"/>
        <v>11765.25</v>
      </c>
      <c r="BL239" s="14" t="s">
        <v>187</v>
      </c>
      <c r="BM239" s="144" t="s">
        <v>2147</v>
      </c>
    </row>
    <row r="240" spans="1:65" s="11" customFormat="1" ht="22.9" customHeight="1">
      <c r="B240" s="122"/>
      <c r="D240" s="123" t="s">
        <v>68</v>
      </c>
      <c r="E240" s="164" t="s">
        <v>89</v>
      </c>
      <c r="F240" s="164" t="s">
        <v>2148</v>
      </c>
      <c r="J240" s="165">
        <f>BK240</f>
        <v>25040.400000000001</v>
      </c>
      <c r="L240" s="122"/>
      <c r="M240" s="126"/>
      <c r="N240" s="127"/>
      <c r="O240" s="127"/>
      <c r="P240" s="128">
        <f>SUM(P241:P261)</f>
        <v>0</v>
      </c>
      <c r="Q240" s="127"/>
      <c r="R240" s="128">
        <f>SUM(R241:R261)</f>
        <v>0</v>
      </c>
      <c r="S240" s="127"/>
      <c r="T240" s="129">
        <f>SUM(T241:T261)</f>
        <v>0</v>
      </c>
      <c r="AR240" s="123" t="s">
        <v>77</v>
      </c>
      <c r="AT240" s="130" t="s">
        <v>68</v>
      </c>
      <c r="AU240" s="130" t="s">
        <v>77</v>
      </c>
      <c r="AY240" s="123" t="s">
        <v>182</v>
      </c>
      <c r="BK240" s="131">
        <f>SUM(BK241:BK261)</f>
        <v>25040.400000000001</v>
      </c>
    </row>
    <row r="241" spans="1:65" s="2" customFormat="1" ht="66.75" customHeight="1">
      <c r="A241" s="26"/>
      <c r="B241" s="132"/>
      <c r="C241" s="133" t="s">
        <v>372</v>
      </c>
      <c r="D241" s="133" t="s">
        <v>183</v>
      </c>
      <c r="E241" s="134" t="s">
        <v>2149</v>
      </c>
      <c r="F241" s="135" t="s">
        <v>2150</v>
      </c>
      <c r="G241" s="136" t="s">
        <v>186</v>
      </c>
      <c r="H241" s="137">
        <v>1</v>
      </c>
      <c r="I241" s="138">
        <v>4611.6000000000004</v>
      </c>
      <c r="J241" s="138">
        <f t="shared" ref="J241:J261" si="40">ROUND(I241*H241,2)</f>
        <v>4611.6000000000004</v>
      </c>
      <c r="K241" s="139"/>
      <c r="L241" s="27"/>
      <c r="M241" s="140" t="s">
        <v>1</v>
      </c>
      <c r="N241" s="141" t="s">
        <v>34</v>
      </c>
      <c r="O241" s="142">
        <v>0</v>
      </c>
      <c r="P241" s="142">
        <f t="shared" ref="P241:P261" si="41">O241*H241</f>
        <v>0</v>
      </c>
      <c r="Q241" s="142">
        <v>0</v>
      </c>
      <c r="R241" s="142">
        <f t="shared" ref="R241:R261" si="42">Q241*H241</f>
        <v>0</v>
      </c>
      <c r="S241" s="142">
        <v>0</v>
      </c>
      <c r="T241" s="143">
        <f t="shared" ref="T241:T261" si="43">S241*H241</f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44" t="s">
        <v>187</v>
      </c>
      <c r="AT241" s="144" t="s">
        <v>183</v>
      </c>
      <c r="AU241" s="144" t="s">
        <v>79</v>
      </c>
      <c r="AY241" s="14" t="s">
        <v>182</v>
      </c>
      <c r="BE241" s="145">
        <f t="shared" ref="BE241:BE261" si="44">IF(N241="základní",J241,0)</f>
        <v>4611.6000000000004</v>
      </c>
      <c r="BF241" s="145">
        <f t="shared" ref="BF241:BF261" si="45">IF(N241="snížená",J241,0)</f>
        <v>0</v>
      </c>
      <c r="BG241" s="145">
        <f t="shared" ref="BG241:BG261" si="46">IF(N241="zákl. přenesená",J241,0)</f>
        <v>0</v>
      </c>
      <c r="BH241" s="145">
        <f t="shared" ref="BH241:BH261" si="47">IF(N241="sníž. přenesená",J241,0)</f>
        <v>0</v>
      </c>
      <c r="BI241" s="145">
        <f t="shared" ref="BI241:BI261" si="48">IF(N241="nulová",J241,0)</f>
        <v>0</v>
      </c>
      <c r="BJ241" s="14" t="s">
        <v>77</v>
      </c>
      <c r="BK241" s="145">
        <f t="shared" ref="BK241:BK261" si="49">ROUND(I241*H241,2)</f>
        <v>4611.6000000000004</v>
      </c>
      <c r="BL241" s="14" t="s">
        <v>187</v>
      </c>
      <c r="BM241" s="144" t="s">
        <v>2151</v>
      </c>
    </row>
    <row r="242" spans="1:65" s="2" customFormat="1" ht="16.5" customHeight="1">
      <c r="A242" s="26"/>
      <c r="B242" s="132"/>
      <c r="C242" s="133" t="s">
        <v>550</v>
      </c>
      <c r="D242" s="133" t="s">
        <v>183</v>
      </c>
      <c r="E242" s="134" t="s">
        <v>2152</v>
      </c>
      <c r="F242" s="135" t="s">
        <v>1974</v>
      </c>
      <c r="G242" s="136" t="s">
        <v>186</v>
      </c>
      <c r="H242" s="137">
        <v>2</v>
      </c>
      <c r="I242" s="138">
        <v>105</v>
      </c>
      <c r="J242" s="138">
        <f t="shared" si="40"/>
        <v>210</v>
      </c>
      <c r="K242" s="139"/>
      <c r="L242" s="27"/>
      <c r="M242" s="140" t="s">
        <v>1</v>
      </c>
      <c r="N242" s="141" t="s">
        <v>34</v>
      </c>
      <c r="O242" s="142">
        <v>0</v>
      </c>
      <c r="P242" s="142">
        <f t="shared" si="41"/>
        <v>0</v>
      </c>
      <c r="Q242" s="142">
        <v>0</v>
      </c>
      <c r="R242" s="142">
        <f t="shared" si="42"/>
        <v>0</v>
      </c>
      <c r="S242" s="142">
        <v>0</v>
      </c>
      <c r="T242" s="143">
        <f t="shared" si="4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44" t="s">
        <v>187</v>
      </c>
      <c r="AT242" s="144" t="s">
        <v>183</v>
      </c>
      <c r="AU242" s="144" t="s">
        <v>79</v>
      </c>
      <c r="AY242" s="14" t="s">
        <v>182</v>
      </c>
      <c r="BE242" s="145">
        <f t="shared" si="44"/>
        <v>210</v>
      </c>
      <c r="BF242" s="145">
        <f t="shared" si="45"/>
        <v>0</v>
      </c>
      <c r="BG242" s="145">
        <f t="shared" si="46"/>
        <v>0</v>
      </c>
      <c r="BH242" s="145">
        <f t="shared" si="47"/>
        <v>0</v>
      </c>
      <c r="BI242" s="145">
        <f t="shared" si="48"/>
        <v>0</v>
      </c>
      <c r="BJ242" s="14" t="s">
        <v>77</v>
      </c>
      <c r="BK242" s="145">
        <f t="shared" si="49"/>
        <v>210</v>
      </c>
      <c r="BL242" s="14" t="s">
        <v>187</v>
      </c>
      <c r="BM242" s="144" t="s">
        <v>2153</v>
      </c>
    </row>
    <row r="243" spans="1:65" s="2" customFormat="1" ht="21.75" customHeight="1">
      <c r="A243" s="26"/>
      <c r="B243" s="132"/>
      <c r="C243" s="133" t="s">
        <v>376</v>
      </c>
      <c r="D243" s="133" t="s">
        <v>183</v>
      </c>
      <c r="E243" s="134" t="s">
        <v>2154</v>
      </c>
      <c r="F243" s="135" t="s">
        <v>1977</v>
      </c>
      <c r="G243" s="136" t="s">
        <v>186</v>
      </c>
      <c r="H243" s="137">
        <v>1</v>
      </c>
      <c r="I243" s="138">
        <v>437.85</v>
      </c>
      <c r="J243" s="138">
        <f t="shared" si="40"/>
        <v>437.85</v>
      </c>
      <c r="K243" s="139"/>
      <c r="L243" s="27"/>
      <c r="M243" s="140" t="s">
        <v>1</v>
      </c>
      <c r="N243" s="141" t="s">
        <v>34</v>
      </c>
      <c r="O243" s="142">
        <v>0</v>
      </c>
      <c r="P243" s="142">
        <f t="shared" si="41"/>
        <v>0</v>
      </c>
      <c r="Q243" s="142">
        <v>0</v>
      </c>
      <c r="R243" s="142">
        <f t="shared" si="42"/>
        <v>0</v>
      </c>
      <c r="S243" s="142">
        <v>0</v>
      </c>
      <c r="T243" s="143">
        <f t="shared" si="4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44" t="s">
        <v>187</v>
      </c>
      <c r="AT243" s="144" t="s">
        <v>183</v>
      </c>
      <c r="AU243" s="144" t="s">
        <v>79</v>
      </c>
      <c r="AY243" s="14" t="s">
        <v>182</v>
      </c>
      <c r="BE243" s="145">
        <f t="shared" si="44"/>
        <v>437.85</v>
      </c>
      <c r="BF243" s="145">
        <f t="shared" si="45"/>
        <v>0</v>
      </c>
      <c r="BG243" s="145">
        <f t="shared" si="46"/>
        <v>0</v>
      </c>
      <c r="BH243" s="145">
        <f t="shared" si="47"/>
        <v>0</v>
      </c>
      <c r="BI243" s="145">
        <f t="shared" si="48"/>
        <v>0</v>
      </c>
      <c r="BJ243" s="14" t="s">
        <v>77</v>
      </c>
      <c r="BK243" s="145">
        <f t="shared" si="49"/>
        <v>437.85</v>
      </c>
      <c r="BL243" s="14" t="s">
        <v>187</v>
      </c>
      <c r="BM243" s="144" t="s">
        <v>2155</v>
      </c>
    </row>
    <row r="244" spans="1:65" s="2" customFormat="1" ht="16.5" customHeight="1">
      <c r="A244" s="26"/>
      <c r="B244" s="132"/>
      <c r="C244" s="133" t="s">
        <v>557</v>
      </c>
      <c r="D244" s="133" t="s">
        <v>183</v>
      </c>
      <c r="E244" s="134" t="s">
        <v>2156</v>
      </c>
      <c r="F244" s="135" t="s">
        <v>1980</v>
      </c>
      <c r="G244" s="136" t="s">
        <v>186</v>
      </c>
      <c r="H244" s="137">
        <v>2</v>
      </c>
      <c r="I244" s="138">
        <v>1180.2</v>
      </c>
      <c r="J244" s="138">
        <f t="shared" si="40"/>
        <v>2360.4</v>
      </c>
      <c r="K244" s="139"/>
      <c r="L244" s="27"/>
      <c r="M244" s="140" t="s">
        <v>1</v>
      </c>
      <c r="N244" s="141" t="s">
        <v>34</v>
      </c>
      <c r="O244" s="142">
        <v>0</v>
      </c>
      <c r="P244" s="142">
        <f t="shared" si="41"/>
        <v>0</v>
      </c>
      <c r="Q244" s="142">
        <v>0</v>
      </c>
      <c r="R244" s="142">
        <f t="shared" si="42"/>
        <v>0</v>
      </c>
      <c r="S244" s="142">
        <v>0</v>
      </c>
      <c r="T244" s="143">
        <f t="shared" si="4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44" t="s">
        <v>187</v>
      </c>
      <c r="AT244" s="144" t="s">
        <v>183</v>
      </c>
      <c r="AU244" s="144" t="s">
        <v>79</v>
      </c>
      <c r="AY244" s="14" t="s">
        <v>182</v>
      </c>
      <c r="BE244" s="145">
        <f t="shared" si="44"/>
        <v>2360.4</v>
      </c>
      <c r="BF244" s="145">
        <f t="shared" si="45"/>
        <v>0</v>
      </c>
      <c r="BG244" s="145">
        <f t="shared" si="46"/>
        <v>0</v>
      </c>
      <c r="BH244" s="145">
        <f t="shared" si="47"/>
        <v>0</v>
      </c>
      <c r="BI244" s="145">
        <f t="shared" si="48"/>
        <v>0</v>
      </c>
      <c r="BJ244" s="14" t="s">
        <v>77</v>
      </c>
      <c r="BK244" s="145">
        <f t="shared" si="49"/>
        <v>2360.4</v>
      </c>
      <c r="BL244" s="14" t="s">
        <v>187</v>
      </c>
      <c r="BM244" s="144" t="s">
        <v>2157</v>
      </c>
    </row>
    <row r="245" spans="1:65" s="2" customFormat="1" ht="16.5" customHeight="1">
      <c r="A245" s="26"/>
      <c r="B245" s="132"/>
      <c r="C245" s="133" t="s">
        <v>379</v>
      </c>
      <c r="D245" s="133" t="s">
        <v>183</v>
      </c>
      <c r="E245" s="134" t="s">
        <v>2158</v>
      </c>
      <c r="F245" s="135" t="s">
        <v>1983</v>
      </c>
      <c r="G245" s="136" t="s">
        <v>186</v>
      </c>
      <c r="H245" s="137">
        <v>1</v>
      </c>
      <c r="I245" s="138">
        <v>187.95</v>
      </c>
      <c r="J245" s="138">
        <f t="shared" si="40"/>
        <v>187.95</v>
      </c>
      <c r="K245" s="139"/>
      <c r="L245" s="27"/>
      <c r="M245" s="140" t="s">
        <v>1</v>
      </c>
      <c r="N245" s="141" t="s">
        <v>34</v>
      </c>
      <c r="O245" s="142">
        <v>0</v>
      </c>
      <c r="P245" s="142">
        <f t="shared" si="41"/>
        <v>0</v>
      </c>
      <c r="Q245" s="142">
        <v>0</v>
      </c>
      <c r="R245" s="142">
        <f t="shared" si="42"/>
        <v>0</v>
      </c>
      <c r="S245" s="142">
        <v>0</v>
      </c>
      <c r="T245" s="143">
        <f t="shared" si="4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44" t="s">
        <v>187</v>
      </c>
      <c r="AT245" s="144" t="s">
        <v>183</v>
      </c>
      <c r="AU245" s="144" t="s">
        <v>79</v>
      </c>
      <c r="AY245" s="14" t="s">
        <v>182</v>
      </c>
      <c r="BE245" s="145">
        <f t="shared" si="44"/>
        <v>187.95</v>
      </c>
      <c r="BF245" s="145">
        <f t="shared" si="45"/>
        <v>0</v>
      </c>
      <c r="BG245" s="145">
        <f t="shared" si="46"/>
        <v>0</v>
      </c>
      <c r="BH245" s="145">
        <f t="shared" si="47"/>
        <v>0</v>
      </c>
      <c r="BI245" s="145">
        <f t="shared" si="48"/>
        <v>0</v>
      </c>
      <c r="BJ245" s="14" t="s">
        <v>77</v>
      </c>
      <c r="BK245" s="145">
        <f t="shared" si="49"/>
        <v>187.95</v>
      </c>
      <c r="BL245" s="14" t="s">
        <v>187</v>
      </c>
      <c r="BM245" s="144" t="s">
        <v>2159</v>
      </c>
    </row>
    <row r="246" spans="1:65" s="2" customFormat="1" ht="16.5" customHeight="1">
      <c r="A246" s="26"/>
      <c r="B246" s="132"/>
      <c r="C246" s="133" t="s">
        <v>564</v>
      </c>
      <c r="D246" s="133" t="s">
        <v>183</v>
      </c>
      <c r="E246" s="134" t="s">
        <v>2160</v>
      </c>
      <c r="F246" s="135" t="s">
        <v>1986</v>
      </c>
      <c r="G246" s="136" t="s">
        <v>186</v>
      </c>
      <c r="H246" s="137">
        <v>1</v>
      </c>
      <c r="I246" s="138">
        <v>1189.6500000000001</v>
      </c>
      <c r="J246" s="138">
        <f t="shared" si="40"/>
        <v>1189.6500000000001</v>
      </c>
      <c r="K246" s="139"/>
      <c r="L246" s="27"/>
      <c r="M246" s="140" t="s">
        <v>1</v>
      </c>
      <c r="N246" s="141" t="s">
        <v>34</v>
      </c>
      <c r="O246" s="142">
        <v>0</v>
      </c>
      <c r="P246" s="142">
        <f t="shared" si="41"/>
        <v>0</v>
      </c>
      <c r="Q246" s="142">
        <v>0</v>
      </c>
      <c r="R246" s="142">
        <f t="shared" si="42"/>
        <v>0</v>
      </c>
      <c r="S246" s="142">
        <v>0</v>
      </c>
      <c r="T246" s="143">
        <f t="shared" si="4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44" t="s">
        <v>187</v>
      </c>
      <c r="AT246" s="144" t="s">
        <v>183</v>
      </c>
      <c r="AU246" s="144" t="s">
        <v>79</v>
      </c>
      <c r="AY246" s="14" t="s">
        <v>182</v>
      </c>
      <c r="BE246" s="145">
        <f t="shared" si="44"/>
        <v>1189.6500000000001</v>
      </c>
      <c r="BF246" s="145">
        <f t="shared" si="45"/>
        <v>0</v>
      </c>
      <c r="BG246" s="145">
        <f t="shared" si="46"/>
        <v>0</v>
      </c>
      <c r="BH246" s="145">
        <f t="shared" si="47"/>
        <v>0</v>
      </c>
      <c r="BI246" s="145">
        <f t="shared" si="48"/>
        <v>0</v>
      </c>
      <c r="BJ246" s="14" t="s">
        <v>77</v>
      </c>
      <c r="BK246" s="145">
        <f t="shared" si="49"/>
        <v>1189.6500000000001</v>
      </c>
      <c r="BL246" s="14" t="s">
        <v>187</v>
      </c>
      <c r="BM246" s="144" t="s">
        <v>2161</v>
      </c>
    </row>
    <row r="247" spans="1:65" s="2" customFormat="1" ht="44.25" customHeight="1">
      <c r="A247" s="26"/>
      <c r="B247" s="132"/>
      <c r="C247" s="133" t="s">
        <v>383</v>
      </c>
      <c r="D247" s="133" t="s">
        <v>183</v>
      </c>
      <c r="E247" s="134" t="s">
        <v>2162</v>
      </c>
      <c r="F247" s="135" t="s">
        <v>2055</v>
      </c>
      <c r="G247" s="136" t="s">
        <v>186</v>
      </c>
      <c r="H247" s="137">
        <v>4</v>
      </c>
      <c r="I247" s="138">
        <v>1057.3499999999999</v>
      </c>
      <c r="J247" s="138">
        <f t="shared" si="40"/>
        <v>4229.3999999999996</v>
      </c>
      <c r="K247" s="139"/>
      <c r="L247" s="27"/>
      <c r="M247" s="140" t="s">
        <v>1</v>
      </c>
      <c r="N247" s="141" t="s">
        <v>34</v>
      </c>
      <c r="O247" s="142">
        <v>0</v>
      </c>
      <c r="P247" s="142">
        <f t="shared" si="41"/>
        <v>0</v>
      </c>
      <c r="Q247" s="142">
        <v>0</v>
      </c>
      <c r="R247" s="142">
        <f t="shared" si="42"/>
        <v>0</v>
      </c>
      <c r="S247" s="142">
        <v>0</v>
      </c>
      <c r="T247" s="143">
        <f t="shared" si="4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44" t="s">
        <v>187</v>
      </c>
      <c r="AT247" s="144" t="s">
        <v>183</v>
      </c>
      <c r="AU247" s="144" t="s">
        <v>79</v>
      </c>
      <c r="AY247" s="14" t="s">
        <v>182</v>
      </c>
      <c r="BE247" s="145">
        <f t="shared" si="44"/>
        <v>4229.3999999999996</v>
      </c>
      <c r="BF247" s="145">
        <f t="shared" si="45"/>
        <v>0</v>
      </c>
      <c r="BG247" s="145">
        <f t="shared" si="46"/>
        <v>0</v>
      </c>
      <c r="BH247" s="145">
        <f t="shared" si="47"/>
        <v>0</v>
      </c>
      <c r="BI247" s="145">
        <f t="shared" si="48"/>
        <v>0</v>
      </c>
      <c r="BJ247" s="14" t="s">
        <v>77</v>
      </c>
      <c r="BK247" s="145">
        <f t="shared" si="49"/>
        <v>4229.3999999999996</v>
      </c>
      <c r="BL247" s="14" t="s">
        <v>187</v>
      </c>
      <c r="BM247" s="144" t="s">
        <v>2163</v>
      </c>
    </row>
    <row r="248" spans="1:65" s="2" customFormat="1" ht="16.5" customHeight="1">
      <c r="A248" s="26"/>
      <c r="B248" s="132"/>
      <c r="C248" s="133" t="s">
        <v>572</v>
      </c>
      <c r="D248" s="133" t="s">
        <v>183</v>
      </c>
      <c r="E248" s="134" t="s">
        <v>2164</v>
      </c>
      <c r="F248" s="135" t="s">
        <v>1992</v>
      </c>
      <c r="G248" s="136" t="s">
        <v>186</v>
      </c>
      <c r="H248" s="137">
        <v>1</v>
      </c>
      <c r="I248" s="138">
        <v>175.35</v>
      </c>
      <c r="J248" s="138">
        <f t="shared" si="40"/>
        <v>175.35</v>
      </c>
      <c r="K248" s="139"/>
      <c r="L248" s="27"/>
      <c r="M248" s="140" t="s">
        <v>1</v>
      </c>
      <c r="N248" s="141" t="s">
        <v>34</v>
      </c>
      <c r="O248" s="142">
        <v>0</v>
      </c>
      <c r="P248" s="142">
        <f t="shared" si="41"/>
        <v>0</v>
      </c>
      <c r="Q248" s="142">
        <v>0</v>
      </c>
      <c r="R248" s="142">
        <f t="shared" si="42"/>
        <v>0</v>
      </c>
      <c r="S248" s="142">
        <v>0</v>
      </c>
      <c r="T248" s="143">
        <f t="shared" si="4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44" t="s">
        <v>187</v>
      </c>
      <c r="AT248" s="144" t="s">
        <v>183</v>
      </c>
      <c r="AU248" s="144" t="s">
        <v>79</v>
      </c>
      <c r="AY248" s="14" t="s">
        <v>182</v>
      </c>
      <c r="BE248" s="145">
        <f t="shared" si="44"/>
        <v>175.35</v>
      </c>
      <c r="BF248" s="145">
        <f t="shared" si="45"/>
        <v>0</v>
      </c>
      <c r="BG248" s="145">
        <f t="shared" si="46"/>
        <v>0</v>
      </c>
      <c r="BH248" s="145">
        <f t="shared" si="47"/>
        <v>0</v>
      </c>
      <c r="BI248" s="145">
        <f t="shared" si="48"/>
        <v>0</v>
      </c>
      <c r="BJ248" s="14" t="s">
        <v>77</v>
      </c>
      <c r="BK248" s="145">
        <f t="shared" si="49"/>
        <v>175.35</v>
      </c>
      <c r="BL248" s="14" t="s">
        <v>187</v>
      </c>
      <c r="BM248" s="144" t="s">
        <v>2165</v>
      </c>
    </row>
    <row r="249" spans="1:65" s="2" customFormat="1" ht="16.5" customHeight="1">
      <c r="A249" s="26"/>
      <c r="B249" s="132"/>
      <c r="C249" s="133" t="s">
        <v>386</v>
      </c>
      <c r="D249" s="133" t="s">
        <v>183</v>
      </c>
      <c r="E249" s="134" t="s">
        <v>2166</v>
      </c>
      <c r="F249" s="135" t="s">
        <v>1995</v>
      </c>
      <c r="G249" s="136" t="s">
        <v>186</v>
      </c>
      <c r="H249" s="137">
        <v>1</v>
      </c>
      <c r="I249" s="138">
        <v>1.05</v>
      </c>
      <c r="J249" s="138">
        <f t="shared" si="40"/>
        <v>1.05</v>
      </c>
      <c r="K249" s="139"/>
      <c r="L249" s="27"/>
      <c r="M249" s="140" t="s">
        <v>1</v>
      </c>
      <c r="N249" s="141" t="s">
        <v>34</v>
      </c>
      <c r="O249" s="142">
        <v>0</v>
      </c>
      <c r="P249" s="142">
        <f t="shared" si="41"/>
        <v>0</v>
      </c>
      <c r="Q249" s="142">
        <v>0</v>
      </c>
      <c r="R249" s="142">
        <f t="shared" si="42"/>
        <v>0</v>
      </c>
      <c r="S249" s="142">
        <v>0</v>
      </c>
      <c r="T249" s="143">
        <f t="shared" si="4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44" t="s">
        <v>187</v>
      </c>
      <c r="AT249" s="144" t="s">
        <v>183</v>
      </c>
      <c r="AU249" s="144" t="s">
        <v>79</v>
      </c>
      <c r="AY249" s="14" t="s">
        <v>182</v>
      </c>
      <c r="BE249" s="145">
        <f t="shared" si="44"/>
        <v>1.05</v>
      </c>
      <c r="BF249" s="145">
        <f t="shared" si="45"/>
        <v>0</v>
      </c>
      <c r="BG249" s="145">
        <f t="shared" si="46"/>
        <v>0</v>
      </c>
      <c r="BH249" s="145">
        <f t="shared" si="47"/>
        <v>0</v>
      </c>
      <c r="BI249" s="145">
        <f t="shared" si="48"/>
        <v>0</v>
      </c>
      <c r="BJ249" s="14" t="s">
        <v>77</v>
      </c>
      <c r="BK249" s="145">
        <f t="shared" si="49"/>
        <v>1.05</v>
      </c>
      <c r="BL249" s="14" t="s">
        <v>187</v>
      </c>
      <c r="BM249" s="144" t="s">
        <v>2167</v>
      </c>
    </row>
    <row r="250" spans="1:65" s="2" customFormat="1" ht="16.5" customHeight="1">
      <c r="A250" s="26"/>
      <c r="B250" s="132"/>
      <c r="C250" s="133" t="s">
        <v>579</v>
      </c>
      <c r="D250" s="133" t="s">
        <v>183</v>
      </c>
      <c r="E250" s="134" t="s">
        <v>2168</v>
      </c>
      <c r="F250" s="135" t="s">
        <v>1998</v>
      </c>
      <c r="G250" s="136" t="s">
        <v>186</v>
      </c>
      <c r="H250" s="137">
        <v>4</v>
      </c>
      <c r="I250" s="138">
        <v>116.55</v>
      </c>
      <c r="J250" s="138">
        <f t="shared" si="40"/>
        <v>466.2</v>
      </c>
      <c r="K250" s="139"/>
      <c r="L250" s="27"/>
      <c r="M250" s="140" t="s">
        <v>1</v>
      </c>
      <c r="N250" s="141" t="s">
        <v>34</v>
      </c>
      <c r="O250" s="142">
        <v>0</v>
      </c>
      <c r="P250" s="142">
        <f t="shared" si="41"/>
        <v>0</v>
      </c>
      <c r="Q250" s="142">
        <v>0</v>
      </c>
      <c r="R250" s="142">
        <f t="shared" si="42"/>
        <v>0</v>
      </c>
      <c r="S250" s="142">
        <v>0</v>
      </c>
      <c r="T250" s="143">
        <f t="shared" si="4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44" t="s">
        <v>187</v>
      </c>
      <c r="AT250" s="144" t="s">
        <v>183</v>
      </c>
      <c r="AU250" s="144" t="s">
        <v>79</v>
      </c>
      <c r="AY250" s="14" t="s">
        <v>182</v>
      </c>
      <c r="BE250" s="145">
        <f t="shared" si="44"/>
        <v>466.2</v>
      </c>
      <c r="BF250" s="145">
        <f t="shared" si="45"/>
        <v>0</v>
      </c>
      <c r="BG250" s="145">
        <f t="shared" si="46"/>
        <v>0</v>
      </c>
      <c r="BH250" s="145">
        <f t="shared" si="47"/>
        <v>0</v>
      </c>
      <c r="BI250" s="145">
        <f t="shared" si="48"/>
        <v>0</v>
      </c>
      <c r="BJ250" s="14" t="s">
        <v>77</v>
      </c>
      <c r="BK250" s="145">
        <f t="shared" si="49"/>
        <v>466.2</v>
      </c>
      <c r="BL250" s="14" t="s">
        <v>187</v>
      </c>
      <c r="BM250" s="144" t="s">
        <v>2169</v>
      </c>
    </row>
    <row r="251" spans="1:65" s="2" customFormat="1" ht="16.5" customHeight="1">
      <c r="A251" s="26"/>
      <c r="B251" s="132"/>
      <c r="C251" s="133" t="s">
        <v>390</v>
      </c>
      <c r="D251" s="133" t="s">
        <v>183</v>
      </c>
      <c r="E251" s="134" t="s">
        <v>2170</v>
      </c>
      <c r="F251" s="135" t="s">
        <v>2001</v>
      </c>
      <c r="G251" s="136" t="s">
        <v>186</v>
      </c>
      <c r="H251" s="137">
        <v>4</v>
      </c>
      <c r="I251" s="138">
        <v>1.05</v>
      </c>
      <c r="J251" s="138">
        <f t="shared" si="40"/>
        <v>4.2</v>
      </c>
      <c r="K251" s="139"/>
      <c r="L251" s="27"/>
      <c r="M251" s="140" t="s">
        <v>1</v>
      </c>
      <c r="N251" s="141" t="s">
        <v>34</v>
      </c>
      <c r="O251" s="142">
        <v>0</v>
      </c>
      <c r="P251" s="142">
        <f t="shared" si="41"/>
        <v>0</v>
      </c>
      <c r="Q251" s="142">
        <v>0</v>
      </c>
      <c r="R251" s="142">
        <f t="shared" si="42"/>
        <v>0</v>
      </c>
      <c r="S251" s="142">
        <v>0</v>
      </c>
      <c r="T251" s="143">
        <f t="shared" si="4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44" t="s">
        <v>187</v>
      </c>
      <c r="AT251" s="144" t="s">
        <v>183</v>
      </c>
      <c r="AU251" s="144" t="s">
        <v>79</v>
      </c>
      <c r="AY251" s="14" t="s">
        <v>182</v>
      </c>
      <c r="BE251" s="145">
        <f t="shared" si="44"/>
        <v>4.2</v>
      </c>
      <c r="BF251" s="145">
        <f t="shared" si="45"/>
        <v>0</v>
      </c>
      <c r="BG251" s="145">
        <f t="shared" si="46"/>
        <v>0</v>
      </c>
      <c r="BH251" s="145">
        <f t="shared" si="47"/>
        <v>0</v>
      </c>
      <c r="BI251" s="145">
        <f t="shared" si="48"/>
        <v>0</v>
      </c>
      <c r="BJ251" s="14" t="s">
        <v>77</v>
      </c>
      <c r="BK251" s="145">
        <f t="shared" si="49"/>
        <v>4.2</v>
      </c>
      <c r="BL251" s="14" t="s">
        <v>187</v>
      </c>
      <c r="BM251" s="144" t="s">
        <v>2171</v>
      </c>
    </row>
    <row r="252" spans="1:65" s="2" customFormat="1" ht="16.5" customHeight="1">
      <c r="A252" s="26"/>
      <c r="B252" s="132"/>
      <c r="C252" s="133" t="s">
        <v>586</v>
      </c>
      <c r="D252" s="133" t="s">
        <v>183</v>
      </c>
      <c r="E252" s="134" t="s">
        <v>2172</v>
      </c>
      <c r="F252" s="135" t="s">
        <v>2004</v>
      </c>
      <c r="G252" s="136" t="s">
        <v>186</v>
      </c>
      <c r="H252" s="137">
        <v>1</v>
      </c>
      <c r="I252" s="138">
        <v>194.25</v>
      </c>
      <c r="J252" s="138">
        <f t="shared" si="40"/>
        <v>194.25</v>
      </c>
      <c r="K252" s="139"/>
      <c r="L252" s="27"/>
      <c r="M252" s="140" t="s">
        <v>1</v>
      </c>
      <c r="N252" s="141" t="s">
        <v>34</v>
      </c>
      <c r="O252" s="142">
        <v>0</v>
      </c>
      <c r="P252" s="142">
        <f t="shared" si="41"/>
        <v>0</v>
      </c>
      <c r="Q252" s="142">
        <v>0</v>
      </c>
      <c r="R252" s="142">
        <f t="shared" si="42"/>
        <v>0</v>
      </c>
      <c r="S252" s="142">
        <v>0</v>
      </c>
      <c r="T252" s="143">
        <f t="shared" si="4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44" t="s">
        <v>187</v>
      </c>
      <c r="AT252" s="144" t="s">
        <v>183</v>
      </c>
      <c r="AU252" s="144" t="s">
        <v>79</v>
      </c>
      <c r="AY252" s="14" t="s">
        <v>182</v>
      </c>
      <c r="BE252" s="145">
        <f t="shared" si="44"/>
        <v>194.25</v>
      </c>
      <c r="BF252" s="145">
        <f t="shared" si="45"/>
        <v>0</v>
      </c>
      <c r="BG252" s="145">
        <f t="shared" si="46"/>
        <v>0</v>
      </c>
      <c r="BH252" s="145">
        <f t="shared" si="47"/>
        <v>0</v>
      </c>
      <c r="BI252" s="145">
        <f t="shared" si="48"/>
        <v>0</v>
      </c>
      <c r="BJ252" s="14" t="s">
        <v>77</v>
      </c>
      <c r="BK252" s="145">
        <f t="shared" si="49"/>
        <v>194.25</v>
      </c>
      <c r="BL252" s="14" t="s">
        <v>187</v>
      </c>
      <c r="BM252" s="144" t="s">
        <v>2173</v>
      </c>
    </row>
    <row r="253" spans="1:65" s="2" customFormat="1" ht="16.5" customHeight="1">
      <c r="A253" s="26"/>
      <c r="B253" s="132"/>
      <c r="C253" s="133" t="s">
        <v>394</v>
      </c>
      <c r="D253" s="133" t="s">
        <v>183</v>
      </c>
      <c r="E253" s="134" t="s">
        <v>2174</v>
      </c>
      <c r="F253" s="135" t="s">
        <v>2007</v>
      </c>
      <c r="G253" s="136" t="s">
        <v>186</v>
      </c>
      <c r="H253" s="137">
        <v>2</v>
      </c>
      <c r="I253" s="138">
        <v>173.25</v>
      </c>
      <c r="J253" s="138">
        <f t="shared" si="40"/>
        <v>346.5</v>
      </c>
      <c r="K253" s="139"/>
      <c r="L253" s="27"/>
      <c r="M253" s="140" t="s">
        <v>1</v>
      </c>
      <c r="N253" s="141" t="s">
        <v>34</v>
      </c>
      <c r="O253" s="142">
        <v>0</v>
      </c>
      <c r="P253" s="142">
        <f t="shared" si="41"/>
        <v>0</v>
      </c>
      <c r="Q253" s="142">
        <v>0</v>
      </c>
      <c r="R253" s="142">
        <f t="shared" si="42"/>
        <v>0</v>
      </c>
      <c r="S253" s="142">
        <v>0</v>
      </c>
      <c r="T253" s="143">
        <f t="shared" si="4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44" t="s">
        <v>187</v>
      </c>
      <c r="AT253" s="144" t="s">
        <v>183</v>
      </c>
      <c r="AU253" s="144" t="s">
        <v>79</v>
      </c>
      <c r="AY253" s="14" t="s">
        <v>182</v>
      </c>
      <c r="BE253" s="145">
        <f t="shared" si="44"/>
        <v>346.5</v>
      </c>
      <c r="BF253" s="145">
        <f t="shared" si="45"/>
        <v>0</v>
      </c>
      <c r="BG253" s="145">
        <f t="shared" si="46"/>
        <v>0</v>
      </c>
      <c r="BH253" s="145">
        <f t="shared" si="47"/>
        <v>0</v>
      </c>
      <c r="BI253" s="145">
        <f t="shared" si="48"/>
        <v>0</v>
      </c>
      <c r="BJ253" s="14" t="s">
        <v>77</v>
      </c>
      <c r="BK253" s="145">
        <f t="shared" si="49"/>
        <v>346.5</v>
      </c>
      <c r="BL253" s="14" t="s">
        <v>187</v>
      </c>
      <c r="BM253" s="144" t="s">
        <v>2175</v>
      </c>
    </row>
    <row r="254" spans="1:65" s="2" customFormat="1" ht="16.5" customHeight="1">
      <c r="A254" s="26"/>
      <c r="B254" s="132"/>
      <c r="C254" s="133" t="s">
        <v>593</v>
      </c>
      <c r="D254" s="133" t="s">
        <v>183</v>
      </c>
      <c r="E254" s="134" t="s">
        <v>2176</v>
      </c>
      <c r="F254" s="135" t="s">
        <v>2010</v>
      </c>
      <c r="G254" s="136" t="s">
        <v>186</v>
      </c>
      <c r="H254" s="137">
        <v>1</v>
      </c>
      <c r="I254" s="138">
        <v>136.5</v>
      </c>
      <c r="J254" s="138">
        <f t="shared" si="40"/>
        <v>136.5</v>
      </c>
      <c r="K254" s="139"/>
      <c r="L254" s="27"/>
      <c r="M254" s="140" t="s">
        <v>1</v>
      </c>
      <c r="N254" s="141" t="s">
        <v>34</v>
      </c>
      <c r="O254" s="142">
        <v>0</v>
      </c>
      <c r="P254" s="142">
        <f t="shared" si="41"/>
        <v>0</v>
      </c>
      <c r="Q254" s="142">
        <v>0</v>
      </c>
      <c r="R254" s="142">
        <f t="shared" si="42"/>
        <v>0</v>
      </c>
      <c r="S254" s="142">
        <v>0</v>
      </c>
      <c r="T254" s="143">
        <f t="shared" si="4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44" t="s">
        <v>187</v>
      </c>
      <c r="AT254" s="144" t="s">
        <v>183</v>
      </c>
      <c r="AU254" s="144" t="s">
        <v>79</v>
      </c>
      <c r="AY254" s="14" t="s">
        <v>182</v>
      </c>
      <c r="BE254" s="145">
        <f t="shared" si="44"/>
        <v>136.5</v>
      </c>
      <c r="BF254" s="145">
        <f t="shared" si="45"/>
        <v>0</v>
      </c>
      <c r="BG254" s="145">
        <f t="shared" si="46"/>
        <v>0</v>
      </c>
      <c r="BH254" s="145">
        <f t="shared" si="47"/>
        <v>0</v>
      </c>
      <c r="BI254" s="145">
        <f t="shared" si="48"/>
        <v>0</v>
      </c>
      <c r="BJ254" s="14" t="s">
        <v>77</v>
      </c>
      <c r="BK254" s="145">
        <f t="shared" si="49"/>
        <v>136.5</v>
      </c>
      <c r="BL254" s="14" t="s">
        <v>187</v>
      </c>
      <c r="BM254" s="144" t="s">
        <v>2177</v>
      </c>
    </row>
    <row r="255" spans="1:65" s="2" customFormat="1" ht="16.5" customHeight="1">
      <c r="A255" s="26"/>
      <c r="B255" s="132"/>
      <c r="C255" s="133" t="s">
        <v>398</v>
      </c>
      <c r="D255" s="133" t="s">
        <v>183</v>
      </c>
      <c r="E255" s="134" t="s">
        <v>2178</v>
      </c>
      <c r="F255" s="135" t="s">
        <v>2013</v>
      </c>
      <c r="G255" s="136" t="s">
        <v>186</v>
      </c>
      <c r="H255" s="137">
        <v>1</v>
      </c>
      <c r="I255" s="138">
        <v>141.75</v>
      </c>
      <c r="J255" s="138">
        <f t="shared" si="40"/>
        <v>141.75</v>
      </c>
      <c r="K255" s="139"/>
      <c r="L255" s="27"/>
      <c r="M255" s="140" t="s">
        <v>1</v>
      </c>
      <c r="N255" s="141" t="s">
        <v>34</v>
      </c>
      <c r="O255" s="142">
        <v>0</v>
      </c>
      <c r="P255" s="142">
        <f t="shared" si="41"/>
        <v>0</v>
      </c>
      <c r="Q255" s="142">
        <v>0</v>
      </c>
      <c r="R255" s="142">
        <f t="shared" si="42"/>
        <v>0</v>
      </c>
      <c r="S255" s="142">
        <v>0</v>
      </c>
      <c r="T255" s="143">
        <f t="shared" si="4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44" t="s">
        <v>187</v>
      </c>
      <c r="AT255" s="144" t="s">
        <v>183</v>
      </c>
      <c r="AU255" s="144" t="s">
        <v>79</v>
      </c>
      <c r="AY255" s="14" t="s">
        <v>182</v>
      </c>
      <c r="BE255" s="145">
        <f t="shared" si="44"/>
        <v>141.75</v>
      </c>
      <c r="BF255" s="145">
        <f t="shared" si="45"/>
        <v>0</v>
      </c>
      <c r="BG255" s="145">
        <f t="shared" si="46"/>
        <v>0</v>
      </c>
      <c r="BH255" s="145">
        <f t="shared" si="47"/>
        <v>0</v>
      </c>
      <c r="BI255" s="145">
        <f t="shared" si="48"/>
        <v>0</v>
      </c>
      <c r="BJ255" s="14" t="s">
        <v>77</v>
      </c>
      <c r="BK255" s="145">
        <f t="shared" si="49"/>
        <v>141.75</v>
      </c>
      <c r="BL255" s="14" t="s">
        <v>187</v>
      </c>
      <c r="BM255" s="144" t="s">
        <v>2179</v>
      </c>
    </row>
    <row r="256" spans="1:65" s="2" customFormat="1" ht="16.5" customHeight="1">
      <c r="A256" s="26"/>
      <c r="B256" s="132"/>
      <c r="C256" s="133" t="s">
        <v>600</v>
      </c>
      <c r="D256" s="133" t="s">
        <v>183</v>
      </c>
      <c r="E256" s="134" t="s">
        <v>2180</v>
      </c>
      <c r="F256" s="135" t="s">
        <v>2019</v>
      </c>
      <c r="G256" s="136" t="s">
        <v>186</v>
      </c>
      <c r="H256" s="137">
        <v>1</v>
      </c>
      <c r="I256" s="138">
        <v>105</v>
      </c>
      <c r="J256" s="138">
        <f t="shared" si="40"/>
        <v>105</v>
      </c>
      <c r="K256" s="139"/>
      <c r="L256" s="27"/>
      <c r="M256" s="140" t="s">
        <v>1</v>
      </c>
      <c r="N256" s="141" t="s">
        <v>34</v>
      </c>
      <c r="O256" s="142">
        <v>0</v>
      </c>
      <c r="P256" s="142">
        <f t="shared" si="41"/>
        <v>0</v>
      </c>
      <c r="Q256" s="142">
        <v>0</v>
      </c>
      <c r="R256" s="142">
        <f t="shared" si="42"/>
        <v>0</v>
      </c>
      <c r="S256" s="142">
        <v>0</v>
      </c>
      <c r="T256" s="143">
        <f t="shared" si="4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44" t="s">
        <v>187</v>
      </c>
      <c r="AT256" s="144" t="s">
        <v>183</v>
      </c>
      <c r="AU256" s="144" t="s">
        <v>79</v>
      </c>
      <c r="AY256" s="14" t="s">
        <v>182</v>
      </c>
      <c r="BE256" s="145">
        <f t="shared" si="44"/>
        <v>105</v>
      </c>
      <c r="BF256" s="145">
        <f t="shared" si="45"/>
        <v>0</v>
      </c>
      <c r="BG256" s="145">
        <f t="shared" si="46"/>
        <v>0</v>
      </c>
      <c r="BH256" s="145">
        <f t="shared" si="47"/>
        <v>0</v>
      </c>
      <c r="BI256" s="145">
        <f t="shared" si="48"/>
        <v>0</v>
      </c>
      <c r="BJ256" s="14" t="s">
        <v>77</v>
      </c>
      <c r="BK256" s="145">
        <f t="shared" si="49"/>
        <v>105</v>
      </c>
      <c r="BL256" s="14" t="s">
        <v>187</v>
      </c>
      <c r="BM256" s="144" t="s">
        <v>2181</v>
      </c>
    </row>
    <row r="257" spans="1:65" s="2" customFormat="1" ht="16.5" customHeight="1">
      <c r="A257" s="26"/>
      <c r="B257" s="132"/>
      <c r="C257" s="133" t="s">
        <v>401</v>
      </c>
      <c r="D257" s="133" t="s">
        <v>183</v>
      </c>
      <c r="E257" s="134" t="s">
        <v>2182</v>
      </c>
      <c r="F257" s="135" t="s">
        <v>2022</v>
      </c>
      <c r="G257" s="136" t="s">
        <v>197</v>
      </c>
      <c r="H257" s="137">
        <v>4</v>
      </c>
      <c r="I257" s="138">
        <v>136.5</v>
      </c>
      <c r="J257" s="138">
        <f t="shared" si="40"/>
        <v>546</v>
      </c>
      <c r="K257" s="139"/>
      <c r="L257" s="27"/>
      <c r="M257" s="140" t="s">
        <v>1</v>
      </c>
      <c r="N257" s="141" t="s">
        <v>34</v>
      </c>
      <c r="O257" s="142">
        <v>0</v>
      </c>
      <c r="P257" s="142">
        <f t="shared" si="41"/>
        <v>0</v>
      </c>
      <c r="Q257" s="142">
        <v>0</v>
      </c>
      <c r="R257" s="142">
        <f t="shared" si="42"/>
        <v>0</v>
      </c>
      <c r="S257" s="142">
        <v>0</v>
      </c>
      <c r="T257" s="143">
        <f t="shared" si="4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44" t="s">
        <v>187</v>
      </c>
      <c r="AT257" s="144" t="s">
        <v>183</v>
      </c>
      <c r="AU257" s="144" t="s">
        <v>79</v>
      </c>
      <c r="AY257" s="14" t="s">
        <v>182</v>
      </c>
      <c r="BE257" s="145">
        <f t="shared" si="44"/>
        <v>546</v>
      </c>
      <c r="BF257" s="145">
        <f t="shared" si="45"/>
        <v>0</v>
      </c>
      <c r="BG257" s="145">
        <f t="shared" si="46"/>
        <v>0</v>
      </c>
      <c r="BH257" s="145">
        <f t="shared" si="47"/>
        <v>0</v>
      </c>
      <c r="BI257" s="145">
        <f t="shared" si="48"/>
        <v>0</v>
      </c>
      <c r="BJ257" s="14" t="s">
        <v>77</v>
      </c>
      <c r="BK257" s="145">
        <f t="shared" si="49"/>
        <v>546</v>
      </c>
      <c r="BL257" s="14" t="s">
        <v>187</v>
      </c>
      <c r="BM257" s="144" t="s">
        <v>2183</v>
      </c>
    </row>
    <row r="258" spans="1:65" s="2" customFormat="1" ht="16.5" customHeight="1">
      <c r="A258" s="26"/>
      <c r="B258" s="132"/>
      <c r="C258" s="133" t="s">
        <v>608</v>
      </c>
      <c r="D258" s="133" t="s">
        <v>183</v>
      </c>
      <c r="E258" s="134" t="s">
        <v>2184</v>
      </c>
      <c r="F258" s="135" t="s">
        <v>2025</v>
      </c>
      <c r="G258" s="136" t="s">
        <v>197</v>
      </c>
      <c r="H258" s="137">
        <v>1</v>
      </c>
      <c r="I258" s="138">
        <v>105</v>
      </c>
      <c r="J258" s="138">
        <f t="shared" si="40"/>
        <v>105</v>
      </c>
      <c r="K258" s="139"/>
      <c r="L258" s="27"/>
      <c r="M258" s="140" t="s">
        <v>1</v>
      </c>
      <c r="N258" s="141" t="s">
        <v>34</v>
      </c>
      <c r="O258" s="142">
        <v>0</v>
      </c>
      <c r="P258" s="142">
        <f t="shared" si="41"/>
        <v>0</v>
      </c>
      <c r="Q258" s="142">
        <v>0</v>
      </c>
      <c r="R258" s="142">
        <f t="shared" si="42"/>
        <v>0</v>
      </c>
      <c r="S258" s="142">
        <v>0</v>
      </c>
      <c r="T258" s="143">
        <f t="shared" si="4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44" t="s">
        <v>187</v>
      </c>
      <c r="AT258" s="144" t="s">
        <v>183</v>
      </c>
      <c r="AU258" s="144" t="s">
        <v>79</v>
      </c>
      <c r="AY258" s="14" t="s">
        <v>182</v>
      </c>
      <c r="BE258" s="145">
        <f t="shared" si="44"/>
        <v>105</v>
      </c>
      <c r="BF258" s="145">
        <f t="shared" si="45"/>
        <v>0</v>
      </c>
      <c r="BG258" s="145">
        <f t="shared" si="46"/>
        <v>0</v>
      </c>
      <c r="BH258" s="145">
        <f t="shared" si="47"/>
        <v>0</v>
      </c>
      <c r="BI258" s="145">
        <f t="shared" si="48"/>
        <v>0</v>
      </c>
      <c r="BJ258" s="14" t="s">
        <v>77</v>
      </c>
      <c r="BK258" s="145">
        <f t="shared" si="49"/>
        <v>105</v>
      </c>
      <c r="BL258" s="14" t="s">
        <v>187</v>
      </c>
      <c r="BM258" s="144" t="s">
        <v>2185</v>
      </c>
    </row>
    <row r="259" spans="1:65" s="2" customFormat="1" ht="16.5" customHeight="1">
      <c r="A259" s="26"/>
      <c r="B259" s="132"/>
      <c r="C259" s="133" t="s">
        <v>405</v>
      </c>
      <c r="D259" s="133" t="s">
        <v>183</v>
      </c>
      <c r="E259" s="134" t="s">
        <v>2186</v>
      </c>
      <c r="F259" s="135" t="s">
        <v>2028</v>
      </c>
      <c r="G259" s="136" t="s">
        <v>197</v>
      </c>
      <c r="H259" s="137">
        <v>2</v>
      </c>
      <c r="I259" s="138">
        <v>52.5</v>
      </c>
      <c r="J259" s="138">
        <f t="shared" si="40"/>
        <v>105</v>
      </c>
      <c r="K259" s="139"/>
      <c r="L259" s="27"/>
      <c r="M259" s="140" t="s">
        <v>1</v>
      </c>
      <c r="N259" s="141" t="s">
        <v>34</v>
      </c>
      <c r="O259" s="142">
        <v>0</v>
      </c>
      <c r="P259" s="142">
        <f t="shared" si="41"/>
        <v>0</v>
      </c>
      <c r="Q259" s="142">
        <v>0</v>
      </c>
      <c r="R259" s="142">
        <f t="shared" si="42"/>
        <v>0</v>
      </c>
      <c r="S259" s="142">
        <v>0</v>
      </c>
      <c r="T259" s="143">
        <f t="shared" si="4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44" t="s">
        <v>187</v>
      </c>
      <c r="AT259" s="144" t="s">
        <v>183</v>
      </c>
      <c r="AU259" s="144" t="s">
        <v>79</v>
      </c>
      <c r="AY259" s="14" t="s">
        <v>182</v>
      </c>
      <c r="BE259" s="145">
        <f t="shared" si="44"/>
        <v>105</v>
      </c>
      <c r="BF259" s="145">
        <f t="shared" si="45"/>
        <v>0</v>
      </c>
      <c r="BG259" s="145">
        <f t="shared" si="46"/>
        <v>0</v>
      </c>
      <c r="BH259" s="145">
        <f t="shared" si="47"/>
        <v>0</v>
      </c>
      <c r="BI259" s="145">
        <f t="shared" si="48"/>
        <v>0</v>
      </c>
      <c r="BJ259" s="14" t="s">
        <v>77</v>
      </c>
      <c r="BK259" s="145">
        <f t="shared" si="49"/>
        <v>105</v>
      </c>
      <c r="BL259" s="14" t="s">
        <v>187</v>
      </c>
      <c r="BM259" s="144" t="s">
        <v>2187</v>
      </c>
    </row>
    <row r="260" spans="1:65" s="2" customFormat="1" ht="16.5" customHeight="1">
      <c r="A260" s="26"/>
      <c r="B260" s="132"/>
      <c r="C260" s="133" t="s">
        <v>616</v>
      </c>
      <c r="D260" s="133" t="s">
        <v>183</v>
      </c>
      <c r="E260" s="134" t="s">
        <v>2188</v>
      </c>
      <c r="F260" s="135" t="s">
        <v>2031</v>
      </c>
      <c r="G260" s="136" t="s">
        <v>197</v>
      </c>
      <c r="H260" s="137">
        <v>6</v>
      </c>
      <c r="I260" s="138">
        <v>52.5</v>
      </c>
      <c r="J260" s="138">
        <f t="shared" si="40"/>
        <v>315</v>
      </c>
      <c r="K260" s="139"/>
      <c r="L260" s="27"/>
      <c r="M260" s="140" t="s">
        <v>1</v>
      </c>
      <c r="N260" s="141" t="s">
        <v>34</v>
      </c>
      <c r="O260" s="142">
        <v>0</v>
      </c>
      <c r="P260" s="142">
        <f t="shared" si="41"/>
        <v>0</v>
      </c>
      <c r="Q260" s="142">
        <v>0</v>
      </c>
      <c r="R260" s="142">
        <f t="shared" si="42"/>
        <v>0</v>
      </c>
      <c r="S260" s="142">
        <v>0</v>
      </c>
      <c r="T260" s="143">
        <f t="shared" si="4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44" t="s">
        <v>187</v>
      </c>
      <c r="AT260" s="144" t="s">
        <v>183</v>
      </c>
      <c r="AU260" s="144" t="s">
        <v>79</v>
      </c>
      <c r="AY260" s="14" t="s">
        <v>182</v>
      </c>
      <c r="BE260" s="145">
        <f t="shared" si="44"/>
        <v>315</v>
      </c>
      <c r="BF260" s="145">
        <f t="shared" si="45"/>
        <v>0</v>
      </c>
      <c r="BG260" s="145">
        <f t="shared" si="46"/>
        <v>0</v>
      </c>
      <c r="BH260" s="145">
        <f t="shared" si="47"/>
        <v>0</v>
      </c>
      <c r="BI260" s="145">
        <f t="shared" si="48"/>
        <v>0</v>
      </c>
      <c r="BJ260" s="14" t="s">
        <v>77</v>
      </c>
      <c r="BK260" s="145">
        <f t="shared" si="49"/>
        <v>315</v>
      </c>
      <c r="BL260" s="14" t="s">
        <v>187</v>
      </c>
      <c r="BM260" s="144" t="s">
        <v>2189</v>
      </c>
    </row>
    <row r="261" spans="1:65" s="2" customFormat="1" ht="21.75" customHeight="1">
      <c r="A261" s="26"/>
      <c r="B261" s="132"/>
      <c r="C261" s="133" t="s">
        <v>408</v>
      </c>
      <c r="D261" s="133" t="s">
        <v>183</v>
      </c>
      <c r="E261" s="134" t="s">
        <v>2190</v>
      </c>
      <c r="F261" s="135" t="s">
        <v>2191</v>
      </c>
      <c r="G261" s="136" t="s">
        <v>1967</v>
      </c>
      <c r="H261" s="137">
        <v>1</v>
      </c>
      <c r="I261" s="138">
        <v>9171.75</v>
      </c>
      <c r="J261" s="138">
        <f t="shared" si="40"/>
        <v>9171.75</v>
      </c>
      <c r="K261" s="139"/>
      <c r="L261" s="27"/>
      <c r="M261" s="140" t="s">
        <v>1</v>
      </c>
      <c r="N261" s="141" t="s">
        <v>34</v>
      </c>
      <c r="O261" s="142">
        <v>0</v>
      </c>
      <c r="P261" s="142">
        <f t="shared" si="41"/>
        <v>0</v>
      </c>
      <c r="Q261" s="142">
        <v>0</v>
      </c>
      <c r="R261" s="142">
        <f t="shared" si="42"/>
        <v>0</v>
      </c>
      <c r="S261" s="142">
        <v>0</v>
      </c>
      <c r="T261" s="143">
        <f t="shared" si="4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44" t="s">
        <v>187</v>
      </c>
      <c r="AT261" s="144" t="s">
        <v>183</v>
      </c>
      <c r="AU261" s="144" t="s">
        <v>79</v>
      </c>
      <c r="AY261" s="14" t="s">
        <v>182</v>
      </c>
      <c r="BE261" s="145">
        <f t="shared" si="44"/>
        <v>9171.75</v>
      </c>
      <c r="BF261" s="145">
        <f t="shared" si="45"/>
        <v>0</v>
      </c>
      <c r="BG261" s="145">
        <f t="shared" si="46"/>
        <v>0</v>
      </c>
      <c r="BH261" s="145">
        <f t="shared" si="47"/>
        <v>0</v>
      </c>
      <c r="BI261" s="145">
        <f t="shared" si="48"/>
        <v>0</v>
      </c>
      <c r="BJ261" s="14" t="s">
        <v>77</v>
      </c>
      <c r="BK261" s="145">
        <f t="shared" si="49"/>
        <v>9171.75</v>
      </c>
      <c r="BL261" s="14" t="s">
        <v>187</v>
      </c>
      <c r="BM261" s="144" t="s">
        <v>2192</v>
      </c>
    </row>
    <row r="262" spans="1:65" s="11" customFormat="1" ht="22.9" customHeight="1">
      <c r="B262" s="122"/>
      <c r="D262" s="123" t="s">
        <v>68</v>
      </c>
      <c r="E262" s="164" t="s">
        <v>92</v>
      </c>
      <c r="F262" s="164" t="s">
        <v>2193</v>
      </c>
      <c r="J262" s="165">
        <f>BK262</f>
        <v>30137.100000000002</v>
      </c>
      <c r="L262" s="122"/>
      <c r="M262" s="126"/>
      <c r="N262" s="127"/>
      <c r="O262" s="127"/>
      <c r="P262" s="128">
        <f>SUM(P263:P284)</f>
        <v>0</v>
      </c>
      <c r="Q262" s="127"/>
      <c r="R262" s="128">
        <f>SUM(R263:R284)</f>
        <v>0</v>
      </c>
      <c r="S262" s="127"/>
      <c r="T262" s="129">
        <f>SUM(T263:T284)</f>
        <v>0</v>
      </c>
      <c r="AR262" s="123" t="s">
        <v>77</v>
      </c>
      <c r="AT262" s="130" t="s">
        <v>68</v>
      </c>
      <c r="AU262" s="130" t="s">
        <v>77</v>
      </c>
      <c r="AY262" s="123" t="s">
        <v>182</v>
      </c>
      <c r="BK262" s="131">
        <f>SUM(BK263:BK284)</f>
        <v>30137.100000000002</v>
      </c>
    </row>
    <row r="263" spans="1:65" s="2" customFormat="1" ht="66.75" customHeight="1">
      <c r="A263" s="26"/>
      <c r="B263" s="132"/>
      <c r="C263" s="133" t="s">
        <v>623</v>
      </c>
      <c r="D263" s="133" t="s">
        <v>183</v>
      </c>
      <c r="E263" s="134" t="s">
        <v>2194</v>
      </c>
      <c r="F263" s="135" t="s">
        <v>2195</v>
      </c>
      <c r="G263" s="136" t="s">
        <v>186</v>
      </c>
      <c r="H263" s="137">
        <v>1</v>
      </c>
      <c r="I263" s="138">
        <v>4611.6000000000004</v>
      </c>
      <c r="J263" s="138">
        <f t="shared" ref="J263:J284" si="50">ROUND(I263*H263,2)</f>
        <v>4611.6000000000004</v>
      </c>
      <c r="K263" s="139"/>
      <c r="L263" s="27"/>
      <c r="M263" s="140" t="s">
        <v>1</v>
      </c>
      <c r="N263" s="141" t="s">
        <v>34</v>
      </c>
      <c r="O263" s="142">
        <v>0</v>
      </c>
      <c r="P263" s="142">
        <f t="shared" ref="P263:P284" si="51">O263*H263</f>
        <v>0</v>
      </c>
      <c r="Q263" s="142">
        <v>0</v>
      </c>
      <c r="R263" s="142">
        <f t="shared" ref="R263:R284" si="52">Q263*H263</f>
        <v>0</v>
      </c>
      <c r="S263" s="142">
        <v>0</v>
      </c>
      <c r="T263" s="143">
        <f t="shared" ref="T263:T284" si="53">S263*H263</f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44" t="s">
        <v>187</v>
      </c>
      <c r="AT263" s="144" t="s">
        <v>183</v>
      </c>
      <c r="AU263" s="144" t="s">
        <v>79</v>
      </c>
      <c r="AY263" s="14" t="s">
        <v>182</v>
      </c>
      <c r="BE263" s="145">
        <f t="shared" ref="BE263:BE284" si="54">IF(N263="základní",J263,0)</f>
        <v>4611.6000000000004</v>
      </c>
      <c r="BF263" s="145">
        <f t="shared" ref="BF263:BF284" si="55">IF(N263="snížená",J263,0)</f>
        <v>0</v>
      </c>
      <c r="BG263" s="145">
        <f t="shared" ref="BG263:BG284" si="56">IF(N263="zákl. přenesená",J263,0)</f>
        <v>0</v>
      </c>
      <c r="BH263" s="145">
        <f t="shared" ref="BH263:BH284" si="57">IF(N263="sníž. přenesená",J263,0)</f>
        <v>0</v>
      </c>
      <c r="BI263" s="145">
        <f t="shared" ref="BI263:BI284" si="58">IF(N263="nulová",J263,0)</f>
        <v>0</v>
      </c>
      <c r="BJ263" s="14" t="s">
        <v>77</v>
      </c>
      <c r="BK263" s="145">
        <f t="shared" ref="BK263:BK284" si="59">ROUND(I263*H263,2)</f>
        <v>4611.6000000000004</v>
      </c>
      <c r="BL263" s="14" t="s">
        <v>187</v>
      </c>
      <c r="BM263" s="144" t="s">
        <v>2196</v>
      </c>
    </row>
    <row r="264" spans="1:65" s="2" customFormat="1" ht="16.5" customHeight="1">
      <c r="A264" s="26"/>
      <c r="B264" s="132"/>
      <c r="C264" s="133" t="s">
        <v>412</v>
      </c>
      <c r="D264" s="133" t="s">
        <v>183</v>
      </c>
      <c r="E264" s="134" t="s">
        <v>2197</v>
      </c>
      <c r="F264" s="135" t="s">
        <v>1974</v>
      </c>
      <c r="G264" s="136" t="s">
        <v>186</v>
      </c>
      <c r="H264" s="137">
        <v>2</v>
      </c>
      <c r="I264" s="138">
        <v>105</v>
      </c>
      <c r="J264" s="138">
        <f t="shared" si="50"/>
        <v>210</v>
      </c>
      <c r="K264" s="139"/>
      <c r="L264" s="27"/>
      <c r="M264" s="140" t="s">
        <v>1</v>
      </c>
      <c r="N264" s="141" t="s">
        <v>34</v>
      </c>
      <c r="O264" s="142">
        <v>0</v>
      </c>
      <c r="P264" s="142">
        <f t="shared" si="51"/>
        <v>0</v>
      </c>
      <c r="Q264" s="142">
        <v>0</v>
      </c>
      <c r="R264" s="142">
        <f t="shared" si="52"/>
        <v>0</v>
      </c>
      <c r="S264" s="142">
        <v>0</v>
      </c>
      <c r="T264" s="143">
        <f t="shared" si="5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44" t="s">
        <v>187</v>
      </c>
      <c r="AT264" s="144" t="s">
        <v>183</v>
      </c>
      <c r="AU264" s="144" t="s">
        <v>79</v>
      </c>
      <c r="AY264" s="14" t="s">
        <v>182</v>
      </c>
      <c r="BE264" s="145">
        <f t="shared" si="54"/>
        <v>210</v>
      </c>
      <c r="BF264" s="145">
        <f t="shared" si="55"/>
        <v>0</v>
      </c>
      <c r="BG264" s="145">
        <f t="shared" si="56"/>
        <v>0</v>
      </c>
      <c r="BH264" s="145">
        <f t="shared" si="57"/>
        <v>0</v>
      </c>
      <c r="BI264" s="145">
        <f t="shared" si="58"/>
        <v>0</v>
      </c>
      <c r="BJ264" s="14" t="s">
        <v>77</v>
      </c>
      <c r="BK264" s="145">
        <f t="shared" si="59"/>
        <v>210</v>
      </c>
      <c r="BL264" s="14" t="s">
        <v>187</v>
      </c>
      <c r="BM264" s="144" t="s">
        <v>2198</v>
      </c>
    </row>
    <row r="265" spans="1:65" s="2" customFormat="1" ht="21.75" customHeight="1">
      <c r="A265" s="26"/>
      <c r="B265" s="132"/>
      <c r="C265" s="133" t="s">
        <v>631</v>
      </c>
      <c r="D265" s="133" t="s">
        <v>183</v>
      </c>
      <c r="E265" s="134" t="s">
        <v>2199</v>
      </c>
      <c r="F265" s="135" t="s">
        <v>1977</v>
      </c>
      <c r="G265" s="136" t="s">
        <v>186</v>
      </c>
      <c r="H265" s="137">
        <v>1</v>
      </c>
      <c r="I265" s="138">
        <v>437.85</v>
      </c>
      <c r="J265" s="138">
        <f t="shared" si="50"/>
        <v>437.85</v>
      </c>
      <c r="K265" s="139"/>
      <c r="L265" s="27"/>
      <c r="M265" s="140" t="s">
        <v>1</v>
      </c>
      <c r="N265" s="141" t="s">
        <v>34</v>
      </c>
      <c r="O265" s="142">
        <v>0</v>
      </c>
      <c r="P265" s="142">
        <f t="shared" si="51"/>
        <v>0</v>
      </c>
      <c r="Q265" s="142">
        <v>0</v>
      </c>
      <c r="R265" s="142">
        <f t="shared" si="52"/>
        <v>0</v>
      </c>
      <c r="S265" s="142">
        <v>0</v>
      </c>
      <c r="T265" s="143">
        <f t="shared" si="53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44" t="s">
        <v>187</v>
      </c>
      <c r="AT265" s="144" t="s">
        <v>183</v>
      </c>
      <c r="AU265" s="144" t="s">
        <v>79</v>
      </c>
      <c r="AY265" s="14" t="s">
        <v>182</v>
      </c>
      <c r="BE265" s="145">
        <f t="shared" si="54"/>
        <v>437.85</v>
      </c>
      <c r="BF265" s="145">
        <f t="shared" si="55"/>
        <v>0</v>
      </c>
      <c r="BG265" s="145">
        <f t="shared" si="56"/>
        <v>0</v>
      </c>
      <c r="BH265" s="145">
        <f t="shared" si="57"/>
        <v>0</v>
      </c>
      <c r="BI265" s="145">
        <f t="shared" si="58"/>
        <v>0</v>
      </c>
      <c r="BJ265" s="14" t="s">
        <v>77</v>
      </c>
      <c r="BK265" s="145">
        <f t="shared" si="59"/>
        <v>437.85</v>
      </c>
      <c r="BL265" s="14" t="s">
        <v>187</v>
      </c>
      <c r="BM265" s="144" t="s">
        <v>2200</v>
      </c>
    </row>
    <row r="266" spans="1:65" s="2" customFormat="1" ht="16.5" customHeight="1">
      <c r="A266" s="26"/>
      <c r="B266" s="132"/>
      <c r="C266" s="133" t="s">
        <v>415</v>
      </c>
      <c r="D266" s="133" t="s">
        <v>183</v>
      </c>
      <c r="E266" s="134" t="s">
        <v>2201</v>
      </c>
      <c r="F266" s="135" t="s">
        <v>1980</v>
      </c>
      <c r="G266" s="136" t="s">
        <v>186</v>
      </c>
      <c r="H266" s="137">
        <v>2</v>
      </c>
      <c r="I266" s="138">
        <v>1180.2</v>
      </c>
      <c r="J266" s="138">
        <f t="shared" si="50"/>
        <v>2360.4</v>
      </c>
      <c r="K266" s="139"/>
      <c r="L266" s="27"/>
      <c r="M266" s="140" t="s">
        <v>1</v>
      </c>
      <c r="N266" s="141" t="s">
        <v>34</v>
      </c>
      <c r="O266" s="142">
        <v>0</v>
      </c>
      <c r="P266" s="142">
        <f t="shared" si="51"/>
        <v>0</v>
      </c>
      <c r="Q266" s="142">
        <v>0</v>
      </c>
      <c r="R266" s="142">
        <f t="shared" si="52"/>
        <v>0</v>
      </c>
      <c r="S266" s="142">
        <v>0</v>
      </c>
      <c r="T266" s="143">
        <f t="shared" si="53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44" t="s">
        <v>187</v>
      </c>
      <c r="AT266" s="144" t="s">
        <v>183</v>
      </c>
      <c r="AU266" s="144" t="s">
        <v>79</v>
      </c>
      <c r="AY266" s="14" t="s">
        <v>182</v>
      </c>
      <c r="BE266" s="145">
        <f t="shared" si="54"/>
        <v>2360.4</v>
      </c>
      <c r="BF266" s="145">
        <f t="shared" si="55"/>
        <v>0</v>
      </c>
      <c r="BG266" s="145">
        <f t="shared" si="56"/>
        <v>0</v>
      </c>
      <c r="BH266" s="145">
        <f t="shared" si="57"/>
        <v>0</v>
      </c>
      <c r="BI266" s="145">
        <f t="shared" si="58"/>
        <v>0</v>
      </c>
      <c r="BJ266" s="14" t="s">
        <v>77</v>
      </c>
      <c r="BK266" s="145">
        <f t="shared" si="59"/>
        <v>2360.4</v>
      </c>
      <c r="BL266" s="14" t="s">
        <v>187</v>
      </c>
      <c r="BM266" s="144" t="s">
        <v>2202</v>
      </c>
    </row>
    <row r="267" spans="1:65" s="2" customFormat="1" ht="16.5" customHeight="1">
      <c r="A267" s="26"/>
      <c r="B267" s="132"/>
      <c r="C267" s="133" t="s">
        <v>638</v>
      </c>
      <c r="D267" s="133" t="s">
        <v>183</v>
      </c>
      <c r="E267" s="134" t="s">
        <v>2203</v>
      </c>
      <c r="F267" s="135" t="s">
        <v>1983</v>
      </c>
      <c r="G267" s="136" t="s">
        <v>186</v>
      </c>
      <c r="H267" s="137">
        <v>1</v>
      </c>
      <c r="I267" s="138">
        <v>187.95</v>
      </c>
      <c r="J267" s="138">
        <f t="shared" si="50"/>
        <v>187.95</v>
      </c>
      <c r="K267" s="139"/>
      <c r="L267" s="27"/>
      <c r="M267" s="140" t="s">
        <v>1</v>
      </c>
      <c r="N267" s="141" t="s">
        <v>34</v>
      </c>
      <c r="O267" s="142">
        <v>0</v>
      </c>
      <c r="P267" s="142">
        <f t="shared" si="51"/>
        <v>0</v>
      </c>
      <c r="Q267" s="142">
        <v>0</v>
      </c>
      <c r="R267" s="142">
        <f t="shared" si="52"/>
        <v>0</v>
      </c>
      <c r="S267" s="142">
        <v>0</v>
      </c>
      <c r="T267" s="143">
        <f t="shared" si="5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44" t="s">
        <v>187</v>
      </c>
      <c r="AT267" s="144" t="s">
        <v>183</v>
      </c>
      <c r="AU267" s="144" t="s">
        <v>79</v>
      </c>
      <c r="AY267" s="14" t="s">
        <v>182</v>
      </c>
      <c r="BE267" s="145">
        <f t="shared" si="54"/>
        <v>187.95</v>
      </c>
      <c r="BF267" s="145">
        <f t="shared" si="55"/>
        <v>0</v>
      </c>
      <c r="BG267" s="145">
        <f t="shared" si="56"/>
        <v>0</v>
      </c>
      <c r="BH267" s="145">
        <f t="shared" si="57"/>
        <v>0</v>
      </c>
      <c r="BI267" s="145">
        <f t="shared" si="58"/>
        <v>0</v>
      </c>
      <c r="BJ267" s="14" t="s">
        <v>77</v>
      </c>
      <c r="BK267" s="145">
        <f t="shared" si="59"/>
        <v>187.95</v>
      </c>
      <c r="BL267" s="14" t="s">
        <v>187</v>
      </c>
      <c r="BM267" s="144" t="s">
        <v>2204</v>
      </c>
    </row>
    <row r="268" spans="1:65" s="2" customFormat="1" ht="16.5" customHeight="1">
      <c r="A268" s="26"/>
      <c r="B268" s="132"/>
      <c r="C268" s="133" t="s">
        <v>419</v>
      </c>
      <c r="D268" s="133" t="s">
        <v>183</v>
      </c>
      <c r="E268" s="134" t="s">
        <v>2205</v>
      </c>
      <c r="F268" s="135" t="s">
        <v>1986</v>
      </c>
      <c r="G268" s="136" t="s">
        <v>186</v>
      </c>
      <c r="H268" s="137">
        <v>1</v>
      </c>
      <c r="I268" s="138">
        <v>1189.6500000000001</v>
      </c>
      <c r="J268" s="138">
        <f t="shared" si="50"/>
        <v>1189.6500000000001</v>
      </c>
      <c r="K268" s="139"/>
      <c r="L268" s="27"/>
      <c r="M268" s="140" t="s">
        <v>1</v>
      </c>
      <c r="N268" s="141" t="s">
        <v>34</v>
      </c>
      <c r="O268" s="142">
        <v>0</v>
      </c>
      <c r="P268" s="142">
        <f t="shared" si="51"/>
        <v>0</v>
      </c>
      <c r="Q268" s="142">
        <v>0</v>
      </c>
      <c r="R268" s="142">
        <f t="shared" si="52"/>
        <v>0</v>
      </c>
      <c r="S268" s="142">
        <v>0</v>
      </c>
      <c r="T268" s="143">
        <f t="shared" si="5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44" t="s">
        <v>187</v>
      </c>
      <c r="AT268" s="144" t="s">
        <v>183</v>
      </c>
      <c r="AU268" s="144" t="s">
        <v>79</v>
      </c>
      <c r="AY268" s="14" t="s">
        <v>182</v>
      </c>
      <c r="BE268" s="145">
        <f t="shared" si="54"/>
        <v>1189.6500000000001</v>
      </c>
      <c r="BF268" s="145">
        <f t="shared" si="55"/>
        <v>0</v>
      </c>
      <c r="BG268" s="145">
        <f t="shared" si="56"/>
        <v>0</v>
      </c>
      <c r="BH268" s="145">
        <f t="shared" si="57"/>
        <v>0</v>
      </c>
      <c r="BI268" s="145">
        <f t="shared" si="58"/>
        <v>0</v>
      </c>
      <c r="BJ268" s="14" t="s">
        <v>77</v>
      </c>
      <c r="BK268" s="145">
        <f t="shared" si="59"/>
        <v>1189.6500000000001</v>
      </c>
      <c r="BL268" s="14" t="s">
        <v>187</v>
      </c>
      <c r="BM268" s="144" t="s">
        <v>2206</v>
      </c>
    </row>
    <row r="269" spans="1:65" s="2" customFormat="1" ht="44.25" customHeight="1">
      <c r="A269" s="26"/>
      <c r="B269" s="132"/>
      <c r="C269" s="133" t="s">
        <v>647</v>
      </c>
      <c r="D269" s="133" t="s">
        <v>183</v>
      </c>
      <c r="E269" s="134" t="s">
        <v>2207</v>
      </c>
      <c r="F269" s="135" t="s">
        <v>2055</v>
      </c>
      <c r="G269" s="136" t="s">
        <v>186</v>
      </c>
      <c r="H269" s="137">
        <v>6</v>
      </c>
      <c r="I269" s="138">
        <v>1057.3499999999999</v>
      </c>
      <c r="J269" s="138">
        <f t="shared" si="50"/>
        <v>6344.1</v>
      </c>
      <c r="K269" s="139"/>
      <c r="L269" s="27"/>
      <c r="M269" s="140" t="s">
        <v>1</v>
      </c>
      <c r="N269" s="141" t="s">
        <v>34</v>
      </c>
      <c r="O269" s="142">
        <v>0</v>
      </c>
      <c r="P269" s="142">
        <f t="shared" si="51"/>
        <v>0</v>
      </c>
      <c r="Q269" s="142">
        <v>0</v>
      </c>
      <c r="R269" s="142">
        <f t="shared" si="52"/>
        <v>0</v>
      </c>
      <c r="S269" s="142">
        <v>0</v>
      </c>
      <c r="T269" s="143">
        <f t="shared" si="5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44" t="s">
        <v>187</v>
      </c>
      <c r="AT269" s="144" t="s">
        <v>183</v>
      </c>
      <c r="AU269" s="144" t="s">
        <v>79</v>
      </c>
      <c r="AY269" s="14" t="s">
        <v>182</v>
      </c>
      <c r="BE269" s="145">
        <f t="shared" si="54"/>
        <v>6344.1</v>
      </c>
      <c r="BF269" s="145">
        <f t="shared" si="55"/>
        <v>0</v>
      </c>
      <c r="BG269" s="145">
        <f t="shared" si="56"/>
        <v>0</v>
      </c>
      <c r="BH269" s="145">
        <f t="shared" si="57"/>
        <v>0</v>
      </c>
      <c r="BI269" s="145">
        <f t="shared" si="58"/>
        <v>0</v>
      </c>
      <c r="BJ269" s="14" t="s">
        <v>77</v>
      </c>
      <c r="BK269" s="145">
        <f t="shared" si="59"/>
        <v>6344.1</v>
      </c>
      <c r="BL269" s="14" t="s">
        <v>187</v>
      </c>
      <c r="BM269" s="144" t="s">
        <v>2208</v>
      </c>
    </row>
    <row r="270" spans="1:65" s="2" customFormat="1" ht="16.5" customHeight="1">
      <c r="A270" s="26"/>
      <c r="B270" s="132"/>
      <c r="C270" s="133" t="s">
        <v>422</v>
      </c>
      <c r="D270" s="133" t="s">
        <v>183</v>
      </c>
      <c r="E270" s="134" t="s">
        <v>2209</v>
      </c>
      <c r="F270" s="135" t="s">
        <v>1992</v>
      </c>
      <c r="G270" s="136" t="s">
        <v>186</v>
      </c>
      <c r="H270" s="137">
        <v>1</v>
      </c>
      <c r="I270" s="138">
        <v>175.35</v>
      </c>
      <c r="J270" s="138">
        <f t="shared" si="50"/>
        <v>175.35</v>
      </c>
      <c r="K270" s="139"/>
      <c r="L270" s="27"/>
      <c r="M270" s="140" t="s">
        <v>1</v>
      </c>
      <c r="N270" s="141" t="s">
        <v>34</v>
      </c>
      <c r="O270" s="142">
        <v>0</v>
      </c>
      <c r="P270" s="142">
        <f t="shared" si="51"/>
        <v>0</v>
      </c>
      <c r="Q270" s="142">
        <v>0</v>
      </c>
      <c r="R270" s="142">
        <f t="shared" si="52"/>
        <v>0</v>
      </c>
      <c r="S270" s="142">
        <v>0</v>
      </c>
      <c r="T270" s="143">
        <f t="shared" si="5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44" t="s">
        <v>187</v>
      </c>
      <c r="AT270" s="144" t="s">
        <v>183</v>
      </c>
      <c r="AU270" s="144" t="s">
        <v>79</v>
      </c>
      <c r="AY270" s="14" t="s">
        <v>182</v>
      </c>
      <c r="BE270" s="145">
        <f t="shared" si="54"/>
        <v>175.35</v>
      </c>
      <c r="BF270" s="145">
        <f t="shared" si="55"/>
        <v>0</v>
      </c>
      <c r="BG270" s="145">
        <f t="shared" si="56"/>
        <v>0</v>
      </c>
      <c r="BH270" s="145">
        <f t="shared" si="57"/>
        <v>0</v>
      </c>
      <c r="BI270" s="145">
        <f t="shared" si="58"/>
        <v>0</v>
      </c>
      <c r="BJ270" s="14" t="s">
        <v>77</v>
      </c>
      <c r="BK270" s="145">
        <f t="shared" si="59"/>
        <v>175.35</v>
      </c>
      <c r="BL270" s="14" t="s">
        <v>187</v>
      </c>
      <c r="BM270" s="144" t="s">
        <v>2210</v>
      </c>
    </row>
    <row r="271" spans="1:65" s="2" customFormat="1" ht="16.5" customHeight="1">
      <c r="A271" s="26"/>
      <c r="B271" s="132"/>
      <c r="C271" s="133" t="s">
        <v>655</v>
      </c>
      <c r="D271" s="133" t="s">
        <v>183</v>
      </c>
      <c r="E271" s="134" t="s">
        <v>2211</v>
      </c>
      <c r="F271" s="135" t="s">
        <v>1995</v>
      </c>
      <c r="G271" s="136" t="s">
        <v>186</v>
      </c>
      <c r="H271" s="137">
        <v>1</v>
      </c>
      <c r="I271" s="138">
        <v>1.05</v>
      </c>
      <c r="J271" s="138">
        <f t="shared" si="50"/>
        <v>1.05</v>
      </c>
      <c r="K271" s="139"/>
      <c r="L271" s="27"/>
      <c r="M271" s="140" t="s">
        <v>1</v>
      </c>
      <c r="N271" s="141" t="s">
        <v>34</v>
      </c>
      <c r="O271" s="142">
        <v>0</v>
      </c>
      <c r="P271" s="142">
        <f t="shared" si="51"/>
        <v>0</v>
      </c>
      <c r="Q271" s="142">
        <v>0</v>
      </c>
      <c r="R271" s="142">
        <f t="shared" si="52"/>
        <v>0</v>
      </c>
      <c r="S271" s="142">
        <v>0</v>
      </c>
      <c r="T271" s="143">
        <f t="shared" si="53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44" t="s">
        <v>187</v>
      </c>
      <c r="AT271" s="144" t="s">
        <v>183</v>
      </c>
      <c r="AU271" s="144" t="s">
        <v>79</v>
      </c>
      <c r="AY271" s="14" t="s">
        <v>182</v>
      </c>
      <c r="BE271" s="145">
        <f t="shared" si="54"/>
        <v>1.05</v>
      </c>
      <c r="BF271" s="145">
        <f t="shared" si="55"/>
        <v>0</v>
      </c>
      <c r="BG271" s="145">
        <f t="shared" si="56"/>
        <v>0</v>
      </c>
      <c r="BH271" s="145">
        <f t="shared" si="57"/>
        <v>0</v>
      </c>
      <c r="BI271" s="145">
        <f t="shared" si="58"/>
        <v>0</v>
      </c>
      <c r="BJ271" s="14" t="s">
        <v>77</v>
      </c>
      <c r="BK271" s="145">
        <f t="shared" si="59"/>
        <v>1.05</v>
      </c>
      <c r="BL271" s="14" t="s">
        <v>187</v>
      </c>
      <c r="BM271" s="144" t="s">
        <v>2212</v>
      </c>
    </row>
    <row r="272" spans="1:65" s="2" customFormat="1" ht="16.5" customHeight="1">
      <c r="A272" s="26"/>
      <c r="B272" s="132"/>
      <c r="C272" s="133" t="s">
        <v>426</v>
      </c>
      <c r="D272" s="133" t="s">
        <v>183</v>
      </c>
      <c r="E272" s="134" t="s">
        <v>2213</v>
      </c>
      <c r="F272" s="135" t="s">
        <v>1998</v>
      </c>
      <c r="G272" s="136" t="s">
        <v>186</v>
      </c>
      <c r="H272" s="137">
        <v>4</v>
      </c>
      <c r="I272" s="138">
        <v>116.55</v>
      </c>
      <c r="J272" s="138">
        <f t="shared" si="50"/>
        <v>466.2</v>
      </c>
      <c r="K272" s="139"/>
      <c r="L272" s="27"/>
      <c r="M272" s="140" t="s">
        <v>1</v>
      </c>
      <c r="N272" s="141" t="s">
        <v>34</v>
      </c>
      <c r="O272" s="142">
        <v>0</v>
      </c>
      <c r="P272" s="142">
        <f t="shared" si="51"/>
        <v>0</v>
      </c>
      <c r="Q272" s="142">
        <v>0</v>
      </c>
      <c r="R272" s="142">
        <f t="shared" si="52"/>
        <v>0</v>
      </c>
      <c r="S272" s="142">
        <v>0</v>
      </c>
      <c r="T272" s="143">
        <f t="shared" si="53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44" t="s">
        <v>187</v>
      </c>
      <c r="AT272" s="144" t="s">
        <v>183</v>
      </c>
      <c r="AU272" s="144" t="s">
        <v>79</v>
      </c>
      <c r="AY272" s="14" t="s">
        <v>182</v>
      </c>
      <c r="BE272" s="145">
        <f t="shared" si="54"/>
        <v>466.2</v>
      </c>
      <c r="BF272" s="145">
        <f t="shared" si="55"/>
        <v>0</v>
      </c>
      <c r="BG272" s="145">
        <f t="shared" si="56"/>
        <v>0</v>
      </c>
      <c r="BH272" s="145">
        <f t="shared" si="57"/>
        <v>0</v>
      </c>
      <c r="BI272" s="145">
        <f t="shared" si="58"/>
        <v>0</v>
      </c>
      <c r="BJ272" s="14" t="s">
        <v>77</v>
      </c>
      <c r="BK272" s="145">
        <f t="shared" si="59"/>
        <v>466.2</v>
      </c>
      <c r="BL272" s="14" t="s">
        <v>187</v>
      </c>
      <c r="BM272" s="144" t="s">
        <v>2214</v>
      </c>
    </row>
    <row r="273" spans="1:65" s="2" customFormat="1" ht="16.5" customHeight="1">
      <c r="A273" s="26"/>
      <c r="B273" s="132"/>
      <c r="C273" s="133" t="s">
        <v>663</v>
      </c>
      <c r="D273" s="133" t="s">
        <v>183</v>
      </c>
      <c r="E273" s="134" t="s">
        <v>2215</v>
      </c>
      <c r="F273" s="135" t="s">
        <v>2001</v>
      </c>
      <c r="G273" s="136" t="s">
        <v>186</v>
      </c>
      <c r="H273" s="137">
        <v>4</v>
      </c>
      <c r="I273" s="138">
        <v>1.05</v>
      </c>
      <c r="J273" s="138">
        <f t="shared" si="50"/>
        <v>4.2</v>
      </c>
      <c r="K273" s="139"/>
      <c r="L273" s="27"/>
      <c r="M273" s="140" t="s">
        <v>1</v>
      </c>
      <c r="N273" s="141" t="s">
        <v>34</v>
      </c>
      <c r="O273" s="142">
        <v>0</v>
      </c>
      <c r="P273" s="142">
        <f t="shared" si="51"/>
        <v>0</v>
      </c>
      <c r="Q273" s="142">
        <v>0</v>
      </c>
      <c r="R273" s="142">
        <f t="shared" si="52"/>
        <v>0</v>
      </c>
      <c r="S273" s="142">
        <v>0</v>
      </c>
      <c r="T273" s="143">
        <f t="shared" si="5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44" t="s">
        <v>187</v>
      </c>
      <c r="AT273" s="144" t="s">
        <v>183</v>
      </c>
      <c r="AU273" s="144" t="s">
        <v>79</v>
      </c>
      <c r="AY273" s="14" t="s">
        <v>182</v>
      </c>
      <c r="BE273" s="145">
        <f t="shared" si="54"/>
        <v>4.2</v>
      </c>
      <c r="BF273" s="145">
        <f t="shared" si="55"/>
        <v>0</v>
      </c>
      <c r="BG273" s="145">
        <f t="shared" si="56"/>
        <v>0</v>
      </c>
      <c r="BH273" s="145">
        <f t="shared" si="57"/>
        <v>0</v>
      </c>
      <c r="BI273" s="145">
        <f t="shared" si="58"/>
        <v>0</v>
      </c>
      <c r="BJ273" s="14" t="s">
        <v>77</v>
      </c>
      <c r="BK273" s="145">
        <f t="shared" si="59"/>
        <v>4.2</v>
      </c>
      <c r="BL273" s="14" t="s">
        <v>187</v>
      </c>
      <c r="BM273" s="144" t="s">
        <v>2216</v>
      </c>
    </row>
    <row r="274" spans="1:65" s="2" customFormat="1" ht="16.5" customHeight="1">
      <c r="A274" s="26"/>
      <c r="B274" s="132"/>
      <c r="C274" s="133" t="s">
        <v>429</v>
      </c>
      <c r="D274" s="133" t="s">
        <v>183</v>
      </c>
      <c r="E274" s="134" t="s">
        <v>2217</v>
      </c>
      <c r="F274" s="135" t="s">
        <v>2004</v>
      </c>
      <c r="G274" s="136" t="s">
        <v>186</v>
      </c>
      <c r="H274" s="137">
        <v>1</v>
      </c>
      <c r="I274" s="138">
        <v>194.25</v>
      </c>
      <c r="J274" s="138">
        <f t="shared" si="50"/>
        <v>194.25</v>
      </c>
      <c r="K274" s="139"/>
      <c r="L274" s="27"/>
      <c r="M274" s="140" t="s">
        <v>1</v>
      </c>
      <c r="N274" s="141" t="s">
        <v>34</v>
      </c>
      <c r="O274" s="142">
        <v>0</v>
      </c>
      <c r="P274" s="142">
        <f t="shared" si="51"/>
        <v>0</v>
      </c>
      <c r="Q274" s="142">
        <v>0</v>
      </c>
      <c r="R274" s="142">
        <f t="shared" si="52"/>
        <v>0</v>
      </c>
      <c r="S274" s="142">
        <v>0</v>
      </c>
      <c r="T274" s="143">
        <f t="shared" si="5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44" t="s">
        <v>187</v>
      </c>
      <c r="AT274" s="144" t="s">
        <v>183</v>
      </c>
      <c r="AU274" s="144" t="s">
        <v>79</v>
      </c>
      <c r="AY274" s="14" t="s">
        <v>182</v>
      </c>
      <c r="BE274" s="145">
        <f t="shared" si="54"/>
        <v>194.25</v>
      </c>
      <c r="BF274" s="145">
        <f t="shared" si="55"/>
        <v>0</v>
      </c>
      <c r="BG274" s="145">
        <f t="shared" si="56"/>
        <v>0</v>
      </c>
      <c r="BH274" s="145">
        <f t="shared" si="57"/>
        <v>0</v>
      </c>
      <c r="BI274" s="145">
        <f t="shared" si="58"/>
        <v>0</v>
      </c>
      <c r="BJ274" s="14" t="s">
        <v>77</v>
      </c>
      <c r="BK274" s="145">
        <f t="shared" si="59"/>
        <v>194.25</v>
      </c>
      <c r="BL274" s="14" t="s">
        <v>187</v>
      </c>
      <c r="BM274" s="144" t="s">
        <v>2218</v>
      </c>
    </row>
    <row r="275" spans="1:65" s="2" customFormat="1" ht="16.5" customHeight="1">
      <c r="A275" s="26"/>
      <c r="B275" s="132"/>
      <c r="C275" s="133" t="s">
        <v>669</v>
      </c>
      <c r="D275" s="133" t="s">
        <v>183</v>
      </c>
      <c r="E275" s="134" t="s">
        <v>2219</v>
      </c>
      <c r="F275" s="135" t="s">
        <v>2220</v>
      </c>
      <c r="G275" s="136" t="s">
        <v>186</v>
      </c>
      <c r="H275" s="137">
        <v>1</v>
      </c>
      <c r="I275" s="138">
        <v>173.25</v>
      </c>
      <c r="J275" s="138">
        <f t="shared" si="50"/>
        <v>173.25</v>
      </c>
      <c r="K275" s="139"/>
      <c r="L275" s="27"/>
      <c r="M275" s="140" t="s">
        <v>1</v>
      </c>
      <c r="N275" s="141" t="s">
        <v>34</v>
      </c>
      <c r="O275" s="142">
        <v>0</v>
      </c>
      <c r="P275" s="142">
        <f t="shared" si="51"/>
        <v>0</v>
      </c>
      <c r="Q275" s="142">
        <v>0</v>
      </c>
      <c r="R275" s="142">
        <f t="shared" si="52"/>
        <v>0</v>
      </c>
      <c r="S275" s="142">
        <v>0</v>
      </c>
      <c r="T275" s="143">
        <f t="shared" si="5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44" t="s">
        <v>187</v>
      </c>
      <c r="AT275" s="144" t="s">
        <v>183</v>
      </c>
      <c r="AU275" s="144" t="s">
        <v>79</v>
      </c>
      <c r="AY275" s="14" t="s">
        <v>182</v>
      </c>
      <c r="BE275" s="145">
        <f t="shared" si="54"/>
        <v>173.25</v>
      </c>
      <c r="BF275" s="145">
        <f t="shared" si="55"/>
        <v>0</v>
      </c>
      <c r="BG275" s="145">
        <f t="shared" si="56"/>
        <v>0</v>
      </c>
      <c r="BH275" s="145">
        <f t="shared" si="57"/>
        <v>0</v>
      </c>
      <c r="BI275" s="145">
        <f t="shared" si="58"/>
        <v>0</v>
      </c>
      <c r="BJ275" s="14" t="s">
        <v>77</v>
      </c>
      <c r="BK275" s="145">
        <f t="shared" si="59"/>
        <v>173.25</v>
      </c>
      <c r="BL275" s="14" t="s">
        <v>187</v>
      </c>
      <c r="BM275" s="144" t="s">
        <v>2221</v>
      </c>
    </row>
    <row r="276" spans="1:65" s="2" customFormat="1" ht="16.5" customHeight="1">
      <c r="A276" s="26"/>
      <c r="B276" s="132"/>
      <c r="C276" s="133" t="s">
        <v>433</v>
      </c>
      <c r="D276" s="133" t="s">
        <v>183</v>
      </c>
      <c r="E276" s="134" t="s">
        <v>2222</v>
      </c>
      <c r="F276" s="135" t="s">
        <v>2010</v>
      </c>
      <c r="G276" s="136" t="s">
        <v>186</v>
      </c>
      <c r="H276" s="137">
        <v>1</v>
      </c>
      <c r="I276" s="138">
        <v>136.5</v>
      </c>
      <c r="J276" s="138">
        <f t="shared" si="50"/>
        <v>136.5</v>
      </c>
      <c r="K276" s="139"/>
      <c r="L276" s="27"/>
      <c r="M276" s="140" t="s">
        <v>1</v>
      </c>
      <c r="N276" s="141" t="s">
        <v>34</v>
      </c>
      <c r="O276" s="142">
        <v>0</v>
      </c>
      <c r="P276" s="142">
        <f t="shared" si="51"/>
        <v>0</v>
      </c>
      <c r="Q276" s="142">
        <v>0</v>
      </c>
      <c r="R276" s="142">
        <f t="shared" si="52"/>
        <v>0</v>
      </c>
      <c r="S276" s="142">
        <v>0</v>
      </c>
      <c r="T276" s="143">
        <f t="shared" si="5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44" t="s">
        <v>187</v>
      </c>
      <c r="AT276" s="144" t="s">
        <v>183</v>
      </c>
      <c r="AU276" s="144" t="s">
        <v>79</v>
      </c>
      <c r="AY276" s="14" t="s">
        <v>182</v>
      </c>
      <c r="BE276" s="145">
        <f t="shared" si="54"/>
        <v>136.5</v>
      </c>
      <c r="BF276" s="145">
        <f t="shared" si="55"/>
        <v>0</v>
      </c>
      <c r="BG276" s="145">
        <f t="shared" si="56"/>
        <v>0</v>
      </c>
      <c r="BH276" s="145">
        <f t="shared" si="57"/>
        <v>0</v>
      </c>
      <c r="BI276" s="145">
        <f t="shared" si="58"/>
        <v>0</v>
      </c>
      <c r="BJ276" s="14" t="s">
        <v>77</v>
      </c>
      <c r="BK276" s="145">
        <f t="shared" si="59"/>
        <v>136.5</v>
      </c>
      <c r="BL276" s="14" t="s">
        <v>187</v>
      </c>
      <c r="BM276" s="144" t="s">
        <v>2223</v>
      </c>
    </row>
    <row r="277" spans="1:65" s="2" customFormat="1" ht="16.5" customHeight="1">
      <c r="A277" s="26"/>
      <c r="B277" s="132"/>
      <c r="C277" s="133" t="s">
        <v>676</v>
      </c>
      <c r="D277" s="133" t="s">
        <v>183</v>
      </c>
      <c r="E277" s="134" t="s">
        <v>2224</v>
      </c>
      <c r="F277" s="135" t="s">
        <v>2013</v>
      </c>
      <c r="G277" s="136" t="s">
        <v>186</v>
      </c>
      <c r="H277" s="137">
        <v>2</v>
      </c>
      <c r="I277" s="138">
        <v>141.75</v>
      </c>
      <c r="J277" s="138">
        <f t="shared" si="50"/>
        <v>283.5</v>
      </c>
      <c r="K277" s="139"/>
      <c r="L277" s="27"/>
      <c r="M277" s="140" t="s">
        <v>1</v>
      </c>
      <c r="N277" s="141" t="s">
        <v>34</v>
      </c>
      <c r="O277" s="142">
        <v>0</v>
      </c>
      <c r="P277" s="142">
        <f t="shared" si="51"/>
        <v>0</v>
      </c>
      <c r="Q277" s="142">
        <v>0</v>
      </c>
      <c r="R277" s="142">
        <f t="shared" si="52"/>
        <v>0</v>
      </c>
      <c r="S277" s="142">
        <v>0</v>
      </c>
      <c r="T277" s="143">
        <f t="shared" si="5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44" t="s">
        <v>187</v>
      </c>
      <c r="AT277" s="144" t="s">
        <v>183</v>
      </c>
      <c r="AU277" s="144" t="s">
        <v>79</v>
      </c>
      <c r="AY277" s="14" t="s">
        <v>182</v>
      </c>
      <c r="BE277" s="145">
        <f t="shared" si="54"/>
        <v>283.5</v>
      </c>
      <c r="BF277" s="145">
        <f t="shared" si="55"/>
        <v>0</v>
      </c>
      <c r="BG277" s="145">
        <f t="shared" si="56"/>
        <v>0</v>
      </c>
      <c r="BH277" s="145">
        <f t="shared" si="57"/>
        <v>0</v>
      </c>
      <c r="BI277" s="145">
        <f t="shared" si="58"/>
        <v>0</v>
      </c>
      <c r="BJ277" s="14" t="s">
        <v>77</v>
      </c>
      <c r="BK277" s="145">
        <f t="shared" si="59"/>
        <v>283.5</v>
      </c>
      <c r="BL277" s="14" t="s">
        <v>187</v>
      </c>
      <c r="BM277" s="144" t="s">
        <v>2225</v>
      </c>
    </row>
    <row r="278" spans="1:65" s="2" customFormat="1" ht="16.5" customHeight="1">
      <c r="A278" s="26"/>
      <c r="B278" s="132"/>
      <c r="C278" s="133" t="s">
        <v>436</v>
      </c>
      <c r="D278" s="133" t="s">
        <v>183</v>
      </c>
      <c r="E278" s="134" t="s">
        <v>2226</v>
      </c>
      <c r="F278" s="135" t="s">
        <v>2016</v>
      </c>
      <c r="G278" s="136" t="s">
        <v>186</v>
      </c>
      <c r="H278" s="137">
        <v>1</v>
      </c>
      <c r="I278" s="138">
        <v>105</v>
      </c>
      <c r="J278" s="138">
        <f t="shared" si="50"/>
        <v>105</v>
      </c>
      <c r="K278" s="139"/>
      <c r="L278" s="27"/>
      <c r="M278" s="140" t="s">
        <v>1</v>
      </c>
      <c r="N278" s="141" t="s">
        <v>34</v>
      </c>
      <c r="O278" s="142">
        <v>0</v>
      </c>
      <c r="P278" s="142">
        <f t="shared" si="51"/>
        <v>0</v>
      </c>
      <c r="Q278" s="142">
        <v>0</v>
      </c>
      <c r="R278" s="142">
        <f t="shared" si="52"/>
        <v>0</v>
      </c>
      <c r="S278" s="142">
        <v>0</v>
      </c>
      <c r="T278" s="143">
        <f t="shared" si="5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44" t="s">
        <v>187</v>
      </c>
      <c r="AT278" s="144" t="s">
        <v>183</v>
      </c>
      <c r="AU278" s="144" t="s">
        <v>79</v>
      </c>
      <c r="AY278" s="14" t="s">
        <v>182</v>
      </c>
      <c r="BE278" s="145">
        <f t="shared" si="54"/>
        <v>105</v>
      </c>
      <c r="BF278" s="145">
        <f t="shared" si="55"/>
        <v>0</v>
      </c>
      <c r="BG278" s="145">
        <f t="shared" si="56"/>
        <v>0</v>
      </c>
      <c r="BH278" s="145">
        <f t="shared" si="57"/>
        <v>0</v>
      </c>
      <c r="BI278" s="145">
        <f t="shared" si="58"/>
        <v>0</v>
      </c>
      <c r="BJ278" s="14" t="s">
        <v>77</v>
      </c>
      <c r="BK278" s="145">
        <f t="shared" si="59"/>
        <v>105</v>
      </c>
      <c r="BL278" s="14" t="s">
        <v>187</v>
      </c>
      <c r="BM278" s="144" t="s">
        <v>2227</v>
      </c>
    </row>
    <row r="279" spans="1:65" s="2" customFormat="1" ht="16.5" customHeight="1">
      <c r="A279" s="26"/>
      <c r="B279" s="132"/>
      <c r="C279" s="133" t="s">
        <v>683</v>
      </c>
      <c r="D279" s="133" t="s">
        <v>183</v>
      </c>
      <c r="E279" s="134" t="s">
        <v>2228</v>
      </c>
      <c r="F279" s="135" t="s">
        <v>2019</v>
      </c>
      <c r="G279" s="136" t="s">
        <v>186</v>
      </c>
      <c r="H279" s="137">
        <v>1</v>
      </c>
      <c r="I279" s="138">
        <v>105</v>
      </c>
      <c r="J279" s="138">
        <f t="shared" si="50"/>
        <v>105</v>
      </c>
      <c r="K279" s="139"/>
      <c r="L279" s="27"/>
      <c r="M279" s="140" t="s">
        <v>1</v>
      </c>
      <c r="N279" s="141" t="s">
        <v>34</v>
      </c>
      <c r="O279" s="142">
        <v>0</v>
      </c>
      <c r="P279" s="142">
        <f t="shared" si="51"/>
        <v>0</v>
      </c>
      <c r="Q279" s="142">
        <v>0</v>
      </c>
      <c r="R279" s="142">
        <f t="shared" si="52"/>
        <v>0</v>
      </c>
      <c r="S279" s="142">
        <v>0</v>
      </c>
      <c r="T279" s="143">
        <f t="shared" si="53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44" t="s">
        <v>187</v>
      </c>
      <c r="AT279" s="144" t="s">
        <v>183</v>
      </c>
      <c r="AU279" s="144" t="s">
        <v>79</v>
      </c>
      <c r="AY279" s="14" t="s">
        <v>182</v>
      </c>
      <c r="BE279" s="145">
        <f t="shared" si="54"/>
        <v>105</v>
      </c>
      <c r="BF279" s="145">
        <f t="shared" si="55"/>
        <v>0</v>
      </c>
      <c r="BG279" s="145">
        <f t="shared" si="56"/>
        <v>0</v>
      </c>
      <c r="BH279" s="145">
        <f t="shared" si="57"/>
        <v>0</v>
      </c>
      <c r="BI279" s="145">
        <f t="shared" si="58"/>
        <v>0</v>
      </c>
      <c r="BJ279" s="14" t="s">
        <v>77</v>
      </c>
      <c r="BK279" s="145">
        <f t="shared" si="59"/>
        <v>105</v>
      </c>
      <c r="BL279" s="14" t="s">
        <v>187</v>
      </c>
      <c r="BM279" s="144" t="s">
        <v>2229</v>
      </c>
    </row>
    <row r="280" spans="1:65" s="2" customFormat="1" ht="16.5" customHeight="1">
      <c r="A280" s="26"/>
      <c r="B280" s="132"/>
      <c r="C280" s="133" t="s">
        <v>440</v>
      </c>
      <c r="D280" s="133" t="s">
        <v>183</v>
      </c>
      <c r="E280" s="134" t="s">
        <v>2230</v>
      </c>
      <c r="F280" s="135" t="s">
        <v>2022</v>
      </c>
      <c r="G280" s="136" t="s">
        <v>197</v>
      </c>
      <c r="H280" s="137">
        <v>8</v>
      </c>
      <c r="I280" s="138">
        <v>136.5</v>
      </c>
      <c r="J280" s="138">
        <f t="shared" si="50"/>
        <v>1092</v>
      </c>
      <c r="K280" s="139"/>
      <c r="L280" s="27"/>
      <c r="M280" s="140" t="s">
        <v>1</v>
      </c>
      <c r="N280" s="141" t="s">
        <v>34</v>
      </c>
      <c r="O280" s="142">
        <v>0</v>
      </c>
      <c r="P280" s="142">
        <f t="shared" si="51"/>
        <v>0</v>
      </c>
      <c r="Q280" s="142">
        <v>0</v>
      </c>
      <c r="R280" s="142">
        <f t="shared" si="52"/>
        <v>0</v>
      </c>
      <c r="S280" s="142">
        <v>0</v>
      </c>
      <c r="T280" s="143">
        <f t="shared" si="5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44" t="s">
        <v>187</v>
      </c>
      <c r="AT280" s="144" t="s">
        <v>183</v>
      </c>
      <c r="AU280" s="144" t="s">
        <v>79</v>
      </c>
      <c r="AY280" s="14" t="s">
        <v>182</v>
      </c>
      <c r="BE280" s="145">
        <f t="shared" si="54"/>
        <v>1092</v>
      </c>
      <c r="BF280" s="145">
        <f t="shared" si="55"/>
        <v>0</v>
      </c>
      <c r="BG280" s="145">
        <f t="shared" si="56"/>
        <v>0</v>
      </c>
      <c r="BH280" s="145">
        <f t="shared" si="57"/>
        <v>0</v>
      </c>
      <c r="BI280" s="145">
        <f t="shared" si="58"/>
        <v>0</v>
      </c>
      <c r="BJ280" s="14" t="s">
        <v>77</v>
      </c>
      <c r="BK280" s="145">
        <f t="shared" si="59"/>
        <v>1092</v>
      </c>
      <c r="BL280" s="14" t="s">
        <v>187</v>
      </c>
      <c r="BM280" s="144" t="s">
        <v>2231</v>
      </c>
    </row>
    <row r="281" spans="1:65" s="2" customFormat="1" ht="16.5" customHeight="1">
      <c r="A281" s="26"/>
      <c r="B281" s="132"/>
      <c r="C281" s="133" t="s">
        <v>690</v>
      </c>
      <c r="D281" s="133" t="s">
        <v>183</v>
      </c>
      <c r="E281" s="134" t="s">
        <v>2232</v>
      </c>
      <c r="F281" s="135" t="s">
        <v>2025</v>
      </c>
      <c r="G281" s="136" t="s">
        <v>197</v>
      </c>
      <c r="H281" s="137">
        <v>3</v>
      </c>
      <c r="I281" s="138">
        <v>105</v>
      </c>
      <c r="J281" s="138">
        <f t="shared" si="50"/>
        <v>315</v>
      </c>
      <c r="K281" s="139"/>
      <c r="L281" s="27"/>
      <c r="M281" s="140" t="s">
        <v>1</v>
      </c>
      <c r="N281" s="141" t="s">
        <v>34</v>
      </c>
      <c r="O281" s="142">
        <v>0</v>
      </c>
      <c r="P281" s="142">
        <f t="shared" si="51"/>
        <v>0</v>
      </c>
      <c r="Q281" s="142">
        <v>0</v>
      </c>
      <c r="R281" s="142">
        <f t="shared" si="52"/>
        <v>0</v>
      </c>
      <c r="S281" s="142">
        <v>0</v>
      </c>
      <c r="T281" s="143">
        <f t="shared" si="53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44" t="s">
        <v>187</v>
      </c>
      <c r="AT281" s="144" t="s">
        <v>183</v>
      </c>
      <c r="AU281" s="144" t="s">
        <v>79</v>
      </c>
      <c r="AY281" s="14" t="s">
        <v>182</v>
      </c>
      <c r="BE281" s="145">
        <f t="shared" si="54"/>
        <v>315</v>
      </c>
      <c r="BF281" s="145">
        <f t="shared" si="55"/>
        <v>0</v>
      </c>
      <c r="BG281" s="145">
        <f t="shared" si="56"/>
        <v>0</v>
      </c>
      <c r="BH281" s="145">
        <f t="shared" si="57"/>
        <v>0</v>
      </c>
      <c r="BI281" s="145">
        <f t="shared" si="58"/>
        <v>0</v>
      </c>
      <c r="BJ281" s="14" t="s">
        <v>77</v>
      </c>
      <c r="BK281" s="145">
        <f t="shared" si="59"/>
        <v>315</v>
      </c>
      <c r="BL281" s="14" t="s">
        <v>187</v>
      </c>
      <c r="BM281" s="144" t="s">
        <v>2233</v>
      </c>
    </row>
    <row r="282" spans="1:65" s="2" customFormat="1" ht="16.5" customHeight="1">
      <c r="A282" s="26"/>
      <c r="B282" s="132"/>
      <c r="C282" s="133" t="s">
        <v>443</v>
      </c>
      <c r="D282" s="133" t="s">
        <v>183</v>
      </c>
      <c r="E282" s="134" t="s">
        <v>2234</v>
      </c>
      <c r="F282" s="135" t="s">
        <v>2028</v>
      </c>
      <c r="G282" s="136" t="s">
        <v>197</v>
      </c>
      <c r="H282" s="137">
        <v>2</v>
      </c>
      <c r="I282" s="138">
        <v>52.5</v>
      </c>
      <c r="J282" s="138">
        <f t="shared" si="50"/>
        <v>105</v>
      </c>
      <c r="K282" s="139"/>
      <c r="L282" s="27"/>
      <c r="M282" s="140" t="s">
        <v>1</v>
      </c>
      <c r="N282" s="141" t="s">
        <v>34</v>
      </c>
      <c r="O282" s="142">
        <v>0</v>
      </c>
      <c r="P282" s="142">
        <f t="shared" si="51"/>
        <v>0</v>
      </c>
      <c r="Q282" s="142">
        <v>0</v>
      </c>
      <c r="R282" s="142">
        <f t="shared" si="52"/>
        <v>0</v>
      </c>
      <c r="S282" s="142">
        <v>0</v>
      </c>
      <c r="T282" s="143">
        <f t="shared" si="53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44" t="s">
        <v>187</v>
      </c>
      <c r="AT282" s="144" t="s">
        <v>183</v>
      </c>
      <c r="AU282" s="144" t="s">
        <v>79</v>
      </c>
      <c r="AY282" s="14" t="s">
        <v>182</v>
      </c>
      <c r="BE282" s="145">
        <f t="shared" si="54"/>
        <v>105</v>
      </c>
      <c r="BF282" s="145">
        <f t="shared" si="55"/>
        <v>0</v>
      </c>
      <c r="BG282" s="145">
        <f t="shared" si="56"/>
        <v>0</v>
      </c>
      <c r="BH282" s="145">
        <f t="shared" si="57"/>
        <v>0</v>
      </c>
      <c r="BI282" s="145">
        <f t="shared" si="58"/>
        <v>0</v>
      </c>
      <c r="BJ282" s="14" t="s">
        <v>77</v>
      </c>
      <c r="BK282" s="145">
        <f t="shared" si="59"/>
        <v>105</v>
      </c>
      <c r="BL282" s="14" t="s">
        <v>187</v>
      </c>
      <c r="BM282" s="144" t="s">
        <v>2235</v>
      </c>
    </row>
    <row r="283" spans="1:65" s="2" customFormat="1" ht="16.5" customHeight="1">
      <c r="A283" s="26"/>
      <c r="B283" s="132"/>
      <c r="C283" s="133" t="s">
        <v>2236</v>
      </c>
      <c r="D283" s="133" t="s">
        <v>183</v>
      </c>
      <c r="E283" s="134" t="s">
        <v>2237</v>
      </c>
      <c r="F283" s="135" t="s">
        <v>2031</v>
      </c>
      <c r="G283" s="136" t="s">
        <v>197</v>
      </c>
      <c r="H283" s="137">
        <v>5</v>
      </c>
      <c r="I283" s="138">
        <v>52.5</v>
      </c>
      <c r="J283" s="138">
        <f t="shared" si="50"/>
        <v>262.5</v>
      </c>
      <c r="K283" s="139"/>
      <c r="L283" s="27"/>
      <c r="M283" s="140" t="s">
        <v>1</v>
      </c>
      <c r="N283" s="141" t="s">
        <v>34</v>
      </c>
      <c r="O283" s="142">
        <v>0</v>
      </c>
      <c r="P283" s="142">
        <f t="shared" si="51"/>
        <v>0</v>
      </c>
      <c r="Q283" s="142">
        <v>0</v>
      </c>
      <c r="R283" s="142">
        <f t="shared" si="52"/>
        <v>0</v>
      </c>
      <c r="S283" s="142">
        <v>0</v>
      </c>
      <c r="T283" s="143">
        <f t="shared" si="53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44" t="s">
        <v>187</v>
      </c>
      <c r="AT283" s="144" t="s">
        <v>183</v>
      </c>
      <c r="AU283" s="144" t="s">
        <v>79</v>
      </c>
      <c r="AY283" s="14" t="s">
        <v>182</v>
      </c>
      <c r="BE283" s="145">
        <f t="shared" si="54"/>
        <v>262.5</v>
      </c>
      <c r="BF283" s="145">
        <f t="shared" si="55"/>
        <v>0</v>
      </c>
      <c r="BG283" s="145">
        <f t="shared" si="56"/>
        <v>0</v>
      </c>
      <c r="BH283" s="145">
        <f t="shared" si="57"/>
        <v>0</v>
      </c>
      <c r="BI283" s="145">
        <f t="shared" si="58"/>
        <v>0</v>
      </c>
      <c r="BJ283" s="14" t="s">
        <v>77</v>
      </c>
      <c r="BK283" s="145">
        <f t="shared" si="59"/>
        <v>262.5</v>
      </c>
      <c r="BL283" s="14" t="s">
        <v>187</v>
      </c>
      <c r="BM283" s="144" t="s">
        <v>2238</v>
      </c>
    </row>
    <row r="284" spans="1:65" s="2" customFormat="1" ht="21.75" customHeight="1">
      <c r="A284" s="26"/>
      <c r="B284" s="132"/>
      <c r="C284" s="133" t="s">
        <v>447</v>
      </c>
      <c r="D284" s="133" t="s">
        <v>183</v>
      </c>
      <c r="E284" s="134" t="s">
        <v>2239</v>
      </c>
      <c r="F284" s="135" t="s">
        <v>2240</v>
      </c>
      <c r="G284" s="136" t="s">
        <v>1967</v>
      </c>
      <c r="H284" s="137">
        <v>1</v>
      </c>
      <c r="I284" s="138">
        <v>11376.75</v>
      </c>
      <c r="J284" s="138">
        <f t="shared" si="50"/>
        <v>11376.75</v>
      </c>
      <c r="K284" s="139"/>
      <c r="L284" s="27"/>
      <c r="M284" s="140" t="s">
        <v>1</v>
      </c>
      <c r="N284" s="141" t="s">
        <v>34</v>
      </c>
      <c r="O284" s="142">
        <v>0</v>
      </c>
      <c r="P284" s="142">
        <f t="shared" si="51"/>
        <v>0</v>
      </c>
      <c r="Q284" s="142">
        <v>0</v>
      </c>
      <c r="R284" s="142">
        <f t="shared" si="52"/>
        <v>0</v>
      </c>
      <c r="S284" s="142">
        <v>0</v>
      </c>
      <c r="T284" s="143">
        <f t="shared" si="53"/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44" t="s">
        <v>187</v>
      </c>
      <c r="AT284" s="144" t="s">
        <v>183</v>
      </c>
      <c r="AU284" s="144" t="s">
        <v>79</v>
      </c>
      <c r="AY284" s="14" t="s">
        <v>182</v>
      </c>
      <c r="BE284" s="145">
        <f t="shared" si="54"/>
        <v>11376.75</v>
      </c>
      <c r="BF284" s="145">
        <f t="shared" si="55"/>
        <v>0</v>
      </c>
      <c r="BG284" s="145">
        <f t="shared" si="56"/>
        <v>0</v>
      </c>
      <c r="BH284" s="145">
        <f t="shared" si="57"/>
        <v>0</v>
      </c>
      <c r="BI284" s="145">
        <f t="shared" si="58"/>
        <v>0</v>
      </c>
      <c r="BJ284" s="14" t="s">
        <v>77</v>
      </c>
      <c r="BK284" s="145">
        <f t="shared" si="59"/>
        <v>11376.75</v>
      </c>
      <c r="BL284" s="14" t="s">
        <v>187</v>
      </c>
      <c r="BM284" s="144" t="s">
        <v>2241</v>
      </c>
    </row>
    <row r="285" spans="1:65" s="11" customFormat="1" ht="22.9" customHeight="1">
      <c r="B285" s="122"/>
      <c r="D285" s="123" t="s">
        <v>68</v>
      </c>
      <c r="E285" s="164" t="s">
        <v>95</v>
      </c>
      <c r="F285" s="164" t="s">
        <v>2242</v>
      </c>
      <c r="J285" s="165">
        <f>BK285</f>
        <v>32608.800000000003</v>
      </c>
      <c r="L285" s="122"/>
      <c r="M285" s="126"/>
      <c r="N285" s="127"/>
      <c r="O285" s="127"/>
      <c r="P285" s="128">
        <f>SUM(P286:P307)</f>
        <v>0</v>
      </c>
      <c r="Q285" s="127"/>
      <c r="R285" s="128">
        <f>SUM(R286:R307)</f>
        <v>0</v>
      </c>
      <c r="S285" s="127"/>
      <c r="T285" s="129">
        <f>SUM(T286:T307)</f>
        <v>0</v>
      </c>
      <c r="AR285" s="123" t="s">
        <v>77</v>
      </c>
      <c r="AT285" s="130" t="s">
        <v>68</v>
      </c>
      <c r="AU285" s="130" t="s">
        <v>77</v>
      </c>
      <c r="AY285" s="123" t="s">
        <v>182</v>
      </c>
      <c r="BK285" s="131">
        <f>SUM(BK286:BK307)</f>
        <v>32608.800000000003</v>
      </c>
    </row>
    <row r="286" spans="1:65" s="2" customFormat="1" ht="66.75" customHeight="1">
      <c r="A286" s="26"/>
      <c r="B286" s="132"/>
      <c r="C286" s="133" t="s">
        <v>707</v>
      </c>
      <c r="D286" s="133" t="s">
        <v>183</v>
      </c>
      <c r="E286" s="134" t="s">
        <v>2243</v>
      </c>
      <c r="F286" s="135" t="s">
        <v>2244</v>
      </c>
      <c r="G286" s="136" t="s">
        <v>186</v>
      </c>
      <c r="H286" s="137">
        <v>1</v>
      </c>
      <c r="I286" s="138">
        <v>6422.85</v>
      </c>
      <c r="J286" s="138">
        <f t="shared" ref="J286:J307" si="60">ROUND(I286*H286,2)</f>
        <v>6422.85</v>
      </c>
      <c r="K286" s="139"/>
      <c r="L286" s="27"/>
      <c r="M286" s="140" t="s">
        <v>1</v>
      </c>
      <c r="N286" s="141" t="s">
        <v>34</v>
      </c>
      <c r="O286" s="142">
        <v>0</v>
      </c>
      <c r="P286" s="142">
        <f t="shared" ref="P286:P307" si="61">O286*H286</f>
        <v>0</v>
      </c>
      <c r="Q286" s="142">
        <v>0</v>
      </c>
      <c r="R286" s="142">
        <f t="shared" ref="R286:R307" si="62">Q286*H286</f>
        <v>0</v>
      </c>
      <c r="S286" s="142">
        <v>0</v>
      </c>
      <c r="T286" s="143">
        <f t="shared" ref="T286:T307" si="63">S286*H286</f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44" t="s">
        <v>187</v>
      </c>
      <c r="AT286" s="144" t="s">
        <v>183</v>
      </c>
      <c r="AU286" s="144" t="s">
        <v>79</v>
      </c>
      <c r="AY286" s="14" t="s">
        <v>182</v>
      </c>
      <c r="BE286" s="145">
        <f t="shared" ref="BE286:BE307" si="64">IF(N286="základní",J286,0)</f>
        <v>6422.85</v>
      </c>
      <c r="BF286" s="145">
        <f t="shared" ref="BF286:BF307" si="65">IF(N286="snížená",J286,0)</f>
        <v>0</v>
      </c>
      <c r="BG286" s="145">
        <f t="shared" ref="BG286:BG307" si="66">IF(N286="zákl. přenesená",J286,0)</f>
        <v>0</v>
      </c>
      <c r="BH286" s="145">
        <f t="shared" ref="BH286:BH307" si="67">IF(N286="sníž. přenesená",J286,0)</f>
        <v>0</v>
      </c>
      <c r="BI286" s="145">
        <f t="shared" ref="BI286:BI307" si="68">IF(N286="nulová",J286,0)</f>
        <v>0</v>
      </c>
      <c r="BJ286" s="14" t="s">
        <v>77</v>
      </c>
      <c r="BK286" s="145">
        <f t="shared" ref="BK286:BK307" si="69">ROUND(I286*H286,2)</f>
        <v>6422.85</v>
      </c>
      <c r="BL286" s="14" t="s">
        <v>187</v>
      </c>
      <c r="BM286" s="144" t="s">
        <v>2245</v>
      </c>
    </row>
    <row r="287" spans="1:65" s="2" customFormat="1" ht="16.5" customHeight="1">
      <c r="A287" s="26"/>
      <c r="B287" s="132"/>
      <c r="C287" s="133" t="s">
        <v>450</v>
      </c>
      <c r="D287" s="133" t="s">
        <v>183</v>
      </c>
      <c r="E287" s="134" t="s">
        <v>2246</v>
      </c>
      <c r="F287" s="135" t="s">
        <v>2041</v>
      </c>
      <c r="G287" s="136" t="s">
        <v>186</v>
      </c>
      <c r="H287" s="137">
        <v>2</v>
      </c>
      <c r="I287" s="138">
        <v>114.45</v>
      </c>
      <c r="J287" s="138">
        <f t="shared" si="60"/>
        <v>228.9</v>
      </c>
      <c r="K287" s="139"/>
      <c r="L287" s="27"/>
      <c r="M287" s="140" t="s">
        <v>1</v>
      </c>
      <c r="N287" s="141" t="s">
        <v>34</v>
      </c>
      <c r="O287" s="142">
        <v>0</v>
      </c>
      <c r="P287" s="142">
        <f t="shared" si="61"/>
        <v>0</v>
      </c>
      <c r="Q287" s="142">
        <v>0</v>
      </c>
      <c r="R287" s="142">
        <f t="shared" si="62"/>
        <v>0</v>
      </c>
      <c r="S287" s="142">
        <v>0</v>
      </c>
      <c r="T287" s="143">
        <f t="shared" si="63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44" t="s">
        <v>187</v>
      </c>
      <c r="AT287" s="144" t="s">
        <v>183</v>
      </c>
      <c r="AU287" s="144" t="s">
        <v>79</v>
      </c>
      <c r="AY287" s="14" t="s">
        <v>182</v>
      </c>
      <c r="BE287" s="145">
        <f t="shared" si="64"/>
        <v>228.9</v>
      </c>
      <c r="BF287" s="145">
        <f t="shared" si="65"/>
        <v>0</v>
      </c>
      <c r="BG287" s="145">
        <f t="shared" si="66"/>
        <v>0</v>
      </c>
      <c r="BH287" s="145">
        <f t="shared" si="67"/>
        <v>0</v>
      </c>
      <c r="BI287" s="145">
        <f t="shared" si="68"/>
        <v>0</v>
      </c>
      <c r="BJ287" s="14" t="s">
        <v>77</v>
      </c>
      <c r="BK287" s="145">
        <f t="shared" si="69"/>
        <v>228.9</v>
      </c>
      <c r="BL287" s="14" t="s">
        <v>187</v>
      </c>
      <c r="BM287" s="144" t="s">
        <v>2247</v>
      </c>
    </row>
    <row r="288" spans="1:65" s="2" customFormat="1" ht="21.75" customHeight="1">
      <c r="A288" s="26"/>
      <c r="B288" s="132"/>
      <c r="C288" s="133" t="s">
        <v>715</v>
      </c>
      <c r="D288" s="133" t="s">
        <v>183</v>
      </c>
      <c r="E288" s="134" t="s">
        <v>2248</v>
      </c>
      <c r="F288" s="135" t="s">
        <v>1977</v>
      </c>
      <c r="G288" s="136" t="s">
        <v>186</v>
      </c>
      <c r="H288" s="137">
        <v>1</v>
      </c>
      <c r="I288" s="138">
        <v>437.85</v>
      </c>
      <c r="J288" s="138">
        <f t="shared" si="60"/>
        <v>437.85</v>
      </c>
      <c r="K288" s="139"/>
      <c r="L288" s="27"/>
      <c r="M288" s="140" t="s">
        <v>1</v>
      </c>
      <c r="N288" s="141" t="s">
        <v>34</v>
      </c>
      <c r="O288" s="142">
        <v>0</v>
      </c>
      <c r="P288" s="142">
        <f t="shared" si="61"/>
        <v>0</v>
      </c>
      <c r="Q288" s="142">
        <v>0</v>
      </c>
      <c r="R288" s="142">
        <f t="shared" si="62"/>
        <v>0</v>
      </c>
      <c r="S288" s="142">
        <v>0</v>
      </c>
      <c r="T288" s="143">
        <f t="shared" si="63"/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44" t="s">
        <v>187</v>
      </c>
      <c r="AT288" s="144" t="s">
        <v>183</v>
      </c>
      <c r="AU288" s="144" t="s">
        <v>79</v>
      </c>
      <c r="AY288" s="14" t="s">
        <v>182</v>
      </c>
      <c r="BE288" s="145">
        <f t="shared" si="64"/>
        <v>437.85</v>
      </c>
      <c r="BF288" s="145">
        <f t="shared" si="65"/>
        <v>0</v>
      </c>
      <c r="BG288" s="145">
        <f t="shared" si="66"/>
        <v>0</v>
      </c>
      <c r="BH288" s="145">
        <f t="shared" si="67"/>
        <v>0</v>
      </c>
      <c r="BI288" s="145">
        <f t="shared" si="68"/>
        <v>0</v>
      </c>
      <c r="BJ288" s="14" t="s">
        <v>77</v>
      </c>
      <c r="BK288" s="145">
        <f t="shared" si="69"/>
        <v>437.85</v>
      </c>
      <c r="BL288" s="14" t="s">
        <v>187</v>
      </c>
      <c r="BM288" s="144" t="s">
        <v>2249</v>
      </c>
    </row>
    <row r="289" spans="1:65" s="2" customFormat="1" ht="16.5" customHeight="1">
      <c r="A289" s="26"/>
      <c r="B289" s="132"/>
      <c r="C289" s="133" t="s">
        <v>454</v>
      </c>
      <c r="D289" s="133" t="s">
        <v>183</v>
      </c>
      <c r="E289" s="134" t="s">
        <v>2250</v>
      </c>
      <c r="F289" s="135" t="s">
        <v>2046</v>
      </c>
      <c r="G289" s="136" t="s">
        <v>186</v>
      </c>
      <c r="H289" s="137">
        <v>2</v>
      </c>
      <c r="I289" s="138">
        <v>1408.05</v>
      </c>
      <c r="J289" s="138">
        <f t="shared" si="60"/>
        <v>2816.1</v>
      </c>
      <c r="K289" s="139"/>
      <c r="L289" s="27"/>
      <c r="M289" s="140" t="s">
        <v>1</v>
      </c>
      <c r="N289" s="141" t="s">
        <v>34</v>
      </c>
      <c r="O289" s="142">
        <v>0</v>
      </c>
      <c r="P289" s="142">
        <f t="shared" si="61"/>
        <v>0</v>
      </c>
      <c r="Q289" s="142">
        <v>0</v>
      </c>
      <c r="R289" s="142">
        <f t="shared" si="62"/>
        <v>0</v>
      </c>
      <c r="S289" s="142">
        <v>0</v>
      </c>
      <c r="T289" s="143">
        <f t="shared" si="63"/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44" t="s">
        <v>187</v>
      </c>
      <c r="AT289" s="144" t="s">
        <v>183</v>
      </c>
      <c r="AU289" s="144" t="s">
        <v>79</v>
      </c>
      <c r="AY289" s="14" t="s">
        <v>182</v>
      </c>
      <c r="BE289" s="145">
        <f t="shared" si="64"/>
        <v>2816.1</v>
      </c>
      <c r="BF289" s="145">
        <f t="shared" si="65"/>
        <v>0</v>
      </c>
      <c r="BG289" s="145">
        <f t="shared" si="66"/>
        <v>0</v>
      </c>
      <c r="BH289" s="145">
        <f t="shared" si="67"/>
        <v>0</v>
      </c>
      <c r="BI289" s="145">
        <f t="shared" si="68"/>
        <v>0</v>
      </c>
      <c r="BJ289" s="14" t="s">
        <v>77</v>
      </c>
      <c r="BK289" s="145">
        <f t="shared" si="69"/>
        <v>2816.1</v>
      </c>
      <c r="BL289" s="14" t="s">
        <v>187</v>
      </c>
      <c r="BM289" s="144" t="s">
        <v>2251</v>
      </c>
    </row>
    <row r="290" spans="1:65" s="2" customFormat="1" ht="16.5" customHeight="1">
      <c r="A290" s="26"/>
      <c r="B290" s="132"/>
      <c r="C290" s="133" t="s">
        <v>722</v>
      </c>
      <c r="D290" s="133" t="s">
        <v>183</v>
      </c>
      <c r="E290" s="134" t="s">
        <v>2252</v>
      </c>
      <c r="F290" s="135" t="s">
        <v>2049</v>
      </c>
      <c r="G290" s="136" t="s">
        <v>186</v>
      </c>
      <c r="H290" s="137">
        <v>1</v>
      </c>
      <c r="I290" s="138">
        <v>1524.6</v>
      </c>
      <c r="J290" s="138">
        <f t="shared" si="60"/>
        <v>1524.6</v>
      </c>
      <c r="K290" s="139"/>
      <c r="L290" s="27"/>
      <c r="M290" s="140" t="s">
        <v>1</v>
      </c>
      <c r="N290" s="141" t="s">
        <v>34</v>
      </c>
      <c r="O290" s="142">
        <v>0</v>
      </c>
      <c r="P290" s="142">
        <f t="shared" si="61"/>
        <v>0</v>
      </c>
      <c r="Q290" s="142">
        <v>0</v>
      </c>
      <c r="R290" s="142">
        <f t="shared" si="62"/>
        <v>0</v>
      </c>
      <c r="S290" s="142">
        <v>0</v>
      </c>
      <c r="T290" s="143">
        <f t="shared" si="63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44" t="s">
        <v>187</v>
      </c>
      <c r="AT290" s="144" t="s">
        <v>183</v>
      </c>
      <c r="AU290" s="144" t="s">
        <v>79</v>
      </c>
      <c r="AY290" s="14" t="s">
        <v>182</v>
      </c>
      <c r="BE290" s="145">
        <f t="shared" si="64"/>
        <v>1524.6</v>
      </c>
      <c r="BF290" s="145">
        <f t="shared" si="65"/>
        <v>0</v>
      </c>
      <c r="BG290" s="145">
        <f t="shared" si="66"/>
        <v>0</v>
      </c>
      <c r="BH290" s="145">
        <f t="shared" si="67"/>
        <v>0</v>
      </c>
      <c r="BI290" s="145">
        <f t="shared" si="68"/>
        <v>0</v>
      </c>
      <c r="BJ290" s="14" t="s">
        <v>77</v>
      </c>
      <c r="BK290" s="145">
        <f t="shared" si="69"/>
        <v>1524.6</v>
      </c>
      <c r="BL290" s="14" t="s">
        <v>187</v>
      </c>
      <c r="BM290" s="144" t="s">
        <v>2253</v>
      </c>
    </row>
    <row r="291" spans="1:65" s="2" customFormat="1" ht="16.5" customHeight="1">
      <c r="A291" s="26"/>
      <c r="B291" s="132"/>
      <c r="C291" s="133" t="s">
        <v>726</v>
      </c>
      <c r="D291" s="133" t="s">
        <v>183</v>
      </c>
      <c r="E291" s="134" t="s">
        <v>2254</v>
      </c>
      <c r="F291" s="135" t="s">
        <v>2052</v>
      </c>
      <c r="G291" s="136" t="s">
        <v>186</v>
      </c>
      <c r="H291" s="137">
        <v>1</v>
      </c>
      <c r="I291" s="138">
        <v>222.6</v>
      </c>
      <c r="J291" s="138">
        <f t="shared" si="60"/>
        <v>222.6</v>
      </c>
      <c r="K291" s="139"/>
      <c r="L291" s="27"/>
      <c r="M291" s="140" t="s">
        <v>1</v>
      </c>
      <c r="N291" s="141" t="s">
        <v>34</v>
      </c>
      <c r="O291" s="142">
        <v>0</v>
      </c>
      <c r="P291" s="142">
        <f t="shared" si="61"/>
        <v>0</v>
      </c>
      <c r="Q291" s="142">
        <v>0</v>
      </c>
      <c r="R291" s="142">
        <f t="shared" si="62"/>
        <v>0</v>
      </c>
      <c r="S291" s="142">
        <v>0</v>
      </c>
      <c r="T291" s="143">
        <f t="shared" si="63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44" t="s">
        <v>187</v>
      </c>
      <c r="AT291" s="144" t="s">
        <v>183</v>
      </c>
      <c r="AU291" s="144" t="s">
        <v>79</v>
      </c>
      <c r="AY291" s="14" t="s">
        <v>182</v>
      </c>
      <c r="BE291" s="145">
        <f t="shared" si="64"/>
        <v>222.6</v>
      </c>
      <c r="BF291" s="145">
        <f t="shared" si="65"/>
        <v>0</v>
      </c>
      <c r="BG291" s="145">
        <f t="shared" si="66"/>
        <v>0</v>
      </c>
      <c r="BH291" s="145">
        <f t="shared" si="67"/>
        <v>0</v>
      </c>
      <c r="BI291" s="145">
        <f t="shared" si="68"/>
        <v>0</v>
      </c>
      <c r="BJ291" s="14" t="s">
        <v>77</v>
      </c>
      <c r="BK291" s="145">
        <f t="shared" si="69"/>
        <v>222.6</v>
      </c>
      <c r="BL291" s="14" t="s">
        <v>187</v>
      </c>
      <c r="BM291" s="144" t="s">
        <v>2255</v>
      </c>
    </row>
    <row r="292" spans="1:65" s="2" customFormat="1" ht="44.25" customHeight="1">
      <c r="A292" s="26"/>
      <c r="B292" s="132"/>
      <c r="C292" s="133" t="s">
        <v>732</v>
      </c>
      <c r="D292" s="133" t="s">
        <v>183</v>
      </c>
      <c r="E292" s="134" t="s">
        <v>2256</v>
      </c>
      <c r="F292" s="135" t="s">
        <v>2055</v>
      </c>
      <c r="G292" s="136" t="s">
        <v>186</v>
      </c>
      <c r="H292" s="137">
        <v>4</v>
      </c>
      <c r="I292" s="138">
        <v>1057.3499999999999</v>
      </c>
      <c r="J292" s="138">
        <f t="shared" si="60"/>
        <v>4229.3999999999996</v>
      </c>
      <c r="K292" s="139"/>
      <c r="L292" s="27"/>
      <c r="M292" s="140" t="s">
        <v>1</v>
      </c>
      <c r="N292" s="141" t="s">
        <v>34</v>
      </c>
      <c r="O292" s="142">
        <v>0</v>
      </c>
      <c r="P292" s="142">
        <f t="shared" si="61"/>
        <v>0</v>
      </c>
      <c r="Q292" s="142">
        <v>0</v>
      </c>
      <c r="R292" s="142">
        <f t="shared" si="62"/>
        <v>0</v>
      </c>
      <c r="S292" s="142">
        <v>0</v>
      </c>
      <c r="T292" s="143">
        <f t="shared" si="63"/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44" t="s">
        <v>187</v>
      </c>
      <c r="AT292" s="144" t="s">
        <v>183</v>
      </c>
      <c r="AU292" s="144" t="s">
        <v>79</v>
      </c>
      <c r="AY292" s="14" t="s">
        <v>182</v>
      </c>
      <c r="BE292" s="145">
        <f t="shared" si="64"/>
        <v>4229.3999999999996</v>
      </c>
      <c r="BF292" s="145">
        <f t="shared" si="65"/>
        <v>0</v>
      </c>
      <c r="BG292" s="145">
        <f t="shared" si="66"/>
        <v>0</v>
      </c>
      <c r="BH292" s="145">
        <f t="shared" si="67"/>
        <v>0</v>
      </c>
      <c r="BI292" s="145">
        <f t="shared" si="68"/>
        <v>0</v>
      </c>
      <c r="BJ292" s="14" t="s">
        <v>77</v>
      </c>
      <c r="BK292" s="145">
        <f t="shared" si="69"/>
        <v>4229.3999999999996</v>
      </c>
      <c r="BL292" s="14" t="s">
        <v>187</v>
      </c>
      <c r="BM292" s="144" t="s">
        <v>2257</v>
      </c>
    </row>
    <row r="293" spans="1:65" s="2" customFormat="1" ht="16.5" customHeight="1">
      <c r="A293" s="26"/>
      <c r="B293" s="132"/>
      <c r="C293" s="133" t="s">
        <v>459</v>
      </c>
      <c r="D293" s="133" t="s">
        <v>183</v>
      </c>
      <c r="E293" s="134" t="s">
        <v>2258</v>
      </c>
      <c r="F293" s="135" t="s">
        <v>1992</v>
      </c>
      <c r="G293" s="136" t="s">
        <v>186</v>
      </c>
      <c r="H293" s="137">
        <v>5</v>
      </c>
      <c r="I293" s="138">
        <v>175.35</v>
      </c>
      <c r="J293" s="138">
        <f t="shared" si="60"/>
        <v>876.75</v>
      </c>
      <c r="K293" s="139"/>
      <c r="L293" s="27"/>
      <c r="M293" s="140" t="s">
        <v>1</v>
      </c>
      <c r="N293" s="141" t="s">
        <v>34</v>
      </c>
      <c r="O293" s="142">
        <v>0</v>
      </c>
      <c r="P293" s="142">
        <f t="shared" si="61"/>
        <v>0</v>
      </c>
      <c r="Q293" s="142">
        <v>0</v>
      </c>
      <c r="R293" s="142">
        <f t="shared" si="62"/>
        <v>0</v>
      </c>
      <c r="S293" s="142">
        <v>0</v>
      </c>
      <c r="T293" s="143">
        <f t="shared" si="63"/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44" t="s">
        <v>187</v>
      </c>
      <c r="AT293" s="144" t="s">
        <v>183</v>
      </c>
      <c r="AU293" s="144" t="s">
        <v>79</v>
      </c>
      <c r="AY293" s="14" t="s">
        <v>182</v>
      </c>
      <c r="BE293" s="145">
        <f t="shared" si="64"/>
        <v>876.75</v>
      </c>
      <c r="BF293" s="145">
        <f t="shared" si="65"/>
        <v>0</v>
      </c>
      <c r="BG293" s="145">
        <f t="shared" si="66"/>
        <v>0</v>
      </c>
      <c r="BH293" s="145">
        <f t="shared" si="67"/>
        <v>0</v>
      </c>
      <c r="BI293" s="145">
        <f t="shared" si="68"/>
        <v>0</v>
      </c>
      <c r="BJ293" s="14" t="s">
        <v>77</v>
      </c>
      <c r="BK293" s="145">
        <f t="shared" si="69"/>
        <v>876.75</v>
      </c>
      <c r="BL293" s="14" t="s">
        <v>187</v>
      </c>
      <c r="BM293" s="144" t="s">
        <v>2259</v>
      </c>
    </row>
    <row r="294" spans="1:65" s="2" customFormat="1" ht="16.5" customHeight="1">
      <c r="A294" s="26"/>
      <c r="B294" s="132"/>
      <c r="C294" s="133" t="s">
        <v>739</v>
      </c>
      <c r="D294" s="133" t="s">
        <v>183</v>
      </c>
      <c r="E294" s="134" t="s">
        <v>2260</v>
      </c>
      <c r="F294" s="135" t="s">
        <v>1995</v>
      </c>
      <c r="G294" s="136" t="s">
        <v>186</v>
      </c>
      <c r="H294" s="137">
        <v>5</v>
      </c>
      <c r="I294" s="138">
        <v>1.05</v>
      </c>
      <c r="J294" s="138">
        <f t="shared" si="60"/>
        <v>5.25</v>
      </c>
      <c r="K294" s="139"/>
      <c r="L294" s="27"/>
      <c r="M294" s="140" t="s">
        <v>1</v>
      </c>
      <c r="N294" s="141" t="s">
        <v>34</v>
      </c>
      <c r="O294" s="142">
        <v>0</v>
      </c>
      <c r="P294" s="142">
        <f t="shared" si="61"/>
        <v>0</v>
      </c>
      <c r="Q294" s="142">
        <v>0</v>
      </c>
      <c r="R294" s="142">
        <f t="shared" si="62"/>
        <v>0</v>
      </c>
      <c r="S294" s="142">
        <v>0</v>
      </c>
      <c r="T294" s="143">
        <f t="shared" si="63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44" t="s">
        <v>187</v>
      </c>
      <c r="AT294" s="144" t="s">
        <v>183</v>
      </c>
      <c r="AU294" s="144" t="s">
        <v>79</v>
      </c>
      <c r="AY294" s="14" t="s">
        <v>182</v>
      </c>
      <c r="BE294" s="145">
        <f t="shared" si="64"/>
        <v>5.25</v>
      </c>
      <c r="BF294" s="145">
        <f t="shared" si="65"/>
        <v>0</v>
      </c>
      <c r="BG294" s="145">
        <f t="shared" si="66"/>
        <v>0</v>
      </c>
      <c r="BH294" s="145">
        <f t="shared" si="67"/>
        <v>0</v>
      </c>
      <c r="BI294" s="145">
        <f t="shared" si="68"/>
        <v>0</v>
      </c>
      <c r="BJ294" s="14" t="s">
        <v>77</v>
      </c>
      <c r="BK294" s="145">
        <f t="shared" si="69"/>
        <v>5.25</v>
      </c>
      <c r="BL294" s="14" t="s">
        <v>187</v>
      </c>
      <c r="BM294" s="144" t="s">
        <v>2261</v>
      </c>
    </row>
    <row r="295" spans="1:65" s="2" customFormat="1" ht="16.5" customHeight="1">
      <c r="A295" s="26"/>
      <c r="B295" s="132"/>
      <c r="C295" s="133" t="s">
        <v>462</v>
      </c>
      <c r="D295" s="133" t="s">
        <v>183</v>
      </c>
      <c r="E295" s="134" t="s">
        <v>2262</v>
      </c>
      <c r="F295" s="135" t="s">
        <v>2062</v>
      </c>
      <c r="G295" s="136" t="s">
        <v>186</v>
      </c>
      <c r="H295" s="137">
        <v>1</v>
      </c>
      <c r="I295" s="138">
        <v>404.25</v>
      </c>
      <c r="J295" s="138">
        <f t="shared" si="60"/>
        <v>404.25</v>
      </c>
      <c r="K295" s="139"/>
      <c r="L295" s="27"/>
      <c r="M295" s="140" t="s">
        <v>1</v>
      </c>
      <c r="N295" s="141" t="s">
        <v>34</v>
      </c>
      <c r="O295" s="142">
        <v>0</v>
      </c>
      <c r="P295" s="142">
        <f t="shared" si="61"/>
        <v>0</v>
      </c>
      <c r="Q295" s="142">
        <v>0</v>
      </c>
      <c r="R295" s="142">
        <f t="shared" si="62"/>
        <v>0</v>
      </c>
      <c r="S295" s="142">
        <v>0</v>
      </c>
      <c r="T295" s="143">
        <f t="shared" si="63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44" t="s">
        <v>187</v>
      </c>
      <c r="AT295" s="144" t="s">
        <v>183</v>
      </c>
      <c r="AU295" s="144" t="s">
        <v>79</v>
      </c>
      <c r="AY295" s="14" t="s">
        <v>182</v>
      </c>
      <c r="BE295" s="145">
        <f t="shared" si="64"/>
        <v>404.25</v>
      </c>
      <c r="BF295" s="145">
        <f t="shared" si="65"/>
        <v>0</v>
      </c>
      <c r="BG295" s="145">
        <f t="shared" si="66"/>
        <v>0</v>
      </c>
      <c r="BH295" s="145">
        <f t="shared" si="67"/>
        <v>0</v>
      </c>
      <c r="BI295" s="145">
        <f t="shared" si="68"/>
        <v>0</v>
      </c>
      <c r="BJ295" s="14" t="s">
        <v>77</v>
      </c>
      <c r="BK295" s="145">
        <f t="shared" si="69"/>
        <v>404.25</v>
      </c>
      <c r="BL295" s="14" t="s">
        <v>187</v>
      </c>
      <c r="BM295" s="144" t="s">
        <v>2263</v>
      </c>
    </row>
    <row r="296" spans="1:65" s="2" customFormat="1" ht="16.5" customHeight="1">
      <c r="A296" s="26"/>
      <c r="B296" s="132"/>
      <c r="C296" s="133" t="s">
        <v>746</v>
      </c>
      <c r="D296" s="133" t="s">
        <v>183</v>
      </c>
      <c r="E296" s="134" t="s">
        <v>2264</v>
      </c>
      <c r="F296" s="135" t="s">
        <v>2065</v>
      </c>
      <c r="G296" s="136" t="s">
        <v>186</v>
      </c>
      <c r="H296" s="137">
        <v>1</v>
      </c>
      <c r="I296" s="138">
        <v>225.75</v>
      </c>
      <c r="J296" s="138">
        <f t="shared" si="60"/>
        <v>225.75</v>
      </c>
      <c r="K296" s="139"/>
      <c r="L296" s="27"/>
      <c r="M296" s="140" t="s">
        <v>1</v>
      </c>
      <c r="N296" s="141" t="s">
        <v>34</v>
      </c>
      <c r="O296" s="142">
        <v>0</v>
      </c>
      <c r="P296" s="142">
        <f t="shared" si="61"/>
        <v>0</v>
      </c>
      <c r="Q296" s="142">
        <v>0</v>
      </c>
      <c r="R296" s="142">
        <f t="shared" si="62"/>
        <v>0</v>
      </c>
      <c r="S296" s="142">
        <v>0</v>
      </c>
      <c r="T296" s="143">
        <f t="shared" si="63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44" t="s">
        <v>187</v>
      </c>
      <c r="AT296" s="144" t="s">
        <v>183</v>
      </c>
      <c r="AU296" s="144" t="s">
        <v>79</v>
      </c>
      <c r="AY296" s="14" t="s">
        <v>182</v>
      </c>
      <c r="BE296" s="145">
        <f t="shared" si="64"/>
        <v>225.75</v>
      </c>
      <c r="BF296" s="145">
        <f t="shared" si="65"/>
        <v>0</v>
      </c>
      <c r="BG296" s="145">
        <f t="shared" si="66"/>
        <v>0</v>
      </c>
      <c r="BH296" s="145">
        <f t="shared" si="67"/>
        <v>0</v>
      </c>
      <c r="BI296" s="145">
        <f t="shared" si="68"/>
        <v>0</v>
      </c>
      <c r="BJ296" s="14" t="s">
        <v>77</v>
      </c>
      <c r="BK296" s="145">
        <f t="shared" si="69"/>
        <v>225.75</v>
      </c>
      <c r="BL296" s="14" t="s">
        <v>187</v>
      </c>
      <c r="BM296" s="144" t="s">
        <v>2265</v>
      </c>
    </row>
    <row r="297" spans="1:65" s="2" customFormat="1" ht="16.5" customHeight="1">
      <c r="A297" s="26"/>
      <c r="B297" s="132"/>
      <c r="C297" s="133" t="s">
        <v>466</v>
      </c>
      <c r="D297" s="133" t="s">
        <v>183</v>
      </c>
      <c r="E297" s="134" t="s">
        <v>2266</v>
      </c>
      <c r="F297" s="135" t="s">
        <v>2068</v>
      </c>
      <c r="G297" s="136" t="s">
        <v>186</v>
      </c>
      <c r="H297" s="137">
        <v>1</v>
      </c>
      <c r="I297" s="138">
        <v>220.5</v>
      </c>
      <c r="J297" s="138">
        <f t="shared" si="60"/>
        <v>220.5</v>
      </c>
      <c r="K297" s="139"/>
      <c r="L297" s="27"/>
      <c r="M297" s="140" t="s">
        <v>1</v>
      </c>
      <c r="N297" s="141" t="s">
        <v>34</v>
      </c>
      <c r="O297" s="142">
        <v>0</v>
      </c>
      <c r="P297" s="142">
        <f t="shared" si="61"/>
        <v>0</v>
      </c>
      <c r="Q297" s="142">
        <v>0</v>
      </c>
      <c r="R297" s="142">
        <f t="shared" si="62"/>
        <v>0</v>
      </c>
      <c r="S297" s="142">
        <v>0</v>
      </c>
      <c r="T297" s="143">
        <f t="shared" si="63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44" t="s">
        <v>187</v>
      </c>
      <c r="AT297" s="144" t="s">
        <v>183</v>
      </c>
      <c r="AU297" s="144" t="s">
        <v>79</v>
      </c>
      <c r="AY297" s="14" t="s">
        <v>182</v>
      </c>
      <c r="BE297" s="145">
        <f t="shared" si="64"/>
        <v>220.5</v>
      </c>
      <c r="BF297" s="145">
        <f t="shared" si="65"/>
        <v>0</v>
      </c>
      <c r="BG297" s="145">
        <f t="shared" si="66"/>
        <v>0</v>
      </c>
      <c r="BH297" s="145">
        <f t="shared" si="67"/>
        <v>0</v>
      </c>
      <c r="BI297" s="145">
        <f t="shared" si="68"/>
        <v>0</v>
      </c>
      <c r="BJ297" s="14" t="s">
        <v>77</v>
      </c>
      <c r="BK297" s="145">
        <f t="shared" si="69"/>
        <v>220.5</v>
      </c>
      <c r="BL297" s="14" t="s">
        <v>187</v>
      </c>
      <c r="BM297" s="144" t="s">
        <v>2267</v>
      </c>
    </row>
    <row r="298" spans="1:65" s="2" customFormat="1" ht="16.5" customHeight="1">
      <c r="A298" s="26"/>
      <c r="B298" s="132"/>
      <c r="C298" s="133" t="s">
        <v>753</v>
      </c>
      <c r="D298" s="133" t="s">
        <v>183</v>
      </c>
      <c r="E298" s="134" t="s">
        <v>2268</v>
      </c>
      <c r="F298" s="135" t="s">
        <v>2004</v>
      </c>
      <c r="G298" s="136" t="s">
        <v>186</v>
      </c>
      <c r="H298" s="137">
        <v>1</v>
      </c>
      <c r="I298" s="138">
        <v>194.25</v>
      </c>
      <c r="J298" s="138">
        <f t="shared" si="60"/>
        <v>194.25</v>
      </c>
      <c r="K298" s="139"/>
      <c r="L298" s="27"/>
      <c r="M298" s="140" t="s">
        <v>1</v>
      </c>
      <c r="N298" s="141" t="s">
        <v>34</v>
      </c>
      <c r="O298" s="142">
        <v>0</v>
      </c>
      <c r="P298" s="142">
        <f t="shared" si="61"/>
        <v>0</v>
      </c>
      <c r="Q298" s="142">
        <v>0</v>
      </c>
      <c r="R298" s="142">
        <f t="shared" si="62"/>
        <v>0</v>
      </c>
      <c r="S298" s="142">
        <v>0</v>
      </c>
      <c r="T298" s="143">
        <f t="shared" si="63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44" t="s">
        <v>187</v>
      </c>
      <c r="AT298" s="144" t="s">
        <v>183</v>
      </c>
      <c r="AU298" s="144" t="s">
        <v>79</v>
      </c>
      <c r="AY298" s="14" t="s">
        <v>182</v>
      </c>
      <c r="BE298" s="145">
        <f t="shared" si="64"/>
        <v>194.25</v>
      </c>
      <c r="BF298" s="145">
        <f t="shared" si="65"/>
        <v>0</v>
      </c>
      <c r="BG298" s="145">
        <f t="shared" si="66"/>
        <v>0</v>
      </c>
      <c r="BH298" s="145">
        <f t="shared" si="67"/>
        <v>0</v>
      </c>
      <c r="BI298" s="145">
        <f t="shared" si="68"/>
        <v>0</v>
      </c>
      <c r="BJ298" s="14" t="s">
        <v>77</v>
      </c>
      <c r="BK298" s="145">
        <f t="shared" si="69"/>
        <v>194.25</v>
      </c>
      <c r="BL298" s="14" t="s">
        <v>187</v>
      </c>
      <c r="BM298" s="144" t="s">
        <v>2269</v>
      </c>
    </row>
    <row r="299" spans="1:65" s="2" customFormat="1" ht="16.5" customHeight="1">
      <c r="A299" s="26"/>
      <c r="B299" s="132"/>
      <c r="C299" s="133" t="s">
        <v>469</v>
      </c>
      <c r="D299" s="133" t="s">
        <v>183</v>
      </c>
      <c r="E299" s="134" t="s">
        <v>2270</v>
      </c>
      <c r="F299" s="135" t="s">
        <v>2013</v>
      </c>
      <c r="G299" s="136" t="s">
        <v>186</v>
      </c>
      <c r="H299" s="137">
        <v>4</v>
      </c>
      <c r="I299" s="138">
        <v>141.75</v>
      </c>
      <c r="J299" s="138">
        <f t="shared" si="60"/>
        <v>567</v>
      </c>
      <c r="K299" s="139"/>
      <c r="L299" s="27"/>
      <c r="M299" s="140" t="s">
        <v>1</v>
      </c>
      <c r="N299" s="141" t="s">
        <v>34</v>
      </c>
      <c r="O299" s="142">
        <v>0</v>
      </c>
      <c r="P299" s="142">
        <f t="shared" si="61"/>
        <v>0</v>
      </c>
      <c r="Q299" s="142">
        <v>0</v>
      </c>
      <c r="R299" s="142">
        <f t="shared" si="62"/>
        <v>0</v>
      </c>
      <c r="S299" s="142">
        <v>0</v>
      </c>
      <c r="T299" s="143">
        <f t="shared" si="63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44" t="s">
        <v>187</v>
      </c>
      <c r="AT299" s="144" t="s">
        <v>183</v>
      </c>
      <c r="AU299" s="144" t="s">
        <v>79</v>
      </c>
      <c r="AY299" s="14" t="s">
        <v>182</v>
      </c>
      <c r="BE299" s="145">
        <f t="shared" si="64"/>
        <v>567</v>
      </c>
      <c r="BF299" s="145">
        <f t="shared" si="65"/>
        <v>0</v>
      </c>
      <c r="BG299" s="145">
        <f t="shared" si="66"/>
        <v>0</v>
      </c>
      <c r="BH299" s="145">
        <f t="shared" si="67"/>
        <v>0</v>
      </c>
      <c r="BI299" s="145">
        <f t="shared" si="68"/>
        <v>0</v>
      </c>
      <c r="BJ299" s="14" t="s">
        <v>77</v>
      </c>
      <c r="BK299" s="145">
        <f t="shared" si="69"/>
        <v>567</v>
      </c>
      <c r="BL299" s="14" t="s">
        <v>187</v>
      </c>
      <c r="BM299" s="144" t="s">
        <v>2271</v>
      </c>
    </row>
    <row r="300" spans="1:65" s="2" customFormat="1" ht="16.5" customHeight="1">
      <c r="A300" s="26"/>
      <c r="B300" s="132"/>
      <c r="C300" s="133" t="s">
        <v>760</v>
      </c>
      <c r="D300" s="133" t="s">
        <v>183</v>
      </c>
      <c r="E300" s="134" t="s">
        <v>2272</v>
      </c>
      <c r="F300" s="135" t="s">
        <v>2078</v>
      </c>
      <c r="G300" s="136" t="s">
        <v>186</v>
      </c>
      <c r="H300" s="137">
        <v>3</v>
      </c>
      <c r="I300" s="138">
        <v>141.75</v>
      </c>
      <c r="J300" s="138">
        <f t="shared" si="60"/>
        <v>425.25</v>
      </c>
      <c r="K300" s="139"/>
      <c r="L300" s="27"/>
      <c r="M300" s="140" t="s">
        <v>1</v>
      </c>
      <c r="N300" s="141" t="s">
        <v>34</v>
      </c>
      <c r="O300" s="142">
        <v>0</v>
      </c>
      <c r="P300" s="142">
        <f t="shared" si="61"/>
        <v>0</v>
      </c>
      <c r="Q300" s="142">
        <v>0</v>
      </c>
      <c r="R300" s="142">
        <f t="shared" si="62"/>
        <v>0</v>
      </c>
      <c r="S300" s="142">
        <v>0</v>
      </c>
      <c r="T300" s="143">
        <f t="shared" si="63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44" t="s">
        <v>187</v>
      </c>
      <c r="AT300" s="144" t="s">
        <v>183</v>
      </c>
      <c r="AU300" s="144" t="s">
        <v>79</v>
      </c>
      <c r="AY300" s="14" t="s">
        <v>182</v>
      </c>
      <c r="BE300" s="145">
        <f t="shared" si="64"/>
        <v>425.25</v>
      </c>
      <c r="BF300" s="145">
        <f t="shared" si="65"/>
        <v>0</v>
      </c>
      <c r="BG300" s="145">
        <f t="shared" si="66"/>
        <v>0</v>
      </c>
      <c r="BH300" s="145">
        <f t="shared" si="67"/>
        <v>0</v>
      </c>
      <c r="BI300" s="145">
        <f t="shared" si="68"/>
        <v>0</v>
      </c>
      <c r="BJ300" s="14" t="s">
        <v>77</v>
      </c>
      <c r="BK300" s="145">
        <f t="shared" si="69"/>
        <v>425.25</v>
      </c>
      <c r="BL300" s="14" t="s">
        <v>187</v>
      </c>
      <c r="BM300" s="144" t="s">
        <v>2273</v>
      </c>
    </row>
    <row r="301" spans="1:65" s="2" customFormat="1" ht="16.5" customHeight="1">
      <c r="A301" s="26"/>
      <c r="B301" s="132"/>
      <c r="C301" s="133" t="s">
        <v>473</v>
      </c>
      <c r="D301" s="133" t="s">
        <v>183</v>
      </c>
      <c r="E301" s="134" t="s">
        <v>2274</v>
      </c>
      <c r="F301" s="135" t="s">
        <v>2081</v>
      </c>
      <c r="G301" s="136" t="s">
        <v>186</v>
      </c>
      <c r="H301" s="137">
        <v>1</v>
      </c>
      <c r="I301" s="138">
        <v>131.25</v>
      </c>
      <c r="J301" s="138">
        <f t="shared" si="60"/>
        <v>131.25</v>
      </c>
      <c r="K301" s="139"/>
      <c r="L301" s="27"/>
      <c r="M301" s="140" t="s">
        <v>1</v>
      </c>
      <c r="N301" s="141" t="s">
        <v>34</v>
      </c>
      <c r="O301" s="142">
        <v>0</v>
      </c>
      <c r="P301" s="142">
        <f t="shared" si="61"/>
        <v>0</v>
      </c>
      <c r="Q301" s="142">
        <v>0</v>
      </c>
      <c r="R301" s="142">
        <f t="shared" si="62"/>
        <v>0</v>
      </c>
      <c r="S301" s="142">
        <v>0</v>
      </c>
      <c r="T301" s="143">
        <f t="shared" si="63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44" t="s">
        <v>187</v>
      </c>
      <c r="AT301" s="144" t="s">
        <v>183</v>
      </c>
      <c r="AU301" s="144" t="s">
        <v>79</v>
      </c>
      <c r="AY301" s="14" t="s">
        <v>182</v>
      </c>
      <c r="BE301" s="145">
        <f t="shared" si="64"/>
        <v>131.25</v>
      </c>
      <c r="BF301" s="145">
        <f t="shared" si="65"/>
        <v>0</v>
      </c>
      <c r="BG301" s="145">
        <f t="shared" si="66"/>
        <v>0</v>
      </c>
      <c r="BH301" s="145">
        <f t="shared" si="67"/>
        <v>0</v>
      </c>
      <c r="BI301" s="145">
        <f t="shared" si="68"/>
        <v>0</v>
      </c>
      <c r="BJ301" s="14" t="s">
        <v>77</v>
      </c>
      <c r="BK301" s="145">
        <f t="shared" si="69"/>
        <v>131.25</v>
      </c>
      <c r="BL301" s="14" t="s">
        <v>187</v>
      </c>
      <c r="BM301" s="144" t="s">
        <v>2275</v>
      </c>
    </row>
    <row r="302" spans="1:65" s="2" customFormat="1" ht="16.5" customHeight="1">
      <c r="A302" s="26"/>
      <c r="B302" s="132"/>
      <c r="C302" s="133" t="s">
        <v>767</v>
      </c>
      <c r="D302" s="133" t="s">
        <v>183</v>
      </c>
      <c r="E302" s="134" t="s">
        <v>2276</v>
      </c>
      <c r="F302" s="135" t="s">
        <v>2084</v>
      </c>
      <c r="G302" s="136" t="s">
        <v>186</v>
      </c>
      <c r="H302" s="137">
        <v>2</v>
      </c>
      <c r="I302" s="138">
        <v>105</v>
      </c>
      <c r="J302" s="138">
        <f t="shared" si="60"/>
        <v>210</v>
      </c>
      <c r="K302" s="139"/>
      <c r="L302" s="27"/>
      <c r="M302" s="140" t="s">
        <v>1</v>
      </c>
      <c r="N302" s="141" t="s">
        <v>34</v>
      </c>
      <c r="O302" s="142">
        <v>0</v>
      </c>
      <c r="P302" s="142">
        <f t="shared" si="61"/>
        <v>0</v>
      </c>
      <c r="Q302" s="142">
        <v>0</v>
      </c>
      <c r="R302" s="142">
        <f t="shared" si="62"/>
        <v>0</v>
      </c>
      <c r="S302" s="142">
        <v>0</v>
      </c>
      <c r="T302" s="143">
        <f t="shared" si="6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44" t="s">
        <v>187</v>
      </c>
      <c r="AT302" s="144" t="s">
        <v>183</v>
      </c>
      <c r="AU302" s="144" t="s">
        <v>79</v>
      </c>
      <c r="AY302" s="14" t="s">
        <v>182</v>
      </c>
      <c r="BE302" s="145">
        <f t="shared" si="64"/>
        <v>210</v>
      </c>
      <c r="BF302" s="145">
        <f t="shared" si="65"/>
        <v>0</v>
      </c>
      <c r="BG302" s="145">
        <f t="shared" si="66"/>
        <v>0</v>
      </c>
      <c r="BH302" s="145">
        <f t="shared" si="67"/>
        <v>0</v>
      </c>
      <c r="BI302" s="145">
        <f t="shared" si="68"/>
        <v>0</v>
      </c>
      <c r="BJ302" s="14" t="s">
        <v>77</v>
      </c>
      <c r="BK302" s="145">
        <f t="shared" si="69"/>
        <v>210</v>
      </c>
      <c r="BL302" s="14" t="s">
        <v>187</v>
      </c>
      <c r="BM302" s="144" t="s">
        <v>2277</v>
      </c>
    </row>
    <row r="303" spans="1:65" s="2" customFormat="1" ht="16.5" customHeight="1">
      <c r="A303" s="26"/>
      <c r="B303" s="132"/>
      <c r="C303" s="133" t="s">
        <v>476</v>
      </c>
      <c r="D303" s="133" t="s">
        <v>183</v>
      </c>
      <c r="E303" s="134" t="s">
        <v>2278</v>
      </c>
      <c r="F303" s="135" t="s">
        <v>2087</v>
      </c>
      <c r="G303" s="136" t="s">
        <v>197</v>
      </c>
      <c r="H303" s="137">
        <v>2</v>
      </c>
      <c r="I303" s="138">
        <v>178.5</v>
      </c>
      <c r="J303" s="138">
        <f t="shared" si="60"/>
        <v>357</v>
      </c>
      <c r="K303" s="139"/>
      <c r="L303" s="27"/>
      <c r="M303" s="140" t="s">
        <v>1</v>
      </c>
      <c r="N303" s="141" t="s">
        <v>34</v>
      </c>
      <c r="O303" s="142">
        <v>0</v>
      </c>
      <c r="P303" s="142">
        <f t="shared" si="61"/>
        <v>0</v>
      </c>
      <c r="Q303" s="142">
        <v>0</v>
      </c>
      <c r="R303" s="142">
        <f t="shared" si="62"/>
        <v>0</v>
      </c>
      <c r="S303" s="142">
        <v>0</v>
      </c>
      <c r="T303" s="143">
        <f t="shared" si="63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44" t="s">
        <v>187</v>
      </c>
      <c r="AT303" s="144" t="s">
        <v>183</v>
      </c>
      <c r="AU303" s="144" t="s">
        <v>79</v>
      </c>
      <c r="AY303" s="14" t="s">
        <v>182</v>
      </c>
      <c r="BE303" s="145">
        <f t="shared" si="64"/>
        <v>357</v>
      </c>
      <c r="BF303" s="145">
        <f t="shared" si="65"/>
        <v>0</v>
      </c>
      <c r="BG303" s="145">
        <f t="shared" si="66"/>
        <v>0</v>
      </c>
      <c r="BH303" s="145">
        <f t="shared" si="67"/>
        <v>0</v>
      </c>
      <c r="BI303" s="145">
        <f t="shared" si="68"/>
        <v>0</v>
      </c>
      <c r="BJ303" s="14" t="s">
        <v>77</v>
      </c>
      <c r="BK303" s="145">
        <f t="shared" si="69"/>
        <v>357</v>
      </c>
      <c r="BL303" s="14" t="s">
        <v>187</v>
      </c>
      <c r="BM303" s="144" t="s">
        <v>2279</v>
      </c>
    </row>
    <row r="304" spans="1:65" s="2" customFormat="1" ht="16.5" customHeight="1">
      <c r="A304" s="26"/>
      <c r="B304" s="132"/>
      <c r="C304" s="133" t="s">
        <v>774</v>
      </c>
      <c r="D304" s="133" t="s">
        <v>183</v>
      </c>
      <c r="E304" s="134" t="s">
        <v>2280</v>
      </c>
      <c r="F304" s="135" t="s">
        <v>2090</v>
      </c>
      <c r="G304" s="136" t="s">
        <v>197</v>
      </c>
      <c r="H304" s="137">
        <v>2</v>
      </c>
      <c r="I304" s="138">
        <v>173.25</v>
      </c>
      <c r="J304" s="138">
        <f t="shared" si="60"/>
        <v>346.5</v>
      </c>
      <c r="K304" s="139"/>
      <c r="L304" s="27"/>
      <c r="M304" s="140" t="s">
        <v>1</v>
      </c>
      <c r="N304" s="141" t="s">
        <v>34</v>
      </c>
      <c r="O304" s="142">
        <v>0</v>
      </c>
      <c r="P304" s="142">
        <f t="shared" si="61"/>
        <v>0</v>
      </c>
      <c r="Q304" s="142">
        <v>0</v>
      </c>
      <c r="R304" s="142">
        <f t="shared" si="62"/>
        <v>0</v>
      </c>
      <c r="S304" s="142">
        <v>0</v>
      </c>
      <c r="T304" s="143">
        <f t="shared" si="63"/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44" t="s">
        <v>187</v>
      </c>
      <c r="AT304" s="144" t="s">
        <v>183</v>
      </c>
      <c r="AU304" s="144" t="s">
        <v>79</v>
      </c>
      <c r="AY304" s="14" t="s">
        <v>182</v>
      </c>
      <c r="BE304" s="145">
        <f t="shared" si="64"/>
        <v>346.5</v>
      </c>
      <c r="BF304" s="145">
        <f t="shared" si="65"/>
        <v>0</v>
      </c>
      <c r="BG304" s="145">
        <f t="shared" si="66"/>
        <v>0</v>
      </c>
      <c r="BH304" s="145">
        <f t="shared" si="67"/>
        <v>0</v>
      </c>
      <c r="BI304" s="145">
        <f t="shared" si="68"/>
        <v>0</v>
      </c>
      <c r="BJ304" s="14" t="s">
        <v>77</v>
      </c>
      <c r="BK304" s="145">
        <f t="shared" si="69"/>
        <v>346.5</v>
      </c>
      <c r="BL304" s="14" t="s">
        <v>187</v>
      </c>
      <c r="BM304" s="144" t="s">
        <v>2281</v>
      </c>
    </row>
    <row r="305" spans="1:65" s="2" customFormat="1" ht="16.5" customHeight="1">
      <c r="A305" s="26"/>
      <c r="B305" s="132"/>
      <c r="C305" s="133" t="s">
        <v>480</v>
      </c>
      <c r="D305" s="133" t="s">
        <v>183</v>
      </c>
      <c r="E305" s="134" t="s">
        <v>2282</v>
      </c>
      <c r="F305" s="135" t="s">
        <v>2022</v>
      </c>
      <c r="G305" s="136" t="s">
        <v>197</v>
      </c>
      <c r="H305" s="137">
        <v>5</v>
      </c>
      <c r="I305" s="138">
        <v>136.5</v>
      </c>
      <c r="J305" s="138">
        <f t="shared" si="60"/>
        <v>682.5</v>
      </c>
      <c r="K305" s="139"/>
      <c r="L305" s="27"/>
      <c r="M305" s="140" t="s">
        <v>1</v>
      </c>
      <c r="N305" s="141" t="s">
        <v>34</v>
      </c>
      <c r="O305" s="142">
        <v>0</v>
      </c>
      <c r="P305" s="142">
        <f t="shared" si="61"/>
        <v>0</v>
      </c>
      <c r="Q305" s="142">
        <v>0</v>
      </c>
      <c r="R305" s="142">
        <f t="shared" si="62"/>
        <v>0</v>
      </c>
      <c r="S305" s="142">
        <v>0</v>
      </c>
      <c r="T305" s="143">
        <f t="shared" si="63"/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44" t="s">
        <v>187</v>
      </c>
      <c r="AT305" s="144" t="s">
        <v>183</v>
      </c>
      <c r="AU305" s="144" t="s">
        <v>79</v>
      </c>
      <c r="AY305" s="14" t="s">
        <v>182</v>
      </c>
      <c r="BE305" s="145">
        <f t="shared" si="64"/>
        <v>682.5</v>
      </c>
      <c r="BF305" s="145">
        <f t="shared" si="65"/>
        <v>0</v>
      </c>
      <c r="BG305" s="145">
        <f t="shared" si="66"/>
        <v>0</v>
      </c>
      <c r="BH305" s="145">
        <f t="shared" si="67"/>
        <v>0</v>
      </c>
      <c r="BI305" s="145">
        <f t="shared" si="68"/>
        <v>0</v>
      </c>
      <c r="BJ305" s="14" t="s">
        <v>77</v>
      </c>
      <c r="BK305" s="145">
        <f t="shared" si="69"/>
        <v>682.5</v>
      </c>
      <c r="BL305" s="14" t="s">
        <v>187</v>
      </c>
      <c r="BM305" s="144" t="s">
        <v>2283</v>
      </c>
    </row>
    <row r="306" spans="1:65" s="2" customFormat="1" ht="16.5" customHeight="1">
      <c r="A306" s="26"/>
      <c r="B306" s="132"/>
      <c r="C306" s="133" t="s">
        <v>781</v>
      </c>
      <c r="D306" s="133" t="s">
        <v>183</v>
      </c>
      <c r="E306" s="134" t="s">
        <v>2284</v>
      </c>
      <c r="F306" s="135" t="s">
        <v>2028</v>
      </c>
      <c r="G306" s="136" t="s">
        <v>197</v>
      </c>
      <c r="H306" s="137">
        <v>6</v>
      </c>
      <c r="I306" s="138">
        <v>52.5</v>
      </c>
      <c r="J306" s="138">
        <f t="shared" si="60"/>
        <v>315</v>
      </c>
      <c r="K306" s="139"/>
      <c r="L306" s="27"/>
      <c r="M306" s="140" t="s">
        <v>1</v>
      </c>
      <c r="N306" s="141" t="s">
        <v>34</v>
      </c>
      <c r="O306" s="142">
        <v>0</v>
      </c>
      <c r="P306" s="142">
        <f t="shared" si="61"/>
        <v>0</v>
      </c>
      <c r="Q306" s="142">
        <v>0</v>
      </c>
      <c r="R306" s="142">
        <f t="shared" si="62"/>
        <v>0</v>
      </c>
      <c r="S306" s="142">
        <v>0</v>
      </c>
      <c r="T306" s="143">
        <f t="shared" si="63"/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44" t="s">
        <v>187</v>
      </c>
      <c r="AT306" s="144" t="s">
        <v>183</v>
      </c>
      <c r="AU306" s="144" t="s">
        <v>79</v>
      </c>
      <c r="AY306" s="14" t="s">
        <v>182</v>
      </c>
      <c r="BE306" s="145">
        <f t="shared" si="64"/>
        <v>315</v>
      </c>
      <c r="BF306" s="145">
        <f t="shared" si="65"/>
        <v>0</v>
      </c>
      <c r="BG306" s="145">
        <f t="shared" si="66"/>
        <v>0</v>
      </c>
      <c r="BH306" s="145">
        <f t="shared" si="67"/>
        <v>0</v>
      </c>
      <c r="BI306" s="145">
        <f t="shared" si="68"/>
        <v>0</v>
      </c>
      <c r="BJ306" s="14" t="s">
        <v>77</v>
      </c>
      <c r="BK306" s="145">
        <f t="shared" si="69"/>
        <v>315</v>
      </c>
      <c r="BL306" s="14" t="s">
        <v>187</v>
      </c>
      <c r="BM306" s="144" t="s">
        <v>2285</v>
      </c>
    </row>
    <row r="307" spans="1:65" s="2" customFormat="1" ht="21.75" customHeight="1">
      <c r="A307" s="26"/>
      <c r="B307" s="132"/>
      <c r="C307" s="133" t="s">
        <v>483</v>
      </c>
      <c r="D307" s="133" t="s">
        <v>183</v>
      </c>
      <c r="E307" s="134" t="s">
        <v>2286</v>
      </c>
      <c r="F307" s="135" t="s">
        <v>2287</v>
      </c>
      <c r="G307" s="136" t="s">
        <v>1967</v>
      </c>
      <c r="H307" s="137">
        <v>1</v>
      </c>
      <c r="I307" s="138">
        <v>11765.25</v>
      </c>
      <c r="J307" s="138">
        <f t="shared" si="60"/>
        <v>11765.25</v>
      </c>
      <c r="K307" s="139"/>
      <c r="L307" s="27"/>
      <c r="M307" s="140" t="s">
        <v>1</v>
      </c>
      <c r="N307" s="141" t="s">
        <v>34</v>
      </c>
      <c r="O307" s="142">
        <v>0</v>
      </c>
      <c r="P307" s="142">
        <f t="shared" si="61"/>
        <v>0</v>
      </c>
      <c r="Q307" s="142">
        <v>0</v>
      </c>
      <c r="R307" s="142">
        <f t="shared" si="62"/>
        <v>0</v>
      </c>
      <c r="S307" s="142">
        <v>0</v>
      </c>
      <c r="T307" s="143">
        <f t="shared" si="63"/>
        <v>0</v>
      </c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44" t="s">
        <v>187</v>
      </c>
      <c r="AT307" s="144" t="s">
        <v>183</v>
      </c>
      <c r="AU307" s="144" t="s">
        <v>79</v>
      </c>
      <c r="AY307" s="14" t="s">
        <v>182</v>
      </c>
      <c r="BE307" s="145">
        <f t="shared" si="64"/>
        <v>11765.25</v>
      </c>
      <c r="BF307" s="145">
        <f t="shared" si="65"/>
        <v>0</v>
      </c>
      <c r="BG307" s="145">
        <f t="shared" si="66"/>
        <v>0</v>
      </c>
      <c r="BH307" s="145">
        <f t="shared" si="67"/>
        <v>0</v>
      </c>
      <c r="BI307" s="145">
        <f t="shared" si="68"/>
        <v>0</v>
      </c>
      <c r="BJ307" s="14" t="s">
        <v>77</v>
      </c>
      <c r="BK307" s="145">
        <f t="shared" si="69"/>
        <v>11765.25</v>
      </c>
      <c r="BL307" s="14" t="s">
        <v>187</v>
      </c>
      <c r="BM307" s="144" t="s">
        <v>2288</v>
      </c>
    </row>
    <row r="308" spans="1:65" s="11" customFormat="1" ht="22.9" customHeight="1">
      <c r="B308" s="122"/>
      <c r="D308" s="123" t="s">
        <v>68</v>
      </c>
      <c r="E308" s="164" t="s">
        <v>98</v>
      </c>
      <c r="F308" s="164" t="s">
        <v>2289</v>
      </c>
      <c r="J308" s="165">
        <f>BK308</f>
        <v>32608.800000000003</v>
      </c>
      <c r="L308" s="122"/>
      <c r="M308" s="126"/>
      <c r="N308" s="127"/>
      <c r="O308" s="127"/>
      <c r="P308" s="128">
        <f>SUM(P309:P330)</f>
        <v>0</v>
      </c>
      <c r="Q308" s="127"/>
      <c r="R308" s="128">
        <f>SUM(R309:R330)</f>
        <v>0</v>
      </c>
      <c r="S308" s="127"/>
      <c r="T308" s="129">
        <f>SUM(T309:T330)</f>
        <v>0</v>
      </c>
      <c r="AR308" s="123" t="s">
        <v>77</v>
      </c>
      <c r="AT308" s="130" t="s">
        <v>68</v>
      </c>
      <c r="AU308" s="130" t="s">
        <v>77</v>
      </c>
      <c r="AY308" s="123" t="s">
        <v>182</v>
      </c>
      <c r="BK308" s="131">
        <f>SUM(BK309:BK330)</f>
        <v>32608.800000000003</v>
      </c>
    </row>
    <row r="309" spans="1:65" s="2" customFormat="1" ht="66.75" customHeight="1">
      <c r="A309" s="26"/>
      <c r="B309" s="132"/>
      <c r="C309" s="133" t="s">
        <v>788</v>
      </c>
      <c r="D309" s="133" t="s">
        <v>183</v>
      </c>
      <c r="E309" s="134" t="s">
        <v>2290</v>
      </c>
      <c r="F309" s="135" t="s">
        <v>2291</v>
      </c>
      <c r="G309" s="136" t="s">
        <v>186</v>
      </c>
      <c r="H309" s="137">
        <v>1</v>
      </c>
      <c r="I309" s="138">
        <v>6422.85</v>
      </c>
      <c r="J309" s="138">
        <f t="shared" ref="J309:J330" si="70">ROUND(I309*H309,2)</f>
        <v>6422.85</v>
      </c>
      <c r="K309" s="139"/>
      <c r="L309" s="27"/>
      <c r="M309" s="140" t="s">
        <v>1</v>
      </c>
      <c r="N309" s="141" t="s">
        <v>34</v>
      </c>
      <c r="O309" s="142">
        <v>0</v>
      </c>
      <c r="P309" s="142">
        <f t="shared" ref="P309:P330" si="71">O309*H309</f>
        <v>0</v>
      </c>
      <c r="Q309" s="142">
        <v>0</v>
      </c>
      <c r="R309" s="142">
        <f t="shared" ref="R309:R330" si="72">Q309*H309</f>
        <v>0</v>
      </c>
      <c r="S309" s="142">
        <v>0</v>
      </c>
      <c r="T309" s="143">
        <f t="shared" ref="T309:T330" si="73">S309*H309</f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44" t="s">
        <v>187</v>
      </c>
      <c r="AT309" s="144" t="s">
        <v>183</v>
      </c>
      <c r="AU309" s="144" t="s">
        <v>79</v>
      </c>
      <c r="AY309" s="14" t="s">
        <v>182</v>
      </c>
      <c r="BE309" s="145">
        <f t="shared" ref="BE309:BE330" si="74">IF(N309="základní",J309,0)</f>
        <v>6422.85</v>
      </c>
      <c r="BF309" s="145">
        <f t="shared" ref="BF309:BF330" si="75">IF(N309="snížená",J309,0)</f>
        <v>0</v>
      </c>
      <c r="BG309" s="145">
        <f t="shared" ref="BG309:BG330" si="76">IF(N309="zákl. přenesená",J309,0)</f>
        <v>0</v>
      </c>
      <c r="BH309" s="145">
        <f t="shared" ref="BH309:BH330" si="77">IF(N309="sníž. přenesená",J309,0)</f>
        <v>0</v>
      </c>
      <c r="BI309" s="145">
        <f t="shared" ref="BI309:BI330" si="78">IF(N309="nulová",J309,0)</f>
        <v>0</v>
      </c>
      <c r="BJ309" s="14" t="s">
        <v>77</v>
      </c>
      <c r="BK309" s="145">
        <f t="shared" ref="BK309:BK330" si="79">ROUND(I309*H309,2)</f>
        <v>6422.85</v>
      </c>
      <c r="BL309" s="14" t="s">
        <v>187</v>
      </c>
      <c r="BM309" s="144" t="s">
        <v>2292</v>
      </c>
    </row>
    <row r="310" spans="1:65" s="2" customFormat="1" ht="16.5" customHeight="1">
      <c r="A310" s="26"/>
      <c r="B310" s="132"/>
      <c r="C310" s="133" t="s">
        <v>487</v>
      </c>
      <c r="D310" s="133" t="s">
        <v>183</v>
      </c>
      <c r="E310" s="134" t="s">
        <v>2293</v>
      </c>
      <c r="F310" s="135" t="s">
        <v>2041</v>
      </c>
      <c r="G310" s="136" t="s">
        <v>186</v>
      </c>
      <c r="H310" s="137">
        <v>2</v>
      </c>
      <c r="I310" s="138">
        <v>114.45</v>
      </c>
      <c r="J310" s="138">
        <f t="shared" si="70"/>
        <v>228.9</v>
      </c>
      <c r="K310" s="139"/>
      <c r="L310" s="27"/>
      <c r="M310" s="140" t="s">
        <v>1</v>
      </c>
      <c r="N310" s="141" t="s">
        <v>34</v>
      </c>
      <c r="O310" s="142">
        <v>0</v>
      </c>
      <c r="P310" s="142">
        <f t="shared" si="71"/>
        <v>0</v>
      </c>
      <c r="Q310" s="142">
        <v>0</v>
      </c>
      <c r="R310" s="142">
        <f t="shared" si="72"/>
        <v>0</v>
      </c>
      <c r="S310" s="142">
        <v>0</v>
      </c>
      <c r="T310" s="143">
        <f t="shared" si="73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44" t="s">
        <v>187</v>
      </c>
      <c r="AT310" s="144" t="s">
        <v>183</v>
      </c>
      <c r="AU310" s="144" t="s">
        <v>79</v>
      </c>
      <c r="AY310" s="14" t="s">
        <v>182</v>
      </c>
      <c r="BE310" s="145">
        <f t="shared" si="74"/>
        <v>228.9</v>
      </c>
      <c r="BF310" s="145">
        <f t="shared" si="75"/>
        <v>0</v>
      </c>
      <c r="BG310" s="145">
        <f t="shared" si="76"/>
        <v>0</v>
      </c>
      <c r="BH310" s="145">
        <f t="shared" si="77"/>
        <v>0</v>
      </c>
      <c r="BI310" s="145">
        <f t="shared" si="78"/>
        <v>0</v>
      </c>
      <c r="BJ310" s="14" t="s">
        <v>77</v>
      </c>
      <c r="BK310" s="145">
        <f t="shared" si="79"/>
        <v>228.9</v>
      </c>
      <c r="BL310" s="14" t="s">
        <v>187</v>
      </c>
      <c r="BM310" s="144" t="s">
        <v>2294</v>
      </c>
    </row>
    <row r="311" spans="1:65" s="2" customFormat="1" ht="21.75" customHeight="1">
      <c r="A311" s="26"/>
      <c r="B311" s="132"/>
      <c r="C311" s="133" t="s">
        <v>797</v>
      </c>
      <c r="D311" s="133" t="s">
        <v>183</v>
      </c>
      <c r="E311" s="134" t="s">
        <v>2295</v>
      </c>
      <c r="F311" s="135" t="s">
        <v>1977</v>
      </c>
      <c r="G311" s="136" t="s">
        <v>186</v>
      </c>
      <c r="H311" s="137">
        <v>1</v>
      </c>
      <c r="I311" s="138">
        <v>437.85</v>
      </c>
      <c r="J311" s="138">
        <f t="shared" si="70"/>
        <v>437.85</v>
      </c>
      <c r="K311" s="139"/>
      <c r="L311" s="27"/>
      <c r="M311" s="140" t="s">
        <v>1</v>
      </c>
      <c r="N311" s="141" t="s">
        <v>34</v>
      </c>
      <c r="O311" s="142">
        <v>0</v>
      </c>
      <c r="P311" s="142">
        <f t="shared" si="71"/>
        <v>0</v>
      </c>
      <c r="Q311" s="142">
        <v>0</v>
      </c>
      <c r="R311" s="142">
        <f t="shared" si="72"/>
        <v>0</v>
      </c>
      <c r="S311" s="142">
        <v>0</v>
      </c>
      <c r="T311" s="143">
        <f t="shared" si="73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44" t="s">
        <v>187</v>
      </c>
      <c r="AT311" s="144" t="s">
        <v>183</v>
      </c>
      <c r="AU311" s="144" t="s">
        <v>79</v>
      </c>
      <c r="AY311" s="14" t="s">
        <v>182</v>
      </c>
      <c r="BE311" s="145">
        <f t="shared" si="74"/>
        <v>437.85</v>
      </c>
      <c r="BF311" s="145">
        <f t="shared" si="75"/>
        <v>0</v>
      </c>
      <c r="BG311" s="145">
        <f t="shared" si="76"/>
        <v>0</v>
      </c>
      <c r="BH311" s="145">
        <f t="shared" si="77"/>
        <v>0</v>
      </c>
      <c r="BI311" s="145">
        <f t="shared" si="78"/>
        <v>0</v>
      </c>
      <c r="BJ311" s="14" t="s">
        <v>77</v>
      </c>
      <c r="BK311" s="145">
        <f t="shared" si="79"/>
        <v>437.85</v>
      </c>
      <c r="BL311" s="14" t="s">
        <v>187</v>
      </c>
      <c r="BM311" s="144" t="s">
        <v>2296</v>
      </c>
    </row>
    <row r="312" spans="1:65" s="2" customFormat="1" ht="16.5" customHeight="1">
      <c r="A312" s="26"/>
      <c r="B312" s="132"/>
      <c r="C312" s="133" t="s">
        <v>490</v>
      </c>
      <c r="D312" s="133" t="s">
        <v>183</v>
      </c>
      <c r="E312" s="134" t="s">
        <v>2297</v>
      </c>
      <c r="F312" s="135" t="s">
        <v>2046</v>
      </c>
      <c r="G312" s="136" t="s">
        <v>186</v>
      </c>
      <c r="H312" s="137">
        <v>2</v>
      </c>
      <c r="I312" s="138">
        <v>1408.05</v>
      </c>
      <c r="J312" s="138">
        <f t="shared" si="70"/>
        <v>2816.1</v>
      </c>
      <c r="K312" s="139"/>
      <c r="L312" s="27"/>
      <c r="M312" s="140" t="s">
        <v>1</v>
      </c>
      <c r="N312" s="141" t="s">
        <v>34</v>
      </c>
      <c r="O312" s="142">
        <v>0</v>
      </c>
      <c r="P312" s="142">
        <f t="shared" si="71"/>
        <v>0</v>
      </c>
      <c r="Q312" s="142">
        <v>0</v>
      </c>
      <c r="R312" s="142">
        <f t="shared" si="72"/>
        <v>0</v>
      </c>
      <c r="S312" s="142">
        <v>0</v>
      </c>
      <c r="T312" s="143">
        <f t="shared" si="7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44" t="s">
        <v>187</v>
      </c>
      <c r="AT312" s="144" t="s">
        <v>183</v>
      </c>
      <c r="AU312" s="144" t="s">
        <v>79</v>
      </c>
      <c r="AY312" s="14" t="s">
        <v>182</v>
      </c>
      <c r="BE312" s="145">
        <f t="shared" si="74"/>
        <v>2816.1</v>
      </c>
      <c r="BF312" s="145">
        <f t="shared" si="75"/>
        <v>0</v>
      </c>
      <c r="BG312" s="145">
        <f t="shared" si="76"/>
        <v>0</v>
      </c>
      <c r="BH312" s="145">
        <f t="shared" si="77"/>
        <v>0</v>
      </c>
      <c r="BI312" s="145">
        <f t="shared" si="78"/>
        <v>0</v>
      </c>
      <c r="BJ312" s="14" t="s">
        <v>77</v>
      </c>
      <c r="BK312" s="145">
        <f t="shared" si="79"/>
        <v>2816.1</v>
      </c>
      <c r="BL312" s="14" t="s">
        <v>187</v>
      </c>
      <c r="BM312" s="144" t="s">
        <v>2298</v>
      </c>
    </row>
    <row r="313" spans="1:65" s="2" customFormat="1" ht="16.5" customHeight="1">
      <c r="A313" s="26"/>
      <c r="B313" s="132"/>
      <c r="C313" s="133" t="s">
        <v>806</v>
      </c>
      <c r="D313" s="133" t="s">
        <v>183</v>
      </c>
      <c r="E313" s="134" t="s">
        <v>2299</v>
      </c>
      <c r="F313" s="135" t="s">
        <v>2049</v>
      </c>
      <c r="G313" s="136" t="s">
        <v>186</v>
      </c>
      <c r="H313" s="137">
        <v>1</v>
      </c>
      <c r="I313" s="138">
        <v>1524.6</v>
      </c>
      <c r="J313" s="138">
        <f t="shared" si="70"/>
        <v>1524.6</v>
      </c>
      <c r="K313" s="139"/>
      <c r="L313" s="27"/>
      <c r="M313" s="140" t="s">
        <v>1</v>
      </c>
      <c r="N313" s="141" t="s">
        <v>34</v>
      </c>
      <c r="O313" s="142">
        <v>0</v>
      </c>
      <c r="P313" s="142">
        <f t="shared" si="71"/>
        <v>0</v>
      </c>
      <c r="Q313" s="142">
        <v>0</v>
      </c>
      <c r="R313" s="142">
        <f t="shared" si="72"/>
        <v>0</v>
      </c>
      <c r="S313" s="142">
        <v>0</v>
      </c>
      <c r="T313" s="143">
        <f t="shared" si="7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44" t="s">
        <v>187</v>
      </c>
      <c r="AT313" s="144" t="s">
        <v>183</v>
      </c>
      <c r="AU313" s="144" t="s">
        <v>79</v>
      </c>
      <c r="AY313" s="14" t="s">
        <v>182</v>
      </c>
      <c r="BE313" s="145">
        <f t="shared" si="74"/>
        <v>1524.6</v>
      </c>
      <c r="BF313" s="145">
        <f t="shared" si="75"/>
        <v>0</v>
      </c>
      <c r="BG313" s="145">
        <f t="shared" si="76"/>
        <v>0</v>
      </c>
      <c r="BH313" s="145">
        <f t="shared" si="77"/>
        <v>0</v>
      </c>
      <c r="BI313" s="145">
        <f t="shared" si="78"/>
        <v>0</v>
      </c>
      <c r="BJ313" s="14" t="s">
        <v>77</v>
      </c>
      <c r="BK313" s="145">
        <f t="shared" si="79"/>
        <v>1524.6</v>
      </c>
      <c r="BL313" s="14" t="s">
        <v>187</v>
      </c>
      <c r="BM313" s="144" t="s">
        <v>2300</v>
      </c>
    </row>
    <row r="314" spans="1:65" s="2" customFormat="1" ht="16.5" customHeight="1">
      <c r="A314" s="26"/>
      <c r="B314" s="132"/>
      <c r="C314" s="133" t="s">
        <v>494</v>
      </c>
      <c r="D314" s="133" t="s">
        <v>183</v>
      </c>
      <c r="E314" s="134" t="s">
        <v>2301</v>
      </c>
      <c r="F314" s="135" t="s">
        <v>2052</v>
      </c>
      <c r="G314" s="136" t="s">
        <v>186</v>
      </c>
      <c r="H314" s="137">
        <v>1</v>
      </c>
      <c r="I314" s="138">
        <v>222.6</v>
      </c>
      <c r="J314" s="138">
        <f t="shared" si="70"/>
        <v>222.6</v>
      </c>
      <c r="K314" s="139"/>
      <c r="L314" s="27"/>
      <c r="M314" s="140" t="s">
        <v>1</v>
      </c>
      <c r="N314" s="141" t="s">
        <v>34</v>
      </c>
      <c r="O314" s="142">
        <v>0</v>
      </c>
      <c r="P314" s="142">
        <f t="shared" si="71"/>
        <v>0</v>
      </c>
      <c r="Q314" s="142">
        <v>0</v>
      </c>
      <c r="R314" s="142">
        <f t="shared" si="72"/>
        <v>0</v>
      </c>
      <c r="S314" s="142">
        <v>0</v>
      </c>
      <c r="T314" s="143">
        <f t="shared" si="73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44" t="s">
        <v>187</v>
      </c>
      <c r="AT314" s="144" t="s">
        <v>183</v>
      </c>
      <c r="AU314" s="144" t="s">
        <v>79</v>
      </c>
      <c r="AY314" s="14" t="s">
        <v>182</v>
      </c>
      <c r="BE314" s="145">
        <f t="shared" si="74"/>
        <v>222.6</v>
      </c>
      <c r="BF314" s="145">
        <f t="shared" si="75"/>
        <v>0</v>
      </c>
      <c r="BG314" s="145">
        <f t="shared" si="76"/>
        <v>0</v>
      </c>
      <c r="BH314" s="145">
        <f t="shared" si="77"/>
        <v>0</v>
      </c>
      <c r="BI314" s="145">
        <f t="shared" si="78"/>
        <v>0</v>
      </c>
      <c r="BJ314" s="14" t="s">
        <v>77</v>
      </c>
      <c r="BK314" s="145">
        <f t="shared" si="79"/>
        <v>222.6</v>
      </c>
      <c r="BL314" s="14" t="s">
        <v>187</v>
      </c>
      <c r="BM314" s="144" t="s">
        <v>2302</v>
      </c>
    </row>
    <row r="315" spans="1:65" s="2" customFormat="1" ht="21.75" customHeight="1">
      <c r="A315" s="26"/>
      <c r="B315" s="132"/>
      <c r="C315" s="133" t="s">
        <v>813</v>
      </c>
      <c r="D315" s="133" t="s">
        <v>183</v>
      </c>
      <c r="E315" s="134" t="s">
        <v>2303</v>
      </c>
      <c r="F315" s="135" t="s">
        <v>2304</v>
      </c>
      <c r="G315" s="136" t="s">
        <v>186</v>
      </c>
      <c r="H315" s="137">
        <v>4</v>
      </c>
      <c r="I315" s="138">
        <v>1057.3499999999999</v>
      </c>
      <c r="J315" s="138">
        <f t="shared" si="70"/>
        <v>4229.3999999999996</v>
      </c>
      <c r="K315" s="139"/>
      <c r="L315" s="27"/>
      <c r="M315" s="140" t="s">
        <v>1</v>
      </c>
      <c r="N315" s="141" t="s">
        <v>34</v>
      </c>
      <c r="O315" s="142">
        <v>0</v>
      </c>
      <c r="P315" s="142">
        <f t="shared" si="71"/>
        <v>0</v>
      </c>
      <c r="Q315" s="142">
        <v>0</v>
      </c>
      <c r="R315" s="142">
        <f t="shared" si="72"/>
        <v>0</v>
      </c>
      <c r="S315" s="142">
        <v>0</v>
      </c>
      <c r="T315" s="143">
        <f t="shared" si="73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44" t="s">
        <v>187</v>
      </c>
      <c r="AT315" s="144" t="s">
        <v>183</v>
      </c>
      <c r="AU315" s="144" t="s">
        <v>79</v>
      </c>
      <c r="AY315" s="14" t="s">
        <v>182</v>
      </c>
      <c r="BE315" s="145">
        <f t="shared" si="74"/>
        <v>4229.3999999999996</v>
      </c>
      <c r="BF315" s="145">
        <f t="shared" si="75"/>
        <v>0</v>
      </c>
      <c r="BG315" s="145">
        <f t="shared" si="76"/>
        <v>0</v>
      </c>
      <c r="BH315" s="145">
        <f t="shared" si="77"/>
        <v>0</v>
      </c>
      <c r="BI315" s="145">
        <f t="shared" si="78"/>
        <v>0</v>
      </c>
      <c r="BJ315" s="14" t="s">
        <v>77</v>
      </c>
      <c r="BK315" s="145">
        <f t="shared" si="79"/>
        <v>4229.3999999999996</v>
      </c>
      <c r="BL315" s="14" t="s">
        <v>187</v>
      </c>
      <c r="BM315" s="144" t="s">
        <v>2305</v>
      </c>
    </row>
    <row r="316" spans="1:65" s="2" customFormat="1" ht="16.5" customHeight="1">
      <c r="A316" s="26"/>
      <c r="B316" s="132"/>
      <c r="C316" s="133" t="s">
        <v>497</v>
      </c>
      <c r="D316" s="133" t="s">
        <v>183</v>
      </c>
      <c r="E316" s="134" t="s">
        <v>2306</v>
      </c>
      <c r="F316" s="135" t="s">
        <v>1992</v>
      </c>
      <c r="G316" s="136" t="s">
        <v>186</v>
      </c>
      <c r="H316" s="137">
        <v>5</v>
      </c>
      <c r="I316" s="138">
        <v>175.35</v>
      </c>
      <c r="J316" s="138">
        <f t="shared" si="70"/>
        <v>876.75</v>
      </c>
      <c r="K316" s="139"/>
      <c r="L316" s="27"/>
      <c r="M316" s="140" t="s">
        <v>1</v>
      </c>
      <c r="N316" s="141" t="s">
        <v>34</v>
      </c>
      <c r="O316" s="142">
        <v>0</v>
      </c>
      <c r="P316" s="142">
        <f t="shared" si="71"/>
        <v>0</v>
      </c>
      <c r="Q316" s="142">
        <v>0</v>
      </c>
      <c r="R316" s="142">
        <f t="shared" si="72"/>
        <v>0</v>
      </c>
      <c r="S316" s="142">
        <v>0</v>
      </c>
      <c r="T316" s="143">
        <f t="shared" si="73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44" t="s">
        <v>187</v>
      </c>
      <c r="AT316" s="144" t="s">
        <v>183</v>
      </c>
      <c r="AU316" s="144" t="s">
        <v>79</v>
      </c>
      <c r="AY316" s="14" t="s">
        <v>182</v>
      </c>
      <c r="BE316" s="145">
        <f t="shared" si="74"/>
        <v>876.75</v>
      </c>
      <c r="BF316" s="145">
        <f t="shared" si="75"/>
        <v>0</v>
      </c>
      <c r="BG316" s="145">
        <f t="shared" si="76"/>
        <v>0</v>
      </c>
      <c r="BH316" s="145">
        <f t="shared" si="77"/>
        <v>0</v>
      </c>
      <c r="BI316" s="145">
        <f t="shared" si="78"/>
        <v>0</v>
      </c>
      <c r="BJ316" s="14" t="s">
        <v>77</v>
      </c>
      <c r="BK316" s="145">
        <f t="shared" si="79"/>
        <v>876.75</v>
      </c>
      <c r="BL316" s="14" t="s">
        <v>187</v>
      </c>
      <c r="BM316" s="144" t="s">
        <v>2307</v>
      </c>
    </row>
    <row r="317" spans="1:65" s="2" customFormat="1" ht="16.5" customHeight="1">
      <c r="A317" s="26"/>
      <c r="B317" s="132"/>
      <c r="C317" s="133" t="s">
        <v>820</v>
      </c>
      <c r="D317" s="133" t="s">
        <v>183</v>
      </c>
      <c r="E317" s="134" t="s">
        <v>2308</v>
      </c>
      <c r="F317" s="135" t="s">
        <v>1995</v>
      </c>
      <c r="G317" s="136" t="s">
        <v>186</v>
      </c>
      <c r="H317" s="137">
        <v>5</v>
      </c>
      <c r="I317" s="138">
        <v>1.05</v>
      </c>
      <c r="J317" s="138">
        <f t="shared" si="70"/>
        <v>5.25</v>
      </c>
      <c r="K317" s="139"/>
      <c r="L317" s="27"/>
      <c r="M317" s="140" t="s">
        <v>1</v>
      </c>
      <c r="N317" s="141" t="s">
        <v>34</v>
      </c>
      <c r="O317" s="142">
        <v>0</v>
      </c>
      <c r="P317" s="142">
        <f t="shared" si="71"/>
        <v>0</v>
      </c>
      <c r="Q317" s="142">
        <v>0</v>
      </c>
      <c r="R317" s="142">
        <f t="shared" si="72"/>
        <v>0</v>
      </c>
      <c r="S317" s="142">
        <v>0</v>
      </c>
      <c r="T317" s="143">
        <f t="shared" si="73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44" t="s">
        <v>187</v>
      </c>
      <c r="AT317" s="144" t="s">
        <v>183</v>
      </c>
      <c r="AU317" s="144" t="s">
        <v>79</v>
      </c>
      <c r="AY317" s="14" t="s">
        <v>182</v>
      </c>
      <c r="BE317" s="145">
        <f t="shared" si="74"/>
        <v>5.25</v>
      </c>
      <c r="BF317" s="145">
        <f t="shared" si="75"/>
        <v>0</v>
      </c>
      <c r="BG317" s="145">
        <f t="shared" si="76"/>
        <v>0</v>
      </c>
      <c r="BH317" s="145">
        <f t="shared" si="77"/>
        <v>0</v>
      </c>
      <c r="BI317" s="145">
        <f t="shared" si="78"/>
        <v>0</v>
      </c>
      <c r="BJ317" s="14" t="s">
        <v>77</v>
      </c>
      <c r="BK317" s="145">
        <f t="shared" si="79"/>
        <v>5.25</v>
      </c>
      <c r="BL317" s="14" t="s">
        <v>187</v>
      </c>
      <c r="BM317" s="144" t="s">
        <v>2309</v>
      </c>
    </row>
    <row r="318" spans="1:65" s="2" customFormat="1" ht="16.5" customHeight="1">
      <c r="A318" s="26"/>
      <c r="B318" s="132"/>
      <c r="C318" s="133" t="s">
        <v>501</v>
      </c>
      <c r="D318" s="133" t="s">
        <v>183</v>
      </c>
      <c r="E318" s="134" t="s">
        <v>2310</v>
      </c>
      <c r="F318" s="135" t="s">
        <v>2062</v>
      </c>
      <c r="G318" s="136" t="s">
        <v>186</v>
      </c>
      <c r="H318" s="137">
        <v>1</v>
      </c>
      <c r="I318" s="138">
        <v>404.25</v>
      </c>
      <c r="J318" s="138">
        <f t="shared" si="70"/>
        <v>404.25</v>
      </c>
      <c r="K318" s="139"/>
      <c r="L318" s="27"/>
      <c r="M318" s="140" t="s">
        <v>1</v>
      </c>
      <c r="N318" s="141" t="s">
        <v>34</v>
      </c>
      <c r="O318" s="142">
        <v>0</v>
      </c>
      <c r="P318" s="142">
        <f t="shared" si="71"/>
        <v>0</v>
      </c>
      <c r="Q318" s="142">
        <v>0</v>
      </c>
      <c r="R318" s="142">
        <f t="shared" si="72"/>
        <v>0</v>
      </c>
      <c r="S318" s="142">
        <v>0</v>
      </c>
      <c r="T318" s="143">
        <f t="shared" si="73"/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44" t="s">
        <v>187</v>
      </c>
      <c r="AT318" s="144" t="s">
        <v>183</v>
      </c>
      <c r="AU318" s="144" t="s">
        <v>79</v>
      </c>
      <c r="AY318" s="14" t="s">
        <v>182</v>
      </c>
      <c r="BE318" s="145">
        <f t="shared" si="74"/>
        <v>404.25</v>
      </c>
      <c r="BF318" s="145">
        <f t="shared" si="75"/>
        <v>0</v>
      </c>
      <c r="BG318" s="145">
        <f t="shared" si="76"/>
        <v>0</v>
      </c>
      <c r="BH318" s="145">
        <f t="shared" si="77"/>
        <v>0</v>
      </c>
      <c r="BI318" s="145">
        <f t="shared" si="78"/>
        <v>0</v>
      </c>
      <c r="BJ318" s="14" t="s">
        <v>77</v>
      </c>
      <c r="BK318" s="145">
        <f t="shared" si="79"/>
        <v>404.25</v>
      </c>
      <c r="BL318" s="14" t="s">
        <v>187</v>
      </c>
      <c r="BM318" s="144" t="s">
        <v>2311</v>
      </c>
    </row>
    <row r="319" spans="1:65" s="2" customFormat="1" ht="16.5" customHeight="1">
      <c r="A319" s="26"/>
      <c r="B319" s="132"/>
      <c r="C319" s="133" t="s">
        <v>827</v>
      </c>
      <c r="D319" s="133" t="s">
        <v>183</v>
      </c>
      <c r="E319" s="134" t="s">
        <v>2312</v>
      </c>
      <c r="F319" s="135" t="s">
        <v>2065</v>
      </c>
      <c r="G319" s="136" t="s">
        <v>186</v>
      </c>
      <c r="H319" s="137">
        <v>1</v>
      </c>
      <c r="I319" s="138">
        <v>225.75</v>
      </c>
      <c r="J319" s="138">
        <f t="shared" si="70"/>
        <v>225.75</v>
      </c>
      <c r="K319" s="139"/>
      <c r="L319" s="27"/>
      <c r="M319" s="140" t="s">
        <v>1</v>
      </c>
      <c r="N319" s="141" t="s">
        <v>34</v>
      </c>
      <c r="O319" s="142">
        <v>0</v>
      </c>
      <c r="P319" s="142">
        <f t="shared" si="71"/>
        <v>0</v>
      </c>
      <c r="Q319" s="142">
        <v>0</v>
      </c>
      <c r="R319" s="142">
        <f t="shared" si="72"/>
        <v>0</v>
      </c>
      <c r="S319" s="142">
        <v>0</v>
      </c>
      <c r="T319" s="143">
        <f t="shared" si="73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44" t="s">
        <v>187</v>
      </c>
      <c r="AT319" s="144" t="s">
        <v>183</v>
      </c>
      <c r="AU319" s="144" t="s">
        <v>79</v>
      </c>
      <c r="AY319" s="14" t="s">
        <v>182</v>
      </c>
      <c r="BE319" s="145">
        <f t="shared" si="74"/>
        <v>225.75</v>
      </c>
      <c r="BF319" s="145">
        <f t="shared" si="75"/>
        <v>0</v>
      </c>
      <c r="BG319" s="145">
        <f t="shared" si="76"/>
        <v>0</v>
      </c>
      <c r="BH319" s="145">
        <f t="shared" si="77"/>
        <v>0</v>
      </c>
      <c r="BI319" s="145">
        <f t="shared" si="78"/>
        <v>0</v>
      </c>
      <c r="BJ319" s="14" t="s">
        <v>77</v>
      </c>
      <c r="BK319" s="145">
        <f t="shared" si="79"/>
        <v>225.75</v>
      </c>
      <c r="BL319" s="14" t="s">
        <v>187</v>
      </c>
      <c r="BM319" s="144" t="s">
        <v>2313</v>
      </c>
    </row>
    <row r="320" spans="1:65" s="2" customFormat="1" ht="16.5" customHeight="1">
      <c r="A320" s="26"/>
      <c r="B320" s="132"/>
      <c r="C320" s="133" t="s">
        <v>504</v>
      </c>
      <c r="D320" s="133" t="s">
        <v>183</v>
      </c>
      <c r="E320" s="134" t="s">
        <v>2314</v>
      </c>
      <c r="F320" s="135" t="s">
        <v>2068</v>
      </c>
      <c r="G320" s="136" t="s">
        <v>186</v>
      </c>
      <c r="H320" s="137">
        <v>1</v>
      </c>
      <c r="I320" s="138">
        <v>220.5</v>
      </c>
      <c r="J320" s="138">
        <f t="shared" si="70"/>
        <v>220.5</v>
      </c>
      <c r="K320" s="139"/>
      <c r="L320" s="27"/>
      <c r="M320" s="140" t="s">
        <v>1</v>
      </c>
      <c r="N320" s="141" t="s">
        <v>34</v>
      </c>
      <c r="O320" s="142">
        <v>0</v>
      </c>
      <c r="P320" s="142">
        <f t="shared" si="71"/>
        <v>0</v>
      </c>
      <c r="Q320" s="142">
        <v>0</v>
      </c>
      <c r="R320" s="142">
        <f t="shared" si="72"/>
        <v>0</v>
      </c>
      <c r="S320" s="142">
        <v>0</v>
      </c>
      <c r="T320" s="143">
        <f t="shared" si="73"/>
        <v>0</v>
      </c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44" t="s">
        <v>187</v>
      </c>
      <c r="AT320" s="144" t="s">
        <v>183</v>
      </c>
      <c r="AU320" s="144" t="s">
        <v>79</v>
      </c>
      <c r="AY320" s="14" t="s">
        <v>182</v>
      </c>
      <c r="BE320" s="145">
        <f t="shared" si="74"/>
        <v>220.5</v>
      </c>
      <c r="BF320" s="145">
        <f t="shared" si="75"/>
        <v>0</v>
      </c>
      <c r="BG320" s="145">
        <f t="shared" si="76"/>
        <v>0</v>
      </c>
      <c r="BH320" s="145">
        <f t="shared" si="77"/>
        <v>0</v>
      </c>
      <c r="BI320" s="145">
        <f t="shared" si="78"/>
        <v>0</v>
      </c>
      <c r="BJ320" s="14" t="s">
        <v>77</v>
      </c>
      <c r="BK320" s="145">
        <f t="shared" si="79"/>
        <v>220.5</v>
      </c>
      <c r="BL320" s="14" t="s">
        <v>187</v>
      </c>
      <c r="BM320" s="144" t="s">
        <v>2315</v>
      </c>
    </row>
    <row r="321" spans="1:65" s="2" customFormat="1" ht="16.5" customHeight="1">
      <c r="A321" s="26"/>
      <c r="B321" s="132"/>
      <c r="C321" s="133" t="s">
        <v>834</v>
      </c>
      <c r="D321" s="133" t="s">
        <v>183</v>
      </c>
      <c r="E321" s="134" t="s">
        <v>2316</v>
      </c>
      <c r="F321" s="135" t="s">
        <v>2004</v>
      </c>
      <c r="G321" s="136" t="s">
        <v>186</v>
      </c>
      <c r="H321" s="137">
        <v>1</v>
      </c>
      <c r="I321" s="138">
        <v>194.25</v>
      </c>
      <c r="J321" s="138">
        <f t="shared" si="70"/>
        <v>194.25</v>
      </c>
      <c r="K321" s="139"/>
      <c r="L321" s="27"/>
      <c r="M321" s="140" t="s">
        <v>1</v>
      </c>
      <c r="N321" s="141" t="s">
        <v>34</v>
      </c>
      <c r="O321" s="142">
        <v>0</v>
      </c>
      <c r="P321" s="142">
        <f t="shared" si="71"/>
        <v>0</v>
      </c>
      <c r="Q321" s="142">
        <v>0</v>
      </c>
      <c r="R321" s="142">
        <f t="shared" si="72"/>
        <v>0</v>
      </c>
      <c r="S321" s="142">
        <v>0</v>
      </c>
      <c r="T321" s="143">
        <f t="shared" si="73"/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44" t="s">
        <v>187</v>
      </c>
      <c r="AT321" s="144" t="s">
        <v>183</v>
      </c>
      <c r="AU321" s="144" t="s">
        <v>79</v>
      </c>
      <c r="AY321" s="14" t="s">
        <v>182</v>
      </c>
      <c r="BE321" s="145">
        <f t="shared" si="74"/>
        <v>194.25</v>
      </c>
      <c r="BF321" s="145">
        <f t="shared" si="75"/>
        <v>0</v>
      </c>
      <c r="BG321" s="145">
        <f t="shared" si="76"/>
        <v>0</v>
      </c>
      <c r="BH321" s="145">
        <f t="shared" si="77"/>
        <v>0</v>
      </c>
      <c r="BI321" s="145">
        <f t="shared" si="78"/>
        <v>0</v>
      </c>
      <c r="BJ321" s="14" t="s">
        <v>77</v>
      </c>
      <c r="BK321" s="145">
        <f t="shared" si="79"/>
        <v>194.25</v>
      </c>
      <c r="BL321" s="14" t="s">
        <v>187</v>
      </c>
      <c r="BM321" s="144" t="s">
        <v>2317</v>
      </c>
    </row>
    <row r="322" spans="1:65" s="2" customFormat="1" ht="16.5" customHeight="1">
      <c r="A322" s="26"/>
      <c r="B322" s="132"/>
      <c r="C322" s="133" t="s">
        <v>508</v>
      </c>
      <c r="D322" s="133" t="s">
        <v>183</v>
      </c>
      <c r="E322" s="134" t="s">
        <v>2318</v>
      </c>
      <c r="F322" s="135" t="s">
        <v>2013</v>
      </c>
      <c r="G322" s="136" t="s">
        <v>186</v>
      </c>
      <c r="H322" s="137">
        <v>4</v>
      </c>
      <c r="I322" s="138">
        <v>141.75</v>
      </c>
      <c r="J322" s="138">
        <f t="shared" si="70"/>
        <v>567</v>
      </c>
      <c r="K322" s="139"/>
      <c r="L322" s="27"/>
      <c r="M322" s="140" t="s">
        <v>1</v>
      </c>
      <c r="N322" s="141" t="s">
        <v>34</v>
      </c>
      <c r="O322" s="142">
        <v>0</v>
      </c>
      <c r="P322" s="142">
        <f t="shared" si="71"/>
        <v>0</v>
      </c>
      <c r="Q322" s="142">
        <v>0</v>
      </c>
      <c r="R322" s="142">
        <f t="shared" si="72"/>
        <v>0</v>
      </c>
      <c r="S322" s="142">
        <v>0</v>
      </c>
      <c r="T322" s="143">
        <f t="shared" si="73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44" t="s">
        <v>187</v>
      </c>
      <c r="AT322" s="144" t="s">
        <v>183</v>
      </c>
      <c r="AU322" s="144" t="s">
        <v>79</v>
      </c>
      <c r="AY322" s="14" t="s">
        <v>182</v>
      </c>
      <c r="BE322" s="145">
        <f t="shared" si="74"/>
        <v>567</v>
      </c>
      <c r="BF322" s="145">
        <f t="shared" si="75"/>
        <v>0</v>
      </c>
      <c r="BG322" s="145">
        <f t="shared" si="76"/>
        <v>0</v>
      </c>
      <c r="BH322" s="145">
        <f t="shared" si="77"/>
        <v>0</v>
      </c>
      <c r="BI322" s="145">
        <f t="shared" si="78"/>
        <v>0</v>
      </c>
      <c r="BJ322" s="14" t="s">
        <v>77</v>
      </c>
      <c r="BK322" s="145">
        <f t="shared" si="79"/>
        <v>567</v>
      </c>
      <c r="BL322" s="14" t="s">
        <v>187</v>
      </c>
      <c r="BM322" s="144" t="s">
        <v>2319</v>
      </c>
    </row>
    <row r="323" spans="1:65" s="2" customFormat="1" ht="16.5" customHeight="1">
      <c r="A323" s="26"/>
      <c r="B323" s="132"/>
      <c r="C323" s="133" t="s">
        <v>843</v>
      </c>
      <c r="D323" s="133" t="s">
        <v>183</v>
      </c>
      <c r="E323" s="134" t="s">
        <v>2320</v>
      </c>
      <c r="F323" s="135" t="s">
        <v>2078</v>
      </c>
      <c r="G323" s="136" t="s">
        <v>186</v>
      </c>
      <c r="H323" s="137">
        <v>3</v>
      </c>
      <c r="I323" s="138">
        <v>141.75</v>
      </c>
      <c r="J323" s="138">
        <f t="shared" si="70"/>
        <v>425.25</v>
      </c>
      <c r="K323" s="139"/>
      <c r="L323" s="27"/>
      <c r="M323" s="140" t="s">
        <v>1</v>
      </c>
      <c r="N323" s="141" t="s">
        <v>34</v>
      </c>
      <c r="O323" s="142">
        <v>0</v>
      </c>
      <c r="P323" s="142">
        <f t="shared" si="71"/>
        <v>0</v>
      </c>
      <c r="Q323" s="142">
        <v>0</v>
      </c>
      <c r="R323" s="142">
        <f t="shared" si="72"/>
        <v>0</v>
      </c>
      <c r="S323" s="142">
        <v>0</v>
      </c>
      <c r="T323" s="143">
        <f t="shared" si="73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44" t="s">
        <v>187</v>
      </c>
      <c r="AT323" s="144" t="s">
        <v>183</v>
      </c>
      <c r="AU323" s="144" t="s">
        <v>79</v>
      </c>
      <c r="AY323" s="14" t="s">
        <v>182</v>
      </c>
      <c r="BE323" s="145">
        <f t="shared" si="74"/>
        <v>425.25</v>
      </c>
      <c r="BF323" s="145">
        <f t="shared" si="75"/>
        <v>0</v>
      </c>
      <c r="BG323" s="145">
        <f t="shared" si="76"/>
        <v>0</v>
      </c>
      <c r="BH323" s="145">
        <f t="shared" si="77"/>
        <v>0</v>
      </c>
      <c r="BI323" s="145">
        <f t="shared" si="78"/>
        <v>0</v>
      </c>
      <c r="BJ323" s="14" t="s">
        <v>77</v>
      </c>
      <c r="BK323" s="145">
        <f t="shared" si="79"/>
        <v>425.25</v>
      </c>
      <c r="BL323" s="14" t="s">
        <v>187</v>
      </c>
      <c r="BM323" s="144" t="s">
        <v>2321</v>
      </c>
    </row>
    <row r="324" spans="1:65" s="2" customFormat="1" ht="16.5" customHeight="1">
      <c r="A324" s="26"/>
      <c r="B324" s="132"/>
      <c r="C324" s="133" t="s">
        <v>511</v>
      </c>
      <c r="D324" s="133" t="s">
        <v>183</v>
      </c>
      <c r="E324" s="134" t="s">
        <v>2322</v>
      </c>
      <c r="F324" s="135" t="s">
        <v>2081</v>
      </c>
      <c r="G324" s="136" t="s">
        <v>186</v>
      </c>
      <c r="H324" s="137">
        <v>1</v>
      </c>
      <c r="I324" s="138">
        <v>131.25</v>
      </c>
      <c r="J324" s="138">
        <f t="shared" si="70"/>
        <v>131.25</v>
      </c>
      <c r="K324" s="139"/>
      <c r="L324" s="27"/>
      <c r="M324" s="140" t="s">
        <v>1</v>
      </c>
      <c r="N324" s="141" t="s">
        <v>34</v>
      </c>
      <c r="O324" s="142">
        <v>0</v>
      </c>
      <c r="P324" s="142">
        <f t="shared" si="71"/>
        <v>0</v>
      </c>
      <c r="Q324" s="142">
        <v>0</v>
      </c>
      <c r="R324" s="142">
        <f t="shared" si="72"/>
        <v>0</v>
      </c>
      <c r="S324" s="142">
        <v>0</v>
      </c>
      <c r="T324" s="143">
        <f t="shared" si="73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44" t="s">
        <v>187</v>
      </c>
      <c r="AT324" s="144" t="s">
        <v>183</v>
      </c>
      <c r="AU324" s="144" t="s">
        <v>79</v>
      </c>
      <c r="AY324" s="14" t="s">
        <v>182</v>
      </c>
      <c r="BE324" s="145">
        <f t="shared" si="74"/>
        <v>131.25</v>
      </c>
      <c r="BF324" s="145">
        <f t="shared" si="75"/>
        <v>0</v>
      </c>
      <c r="BG324" s="145">
        <f t="shared" si="76"/>
        <v>0</v>
      </c>
      <c r="BH324" s="145">
        <f t="shared" si="77"/>
        <v>0</v>
      </c>
      <c r="BI324" s="145">
        <f t="shared" si="78"/>
        <v>0</v>
      </c>
      <c r="BJ324" s="14" t="s">
        <v>77</v>
      </c>
      <c r="BK324" s="145">
        <f t="shared" si="79"/>
        <v>131.25</v>
      </c>
      <c r="BL324" s="14" t="s">
        <v>187</v>
      </c>
      <c r="BM324" s="144" t="s">
        <v>2323</v>
      </c>
    </row>
    <row r="325" spans="1:65" s="2" customFormat="1" ht="16.5" customHeight="1">
      <c r="A325" s="26"/>
      <c r="B325" s="132"/>
      <c r="C325" s="133" t="s">
        <v>851</v>
      </c>
      <c r="D325" s="133" t="s">
        <v>183</v>
      </c>
      <c r="E325" s="134" t="s">
        <v>2324</v>
      </c>
      <c r="F325" s="135" t="s">
        <v>2084</v>
      </c>
      <c r="G325" s="136" t="s">
        <v>186</v>
      </c>
      <c r="H325" s="137">
        <v>2</v>
      </c>
      <c r="I325" s="138">
        <v>105</v>
      </c>
      <c r="J325" s="138">
        <f t="shared" si="70"/>
        <v>210</v>
      </c>
      <c r="K325" s="139"/>
      <c r="L325" s="27"/>
      <c r="M325" s="140" t="s">
        <v>1</v>
      </c>
      <c r="N325" s="141" t="s">
        <v>34</v>
      </c>
      <c r="O325" s="142">
        <v>0</v>
      </c>
      <c r="P325" s="142">
        <f t="shared" si="71"/>
        <v>0</v>
      </c>
      <c r="Q325" s="142">
        <v>0</v>
      </c>
      <c r="R325" s="142">
        <f t="shared" si="72"/>
        <v>0</v>
      </c>
      <c r="S325" s="142">
        <v>0</v>
      </c>
      <c r="T325" s="143">
        <f t="shared" si="73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44" t="s">
        <v>187</v>
      </c>
      <c r="AT325" s="144" t="s">
        <v>183</v>
      </c>
      <c r="AU325" s="144" t="s">
        <v>79</v>
      </c>
      <c r="AY325" s="14" t="s">
        <v>182</v>
      </c>
      <c r="BE325" s="145">
        <f t="shared" si="74"/>
        <v>210</v>
      </c>
      <c r="BF325" s="145">
        <f t="shared" si="75"/>
        <v>0</v>
      </c>
      <c r="BG325" s="145">
        <f t="shared" si="76"/>
        <v>0</v>
      </c>
      <c r="BH325" s="145">
        <f t="shared" si="77"/>
        <v>0</v>
      </c>
      <c r="BI325" s="145">
        <f t="shared" si="78"/>
        <v>0</v>
      </c>
      <c r="BJ325" s="14" t="s">
        <v>77</v>
      </c>
      <c r="BK325" s="145">
        <f t="shared" si="79"/>
        <v>210</v>
      </c>
      <c r="BL325" s="14" t="s">
        <v>187</v>
      </c>
      <c r="BM325" s="144" t="s">
        <v>2325</v>
      </c>
    </row>
    <row r="326" spans="1:65" s="2" customFormat="1" ht="16.5" customHeight="1">
      <c r="A326" s="26"/>
      <c r="B326" s="132"/>
      <c r="C326" s="133" t="s">
        <v>515</v>
      </c>
      <c r="D326" s="133" t="s">
        <v>183</v>
      </c>
      <c r="E326" s="134" t="s">
        <v>2326</v>
      </c>
      <c r="F326" s="135" t="s">
        <v>2087</v>
      </c>
      <c r="G326" s="136" t="s">
        <v>197</v>
      </c>
      <c r="H326" s="137">
        <v>2</v>
      </c>
      <c r="I326" s="138">
        <v>178.5</v>
      </c>
      <c r="J326" s="138">
        <f t="shared" si="70"/>
        <v>357</v>
      </c>
      <c r="K326" s="139"/>
      <c r="L326" s="27"/>
      <c r="M326" s="140" t="s">
        <v>1</v>
      </c>
      <c r="N326" s="141" t="s">
        <v>34</v>
      </c>
      <c r="O326" s="142">
        <v>0</v>
      </c>
      <c r="P326" s="142">
        <f t="shared" si="71"/>
        <v>0</v>
      </c>
      <c r="Q326" s="142">
        <v>0</v>
      </c>
      <c r="R326" s="142">
        <f t="shared" si="72"/>
        <v>0</v>
      </c>
      <c r="S326" s="142">
        <v>0</v>
      </c>
      <c r="T326" s="143">
        <f t="shared" si="73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44" t="s">
        <v>187</v>
      </c>
      <c r="AT326" s="144" t="s">
        <v>183</v>
      </c>
      <c r="AU326" s="144" t="s">
        <v>79</v>
      </c>
      <c r="AY326" s="14" t="s">
        <v>182</v>
      </c>
      <c r="BE326" s="145">
        <f t="shared" si="74"/>
        <v>357</v>
      </c>
      <c r="BF326" s="145">
        <f t="shared" si="75"/>
        <v>0</v>
      </c>
      <c r="BG326" s="145">
        <f t="shared" si="76"/>
        <v>0</v>
      </c>
      <c r="BH326" s="145">
        <f t="shared" si="77"/>
        <v>0</v>
      </c>
      <c r="BI326" s="145">
        <f t="shared" si="78"/>
        <v>0</v>
      </c>
      <c r="BJ326" s="14" t="s">
        <v>77</v>
      </c>
      <c r="BK326" s="145">
        <f t="shared" si="79"/>
        <v>357</v>
      </c>
      <c r="BL326" s="14" t="s">
        <v>187</v>
      </c>
      <c r="BM326" s="144" t="s">
        <v>2327</v>
      </c>
    </row>
    <row r="327" spans="1:65" s="2" customFormat="1" ht="16.5" customHeight="1">
      <c r="A327" s="26"/>
      <c r="B327" s="132"/>
      <c r="C327" s="133" t="s">
        <v>858</v>
      </c>
      <c r="D327" s="133" t="s">
        <v>183</v>
      </c>
      <c r="E327" s="134" t="s">
        <v>2328</v>
      </c>
      <c r="F327" s="135" t="s">
        <v>2090</v>
      </c>
      <c r="G327" s="136" t="s">
        <v>197</v>
      </c>
      <c r="H327" s="137">
        <v>2</v>
      </c>
      <c r="I327" s="138">
        <v>173.25</v>
      </c>
      <c r="J327" s="138">
        <f t="shared" si="70"/>
        <v>346.5</v>
      </c>
      <c r="K327" s="139"/>
      <c r="L327" s="27"/>
      <c r="M327" s="140" t="s">
        <v>1</v>
      </c>
      <c r="N327" s="141" t="s">
        <v>34</v>
      </c>
      <c r="O327" s="142">
        <v>0</v>
      </c>
      <c r="P327" s="142">
        <f t="shared" si="71"/>
        <v>0</v>
      </c>
      <c r="Q327" s="142">
        <v>0</v>
      </c>
      <c r="R327" s="142">
        <f t="shared" si="72"/>
        <v>0</v>
      </c>
      <c r="S327" s="142">
        <v>0</v>
      </c>
      <c r="T327" s="143">
        <f t="shared" si="73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44" t="s">
        <v>187</v>
      </c>
      <c r="AT327" s="144" t="s">
        <v>183</v>
      </c>
      <c r="AU327" s="144" t="s">
        <v>79</v>
      </c>
      <c r="AY327" s="14" t="s">
        <v>182</v>
      </c>
      <c r="BE327" s="145">
        <f t="shared" si="74"/>
        <v>346.5</v>
      </c>
      <c r="BF327" s="145">
        <f t="shared" si="75"/>
        <v>0</v>
      </c>
      <c r="BG327" s="145">
        <f t="shared" si="76"/>
        <v>0</v>
      </c>
      <c r="BH327" s="145">
        <f t="shared" si="77"/>
        <v>0</v>
      </c>
      <c r="BI327" s="145">
        <f t="shared" si="78"/>
        <v>0</v>
      </c>
      <c r="BJ327" s="14" t="s">
        <v>77</v>
      </c>
      <c r="BK327" s="145">
        <f t="shared" si="79"/>
        <v>346.5</v>
      </c>
      <c r="BL327" s="14" t="s">
        <v>187</v>
      </c>
      <c r="BM327" s="144" t="s">
        <v>2329</v>
      </c>
    </row>
    <row r="328" spans="1:65" s="2" customFormat="1" ht="16.5" customHeight="1">
      <c r="A328" s="26"/>
      <c r="B328" s="132"/>
      <c r="C328" s="133" t="s">
        <v>518</v>
      </c>
      <c r="D328" s="133" t="s">
        <v>183</v>
      </c>
      <c r="E328" s="134" t="s">
        <v>2330</v>
      </c>
      <c r="F328" s="135" t="s">
        <v>2022</v>
      </c>
      <c r="G328" s="136" t="s">
        <v>197</v>
      </c>
      <c r="H328" s="137">
        <v>5</v>
      </c>
      <c r="I328" s="138">
        <v>136.5</v>
      </c>
      <c r="J328" s="138">
        <f t="shared" si="70"/>
        <v>682.5</v>
      </c>
      <c r="K328" s="139"/>
      <c r="L328" s="27"/>
      <c r="M328" s="140" t="s">
        <v>1</v>
      </c>
      <c r="N328" s="141" t="s">
        <v>34</v>
      </c>
      <c r="O328" s="142">
        <v>0</v>
      </c>
      <c r="P328" s="142">
        <f t="shared" si="71"/>
        <v>0</v>
      </c>
      <c r="Q328" s="142">
        <v>0</v>
      </c>
      <c r="R328" s="142">
        <f t="shared" si="72"/>
        <v>0</v>
      </c>
      <c r="S328" s="142">
        <v>0</v>
      </c>
      <c r="T328" s="143">
        <f t="shared" si="73"/>
        <v>0</v>
      </c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44" t="s">
        <v>187</v>
      </c>
      <c r="AT328" s="144" t="s">
        <v>183</v>
      </c>
      <c r="AU328" s="144" t="s">
        <v>79</v>
      </c>
      <c r="AY328" s="14" t="s">
        <v>182</v>
      </c>
      <c r="BE328" s="145">
        <f t="shared" si="74"/>
        <v>682.5</v>
      </c>
      <c r="BF328" s="145">
        <f t="shared" si="75"/>
        <v>0</v>
      </c>
      <c r="BG328" s="145">
        <f t="shared" si="76"/>
        <v>0</v>
      </c>
      <c r="BH328" s="145">
        <f t="shared" si="77"/>
        <v>0</v>
      </c>
      <c r="BI328" s="145">
        <f t="shared" si="78"/>
        <v>0</v>
      </c>
      <c r="BJ328" s="14" t="s">
        <v>77</v>
      </c>
      <c r="BK328" s="145">
        <f t="shared" si="79"/>
        <v>682.5</v>
      </c>
      <c r="BL328" s="14" t="s">
        <v>187</v>
      </c>
      <c r="BM328" s="144" t="s">
        <v>2331</v>
      </c>
    </row>
    <row r="329" spans="1:65" s="2" customFormat="1" ht="16.5" customHeight="1">
      <c r="A329" s="26"/>
      <c r="B329" s="132"/>
      <c r="C329" s="133" t="s">
        <v>865</v>
      </c>
      <c r="D329" s="133" t="s">
        <v>183</v>
      </c>
      <c r="E329" s="134" t="s">
        <v>2332</v>
      </c>
      <c r="F329" s="135" t="s">
        <v>2028</v>
      </c>
      <c r="G329" s="136" t="s">
        <v>197</v>
      </c>
      <c r="H329" s="137">
        <v>6</v>
      </c>
      <c r="I329" s="138">
        <v>52.5</v>
      </c>
      <c r="J329" s="138">
        <f t="shared" si="70"/>
        <v>315</v>
      </c>
      <c r="K329" s="139"/>
      <c r="L329" s="27"/>
      <c r="M329" s="140" t="s">
        <v>1</v>
      </c>
      <c r="N329" s="141" t="s">
        <v>34</v>
      </c>
      <c r="O329" s="142">
        <v>0</v>
      </c>
      <c r="P329" s="142">
        <f t="shared" si="71"/>
        <v>0</v>
      </c>
      <c r="Q329" s="142">
        <v>0</v>
      </c>
      <c r="R329" s="142">
        <f t="shared" si="72"/>
        <v>0</v>
      </c>
      <c r="S329" s="142">
        <v>0</v>
      </c>
      <c r="T329" s="143">
        <f t="shared" si="73"/>
        <v>0</v>
      </c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R329" s="144" t="s">
        <v>187</v>
      </c>
      <c r="AT329" s="144" t="s">
        <v>183</v>
      </c>
      <c r="AU329" s="144" t="s">
        <v>79</v>
      </c>
      <c r="AY329" s="14" t="s">
        <v>182</v>
      </c>
      <c r="BE329" s="145">
        <f t="shared" si="74"/>
        <v>315</v>
      </c>
      <c r="BF329" s="145">
        <f t="shared" si="75"/>
        <v>0</v>
      </c>
      <c r="BG329" s="145">
        <f t="shared" si="76"/>
        <v>0</v>
      </c>
      <c r="BH329" s="145">
        <f t="shared" si="77"/>
        <v>0</v>
      </c>
      <c r="BI329" s="145">
        <f t="shared" si="78"/>
        <v>0</v>
      </c>
      <c r="BJ329" s="14" t="s">
        <v>77</v>
      </c>
      <c r="BK329" s="145">
        <f t="shared" si="79"/>
        <v>315</v>
      </c>
      <c r="BL329" s="14" t="s">
        <v>187</v>
      </c>
      <c r="BM329" s="144" t="s">
        <v>2333</v>
      </c>
    </row>
    <row r="330" spans="1:65" s="2" customFormat="1" ht="21.75" customHeight="1">
      <c r="A330" s="26"/>
      <c r="B330" s="132"/>
      <c r="C330" s="133" t="s">
        <v>522</v>
      </c>
      <c r="D330" s="133" t="s">
        <v>183</v>
      </c>
      <c r="E330" s="134" t="s">
        <v>2334</v>
      </c>
      <c r="F330" s="135" t="s">
        <v>2335</v>
      </c>
      <c r="G330" s="136" t="s">
        <v>1967</v>
      </c>
      <c r="H330" s="137">
        <v>1</v>
      </c>
      <c r="I330" s="138">
        <v>11765.25</v>
      </c>
      <c r="J330" s="138">
        <f t="shared" si="70"/>
        <v>11765.25</v>
      </c>
      <c r="K330" s="139"/>
      <c r="L330" s="27"/>
      <c r="M330" s="140" t="s">
        <v>1</v>
      </c>
      <c r="N330" s="141" t="s">
        <v>34</v>
      </c>
      <c r="O330" s="142">
        <v>0</v>
      </c>
      <c r="P330" s="142">
        <f t="shared" si="71"/>
        <v>0</v>
      </c>
      <c r="Q330" s="142">
        <v>0</v>
      </c>
      <c r="R330" s="142">
        <f t="shared" si="72"/>
        <v>0</v>
      </c>
      <c r="S330" s="142">
        <v>0</v>
      </c>
      <c r="T330" s="143">
        <f t="shared" si="73"/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44" t="s">
        <v>187</v>
      </c>
      <c r="AT330" s="144" t="s">
        <v>183</v>
      </c>
      <c r="AU330" s="144" t="s">
        <v>79</v>
      </c>
      <c r="AY330" s="14" t="s">
        <v>182</v>
      </c>
      <c r="BE330" s="145">
        <f t="shared" si="74"/>
        <v>11765.25</v>
      </c>
      <c r="BF330" s="145">
        <f t="shared" si="75"/>
        <v>0</v>
      </c>
      <c r="BG330" s="145">
        <f t="shared" si="76"/>
        <v>0</v>
      </c>
      <c r="BH330" s="145">
        <f t="shared" si="77"/>
        <v>0</v>
      </c>
      <c r="BI330" s="145">
        <f t="shared" si="78"/>
        <v>0</v>
      </c>
      <c r="BJ330" s="14" t="s">
        <v>77</v>
      </c>
      <c r="BK330" s="145">
        <f t="shared" si="79"/>
        <v>11765.25</v>
      </c>
      <c r="BL330" s="14" t="s">
        <v>187</v>
      </c>
      <c r="BM330" s="144" t="s">
        <v>2336</v>
      </c>
    </row>
    <row r="331" spans="1:65" s="11" customFormat="1" ht="22.9" customHeight="1">
      <c r="B331" s="122"/>
      <c r="D331" s="123" t="s">
        <v>68</v>
      </c>
      <c r="E331" s="164" t="s">
        <v>101</v>
      </c>
      <c r="F331" s="164" t="s">
        <v>2337</v>
      </c>
      <c r="J331" s="165">
        <f>BK331</f>
        <v>28191.45</v>
      </c>
      <c r="L331" s="122"/>
      <c r="M331" s="126"/>
      <c r="N331" s="127"/>
      <c r="O331" s="127"/>
      <c r="P331" s="128">
        <f>SUM(P332:P352)</f>
        <v>0</v>
      </c>
      <c r="Q331" s="127"/>
      <c r="R331" s="128">
        <f>SUM(R332:R352)</f>
        <v>0</v>
      </c>
      <c r="S331" s="127"/>
      <c r="T331" s="129">
        <f>SUM(T332:T352)</f>
        <v>0</v>
      </c>
      <c r="AR331" s="123" t="s">
        <v>77</v>
      </c>
      <c r="AT331" s="130" t="s">
        <v>68</v>
      </c>
      <c r="AU331" s="130" t="s">
        <v>77</v>
      </c>
      <c r="AY331" s="123" t="s">
        <v>182</v>
      </c>
      <c r="BK331" s="131">
        <f>SUM(BK332:BK352)</f>
        <v>28191.45</v>
      </c>
    </row>
    <row r="332" spans="1:65" s="2" customFormat="1" ht="66.75" customHeight="1">
      <c r="A332" s="26"/>
      <c r="B332" s="132"/>
      <c r="C332" s="133" t="s">
        <v>872</v>
      </c>
      <c r="D332" s="133" t="s">
        <v>183</v>
      </c>
      <c r="E332" s="134" t="s">
        <v>2338</v>
      </c>
      <c r="F332" s="135" t="s">
        <v>2195</v>
      </c>
      <c r="G332" s="136" t="s">
        <v>186</v>
      </c>
      <c r="H332" s="137">
        <v>1</v>
      </c>
      <c r="I332" s="138">
        <v>4611.6000000000004</v>
      </c>
      <c r="J332" s="138">
        <f t="shared" ref="J332:J352" si="80">ROUND(I332*H332,2)</f>
        <v>4611.6000000000004</v>
      </c>
      <c r="K332" s="139"/>
      <c r="L332" s="27"/>
      <c r="M332" s="140" t="s">
        <v>1</v>
      </c>
      <c r="N332" s="141" t="s">
        <v>34</v>
      </c>
      <c r="O332" s="142">
        <v>0</v>
      </c>
      <c r="P332" s="142">
        <f t="shared" ref="P332:P352" si="81">O332*H332</f>
        <v>0</v>
      </c>
      <c r="Q332" s="142">
        <v>0</v>
      </c>
      <c r="R332" s="142">
        <f t="shared" ref="R332:R352" si="82">Q332*H332</f>
        <v>0</v>
      </c>
      <c r="S332" s="142">
        <v>0</v>
      </c>
      <c r="T332" s="143">
        <f t="shared" ref="T332:T352" si="83">S332*H332</f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44" t="s">
        <v>187</v>
      </c>
      <c r="AT332" s="144" t="s">
        <v>183</v>
      </c>
      <c r="AU332" s="144" t="s">
        <v>79</v>
      </c>
      <c r="AY332" s="14" t="s">
        <v>182</v>
      </c>
      <c r="BE332" s="145">
        <f t="shared" ref="BE332:BE352" si="84">IF(N332="základní",J332,0)</f>
        <v>4611.6000000000004</v>
      </c>
      <c r="BF332" s="145">
        <f t="shared" ref="BF332:BF352" si="85">IF(N332="snížená",J332,0)</f>
        <v>0</v>
      </c>
      <c r="BG332" s="145">
        <f t="shared" ref="BG332:BG352" si="86">IF(N332="zákl. přenesená",J332,0)</f>
        <v>0</v>
      </c>
      <c r="BH332" s="145">
        <f t="shared" ref="BH332:BH352" si="87">IF(N332="sníž. přenesená",J332,0)</f>
        <v>0</v>
      </c>
      <c r="BI332" s="145">
        <f t="shared" ref="BI332:BI352" si="88">IF(N332="nulová",J332,0)</f>
        <v>0</v>
      </c>
      <c r="BJ332" s="14" t="s">
        <v>77</v>
      </c>
      <c r="BK332" s="145">
        <f t="shared" ref="BK332:BK352" si="89">ROUND(I332*H332,2)</f>
        <v>4611.6000000000004</v>
      </c>
      <c r="BL332" s="14" t="s">
        <v>187</v>
      </c>
      <c r="BM332" s="144" t="s">
        <v>2339</v>
      </c>
    </row>
    <row r="333" spans="1:65" s="2" customFormat="1" ht="16.5" customHeight="1">
      <c r="A333" s="26"/>
      <c r="B333" s="132"/>
      <c r="C333" s="133" t="s">
        <v>525</v>
      </c>
      <c r="D333" s="133" t="s">
        <v>183</v>
      </c>
      <c r="E333" s="134" t="s">
        <v>2340</v>
      </c>
      <c r="F333" s="135" t="s">
        <v>1974</v>
      </c>
      <c r="G333" s="136" t="s">
        <v>186</v>
      </c>
      <c r="H333" s="137">
        <v>2</v>
      </c>
      <c r="I333" s="138">
        <v>105</v>
      </c>
      <c r="J333" s="138">
        <f t="shared" si="80"/>
        <v>210</v>
      </c>
      <c r="K333" s="139"/>
      <c r="L333" s="27"/>
      <c r="M333" s="140" t="s">
        <v>1</v>
      </c>
      <c r="N333" s="141" t="s">
        <v>34</v>
      </c>
      <c r="O333" s="142">
        <v>0</v>
      </c>
      <c r="P333" s="142">
        <f t="shared" si="81"/>
        <v>0</v>
      </c>
      <c r="Q333" s="142">
        <v>0</v>
      </c>
      <c r="R333" s="142">
        <f t="shared" si="82"/>
        <v>0</v>
      </c>
      <c r="S333" s="142">
        <v>0</v>
      </c>
      <c r="T333" s="143">
        <f t="shared" si="83"/>
        <v>0</v>
      </c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R333" s="144" t="s">
        <v>187</v>
      </c>
      <c r="AT333" s="144" t="s">
        <v>183</v>
      </c>
      <c r="AU333" s="144" t="s">
        <v>79</v>
      </c>
      <c r="AY333" s="14" t="s">
        <v>182</v>
      </c>
      <c r="BE333" s="145">
        <f t="shared" si="84"/>
        <v>210</v>
      </c>
      <c r="BF333" s="145">
        <f t="shared" si="85"/>
        <v>0</v>
      </c>
      <c r="BG333" s="145">
        <f t="shared" si="86"/>
        <v>0</v>
      </c>
      <c r="BH333" s="145">
        <f t="shared" si="87"/>
        <v>0</v>
      </c>
      <c r="BI333" s="145">
        <f t="shared" si="88"/>
        <v>0</v>
      </c>
      <c r="BJ333" s="14" t="s">
        <v>77</v>
      </c>
      <c r="BK333" s="145">
        <f t="shared" si="89"/>
        <v>210</v>
      </c>
      <c r="BL333" s="14" t="s">
        <v>187</v>
      </c>
      <c r="BM333" s="144" t="s">
        <v>2341</v>
      </c>
    </row>
    <row r="334" spans="1:65" s="2" customFormat="1" ht="21.75" customHeight="1">
      <c r="A334" s="26"/>
      <c r="B334" s="132"/>
      <c r="C334" s="133" t="s">
        <v>879</v>
      </c>
      <c r="D334" s="133" t="s">
        <v>183</v>
      </c>
      <c r="E334" s="134" t="s">
        <v>2342</v>
      </c>
      <c r="F334" s="135" t="s">
        <v>1977</v>
      </c>
      <c r="G334" s="136" t="s">
        <v>186</v>
      </c>
      <c r="H334" s="137">
        <v>1</v>
      </c>
      <c r="I334" s="138">
        <v>437.85</v>
      </c>
      <c r="J334" s="138">
        <f t="shared" si="80"/>
        <v>437.85</v>
      </c>
      <c r="K334" s="139"/>
      <c r="L334" s="27"/>
      <c r="M334" s="140" t="s">
        <v>1</v>
      </c>
      <c r="N334" s="141" t="s">
        <v>34</v>
      </c>
      <c r="O334" s="142">
        <v>0</v>
      </c>
      <c r="P334" s="142">
        <f t="shared" si="81"/>
        <v>0</v>
      </c>
      <c r="Q334" s="142">
        <v>0</v>
      </c>
      <c r="R334" s="142">
        <f t="shared" si="82"/>
        <v>0</v>
      </c>
      <c r="S334" s="142">
        <v>0</v>
      </c>
      <c r="T334" s="143">
        <f t="shared" si="83"/>
        <v>0</v>
      </c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44" t="s">
        <v>187</v>
      </c>
      <c r="AT334" s="144" t="s">
        <v>183</v>
      </c>
      <c r="AU334" s="144" t="s">
        <v>79</v>
      </c>
      <c r="AY334" s="14" t="s">
        <v>182</v>
      </c>
      <c r="BE334" s="145">
        <f t="shared" si="84"/>
        <v>437.85</v>
      </c>
      <c r="BF334" s="145">
        <f t="shared" si="85"/>
        <v>0</v>
      </c>
      <c r="BG334" s="145">
        <f t="shared" si="86"/>
        <v>0</v>
      </c>
      <c r="BH334" s="145">
        <f t="shared" si="87"/>
        <v>0</v>
      </c>
      <c r="BI334" s="145">
        <f t="shared" si="88"/>
        <v>0</v>
      </c>
      <c r="BJ334" s="14" t="s">
        <v>77</v>
      </c>
      <c r="BK334" s="145">
        <f t="shared" si="89"/>
        <v>437.85</v>
      </c>
      <c r="BL334" s="14" t="s">
        <v>187</v>
      </c>
      <c r="BM334" s="144" t="s">
        <v>2343</v>
      </c>
    </row>
    <row r="335" spans="1:65" s="2" customFormat="1" ht="16.5" customHeight="1">
      <c r="A335" s="26"/>
      <c r="B335" s="132"/>
      <c r="C335" s="133" t="s">
        <v>529</v>
      </c>
      <c r="D335" s="133" t="s">
        <v>183</v>
      </c>
      <c r="E335" s="134" t="s">
        <v>2344</v>
      </c>
      <c r="F335" s="135" t="s">
        <v>1980</v>
      </c>
      <c r="G335" s="136" t="s">
        <v>186</v>
      </c>
      <c r="H335" s="137">
        <v>2</v>
      </c>
      <c r="I335" s="138">
        <v>1180.2</v>
      </c>
      <c r="J335" s="138">
        <f t="shared" si="80"/>
        <v>2360.4</v>
      </c>
      <c r="K335" s="139"/>
      <c r="L335" s="27"/>
      <c r="M335" s="140" t="s">
        <v>1</v>
      </c>
      <c r="N335" s="141" t="s">
        <v>34</v>
      </c>
      <c r="O335" s="142">
        <v>0</v>
      </c>
      <c r="P335" s="142">
        <f t="shared" si="81"/>
        <v>0</v>
      </c>
      <c r="Q335" s="142">
        <v>0</v>
      </c>
      <c r="R335" s="142">
        <f t="shared" si="82"/>
        <v>0</v>
      </c>
      <c r="S335" s="142">
        <v>0</v>
      </c>
      <c r="T335" s="143">
        <f t="shared" si="83"/>
        <v>0</v>
      </c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R335" s="144" t="s">
        <v>187</v>
      </c>
      <c r="AT335" s="144" t="s">
        <v>183</v>
      </c>
      <c r="AU335" s="144" t="s">
        <v>79</v>
      </c>
      <c r="AY335" s="14" t="s">
        <v>182</v>
      </c>
      <c r="BE335" s="145">
        <f t="shared" si="84"/>
        <v>2360.4</v>
      </c>
      <c r="BF335" s="145">
        <f t="shared" si="85"/>
        <v>0</v>
      </c>
      <c r="BG335" s="145">
        <f t="shared" si="86"/>
        <v>0</v>
      </c>
      <c r="BH335" s="145">
        <f t="shared" si="87"/>
        <v>0</v>
      </c>
      <c r="BI335" s="145">
        <f t="shared" si="88"/>
        <v>0</v>
      </c>
      <c r="BJ335" s="14" t="s">
        <v>77</v>
      </c>
      <c r="BK335" s="145">
        <f t="shared" si="89"/>
        <v>2360.4</v>
      </c>
      <c r="BL335" s="14" t="s">
        <v>187</v>
      </c>
      <c r="BM335" s="144" t="s">
        <v>2345</v>
      </c>
    </row>
    <row r="336" spans="1:65" s="2" customFormat="1" ht="16.5" customHeight="1">
      <c r="A336" s="26"/>
      <c r="B336" s="132"/>
      <c r="C336" s="133" t="s">
        <v>886</v>
      </c>
      <c r="D336" s="133" t="s">
        <v>183</v>
      </c>
      <c r="E336" s="134" t="s">
        <v>2346</v>
      </c>
      <c r="F336" s="135" t="s">
        <v>1983</v>
      </c>
      <c r="G336" s="136" t="s">
        <v>186</v>
      </c>
      <c r="H336" s="137">
        <v>1</v>
      </c>
      <c r="I336" s="138">
        <v>187.95</v>
      </c>
      <c r="J336" s="138">
        <f t="shared" si="80"/>
        <v>187.95</v>
      </c>
      <c r="K336" s="139"/>
      <c r="L336" s="27"/>
      <c r="M336" s="140" t="s">
        <v>1</v>
      </c>
      <c r="N336" s="141" t="s">
        <v>34</v>
      </c>
      <c r="O336" s="142">
        <v>0</v>
      </c>
      <c r="P336" s="142">
        <f t="shared" si="81"/>
        <v>0</v>
      </c>
      <c r="Q336" s="142">
        <v>0</v>
      </c>
      <c r="R336" s="142">
        <f t="shared" si="82"/>
        <v>0</v>
      </c>
      <c r="S336" s="142">
        <v>0</v>
      </c>
      <c r="T336" s="143">
        <f t="shared" si="83"/>
        <v>0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R336" s="144" t="s">
        <v>187</v>
      </c>
      <c r="AT336" s="144" t="s">
        <v>183</v>
      </c>
      <c r="AU336" s="144" t="s">
        <v>79</v>
      </c>
      <c r="AY336" s="14" t="s">
        <v>182</v>
      </c>
      <c r="BE336" s="145">
        <f t="shared" si="84"/>
        <v>187.95</v>
      </c>
      <c r="BF336" s="145">
        <f t="shared" si="85"/>
        <v>0</v>
      </c>
      <c r="BG336" s="145">
        <f t="shared" si="86"/>
        <v>0</v>
      </c>
      <c r="BH336" s="145">
        <f t="shared" si="87"/>
        <v>0</v>
      </c>
      <c r="BI336" s="145">
        <f t="shared" si="88"/>
        <v>0</v>
      </c>
      <c r="BJ336" s="14" t="s">
        <v>77</v>
      </c>
      <c r="BK336" s="145">
        <f t="shared" si="89"/>
        <v>187.95</v>
      </c>
      <c r="BL336" s="14" t="s">
        <v>187</v>
      </c>
      <c r="BM336" s="144" t="s">
        <v>2347</v>
      </c>
    </row>
    <row r="337" spans="1:65" s="2" customFormat="1" ht="16.5" customHeight="1">
      <c r="A337" s="26"/>
      <c r="B337" s="132"/>
      <c r="C337" s="133" t="s">
        <v>533</v>
      </c>
      <c r="D337" s="133" t="s">
        <v>183</v>
      </c>
      <c r="E337" s="134" t="s">
        <v>2348</v>
      </c>
      <c r="F337" s="135" t="s">
        <v>1986</v>
      </c>
      <c r="G337" s="136" t="s">
        <v>186</v>
      </c>
      <c r="H337" s="137">
        <v>1</v>
      </c>
      <c r="I337" s="138">
        <v>1189.6500000000001</v>
      </c>
      <c r="J337" s="138">
        <f t="shared" si="80"/>
        <v>1189.6500000000001</v>
      </c>
      <c r="K337" s="139"/>
      <c r="L337" s="27"/>
      <c r="M337" s="140" t="s">
        <v>1</v>
      </c>
      <c r="N337" s="141" t="s">
        <v>34</v>
      </c>
      <c r="O337" s="142">
        <v>0</v>
      </c>
      <c r="P337" s="142">
        <f t="shared" si="81"/>
        <v>0</v>
      </c>
      <c r="Q337" s="142">
        <v>0</v>
      </c>
      <c r="R337" s="142">
        <f t="shared" si="82"/>
        <v>0</v>
      </c>
      <c r="S337" s="142">
        <v>0</v>
      </c>
      <c r="T337" s="143">
        <f t="shared" si="83"/>
        <v>0</v>
      </c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R337" s="144" t="s">
        <v>187</v>
      </c>
      <c r="AT337" s="144" t="s">
        <v>183</v>
      </c>
      <c r="AU337" s="144" t="s">
        <v>79</v>
      </c>
      <c r="AY337" s="14" t="s">
        <v>182</v>
      </c>
      <c r="BE337" s="145">
        <f t="shared" si="84"/>
        <v>1189.6500000000001</v>
      </c>
      <c r="BF337" s="145">
        <f t="shared" si="85"/>
        <v>0</v>
      </c>
      <c r="BG337" s="145">
        <f t="shared" si="86"/>
        <v>0</v>
      </c>
      <c r="BH337" s="145">
        <f t="shared" si="87"/>
        <v>0</v>
      </c>
      <c r="BI337" s="145">
        <f t="shared" si="88"/>
        <v>0</v>
      </c>
      <c r="BJ337" s="14" t="s">
        <v>77</v>
      </c>
      <c r="BK337" s="145">
        <f t="shared" si="89"/>
        <v>1189.6500000000001</v>
      </c>
      <c r="BL337" s="14" t="s">
        <v>187</v>
      </c>
      <c r="BM337" s="144" t="s">
        <v>2349</v>
      </c>
    </row>
    <row r="338" spans="1:65" s="2" customFormat="1" ht="44.25" customHeight="1">
      <c r="A338" s="26"/>
      <c r="B338" s="132"/>
      <c r="C338" s="133" t="s">
        <v>893</v>
      </c>
      <c r="D338" s="133" t="s">
        <v>183</v>
      </c>
      <c r="E338" s="134" t="s">
        <v>2350</v>
      </c>
      <c r="F338" s="135" t="s">
        <v>2351</v>
      </c>
      <c r="G338" s="136" t="s">
        <v>186</v>
      </c>
      <c r="H338" s="137">
        <v>6</v>
      </c>
      <c r="I338" s="138">
        <v>1057.3499999999999</v>
      </c>
      <c r="J338" s="138">
        <f t="shared" si="80"/>
        <v>6344.1</v>
      </c>
      <c r="K338" s="139"/>
      <c r="L338" s="27"/>
      <c r="M338" s="140" t="s">
        <v>1</v>
      </c>
      <c r="N338" s="141" t="s">
        <v>34</v>
      </c>
      <c r="O338" s="142">
        <v>0</v>
      </c>
      <c r="P338" s="142">
        <f t="shared" si="81"/>
        <v>0</v>
      </c>
      <c r="Q338" s="142">
        <v>0</v>
      </c>
      <c r="R338" s="142">
        <f t="shared" si="82"/>
        <v>0</v>
      </c>
      <c r="S338" s="142">
        <v>0</v>
      </c>
      <c r="T338" s="143">
        <f t="shared" si="83"/>
        <v>0</v>
      </c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R338" s="144" t="s">
        <v>187</v>
      </c>
      <c r="AT338" s="144" t="s">
        <v>183</v>
      </c>
      <c r="AU338" s="144" t="s">
        <v>79</v>
      </c>
      <c r="AY338" s="14" t="s">
        <v>182</v>
      </c>
      <c r="BE338" s="145">
        <f t="shared" si="84"/>
        <v>6344.1</v>
      </c>
      <c r="BF338" s="145">
        <f t="shared" si="85"/>
        <v>0</v>
      </c>
      <c r="BG338" s="145">
        <f t="shared" si="86"/>
        <v>0</v>
      </c>
      <c r="BH338" s="145">
        <f t="shared" si="87"/>
        <v>0</v>
      </c>
      <c r="BI338" s="145">
        <f t="shared" si="88"/>
        <v>0</v>
      </c>
      <c r="BJ338" s="14" t="s">
        <v>77</v>
      </c>
      <c r="BK338" s="145">
        <f t="shared" si="89"/>
        <v>6344.1</v>
      </c>
      <c r="BL338" s="14" t="s">
        <v>187</v>
      </c>
      <c r="BM338" s="144" t="s">
        <v>2352</v>
      </c>
    </row>
    <row r="339" spans="1:65" s="2" customFormat="1" ht="16.5" customHeight="1">
      <c r="A339" s="26"/>
      <c r="B339" s="132"/>
      <c r="C339" s="133" t="s">
        <v>538</v>
      </c>
      <c r="D339" s="133" t="s">
        <v>183</v>
      </c>
      <c r="E339" s="134" t="s">
        <v>2353</v>
      </c>
      <c r="F339" s="135" t="s">
        <v>1992</v>
      </c>
      <c r="G339" s="136" t="s">
        <v>186</v>
      </c>
      <c r="H339" s="137">
        <v>1</v>
      </c>
      <c r="I339" s="138">
        <v>175.35</v>
      </c>
      <c r="J339" s="138">
        <f t="shared" si="80"/>
        <v>175.35</v>
      </c>
      <c r="K339" s="139"/>
      <c r="L339" s="27"/>
      <c r="M339" s="140" t="s">
        <v>1</v>
      </c>
      <c r="N339" s="141" t="s">
        <v>34</v>
      </c>
      <c r="O339" s="142">
        <v>0</v>
      </c>
      <c r="P339" s="142">
        <f t="shared" si="81"/>
        <v>0</v>
      </c>
      <c r="Q339" s="142">
        <v>0</v>
      </c>
      <c r="R339" s="142">
        <f t="shared" si="82"/>
        <v>0</v>
      </c>
      <c r="S339" s="142">
        <v>0</v>
      </c>
      <c r="T339" s="143">
        <f t="shared" si="83"/>
        <v>0</v>
      </c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R339" s="144" t="s">
        <v>187</v>
      </c>
      <c r="AT339" s="144" t="s">
        <v>183</v>
      </c>
      <c r="AU339" s="144" t="s">
        <v>79</v>
      </c>
      <c r="AY339" s="14" t="s">
        <v>182</v>
      </c>
      <c r="BE339" s="145">
        <f t="shared" si="84"/>
        <v>175.35</v>
      </c>
      <c r="BF339" s="145">
        <f t="shared" si="85"/>
        <v>0</v>
      </c>
      <c r="BG339" s="145">
        <f t="shared" si="86"/>
        <v>0</v>
      </c>
      <c r="BH339" s="145">
        <f t="shared" si="87"/>
        <v>0</v>
      </c>
      <c r="BI339" s="145">
        <f t="shared" si="88"/>
        <v>0</v>
      </c>
      <c r="BJ339" s="14" t="s">
        <v>77</v>
      </c>
      <c r="BK339" s="145">
        <f t="shared" si="89"/>
        <v>175.35</v>
      </c>
      <c r="BL339" s="14" t="s">
        <v>187</v>
      </c>
      <c r="BM339" s="144" t="s">
        <v>2354</v>
      </c>
    </row>
    <row r="340" spans="1:65" s="2" customFormat="1" ht="16.5" customHeight="1">
      <c r="A340" s="26"/>
      <c r="B340" s="132"/>
      <c r="C340" s="133" t="s">
        <v>900</v>
      </c>
      <c r="D340" s="133" t="s">
        <v>183</v>
      </c>
      <c r="E340" s="134" t="s">
        <v>2355</v>
      </c>
      <c r="F340" s="135" t="s">
        <v>1995</v>
      </c>
      <c r="G340" s="136" t="s">
        <v>186</v>
      </c>
      <c r="H340" s="137">
        <v>1</v>
      </c>
      <c r="I340" s="138">
        <v>1.05</v>
      </c>
      <c r="J340" s="138">
        <f t="shared" si="80"/>
        <v>1.05</v>
      </c>
      <c r="K340" s="139"/>
      <c r="L340" s="27"/>
      <c r="M340" s="140" t="s">
        <v>1</v>
      </c>
      <c r="N340" s="141" t="s">
        <v>34</v>
      </c>
      <c r="O340" s="142">
        <v>0</v>
      </c>
      <c r="P340" s="142">
        <f t="shared" si="81"/>
        <v>0</v>
      </c>
      <c r="Q340" s="142">
        <v>0</v>
      </c>
      <c r="R340" s="142">
        <f t="shared" si="82"/>
        <v>0</v>
      </c>
      <c r="S340" s="142">
        <v>0</v>
      </c>
      <c r="T340" s="143">
        <f t="shared" si="83"/>
        <v>0</v>
      </c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R340" s="144" t="s">
        <v>187</v>
      </c>
      <c r="AT340" s="144" t="s">
        <v>183</v>
      </c>
      <c r="AU340" s="144" t="s">
        <v>79</v>
      </c>
      <c r="AY340" s="14" t="s">
        <v>182</v>
      </c>
      <c r="BE340" s="145">
        <f t="shared" si="84"/>
        <v>1.05</v>
      </c>
      <c r="BF340" s="145">
        <f t="shared" si="85"/>
        <v>0</v>
      </c>
      <c r="BG340" s="145">
        <f t="shared" si="86"/>
        <v>0</v>
      </c>
      <c r="BH340" s="145">
        <f t="shared" si="87"/>
        <v>0</v>
      </c>
      <c r="BI340" s="145">
        <f t="shared" si="88"/>
        <v>0</v>
      </c>
      <c r="BJ340" s="14" t="s">
        <v>77</v>
      </c>
      <c r="BK340" s="145">
        <f t="shared" si="89"/>
        <v>1.05</v>
      </c>
      <c r="BL340" s="14" t="s">
        <v>187</v>
      </c>
      <c r="BM340" s="144" t="s">
        <v>2356</v>
      </c>
    </row>
    <row r="341" spans="1:65" s="2" customFormat="1" ht="16.5" customHeight="1">
      <c r="A341" s="26"/>
      <c r="B341" s="132"/>
      <c r="C341" s="133" t="s">
        <v>542</v>
      </c>
      <c r="D341" s="133" t="s">
        <v>183</v>
      </c>
      <c r="E341" s="134" t="s">
        <v>2357</v>
      </c>
      <c r="F341" s="135" t="s">
        <v>1998</v>
      </c>
      <c r="G341" s="136" t="s">
        <v>186</v>
      </c>
      <c r="H341" s="137">
        <v>3</v>
      </c>
      <c r="I341" s="138">
        <v>116.55</v>
      </c>
      <c r="J341" s="138">
        <f t="shared" si="80"/>
        <v>349.65</v>
      </c>
      <c r="K341" s="139"/>
      <c r="L341" s="27"/>
      <c r="M341" s="140" t="s">
        <v>1</v>
      </c>
      <c r="N341" s="141" t="s">
        <v>34</v>
      </c>
      <c r="O341" s="142">
        <v>0</v>
      </c>
      <c r="P341" s="142">
        <f t="shared" si="81"/>
        <v>0</v>
      </c>
      <c r="Q341" s="142">
        <v>0</v>
      </c>
      <c r="R341" s="142">
        <f t="shared" si="82"/>
        <v>0</v>
      </c>
      <c r="S341" s="142">
        <v>0</v>
      </c>
      <c r="T341" s="143">
        <f t="shared" si="83"/>
        <v>0</v>
      </c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R341" s="144" t="s">
        <v>187</v>
      </c>
      <c r="AT341" s="144" t="s">
        <v>183</v>
      </c>
      <c r="AU341" s="144" t="s">
        <v>79</v>
      </c>
      <c r="AY341" s="14" t="s">
        <v>182</v>
      </c>
      <c r="BE341" s="145">
        <f t="shared" si="84"/>
        <v>349.65</v>
      </c>
      <c r="BF341" s="145">
        <f t="shared" si="85"/>
        <v>0</v>
      </c>
      <c r="BG341" s="145">
        <f t="shared" si="86"/>
        <v>0</v>
      </c>
      <c r="BH341" s="145">
        <f t="shared" si="87"/>
        <v>0</v>
      </c>
      <c r="BI341" s="145">
        <f t="shared" si="88"/>
        <v>0</v>
      </c>
      <c r="BJ341" s="14" t="s">
        <v>77</v>
      </c>
      <c r="BK341" s="145">
        <f t="shared" si="89"/>
        <v>349.65</v>
      </c>
      <c r="BL341" s="14" t="s">
        <v>187</v>
      </c>
      <c r="BM341" s="144" t="s">
        <v>2358</v>
      </c>
    </row>
    <row r="342" spans="1:65" s="2" customFormat="1" ht="16.5" customHeight="1">
      <c r="A342" s="26"/>
      <c r="B342" s="132"/>
      <c r="C342" s="133" t="s">
        <v>907</v>
      </c>
      <c r="D342" s="133" t="s">
        <v>183</v>
      </c>
      <c r="E342" s="134" t="s">
        <v>2359</v>
      </c>
      <c r="F342" s="135" t="s">
        <v>2001</v>
      </c>
      <c r="G342" s="136" t="s">
        <v>186</v>
      </c>
      <c r="H342" s="137">
        <v>3</v>
      </c>
      <c r="I342" s="138">
        <v>1.05</v>
      </c>
      <c r="J342" s="138">
        <f t="shared" si="80"/>
        <v>3.15</v>
      </c>
      <c r="K342" s="139"/>
      <c r="L342" s="27"/>
      <c r="M342" s="140" t="s">
        <v>1</v>
      </c>
      <c r="N342" s="141" t="s">
        <v>34</v>
      </c>
      <c r="O342" s="142">
        <v>0</v>
      </c>
      <c r="P342" s="142">
        <f t="shared" si="81"/>
        <v>0</v>
      </c>
      <c r="Q342" s="142">
        <v>0</v>
      </c>
      <c r="R342" s="142">
        <f t="shared" si="82"/>
        <v>0</v>
      </c>
      <c r="S342" s="142">
        <v>0</v>
      </c>
      <c r="T342" s="143">
        <f t="shared" si="83"/>
        <v>0</v>
      </c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R342" s="144" t="s">
        <v>187</v>
      </c>
      <c r="AT342" s="144" t="s">
        <v>183</v>
      </c>
      <c r="AU342" s="144" t="s">
        <v>79</v>
      </c>
      <c r="AY342" s="14" t="s">
        <v>182</v>
      </c>
      <c r="BE342" s="145">
        <f t="shared" si="84"/>
        <v>3.15</v>
      </c>
      <c r="BF342" s="145">
        <f t="shared" si="85"/>
        <v>0</v>
      </c>
      <c r="BG342" s="145">
        <f t="shared" si="86"/>
        <v>0</v>
      </c>
      <c r="BH342" s="145">
        <f t="shared" si="87"/>
        <v>0</v>
      </c>
      <c r="BI342" s="145">
        <f t="shared" si="88"/>
        <v>0</v>
      </c>
      <c r="BJ342" s="14" t="s">
        <v>77</v>
      </c>
      <c r="BK342" s="145">
        <f t="shared" si="89"/>
        <v>3.15</v>
      </c>
      <c r="BL342" s="14" t="s">
        <v>187</v>
      </c>
      <c r="BM342" s="144" t="s">
        <v>2360</v>
      </c>
    </row>
    <row r="343" spans="1:65" s="2" customFormat="1" ht="16.5" customHeight="1">
      <c r="A343" s="26"/>
      <c r="B343" s="132"/>
      <c r="C343" s="133" t="s">
        <v>546</v>
      </c>
      <c r="D343" s="133" t="s">
        <v>183</v>
      </c>
      <c r="E343" s="134" t="s">
        <v>2361</v>
      </c>
      <c r="F343" s="135" t="s">
        <v>2004</v>
      </c>
      <c r="G343" s="136" t="s">
        <v>186</v>
      </c>
      <c r="H343" s="137">
        <v>1</v>
      </c>
      <c r="I343" s="138">
        <v>194.25</v>
      </c>
      <c r="J343" s="138">
        <f t="shared" si="80"/>
        <v>194.25</v>
      </c>
      <c r="K343" s="139"/>
      <c r="L343" s="27"/>
      <c r="M343" s="140" t="s">
        <v>1</v>
      </c>
      <c r="N343" s="141" t="s">
        <v>34</v>
      </c>
      <c r="O343" s="142">
        <v>0</v>
      </c>
      <c r="P343" s="142">
        <f t="shared" si="81"/>
        <v>0</v>
      </c>
      <c r="Q343" s="142">
        <v>0</v>
      </c>
      <c r="R343" s="142">
        <f t="shared" si="82"/>
        <v>0</v>
      </c>
      <c r="S343" s="142">
        <v>0</v>
      </c>
      <c r="T343" s="143">
        <f t="shared" si="83"/>
        <v>0</v>
      </c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R343" s="144" t="s">
        <v>187</v>
      </c>
      <c r="AT343" s="144" t="s">
        <v>183</v>
      </c>
      <c r="AU343" s="144" t="s">
        <v>79</v>
      </c>
      <c r="AY343" s="14" t="s">
        <v>182</v>
      </c>
      <c r="BE343" s="145">
        <f t="shared" si="84"/>
        <v>194.25</v>
      </c>
      <c r="BF343" s="145">
        <f t="shared" si="85"/>
        <v>0</v>
      </c>
      <c r="BG343" s="145">
        <f t="shared" si="86"/>
        <v>0</v>
      </c>
      <c r="BH343" s="145">
        <f t="shared" si="87"/>
        <v>0</v>
      </c>
      <c r="BI343" s="145">
        <f t="shared" si="88"/>
        <v>0</v>
      </c>
      <c r="BJ343" s="14" t="s">
        <v>77</v>
      </c>
      <c r="BK343" s="145">
        <f t="shared" si="89"/>
        <v>194.25</v>
      </c>
      <c r="BL343" s="14" t="s">
        <v>187</v>
      </c>
      <c r="BM343" s="144" t="s">
        <v>2362</v>
      </c>
    </row>
    <row r="344" spans="1:65" s="2" customFormat="1" ht="16.5" customHeight="1">
      <c r="A344" s="26"/>
      <c r="B344" s="132"/>
      <c r="C344" s="133" t="s">
        <v>914</v>
      </c>
      <c r="D344" s="133" t="s">
        <v>183</v>
      </c>
      <c r="E344" s="134" t="s">
        <v>2363</v>
      </c>
      <c r="F344" s="135" t="s">
        <v>2220</v>
      </c>
      <c r="G344" s="136" t="s">
        <v>186</v>
      </c>
      <c r="H344" s="137">
        <v>1</v>
      </c>
      <c r="I344" s="138">
        <v>173.25</v>
      </c>
      <c r="J344" s="138">
        <f t="shared" si="80"/>
        <v>173.25</v>
      </c>
      <c r="K344" s="139"/>
      <c r="L344" s="27"/>
      <c r="M344" s="140" t="s">
        <v>1</v>
      </c>
      <c r="N344" s="141" t="s">
        <v>34</v>
      </c>
      <c r="O344" s="142">
        <v>0</v>
      </c>
      <c r="P344" s="142">
        <f t="shared" si="81"/>
        <v>0</v>
      </c>
      <c r="Q344" s="142">
        <v>0</v>
      </c>
      <c r="R344" s="142">
        <f t="shared" si="82"/>
        <v>0</v>
      </c>
      <c r="S344" s="142">
        <v>0</v>
      </c>
      <c r="T344" s="143">
        <f t="shared" si="83"/>
        <v>0</v>
      </c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R344" s="144" t="s">
        <v>187</v>
      </c>
      <c r="AT344" s="144" t="s">
        <v>183</v>
      </c>
      <c r="AU344" s="144" t="s">
        <v>79</v>
      </c>
      <c r="AY344" s="14" t="s">
        <v>182</v>
      </c>
      <c r="BE344" s="145">
        <f t="shared" si="84"/>
        <v>173.25</v>
      </c>
      <c r="BF344" s="145">
        <f t="shared" si="85"/>
        <v>0</v>
      </c>
      <c r="BG344" s="145">
        <f t="shared" si="86"/>
        <v>0</v>
      </c>
      <c r="BH344" s="145">
        <f t="shared" si="87"/>
        <v>0</v>
      </c>
      <c r="BI344" s="145">
        <f t="shared" si="88"/>
        <v>0</v>
      </c>
      <c r="BJ344" s="14" t="s">
        <v>77</v>
      </c>
      <c r="BK344" s="145">
        <f t="shared" si="89"/>
        <v>173.25</v>
      </c>
      <c r="BL344" s="14" t="s">
        <v>187</v>
      </c>
      <c r="BM344" s="144" t="s">
        <v>2364</v>
      </c>
    </row>
    <row r="345" spans="1:65" s="2" customFormat="1" ht="16.5" customHeight="1">
      <c r="A345" s="26"/>
      <c r="B345" s="132"/>
      <c r="C345" s="133" t="s">
        <v>549</v>
      </c>
      <c r="D345" s="133" t="s">
        <v>183</v>
      </c>
      <c r="E345" s="134" t="s">
        <v>2365</v>
      </c>
      <c r="F345" s="135" t="s">
        <v>2013</v>
      </c>
      <c r="G345" s="136" t="s">
        <v>186</v>
      </c>
      <c r="H345" s="137">
        <v>2</v>
      </c>
      <c r="I345" s="138">
        <v>141.75</v>
      </c>
      <c r="J345" s="138">
        <f t="shared" si="80"/>
        <v>283.5</v>
      </c>
      <c r="K345" s="139"/>
      <c r="L345" s="27"/>
      <c r="M345" s="140" t="s">
        <v>1</v>
      </c>
      <c r="N345" s="141" t="s">
        <v>34</v>
      </c>
      <c r="O345" s="142">
        <v>0</v>
      </c>
      <c r="P345" s="142">
        <f t="shared" si="81"/>
        <v>0</v>
      </c>
      <c r="Q345" s="142">
        <v>0</v>
      </c>
      <c r="R345" s="142">
        <f t="shared" si="82"/>
        <v>0</v>
      </c>
      <c r="S345" s="142">
        <v>0</v>
      </c>
      <c r="T345" s="143">
        <f t="shared" si="83"/>
        <v>0</v>
      </c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R345" s="144" t="s">
        <v>187</v>
      </c>
      <c r="AT345" s="144" t="s">
        <v>183</v>
      </c>
      <c r="AU345" s="144" t="s">
        <v>79</v>
      </c>
      <c r="AY345" s="14" t="s">
        <v>182</v>
      </c>
      <c r="BE345" s="145">
        <f t="shared" si="84"/>
        <v>283.5</v>
      </c>
      <c r="BF345" s="145">
        <f t="shared" si="85"/>
        <v>0</v>
      </c>
      <c r="BG345" s="145">
        <f t="shared" si="86"/>
        <v>0</v>
      </c>
      <c r="BH345" s="145">
        <f t="shared" si="87"/>
        <v>0</v>
      </c>
      <c r="BI345" s="145">
        <f t="shared" si="88"/>
        <v>0</v>
      </c>
      <c r="BJ345" s="14" t="s">
        <v>77</v>
      </c>
      <c r="BK345" s="145">
        <f t="shared" si="89"/>
        <v>283.5</v>
      </c>
      <c r="BL345" s="14" t="s">
        <v>187</v>
      </c>
      <c r="BM345" s="144" t="s">
        <v>2366</v>
      </c>
    </row>
    <row r="346" spans="1:65" s="2" customFormat="1" ht="16.5" customHeight="1">
      <c r="A346" s="26"/>
      <c r="B346" s="132"/>
      <c r="C346" s="133" t="s">
        <v>921</v>
      </c>
      <c r="D346" s="133" t="s">
        <v>183</v>
      </c>
      <c r="E346" s="134" t="s">
        <v>2367</v>
      </c>
      <c r="F346" s="135" t="s">
        <v>2016</v>
      </c>
      <c r="G346" s="136" t="s">
        <v>186</v>
      </c>
      <c r="H346" s="137">
        <v>1</v>
      </c>
      <c r="I346" s="138">
        <v>105</v>
      </c>
      <c r="J346" s="138">
        <f t="shared" si="80"/>
        <v>105</v>
      </c>
      <c r="K346" s="139"/>
      <c r="L346" s="27"/>
      <c r="M346" s="140" t="s">
        <v>1</v>
      </c>
      <c r="N346" s="141" t="s">
        <v>34</v>
      </c>
      <c r="O346" s="142">
        <v>0</v>
      </c>
      <c r="P346" s="142">
        <f t="shared" si="81"/>
        <v>0</v>
      </c>
      <c r="Q346" s="142">
        <v>0</v>
      </c>
      <c r="R346" s="142">
        <f t="shared" si="82"/>
        <v>0</v>
      </c>
      <c r="S346" s="142">
        <v>0</v>
      </c>
      <c r="T346" s="143">
        <f t="shared" si="83"/>
        <v>0</v>
      </c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R346" s="144" t="s">
        <v>187</v>
      </c>
      <c r="AT346" s="144" t="s">
        <v>183</v>
      </c>
      <c r="AU346" s="144" t="s">
        <v>79</v>
      </c>
      <c r="AY346" s="14" t="s">
        <v>182</v>
      </c>
      <c r="BE346" s="145">
        <f t="shared" si="84"/>
        <v>105</v>
      </c>
      <c r="BF346" s="145">
        <f t="shared" si="85"/>
        <v>0</v>
      </c>
      <c r="BG346" s="145">
        <f t="shared" si="86"/>
        <v>0</v>
      </c>
      <c r="BH346" s="145">
        <f t="shared" si="87"/>
        <v>0</v>
      </c>
      <c r="BI346" s="145">
        <f t="shared" si="88"/>
        <v>0</v>
      </c>
      <c r="BJ346" s="14" t="s">
        <v>77</v>
      </c>
      <c r="BK346" s="145">
        <f t="shared" si="89"/>
        <v>105</v>
      </c>
      <c r="BL346" s="14" t="s">
        <v>187</v>
      </c>
      <c r="BM346" s="144" t="s">
        <v>2368</v>
      </c>
    </row>
    <row r="347" spans="1:65" s="2" customFormat="1" ht="16.5" customHeight="1">
      <c r="A347" s="26"/>
      <c r="B347" s="132"/>
      <c r="C347" s="133" t="s">
        <v>553</v>
      </c>
      <c r="D347" s="133" t="s">
        <v>183</v>
      </c>
      <c r="E347" s="134" t="s">
        <v>2369</v>
      </c>
      <c r="F347" s="135" t="s">
        <v>2019</v>
      </c>
      <c r="G347" s="136" t="s">
        <v>186</v>
      </c>
      <c r="H347" s="137">
        <v>1</v>
      </c>
      <c r="I347" s="138">
        <v>105</v>
      </c>
      <c r="J347" s="138">
        <f t="shared" si="80"/>
        <v>105</v>
      </c>
      <c r="K347" s="139"/>
      <c r="L347" s="27"/>
      <c r="M347" s="140" t="s">
        <v>1</v>
      </c>
      <c r="N347" s="141" t="s">
        <v>34</v>
      </c>
      <c r="O347" s="142">
        <v>0</v>
      </c>
      <c r="P347" s="142">
        <f t="shared" si="81"/>
        <v>0</v>
      </c>
      <c r="Q347" s="142">
        <v>0</v>
      </c>
      <c r="R347" s="142">
        <f t="shared" si="82"/>
        <v>0</v>
      </c>
      <c r="S347" s="142">
        <v>0</v>
      </c>
      <c r="T347" s="143">
        <f t="shared" si="83"/>
        <v>0</v>
      </c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R347" s="144" t="s">
        <v>187</v>
      </c>
      <c r="AT347" s="144" t="s">
        <v>183</v>
      </c>
      <c r="AU347" s="144" t="s">
        <v>79</v>
      </c>
      <c r="AY347" s="14" t="s">
        <v>182</v>
      </c>
      <c r="BE347" s="145">
        <f t="shared" si="84"/>
        <v>105</v>
      </c>
      <c r="BF347" s="145">
        <f t="shared" si="85"/>
        <v>0</v>
      </c>
      <c r="BG347" s="145">
        <f t="shared" si="86"/>
        <v>0</v>
      </c>
      <c r="BH347" s="145">
        <f t="shared" si="87"/>
        <v>0</v>
      </c>
      <c r="BI347" s="145">
        <f t="shared" si="88"/>
        <v>0</v>
      </c>
      <c r="BJ347" s="14" t="s">
        <v>77</v>
      </c>
      <c r="BK347" s="145">
        <f t="shared" si="89"/>
        <v>105</v>
      </c>
      <c r="BL347" s="14" t="s">
        <v>187</v>
      </c>
      <c r="BM347" s="144" t="s">
        <v>2370</v>
      </c>
    </row>
    <row r="348" spans="1:65" s="2" customFormat="1" ht="16.5" customHeight="1">
      <c r="A348" s="26"/>
      <c r="B348" s="132"/>
      <c r="C348" s="133" t="s">
        <v>928</v>
      </c>
      <c r="D348" s="133" t="s">
        <v>183</v>
      </c>
      <c r="E348" s="134" t="s">
        <v>2371</v>
      </c>
      <c r="F348" s="135" t="s">
        <v>2022</v>
      </c>
      <c r="G348" s="136" t="s">
        <v>197</v>
      </c>
      <c r="H348" s="137">
        <v>5</v>
      </c>
      <c r="I348" s="138">
        <v>136.5</v>
      </c>
      <c r="J348" s="138">
        <f t="shared" si="80"/>
        <v>682.5</v>
      </c>
      <c r="K348" s="139"/>
      <c r="L348" s="27"/>
      <c r="M348" s="140" t="s">
        <v>1</v>
      </c>
      <c r="N348" s="141" t="s">
        <v>34</v>
      </c>
      <c r="O348" s="142">
        <v>0</v>
      </c>
      <c r="P348" s="142">
        <f t="shared" si="81"/>
        <v>0</v>
      </c>
      <c r="Q348" s="142">
        <v>0</v>
      </c>
      <c r="R348" s="142">
        <f t="shared" si="82"/>
        <v>0</v>
      </c>
      <c r="S348" s="142">
        <v>0</v>
      </c>
      <c r="T348" s="143">
        <f t="shared" si="83"/>
        <v>0</v>
      </c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R348" s="144" t="s">
        <v>187</v>
      </c>
      <c r="AT348" s="144" t="s">
        <v>183</v>
      </c>
      <c r="AU348" s="144" t="s">
        <v>79</v>
      </c>
      <c r="AY348" s="14" t="s">
        <v>182</v>
      </c>
      <c r="BE348" s="145">
        <f t="shared" si="84"/>
        <v>682.5</v>
      </c>
      <c r="BF348" s="145">
        <f t="shared" si="85"/>
        <v>0</v>
      </c>
      <c r="BG348" s="145">
        <f t="shared" si="86"/>
        <v>0</v>
      </c>
      <c r="BH348" s="145">
        <f t="shared" si="87"/>
        <v>0</v>
      </c>
      <c r="BI348" s="145">
        <f t="shared" si="88"/>
        <v>0</v>
      </c>
      <c r="BJ348" s="14" t="s">
        <v>77</v>
      </c>
      <c r="BK348" s="145">
        <f t="shared" si="89"/>
        <v>682.5</v>
      </c>
      <c r="BL348" s="14" t="s">
        <v>187</v>
      </c>
      <c r="BM348" s="144" t="s">
        <v>2372</v>
      </c>
    </row>
    <row r="349" spans="1:65" s="2" customFormat="1" ht="16.5" customHeight="1">
      <c r="A349" s="26"/>
      <c r="B349" s="132"/>
      <c r="C349" s="133" t="s">
        <v>556</v>
      </c>
      <c r="D349" s="133" t="s">
        <v>183</v>
      </c>
      <c r="E349" s="134" t="s">
        <v>2373</v>
      </c>
      <c r="F349" s="135" t="s">
        <v>2025</v>
      </c>
      <c r="G349" s="136" t="s">
        <v>197</v>
      </c>
      <c r="H349" s="137">
        <v>3</v>
      </c>
      <c r="I349" s="138">
        <v>105</v>
      </c>
      <c r="J349" s="138">
        <f t="shared" si="80"/>
        <v>315</v>
      </c>
      <c r="K349" s="139"/>
      <c r="L349" s="27"/>
      <c r="M349" s="140" t="s">
        <v>1</v>
      </c>
      <c r="N349" s="141" t="s">
        <v>34</v>
      </c>
      <c r="O349" s="142">
        <v>0</v>
      </c>
      <c r="P349" s="142">
        <f t="shared" si="81"/>
        <v>0</v>
      </c>
      <c r="Q349" s="142">
        <v>0</v>
      </c>
      <c r="R349" s="142">
        <f t="shared" si="82"/>
        <v>0</v>
      </c>
      <c r="S349" s="142">
        <v>0</v>
      </c>
      <c r="T349" s="143">
        <f t="shared" si="83"/>
        <v>0</v>
      </c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R349" s="144" t="s">
        <v>187</v>
      </c>
      <c r="AT349" s="144" t="s">
        <v>183</v>
      </c>
      <c r="AU349" s="144" t="s">
        <v>79</v>
      </c>
      <c r="AY349" s="14" t="s">
        <v>182</v>
      </c>
      <c r="BE349" s="145">
        <f t="shared" si="84"/>
        <v>315</v>
      </c>
      <c r="BF349" s="145">
        <f t="shared" si="85"/>
        <v>0</v>
      </c>
      <c r="BG349" s="145">
        <f t="shared" si="86"/>
        <v>0</v>
      </c>
      <c r="BH349" s="145">
        <f t="shared" si="87"/>
        <v>0</v>
      </c>
      <c r="BI349" s="145">
        <f t="shared" si="88"/>
        <v>0</v>
      </c>
      <c r="BJ349" s="14" t="s">
        <v>77</v>
      </c>
      <c r="BK349" s="145">
        <f t="shared" si="89"/>
        <v>315</v>
      </c>
      <c r="BL349" s="14" t="s">
        <v>187</v>
      </c>
      <c r="BM349" s="144" t="s">
        <v>2374</v>
      </c>
    </row>
    <row r="350" spans="1:65" s="2" customFormat="1" ht="16.5" customHeight="1">
      <c r="A350" s="26"/>
      <c r="B350" s="132"/>
      <c r="C350" s="133" t="s">
        <v>935</v>
      </c>
      <c r="D350" s="133" t="s">
        <v>183</v>
      </c>
      <c r="E350" s="134" t="s">
        <v>2375</v>
      </c>
      <c r="F350" s="135" t="s">
        <v>2028</v>
      </c>
      <c r="G350" s="136" t="s">
        <v>197</v>
      </c>
      <c r="H350" s="137">
        <v>2</v>
      </c>
      <c r="I350" s="138">
        <v>52.5</v>
      </c>
      <c r="J350" s="138">
        <f t="shared" si="80"/>
        <v>105</v>
      </c>
      <c r="K350" s="139"/>
      <c r="L350" s="27"/>
      <c r="M350" s="140" t="s">
        <v>1</v>
      </c>
      <c r="N350" s="141" t="s">
        <v>34</v>
      </c>
      <c r="O350" s="142">
        <v>0</v>
      </c>
      <c r="P350" s="142">
        <f t="shared" si="81"/>
        <v>0</v>
      </c>
      <c r="Q350" s="142">
        <v>0</v>
      </c>
      <c r="R350" s="142">
        <f t="shared" si="82"/>
        <v>0</v>
      </c>
      <c r="S350" s="142">
        <v>0</v>
      </c>
      <c r="T350" s="143">
        <f t="shared" si="83"/>
        <v>0</v>
      </c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R350" s="144" t="s">
        <v>187</v>
      </c>
      <c r="AT350" s="144" t="s">
        <v>183</v>
      </c>
      <c r="AU350" s="144" t="s">
        <v>79</v>
      </c>
      <c r="AY350" s="14" t="s">
        <v>182</v>
      </c>
      <c r="BE350" s="145">
        <f t="shared" si="84"/>
        <v>105</v>
      </c>
      <c r="BF350" s="145">
        <f t="shared" si="85"/>
        <v>0</v>
      </c>
      <c r="BG350" s="145">
        <f t="shared" si="86"/>
        <v>0</v>
      </c>
      <c r="BH350" s="145">
        <f t="shared" si="87"/>
        <v>0</v>
      </c>
      <c r="BI350" s="145">
        <f t="shared" si="88"/>
        <v>0</v>
      </c>
      <c r="BJ350" s="14" t="s">
        <v>77</v>
      </c>
      <c r="BK350" s="145">
        <f t="shared" si="89"/>
        <v>105</v>
      </c>
      <c r="BL350" s="14" t="s">
        <v>187</v>
      </c>
      <c r="BM350" s="144" t="s">
        <v>2376</v>
      </c>
    </row>
    <row r="351" spans="1:65" s="2" customFormat="1" ht="16.5" customHeight="1">
      <c r="A351" s="26"/>
      <c r="B351" s="132"/>
      <c r="C351" s="133" t="s">
        <v>560</v>
      </c>
      <c r="D351" s="133" t="s">
        <v>183</v>
      </c>
      <c r="E351" s="134" t="s">
        <v>2377</v>
      </c>
      <c r="F351" s="135" t="s">
        <v>2031</v>
      </c>
      <c r="G351" s="136" t="s">
        <v>197</v>
      </c>
      <c r="H351" s="137">
        <v>5</v>
      </c>
      <c r="I351" s="138">
        <v>52.5</v>
      </c>
      <c r="J351" s="138">
        <f t="shared" si="80"/>
        <v>262.5</v>
      </c>
      <c r="K351" s="139"/>
      <c r="L351" s="27"/>
      <c r="M351" s="140" t="s">
        <v>1</v>
      </c>
      <c r="N351" s="141" t="s">
        <v>34</v>
      </c>
      <c r="O351" s="142">
        <v>0</v>
      </c>
      <c r="P351" s="142">
        <f t="shared" si="81"/>
        <v>0</v>
      </c>
      <c r="Q351" s="142">
        <v>0</v>
      </c>
      <c r="R351" s="142">
        <f t="shared" si="82"/>
        <v>0</v>
      </c>
      <c r="S351" s="142">
        <v>0</v>
      </c>
      <c r="T351" s="143">
        <f t="shared" si="83"/>
        <v>0</v>
      </c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R351" s="144" t="s">
        <v>187</v>
      </c>
      <c r="AT351" s="144" t="s">
        <v>183</v>
      </c>
      <c r="AU351" s="144" t="s">
        <v>79</v>
      </c>
      <c r="AY351" s="14" t="s">
        <v>182</v>
      </c>
      <c r="BE351" s="145">
        <f t="shared" si="84"/>
        <v>262.5</v>
      </c>
      <c r="BF351" s="145">
        <f t="shared" si="85"/>
        <v>0</v>
      </c>
      <c r="BG351" s="145">
        <f t="shared" si="86"/>
        <v>0</v>
      </c>
      <c r="BH351" s="145">
        <f t="shared" si="87"/>
        <v>0</v>
      </c>
      <c r="BI351" s="145">
        <f t="shared" si="88"/>
        <v>0</v>
      </c>
      <c r="BJ351" s="14" t="s">
        <v>77</v>
      </c>
      <c r="BK351" s="145">
        <f t="shared" si="89"/>
        <v>262.5</v>
      </c>
      <c r="BL351" s="14" t="s">
        <v>187</v>
      </c>
      <c r="BM351" s="144" t="s">
        <v>2378</v>
      </c>
    </row>
    <row r="352" spans="1:65" s="2" customFormat="1" ht="21.75" customHeight="1">
      <c r="A352" s="26"/>
      <c r="B352" s="132"/>
      <c r="C352" s="133" t="s">
        <v>942</v>
      </c>
      <c r="D352" s="133" t="s">
        <v>183</v>
      </c>
      <c r="E352" s="134" t="s">
        <v>2379</v>
      </c>
      <c r="F352" s="135" t="s">
        <v>2380</v>
      </c>
      <c r="G352" s="136" t="s">
        <v>1967</v>
      </c>
      <c r="H352" s="137">
        <v>1</v>
      </c>
      <c r="I352" s="138">
        <v>10094.700000000001</v>
      </c>
      <c r="J352" s="138">
        <f t="shared" si="80"/>
        <v>10094.700000000001</v>
      </c>
      <c r="K352" s="139"/>
      <c r="L352" s="27"/>
      <c r="M352" s="140" t="s">
        <v>1</v>
      </c>
      <c r="N352" s="141" t="s">
        <v>34</v>
      </c>
      <c r="O352" s="142">
        <v>0</v>
      </c>
      <c r="P352" s="142">
        <f t="shared" si="81"/>
        <v>0</v>
      </c>
      <c r="Q352" s="142">
        <v>0</v>
      </c>
      <c r="R352" s="142">
        <f t="shared" si="82"/>
        <v>0</v>
      </c>
      <c r="S352" s="142">
        <v>0</v>
      </c>
      <c r="T352" s="143">
        <f t="shared" si="83"/>
        <v>0</v>
      </c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R352" s="144" t="s">
        <v>187</v>
      </c>
      <c r="AT352" s="144" t="s">
        <v>183</v>
      </c>
      <c r="AU352" s="144" t="s">
        <v>79</v>
      </c>
      <c r="AY352" s="14" t="s">
        <v>182</v>
      </c>
      <c r="BE352" s="145">
        <f t="shared" si="84"/>
        <v>10094.700000000001</v>
      </c>
      <c r="BF352" s="145">
        <f t="shared" si="85"/>
        <v>0</v>
      </c>
      <c r="BG352" s="145">
        <f t="shared" si="86"/>
        <v>0</v>
      </c>
      <c r="BH352" s="145">
        <f t="shared" si="87"/>
        <v>0</v>
      </c>
      <c r="BI352" s="145">
        <f t="shared" si="88"/>
        <v>0</v>
      </c>
      <c r="BJ352" s="14" t="s">
        <v>77</v>
      </c>
      <c r="BK352" s="145">
        <f t="shared" si="89"/>
        <v>10094.700000000001</v>
      </c>
      <c r="BL352" s="14" t="s">
        <v>187</v>
      </c>
      <c r="BM352" s="144" t="s">
        <v>2381</v>
      </c>
    </row>
    <row r="353" spans="1:65" s="11" customFormat="1" ht="22.9" customHeight="1">
      <c r="B353" s="122"/>
      <c r="D353" s="123" t="s">
        <v>68</v>
      </c>
      <c r="E353" s="164" t="s">
        <v>104</v>
      </c>
      <c r="F353" s="164" t="s">
        <v>2382</v>
      </c>
      <c r="J353" s="165">
        <f>BK353</f>
        <v>7642.9500000000007</v>
      </c>
      <c r="L353" s="122"/>
      <c r="M353" s="126"/>
      <c r="N353" s="127"/>
      <c r="O353" s="127"/>
      <c r="P353" s="128">
        <f>SUM(P354:P358)</f>
        <v>0</v>
      </c>
      <c r="Q353" s="127"/>
      <c r="R353" s="128">
        <f>SUM(R354:R358)</f>
        <v>0</v>
      </c>
      <c r="S353" s="127"/>
      <c r="T353" s="129">
        <f>SUM(T354:T358)</f>
        <v>0</v>
      </c>
      <c r="AR353" s="123" t="s">
        <v>77</v>
      </c>
      <c r="AT353" s="130" t="s">
        <v>68</v>
      </c>
      <c r="AU353" s="130" t="s">
        <v>77</v>
      </c>
      <c r="AY353" s="123" t="s">
        <v>182</v>
      </c>
      <c r="BK353" s="131">
        <f>SUM(BK354:BK358)</f>
        <v>7642.9500000000007</v>
      </c>
    </row>
    <row r="354" spans="1:65" s="2" customFormat="1" ht="55.5" customHeight="1">
      <c r="A354" s="26"/>
      <c r="B354" s="132"/>
      <c r="C354" s="133" t="s">
        <v>563</v>
      </c>
      <c r="D354" s="133" t="s">
        <v>183</v>
      </c>
      <c r="E354" s="134" t="s">
        <v>2383</v>
      </c>
      <c r="F354" s="135" t="s">
        <v>2384</v>
      </c>
      <c r="G354" s="136" t="s">
        <v>186</v>
      </c>
      <c r="H354" s="137">
        <v>1</v>
      </c>
      <c r="I354" s="138">
        <v>2883.3</v>
      </c>
      <c r="J354" s="138">
        <f>ROUND(I354*H354,2)</f>
        <v>2883.3</v>
      </c>
      <c r="K354" s="139"/>
      <c r="L354" s="27"/>
      <c r="M354" s="140" t="s">
        <v>1</v>
      </c>
      <c r="N354" s="141" t="s">
        <v>34</v>
      </c>
      <c r="O354" s="142">
        <v>0</v>
      </c>
      <c r="P354" s="142">
        <f>O354*H354</f>
        <v>0</v>
      </c>
      <c r="Q354" s="142">
        <v>0</v>
      </c>
      <c r="R354" s="142">
        <f>Q354*H354</f>
        <v>0</v>
      </c>
      <c r="S354" s="142">
        <v>0</v>
      </c>
      <c r="T354" s="143">
        <f>S354*H354</f>
        <v>0</v>
      </c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R354" s="144" t="s">
        <v>187</v>
      </c>
      <c r="AT354" s="144" t="s">
        <v>183</v>
      </c>
      <c r="AU354" s="144" t="s">
        <v>79</v>
      </c>
      <c r="AY354" s="14" t="s">
        <v>182</v>
      </c>
      <c r="BE354" s="145">
        <f>IF(N354="základní",J354,0)</f>
        <v>2883.3</v>
      </c>
      <c r="BF354" s="145">
        <f>IF(N354="snížená",J354,0)</f>
        <v>0</v>
      </c>
      <c r="BG354" s="145">
        <f>IF(N354="zákl. přenesená",J354,0)</f>
        <v>0</v>
      </c>
      <c r="BH354" s="145">
        <f>IF(N354="sníž. přenesená",J354,0)</f>
        <v>0</v>
      </c>
      <c r="BI354" s="145">
        <f>IF(N354="nulová",J354,0)</f>
        <v>0</v>
      </c>
      <c r="BJ354" s="14" t="s">
        <v>77</v>
      </c>
      <c r="BK354" s="145">
        <f>ROUND(I354*H354,2)</f>
        <v>2883.3</v>
      </c>
      <c r="BL354" s="14" t="s">
        <v>187</v>
      </c>
      <c r="BM354" s="144" t="s">
        <v>2385</v>
      </c>
    </row>
    <row r="355" spans="1:65" s="2" customFormat="1" ht="16.5" customHeight="1">
      <c r="A355" s="26"/>
      <c r="B355" s="132"/>
      <c r="C355" s="133" t="s">
        <v>949</v>
      </c>
      <c r="D355" s="133" t="s">
        <v>183</v>
      </c>
      <c r="E355" s="134" t="s">
        <v>2386</v>
      </c>
      <c r="F355" s="135" t="s">
        <v>2387</v>
      </c>
      <c r="G355" s="136" t="s">
        <v>186</v>
      </c>
      <c r="H355" s="137">
        <v>1</v>
      </c>
      <c r="I355" s="138">
        <v>1189.6500000000001</v>
      </c>
      <c r="J355" s="138">
        <f>ROUND(I355*H355,2)</f>
        <v>1189.6500000000001</v>
      </c>
      <c r="K355" s="139"/>
      <c r="L355" s="27"/>
      <c r="M355" s="140" t="s">
        <v>1</v>
      </c>
      <c r="N355" s="141" t="s">
        <v>34</v>
      </c>
      <c r="O355" s="142">
        <v>0</v>
      </c>
      <c r="P355" s="142">
        <f>O355*H355</f>
        <v>0</v>
      </c>
      <c r="Q355" s="142">
        <v>0</v>
      </c>
      <c r="R355" s="142">
        <f>Q355*H355</f>
        <v>0</v>
      </c>
      <c r="S355" s="142">
        <v>0</v>
      </c>
      <c r="T355" s="143">
        <f>S355*H355</f>
        <v>0</v>
      </c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R355" s="144" t="s">
        <v>187</v>
      </c>
      <c r="AT355" s="144" t="s">
        <v>183</v>
      </c>
      <c r="AU355" s="144" t="s">
        <v>79</v>
      </c>
      <c r="AY355" s="14" t="s">
        <v>182</v>
      </c>
      <c r="BE355" s="145">
        <f>IF(N355="základní",J355,0)</f>
        <v>1189.6500000000001</v>
      </c>
      <c r="BF355" s="145">
        <f>IF(N355="snížená",J355,0)</f>
        <v>0</v>
      </c>
      <c r="BG355" s="145">
        <f>IF(N355="zákl. přenesená",J355,0)</f>
        <v>0</v>
      </c>
      <c r="BH355" s="145">
        <f>IF(N355="sníž. přenesená",J355,0)</f>
        <v>0</v>
      </c>
      <c r="BI355" s="145">
        <f>IF(N355="nulová",J355,0)</f>
        <v>0</v>
      </c>
      <c r="BJ355" s="14" t="s">
        <v>77</v>
      </c>
      <c r="BK355" s="145">
        <f>ROUND(I355*H355,2)</f>
        <v>1189.6500000000001</v>
      </c>
      <c r="BL355" s="14" t="s">
        <v>187</v>
      </c>
      <c r="BM355" s="144" t="s">
        <v>2388</v>
      </c>
    </row>
    <row r="356" spans="1:65" s="2" customFormat="1" ht="16.5" customHeight="1">
      <c r="A356" s="26"/>
      <c r="B356" s="132"/>
      <c r="C356" s="133" t="s">
        <v>567</v>
      </c>
      <c r="D356" s="133" t="s">
        <v>183</v>
      </c>
      <c r="E356" s="134" t="s">
        <v>2389</v>
      </c>
      <c r="F356" s="135" t="s">
        <v>2016</v>
      </c>
      <c r="G356" s="136" t="s">
        <v>186</v>
      </c>
      <c r="H356" s="137">
        <v>1</v>
      </c>
      <c r="I356" s="138">
        <v>105</v>
      </c>
      <c r="J356" s="138">
        <f>ROUND(I356*H356,2)</f>
        <v>105</v>
      </c>
      <c r="K356" s="139"/>
      <c r="L356" s="27"/>
      <c r="M356" s="140" t="s">
        <v>1</v>
      </c>
      <c r="N356" s="141" t="s">
        <v>34</v>
      </c>
      <c r="O356" s="142">
        <v>0</v>
      </c>
      <c r="P356" s="142">
        <f>O356*H356</f>
        <v>0</v>
      </c>
      <c r="Q356" s="142">
        <v>0</v>
      </c>
      <c r="R356" s="142">
        <f>Q356*H356</f>
        <v>0</v>
      </c>
      <c r="S356" s="142">
        <v>0</v>
      </c>
      <c r="T356" s="143">
        <f>S356*H356</f>
        <v>0</v>
      </c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R356" s="144" t="s">
        <v>187</v>
      </c>
      <c r="AT356" s="144" t="s">
        <v>183</v>
      </c>
      <c r="AU356" s="144" t="s">
        <v>79</v>
      </c>
      <c r="AY356" s="14" t="s">
        <v>182</v>
      </c>
      <c r="BE356" s="145">
        <f>IF(N356="základní",J356,0)</f>
        <v>105</v>
      </c>
      <c r="BF356" s="145">
        <f>IF(N356="snížená",J356,0)</f>
        <v>0</v>
      </c>
      <c r="BG356" s="145">
        <f>IF(N356="zákl. přenesená",J356,0)</f>
        <v>0</v>
      </c>
      <c r="BH356" s="145">
        <f>IF(N356="sníž. přenesená",J356,0)</f>
        <v>0</v>
      </c>
      <c r="BI356" s="145">
        <f>IF(N356="nulová",J356,0)</f>
        <v>0</v>
      </c>
      <c r="BJ356" s="14" t="s">
        <v>77</v>
      </c>
      <c r="BK356" s="145">
        <f>ROUND(I356*H356,2)</f>
        <v>105</v>
      </c>
      <c r="BL356" s="14" t="s">
        <v>187</v>
      </c>
      <c r="BM356" s="144" t="s">
        <v>2390</v>
      </c>
    </row>
    <row r="357" spans="1:65" s="2" customFormat="1" ht="16.5" customHeight="1">
      <c r="A357" s="26"/>
      <c r="B357" s="132"/>
      <c r="C357" s="133" t="s">
        <v>956</v>
      </c>
      <c r="D357" s="133" t="s">
        <v>183</v>
      </c>
      <c r="E357" s="134" t="s">
        <v>2391</v>
      </c>
      <c r="F357" s="135" t="s">
        <v>2025</v>
      </c>
      <c r="G357" s="136" t="s">
        <v>197</v>
      </c>
      <c r="H357" s="137">
        <v>5</v>
      </c>
      <c r="I357" s="138">
        <v>105</v>
      </c>
      <c r="J357" s="138">
        <f>ROUND(I357*H357,2)</f>
        <v>525</v>
      </c>
      <c r="K357" s="139"/>
      <c r="L357" s="27"/>
      <c r="M357" s="140" t="s">
        <v>1</v>
      </c>
      <c r="N357" s="141" t="s">
        <v>34</v>
      </c>
      <c r="O357" s="142">
        <v>0</v>
      </c>
      <c r="P357" s="142">
        <f>O357*H357</f>
        <v>0</v>
      </c>
      <c r="Q357" s="142">
        <v>0</v>
      </c>
      <c r="R357" s="142">
        <f>Q357*H357</f>
        <v>0</v>
      </c>
      <c r="S357" s="142">
        <v>0</v>
      </c>
      <c r="T357" s="143">
        <f>S357*H357</f>
        <v>0</v>
      </c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R357" s="144" t="s">
        <v>187</v>
      </c>
      <c r="AT357" s="144" t="s">
        <v>183</v>
      </c>
      <c r="AU357" s="144" t="s">
        <v>79</v>
      </c>
      <c r="AY357" s="14" t="s">
        <v>182</v>
      </c>
      <c r="BE357" s="145">
        <f>IF(N357="základní",J357,0)</f>
        <v>525</v>
      </c>
      <c r="BF357" s="145">
        <f>IF(N357="snížená",J357,0)</f>
        <v>0</v>
      </c>
      <c r="BG357" s="145">
        <f>IF(N357="zákl. přenesená",J357,0)</f>
        <v>0</v>
      </c>
      <c r="BH357" s="145">
        <f>IF(N357="sníž. přenesená",J357,0)</f>
        <v>0</v>
      </c>
      <c r="BI357" s="145">
        <f>IF(N357="nulová",J357,0)</f>
        <v>0</v>
      </c>
      <c r="BJ357" s="14" t="s">
        <v>77</v>
      </c>
      <c r="BK357" s="145">
        <f>ROUND(I357*H357,2)</f>
        <v>525</v>
      </c>
      <c r="BL357" s="14" t="s">
        <v>187</v>
      </c>
      <c r="BM357" s="144" t="s">
        <v>2392</v>
      </c>
    </row>
    <row r="358" spans="1:65" s="2" customFormat="1" ht="21.75" customHeight="1">
      <c r="A358" s="26"/>
      <c r="B358" s="132"/>
      <c r="C358" s="133" t="s">
        <v>570</v>
      </c>
      <c r="D358" s="133" t="s">
        <v>183</v>
      </c>
      <c r="E358" s="134" t="s">
        <v>2393</v>
      </c>
      <c r="F358" s="135" t="s">
        <v>2394</v>
      </c>
      <c r="G358" s="136" t="s">
        <v>1967</v>
      </c>
      <c r="H358" s="137">
        <v>1</v>
      </c>
      <c r="I358" s="138">
        <v>2940</v>
      </c>
      <c r="J358" s="138">
        <f>ROUND(I358*H358,2)</f>
        <v>2940</v>
      </c>
      <c r="K358" s="139"/>
      <c r="L358" s="27"/>
      <c r="M358" s="140" t="s">
        <v>1</v>
      </c>
      <c r="N358" s="141" t="s">
        <v>34</v>
      </c>
      <c r="O358" s="142">
        <v>0</v>
      </c>
      <c r="P358" s="142">
        <f>O358*H358</f>
        <v>0</v>
      </c>
      <c r="Q358" s="142">
        <v>0</v>
      </c>
      <c r="R358" s="142">
        <f>Q358*H358</f>
        <v>0</v>
      </c>
      <c r="S358" s="142">
        <v>0</v>
      </c>
      <c r="T358" s="143">
        <f>S358*H358</f>
        <v>0</v>
      </c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R358" s="144" t="s">
        <v>187</v>
      </c>
      <c r="AT358" s="144" t="s">
        <v>183</v>
      </c>
      <c r="AU358" s="144" t="s">
        <v>79</v>
      </c>
      <c r="AY358" s="14" t="s">
        <v>182</v>
      </c>
      <c r="BE358" s="145">
        <f>IF(N358="základní",J358,0)</f>
        <v>2940</v>
      </c>
      <c r="BF358" s="145">
        <f>IF(N358="snížená",J358,0)</f>
        <v>0</v>
      </c>
      <c r="BG358" s="145">
        <f>IF(N358="zákl. přenesená",J358,0)</f>
        <v>0</v>
      </c>
      <c r="BH358" s="145">
        <f>IF(N358="sníž. přenesená",J358,0)</f>
        <v>0</v>
      </c>
      <c r="BI358" s="145">
        <f>IF(N358="nulová",J358,0)</f>
        <v>0</v>
      </c>
      <c r="BJ358" s="14" t="s">
        <v>77</v>
      </c>
      <c r="BK358" s="145">
        <f>ROUND(I358*H358,2)</f>
        <v>2940</v>
      </c>
      <c r="BL358" s="14" t="s">
        <v>187</v>
      </c>
      <c r="BM358" s="144" t="s">
        <v>2395</v>
      </c>
    </row>
    <row r="359" spans="1:65" s="11" customFormat="1" ht="22.9" customHeight="1">
      <c r="B359" s="122"/>
      <c r="D359" s="123" t="s">
        <v>68</v>
      </c>
      <c r="E359" s="164" t="s">
        <v>2396</v>
      </c>
      <c r="F359" s="164" t="s">
        <v>2397</v>
      </c>
      <c r="J359" s="165">
        <f>BK359</f>
        <v>5962.9500000000007</v>
      </c>
      <c r="L359" s="122"/>
      <c r="M359" s="126"/>
      <c r="N359" s="127"/>
      <c r="O359" s="127"/>
      <c r="P359" s="128">
        <f>SUM(P360:P363)</f>
        <v>0</v>
      </c>
      <c r="Q359" s="127"/>
      <c r="R359" s="128">
        <f>SUM(R360:R363)</f>
        <v>0</v>
      </c>
      <c r="S359" s="127"/>
      <c r="T359" s="129">
        <f>SUM(T360:T363)</f>
        <v>0</v>
      </c>
      <c r="AR359" s="123" t="s">
        <v>77</v>
      </c>
      <c r="AT359" s="130" t="s">
        <v>68</v>
      </c>
      <c r="AU359" s="130" t="s">
        <v>77</v>
      </c>
      <c r="AY359" s="123" t="s">
        <v>182</v>
      </c>
      <c r="BK359" s="131">
        <f>SUM(BK360:BK363)</f>
        <v>5962.9500000000007</v>
      </c>
    </row>
    <row r="360" spans="1:65" s="2" customFormat="1" ht="55.5" customHeight="1">
      <c r="A360" s="26"/>
      <c r="B360" s="132"/>
      <c r="C360" s="133" t="s">
        <v>963</v>
      </c>
      <c r="D360" s="133" t="s">
        <v>183</v>
      </c>
      <c r="E360" s="134" t="s">
        <v>2398</v>
      </c>
      <c r="F360" s="135" t="s">
        <v>2399</v>
      </c>
      <c r="G360" s="136" t="s">
        <v>186</v>
      </c>
      <c r="H360" s="137">
        <v>1</v>
      </c>
      <c r="I360" s="138">
        <v>2883.3</v>
      </c>
      <c r="J360" s="138">
        <f>ROUND(I360*H360,2)</f>
        <v>2883.3</v>
      </c>
      <c r="K360" s="139"/>
      <c r="L360" s="27"/>
      <c r="M360" s="140" t="s">
        <v>1</v>
      </c>
      <c r="N360" s="141" t="s">
        <v>34</v>
      </c>
      <c r="O360" s="142">
        <v>0</v>
      </c>
      <c r="P360" s="142">
        <f>O360*H360</f>
        <v>0</v>
      </c>
      <c r="Q360" s="142">
        <v>0</v>
      </c>
      <c r="R360" s="142">
        <f>Q360*H360</f>
        <v>0</v>
      </c>
      <c r="S360" s="142">
        <v>0</v>
      </c>
      <c r="T360" s="143">
        <f>S360*H360</f>
        <v>0</v>
      </c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R360" s="144" t="s">
        <v>187</v>
      </c>
      <c r="AT360" s="144" t="s">
        <v>183</v>
      </c>
      <c r="AU360" s="144" t="s">
        <v>79</v>
      </c>
      <c r="AY360" s="14" t="s">
        <v>182</v>
      </c>
      <c r="BE360" s="145">
        <f>IF(N360="základní",J360,0)</f>
        <v>2883.3</v>
      </c>
      <c r="BF360" s="145">
        <f>IF(N360="snížená",J360,0)</f>
        <v>0</v>
      </c>
      <c r="BG360" s="145">
        <f>IF(N360="zákl. přenesená",J360,0)</f>
        <v>0</v>
      </c>
      <c r="BH360" s="145">
        <f>IF(N360="sníž. přenesená",J360,0)</f>
        <v>0</v>
      </c>
      <c r="BI360" s="145">
        <f>IF(N360="nulová",J360,0)</f>
        <v>0</v>
      </c>
      <c r="BJ360" s="14" t="s">
        <v>77</v>
      </c>
      <c r="BK360" s="145">
        <f>ROUND(I360*H360,2)</f>
        <v>2883.3</v>
      </c>
      <c r="BL360" s="14" t="s">
        <v>187</v>
      </c>
      <c r="BM360" s="144" t="s">
        <v>2400</v>
      </c>
    </row>
    <row r="361" spans="1:65" s="2" customFormat="1" ht="16.5" customHeight="1">
      <c r="A361" s="26"/>
      <c r="B361" s="132"/>
      <c r="C361" s="133" t="s">
        <v>575</v>
      </c>
      <c r="D361" s="133" t="s">
        <v>183</v>
      </c>
      <c r="E361" s="134" t="s">
        <v>2401</v>
      </c>
      <c r="F361" s="135" t="s">
        <v>2387</v>
      </c>
      <c r="G361" s="136" t="s">
        <v>186</v>
      </c>
      <c r="H361" s="137">
        <v>1</v>
      </c>
      <c r="I361" s="138">
        <v>1189.6500000000001</v>
      </c>
      <c r="J361" s="138">
        <f>ROUND(I361*H361,2)</f>
        <v>1189.6500000000001</v>
      </c>
      <c r="K361" s="139"/>
      <c r="L361" s="27"/>
      <c r="M361" s="140" t="s">
        <v>1</v>
      </c>
      <c r="N361" s="141" t="s">
        <v>34</v>
      </c>
      <c r="O361" s="142">
        <v>0</v>
      </c>
      <c r="P361" s="142">
        <f>O361*H361</f>
        <v>0</v>
      </c>
      <c r="Q361" s="142">
        <v>0</v>
      </c>
      <c r="R361" s="142">
        <f>Q361*H361</f>
        <v>0</v>
      </c>
      <c r="S361" s="142">
        <v>0</v>
      </c>
      <c r="T361" s="143">
        <f>S361*H361</f>
        <v>0</v>
      </c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R361" s="144" t="s">
        <v>187</v>
      </c>
      <c r="AT361" s="144" t="s">
        <v>183</v>
      </c>
      <c r="AU361" s="144" t="s">
        <v>79</v>
      </c>
      <c r="AY361" s="14" t="s">
        <v>182</v>
      </c>
      <c r="BE361" s="145">
        <f>IF(N361="základní",J361,0)</f>
        <v>1189.6500000000001</v>
      </c>
      <c r="BF361" s="145">
        <f>IF(N361="snížená",J361,0)</f>
        <v>0</v>
      </c>
      <c r="BG361" s="145">
        <f>IF(N361="zákl. přenesená",J361,0)</f>
        <v>0</v>
      </c>
      <c r="BH361" s="145">
        <f>IF(N361="sníž. přenesená",J361,0)</f>
        <v>0</v>
      </c>
      <c r="BI361" s="145">
        <f>IF(N361="nulová",J361,0)</f>
        <v>0</v>
      </c>
      <c r="BJ361" s="14" t="s">
        <v>77</v>
      </c>
      <c r="BK361" s="145">
        <f>ROUND(I361*H361,2)</f>
        <v>1189.6500000000001</v>
      </c>
      <c r="BL361" s="14" t="s">
        <v>187</v>
      </c>
      <c r="BM361" s="144" t="s">
        <v>2402</v>
      </c>
    </row>
    <row r="362" spans="1:65" s="2" customFormat="1" ht="16.5" customHeight="1">
      <c r="A362" s="26"/>
      <c r="B362" s="132"/>
      <c r="C362" s="133" t="s">
        <v>970</v>
      </c>
      <c r="D362" s="133" t="s">
        <v>183</v>
      </c>
      <c r="E362" s="134" t="s">
        <v>2403</v>
      </c>
      <c r="F362" s="135" t="s">
        <v>2025</v>
      </c>
      <c r="G362" s="136" t="s">
        <v>197</v>
      </c>
      <c r="H362" s="137">
        <v>1</v>
      </c>
      <c r="I362" s="138">
        <v>105</v>
      </c>
      <c r="J362" s="138">
        <f>ROUND(I362*H362,2)</f>
        <v>105</v>
      </c>
      <c r="K362" s="139"/>
      <c r="L362" s="27"/>
      <c r="M362" s="140" t="s">
        <v>1</v>
      </c>
      <c r="N362" s="141" t="s">
        <v>34</v>
      </c>
      <c r="O362" s="142">
        <v>0</v>
      </c>
      <c r="P362" s="142">
        <f>O362*H362</f>
        <v>0</v>
      </c>
      <c r="Q362" s="142">
        <v>0</v>
      </c>
      <c r="R362" s="142">
        <f>Q362*H362</f>
        <v>0</v>
      </c>
      <c r="S362" s="142">
        <v>0</v>
      </c>
      <c r="T362" s="143">
        <f>S362*H362</f>
        <v>0</v>
      </c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R362" s="144" t="s">
        <v>187</v>
      </c>
      <c r="AT362" s="144" t="s">
        <v>183</v>
      </c>
      <c r="AU362" s="144" t="s">
        <v>79</v>
      </c>
      <c r="AY362" s="14" t="s">
        <v>182</v>
      </c>
      <c r="BE362" s="145">
        <f>IF(N362="základní",J362,0)</f>
        <v>105</v>
      </c>
      <c r="BF362" s="145">
        <f>IF(N362="snížená",J362,0)</f>
        <v>0</v>
      </c>
      <c r="BG362" s="145">
        <f>IF(N362="zákl. přenesená",J362,0)</f>
        <v>0</v>
      </c>
      <c r="BH362" s="145">
        <f>IF(N362="sníž. přenesená",J362,0)</f>
        <v>0</v>
      </c>
      <c r="BI362" s="145">
        <f>IF(N362="nulová",J362,0)</f>
        <v>0</v>
      </c>
      <c r="BJ362" s="14" t="s">
        <v>77</v>
      </c>
      <c r="BK362" s="145">
        <f>ROUND(I362*H362,2)</f>
        <v>105</v>
      </c>
      <c r="BL362" s="14" t="s">
        <v>187</v>
      </c>
      <c r="BM362" s="144" t="s">
        <v>2404</v>
      </c>
    </row>
    <row r="363" spans="1:65" s="2" customFormat="1" ht="21.75" customHeight="1">
      <c r="A363" s="26"/>
      <c r="B363" s="132"/>
      <c r="C363" s="133" t="s">
        <v>578</v>
      </c>
      <c r="D363" s="133" t="s">
        <v>183</v>
      </c>
      <c r="E363" s="134" t="s">
        <v>2405</v>
      </c>
      <c r="F363" s="135" t="s">
        <v>2406</v>
      </c>
      <c r="G363" s="136" t="s">
        <v>1967</v>
      </c>
      <c r="H363" s="137">
        <v>1</v>
      </c>
      <c r="I363" s="138">
        <v>1785</v>
      </c>
      <c r="J363" s="138">
        <f>ROUND(I363*H363,2)</f>
        <v>1785</v>
      </c>
      <c r="K363" s="139"/>
      <c r="L363" s="27"/>
      <c r="M363" s="140" t="s">
        <v>1</v>
      </c>
      <c r="N363" s="141" t="s">
        <v>34</v>
      </c>
      <c r="O363" s="142">
        <v>0</v>
      </c>
      <c r="P363" s="142">
        <f>O363*H363</f>
        <v>0</v>
      </c>
      <c r="Q363" s="142">
        <v>0</v>
      </c>
      <c r="R363" s="142">
        <f>Q363*H363</f>
        <v>0</v>
      </c>
      <c r="S363" s="142">
        <v>0</v>
      </c>
      <c r="T363" s="143">
        <f>S363*H363</f>
        <v>0</v>
      </c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R363" s="144" t="s">
        <v>187</v>
      </c>
      <c r="AT363" s="144" t="s">
        <v>183</v>
      </c>
      <c r="AU363" s="144" t="s">
        <v>79</v>
      </c>
      <c r="AY363" s="14" t="s">
        <v>182</v>
      </c>
      <c r="BE363" s="145">
        <f>IF(N363="základní",J363,0)</f>
        <v>1785</v>
      </c>
      <c r="BF363" s="145">
        <f>IF(N363="snížená",J363,0)</f>
        <v>0</v>
      </c>
      <c r="BG363" s="145">
        <f>IF(N363="zákl. přenesená",J363,0)</f>
        <v>0</v>
      </c>
      <c r="BH363" s="145">
        <f>IF(N363="sníž. přenesená",J363,0)</f>
        <v>0</v>
      </c>
      <c r="BI363" s="145">
        <f>IF(N363="nulová",J363,0)</f>
        <v>0</v>
      </c>
      <c r="BJ363" s="14" t="s">
        <v>77</v>
      </c>
      <c r="BK363" s="145">
        <f>ROUND(I363*H363,2)</f>
        <v>1785</v>
      </c>
      <c r="BL363" s="14" t="s">
        <v>187</v>
      </c>
      <c r="BM363" s="144" t="s">
        <v>2407</v>
      </c>
    </row>
    <row r="364" spans="1:65" s="11" customFormat="1" ht="22.9" customHeight="1">
      <c r="B364" s="122"/>
      <c r="D364" s="123" t="s">
        <v>68</v>
      </c>
      <c r="E364" s="164" t="s">
        <v>2408</v>
      </c>
      <c r="F364" s="164" t="s">
        <v>2409</v>
      </c>
      <c r="J364" s="165">
        <f>BK364</f>
        <v>2957.85</v>
      </c>
      <c r="L364" s="122"/>
      <c r="M364" s="126"/>
      <c r="N364" s="127"/>
      <c r="O364" s="127"/>
      <c r="P364" s="128">
        <f>SUM(P365:P367)</f>
        <v>0</v>
      </c>
      <c r="Q364" s="127"/>
      <c r="R364" s="128">
        <f>SUM(R365:R367)</f>
        <v>0</v>
      </c>
      <c r="S364" s="127"/>
      <c r="T364" s="129">
        <f>SUM(T365:T367)</f>
        <v>0</v>
      </c>
      <c r="AR364" s="123" t="s">
        <v>77</v>
      </c>
      <c r="AT364" s="130" t="s">
        <v>68</v>
      </c>
      <c r="AU364" s="130" t="s">
        <v>77</v>
      </c>
      <c r="AY364" s="123" t="s">
        <v>182</v>
      </c>
      <c r="BK364" s="131">
        <f>SUM(BK365:BK367)</f>
        <v>2957.85</v>
      </c>
    </row>
    <row r="365" spans="1:65" s="2" customFormat="1" ht="16.5" customHeight="1">
      <c r="A365" s="26"/>
      <c r="B365" s="132"/>
      <c r="C365" s="133" t="s">
        <v>979</v>
      </c>
      <c r="D365" s="133" t="s">
        <v>183</v>
      </c>
      <c r="E365" s="134" t="s">
        <v>2410</v>
      </c>
      <c r="F365" s="135" t="s">
        <v>2049</v>
      </c>
      <c r="G365" s="136" t="s">
        <v>186</v>
      </c>
      <c r="H365" s="137">
        <v>1</v>
      </c>
      <c r="I365" s="138">
        <v>1524.6</v>
      </c>
      <c r="J365" s="138">
        <f>ROUND(I365*H365,2)</f>
        <v>1524.6</v>
      </c>
      <c r="K365" s="139"/>
      <c r="L365" s="27"/>
      <c r="M365" s="140" t="s">
        <v>1</v>
      </c>
      <c r="N365" s="141" t="s">
        <v>34</v>
      </c>
      <c r="O365" s="142">
        <v>0</v>
      </c>
      <c r="P365" s="142">
        <f>O365*H365</f>
        <v>0</v>
      </c>
      <c r="Q365" s="142">
        <v>0</v>
      </c>
      <c r="R365" s="142">
        <f>Q365*H365</f>
        <v>0</v>
      </c>
      <c r="S365" s="142">
        <v>0</v>
      </c>
      <c r="T365" s="143">
        <f>S365*H365</f>
        <v>0</v>
      </c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R365" s="144" t="s">
        <v>187</v>
      </c>
      <c r="AT365" s="144" t="s">
        <v>183</v>
      </c>
      <c r="AU365" s="144" t="s">
        <v>79</v>
      </c>
      <c r="AY365" s="14" t="s">
        <v>182</v>
      </c>
      <c r="BE365" s="145">
        <f>IF(N365="základní",J365,0)</f>
        <v>1524.6</v>
      </c>
      <c r="BF365" s="145">
        <f>IF(N365="snížená",J365,0)</f>
        <v>0</v>
      </c>
      <c r="BG365" s="145">
        <f>IF(N365="zákl. přenesená",J365,0)</f>
        <v>0</v>
      </c>
      <c r="BH365" s="145">
        <f>IF(N365="sníž. přenesená",J365,0)</f>
        <v>0</v>
      </c>
      <c r="BI365" s="145">
        <f>IF(N365="nulová",J365,0)</f>
        <v>0</v>
      </c>
      <c r="BJ365" s="14" t="s">
        <v>77</v>
      </c>
      <c r="BK365" s="145">
        <f>ROUND(I365*H365,2)</f>
        <v>1524.6</v>
      </c>
      <c r="BL365" s="14" t="s">
        <v>187</v>
      </c>
      <c r="BM365" s="144" t="s">
        <v>2411</v>
      </c>
    </row>
    <row r="366" spans="1:65" s="2" customFormat="1" ht="16.5" customHeight="1">
      <c r="A366" s="26"/>
      <c r="B366" s="132"/>
      <c r="C366" s="133" t="s">
        <v>582</v>
      </c>
      <c r="D366" s="133" t="s">
        <v>183</v>
      </c>
      <c r="E366" s="134" t="s">
        <v>2412</v>
      </c>
      <c r="F366" s="135" t="s">
        <v>2090</v>
      </c>
      <c r="G366" s="136" t="s">
        <v>197</v>
      </c>
      <c r="H366" s="137">
        <v>1</v>
      </c>
      <c r="I366" s="138">
        <v>173.25</v>
      </c>
      <c r="J366" s="138">
        <f>ROUND(I366*H366,2)</f>
        <v>173.25</v>
      </c>
      <c r="K366" s="139"/>
      <c r="L366" s="27"/>
      <c r="M366" s="140" t="s">
        <v>1</v>
      </c>
      <c r="N366" s="141" t="s">
        <v>34</v>
      </c>
      <c r="O366" s="142">
        <v>0</v>
      </c>
      <c r="P366" s="142">
        <f>O366*H366</f>
        <v>0</v>
      </c>
      <c r="Q366" s="142">
        <v>0</v>
      </c>
      <c r="R366" s="142">
        <f>Q366*H366</f>
        <v>0</v>
      </c>
      <c r="S366" s="142">
        <v>0</v>
      </c>
      <c r="T366" s="143">
        <f>S366*H366</f>
        <v>0</v>
      </c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R366" s="144" t="s">
        <v>187</v>
      </c>
      <c r="AT366" s="144" t="s">
        <v>183</v>
      </c>
      <c r="AU366" s="144" t="s">
        <v>79</v>
      </c>
      <c r="AY366" s="14" t="s">
        <v>182</v>
      </c>
      <c r="BE366" s="145">
        <f>IF(N366="základní",J366,0)</f>
        <v>173.25</v>
      </c>
      <c r="BF366" s="145">
        <f>IF(N366="snížená",J366,0)</f>
        <v>0</v>
      </c>
      <c r="BG366" s="145">
        <f>IF(N366="zákl. přenesená",J366,0)</f>
        <v>0</v>
      </c>
      <c r="BH366" s="145">
        <f>IF(N366="sníž. přenesená",J366,0)</f>
        <v>0</v>
      </c>
      <c r="BI366" s="145">
        <f>IF(N366="nulová",J366,0)</f>
        <v>0</v>
      </c>
      <c r="BJ366" s="14" t="s">
        <v>77</v>
      </c>
      <c r="BK366" s="145">
        <f>ROUND(I366*H366,2)</f>
        <v>173.25</v>
      </c>
      <c r="BL366" s="14" t="s">
        <v>187</v>
      </c>
      <c r="BM366" s="144" t="s">
        <v>2413</v>
      </c>
    </row>
    <row r="367" spans="1:65" s="2" customFormat="1" ht="21.75" customHeight="1">
      <c r="A367" s="26"/>
      <c r="B367" s="132"/>
      <c r="C367" s="133" t="s">
        <v>986</v>
      </c>
      <c r="D367" s="133" t="s">
        <v>183</v>
      </c>
      <c r="E367" s="134" t="s">
        <v>2414</v>
      </c>
      <c r="F367" s="135" t="s">
        <v>2415</v>
      </c>
      <c r="G367" s="136" t="s">
        <v>1967</v>
      </c>
      <c r="H367" s="137">
        <v>1</v>
      </c>
      <c r="I367" s="138">
        <v>1260</v>
      </c>
      <c r="J367" s="138">
        <f>ROUND(I367*H367,2)</f>
        <v>1260</v>
      </c>
      <c r="K367" s="139"/>
      <c r="L367" s="27"/>
      <c r="M367" s="140" t="s">
        <v>1</v>
      </c>
      <c r="N367" s="141" t="s">
        <v>34</v>
      </c>
      <c r="O367" s="142">
        <v>0</v>
      </c>
      <c r="P367" s="142">
        <f>O367*H367</f>
        <v>0</v>
      </c>
      <c r="Q367" s="142">
        <v>0</v>
      </c>
      <c r="R367" s="142">
        <f>Q367*H367</f>
        <v>0</v>
      </c>
      <c r="S367" s="142">
        <v>0</v>
      </c>
      <c r="T367" s="143">
        <f>S367*H367</f>
        <v>0</v>
      </c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R367" s="144" t="s">
        <v>187</v>
      </c>
      <c r="AT367" s="144" t="s">
        <v>183</v>
      </c>
      <c r="AU367" s="144" t="s">
        <v>79</v>
      </c>
      <c r="AY367" s="14" t="s">
        <v>182</v>
      </c>
      <c r="BE367" s="145">
        <f>IF(N367="základní",J367,0)</f>
        <v>1260</v>
      </c>
      <c r="BF367" s="145">
        <f>IF(N367="snížená",J367,0)</f>
        <v>0</v>
      </c>
      <c r="BG367" s="145">
        <f>IF(N367="zákl. přenesená",J367,0)</f>
        <v>0</v>
      </c>
      <c r="BH367" s="145">
        <f>IF(N367="sníž. přenesená",J367,0)</f>
        <v>0</v>
      </c>
      <c r="BI367" s="145">
        <f>IF(N367="nulová",J367,0)</f>
        <v>0</v>
      </c>
      <c r="BJ367" s="14" t="s">
        <v>77</v>
      </c>
      <c r="BK367" s="145">
        <f>ROUND(I367*H367,2)</f>
        <v>1260</v>
      </c>
      <c r="BL367" s="14" t="s">
        <v>187</v>
      </c>
      <c r="BM367" s="144" t="s">
        <v>2416</v>
      </c>
    </row>
    <row r="368" spans="1:65" s="11" customFormat="1" ht="22.9" customHeight="1">
      <c r="B368" s="122"/>
      <c r="D368" s="123" t="s">
        <v>68</v>
      </c>
      <c r="E368" s="164" t="s">
        <v>2417</v>
      </c>
      <c r="F368" s="164" t="s">
        <v>2418</v>
      </c>
      <c r="J368" s="165">
        <f>BK368</f>
        <v>6073.2</v>
      </c>
      <c r="L368" s="122"/>
      <c r="M368" s="126"/>
      <c r="N368" s="127"/>
      <c r="O368" s="127"/>
      <c r="P368" s="128">
        <f>SUM(P369:P371)</f>
        <v>0</v>
      </c>
      <c r="Q368" s="127"/>
      <c r="R368" s="128">
        <f>SUM(R369:R371)</f>
        <v>0</v>
      </c>
      <c r="S368" s="127"/>
      <c r="T368" s="129">
        <f>SUM(T369:T371)</f>
        <v>0</v>
      </c>
      <c r="AR368" s="123" t="s">
        <v>77</v>
      </c>
      <c r="AT368" s="130" t="s">
        <v>68</v>
      </c>
      <c r="AU368" s="130" t="s">
        <v>77</v>
      </c>
      <c r="AY368" s="123" t="s">
        <v>182</v>
      </c>
      <c r="BK368" s="131">
        <f>SUM(BK369:BK371)</f>
        <v>6073.2</v>
      </c>
    </row>
    <row r="369" spans="1:65" s="2" customFormat="1" ht="16.5" customHeight="1">
      <c r="A369" s="26"/>
      <c r="B369" s="132"/>
      <c r="C369" s="133" t="s">
        <v>585</v>
      </c>
      <c r="D369" s="133" t="s">
        <v>183</v>
      </c>
      <c r="E369" s="134" t="s">
        <v>2419</v>
      </c>
      <c r="F369" s="135" t="s">
        <v>2049</v>
      </c>
      <c r="G369" s="136" t="s">
        <v>186</v>
      </c>
      <c r="H369" s="137">
        <v>2</v>
      </c>
      <c r="I369" s="138">
        <v>1524.6</v>
      </c>
      <c r="J369" s="138">
        <f>ROUND(I369*H369,2)</f>
        <v>3049.2</v>
      </c>
      <c r="K369" s="139"/>
      <c r="L369" s="27"/>
      <c r="M369" s="140" t="s">
        <v>1</v>
      </c>
      <c r="N369" s="141" t="s">
        <v>34</v>
      </c>
      <c r="O369" s="142">
        <v>0</v>
      </c>
      <c r="P369" s="142">
        <f>O369*H369</f>
        <v>0</v>
      </c>
      <c r="Q369" s="142">
        <v>0</v>
      </c>
      <c r="R369" s="142">
        <f>Q369*H369</f>
        <v>0</v>
      </c>
      <c r="S369" s="142">
        <v>0</v>
      </c>
      <c r="T369" s="143">
        <f>S369*H369</f>
        <v>0</v>
      </c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R369" s="144" t="s">
        <v>187</v>
      </c>
      <c r="AT369" s="144" t="s">
        <v>183</v>
      </c>
      <c r="AU369" s="144" t="s">
        <v>79</v>
      </c>
      <c r="AY369" s="14" t="s">
        <v>182</v>
      </c>
      <c r="BE369" s="145">
        <f>IF(N369="základní",J369,0)</f>
        <v>3049.2</v>
      </c>
      <c r="BF369" s="145">
        <f>IF(N369="snížená",J369,0)</f>
        <v>0</v>
      </c>
      <c r="BG369" s="145">
        <f>IF(N369="zákl. přenesená",J369,0)</f>
        <v>0</v>
      </c>
      <c r="BH369" s="145">
        <f>IF(N369="sníž. přenesená",J369,0)</f>
        <v>0</v>
      </c>
      <c r="BI369" s="145">
        <f>IF(N369="nulová",J369,0)</f>
        <v>0</v>
      </c>
      <c r="BJ369" s="14" t="s">
        <v>77</v>
      </c>
      <c r="BK369" s="145">
        <f>ROUND(I369*H369,2)</f>
        <v>3049.2</v>
      </c>
      <c r="BL369" s="14" t="s">
        <v>187</v>
      </c>
      <c r="BM369" s="144" t="s">
        <v>2420</v>
      </c>
    </row>
    <row r="370" spans="1:65" s="2" customFormat="1" ht="16.5" customHeight="1">
      <c r="A370" s="26"/>
      <c r="B370" s="132"/>
      <c r="C370" s="133" t="s">
        <v>993</v>
      </c>
      <c r="D370" s="133" t="s">
        <v>183</v>
      </c>
      <c r="E370" s="134" t="s">
        <v>2421</v>
      </c>
      <c r="F370" s="135" t="s">
        <v>2422</v>
      </c>
      <c r="G370" s="136" t="s">
        <v>197</v>
      </c>
      <c r="H370" s="137">
        <v>2</v>
      </c>
      <c r="I370" s="138">
        <v>199.5</v>
      </c>
      <c r="J370" s="138">
        <f>ROUND(I370*H370,2)</f>
        <v>399</v>
      </c>
      <c r="K370" s="139"/>
      <c r="L370" s="27"/>
      <c r="M370" s="140" t="s">
        <v>1</v>
      </c>
      <c r="N370" s="141" t="s">
        <v>34</v>
      </c>
      <c r="O370" s="142">
        <v>0</v>
      </c>
      <c r="P370" s="142">
        <f>O370*H370</f>
        <v>0</v>
      </c>
      <c r="Q370" s="142">
        <v>0</v>
      </c>
      <c r="R370" s="142">
        <f>Q370*H370</f>
        <v>0</v>
      </c>
      <c r="S370" s="142">
        <v>0</v>
      </c>
      <c r="T370" s="143">
        <f>S370*H370</f>
        <v>0</v>
      </c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R370" s="144" t="s">
        <v>187</v>
      </c>
      <c r="AT370" s="144" t="s">
        <v>183</v>
      </c>
      <c r="AU370" s="144" t="s">
        <v>79</v>
      </c>
      <c r="AY370" s="14" t="s">
        <v>182</v>
      </c>
      <c r="BE370" s="145">
        <f>IF(N370="základní",J370,0)</f>
        <v>399</v>
      </c>
      <c r="BF370" s="145">
        <f>IF(N370="snížená",J370,0)</f>
        <v>0</v>
      </c>
      <c r="BG370" s="145">
        <f>IF(N370="zákl. přenesená",J370,0)</f>
        <v>0</v>
      </c>
      <c r="BH370" s="145">
        <f>IF(N370="sníž. přenesená",J370,0)</f>
        <v>0</v>
      </c>
      <c r="BI370" s="145">
        <f>IF(N370="nulová",J370,0)</f>
        <v>0</v>
      </c>
      <c r="BJ370" s="14" t="s">
        <v>77</v>
      </c>
      <c r="BK370" s="145">
        <f>ROUND(I370*H370,2)</f>
        <v>399</v>
      </c>
      <c r="BL370" s="14" t="s">
        <v>187</v>
      </c>
      <c r="BM370" s="144" t="s">
        <v>2423</v>
      </c>
    </row>
    <row r="371" spans="1:65" s="2" customFormat="1" ht="21.75" customHeight="1">
      <c r="A371" s="26"/>
      <c r="B371" s="132"/>
      <c r="C371" s="133" t="s">
        <v>589</v>
      </c>
      <c r="D371" s="133" t="s">
        <v>183</v>
      </c>
      <c r="E371" s="134" t="s">
        <v>2424</v>
      </c>
      <c r="F371" s="135" t="s">
        <v>2425</v>
      </c>
      <c r="G371" s="136" t="s">
        <v>1967</v>
      </c>
      <c r="H371" s="137">
        <v>1</v>
      </c>
      <c r="I371" s="138">
        <v>2625</v>
      </c>
      <c r="J371" s="138">
        <f>ROUND(I371*H371,2)</f>
        <v>2625</v>
      </c>
      <c r="K371" s="139"/>
      <c r="L371" s="27"/>
      <c r="M371" s="140" t="s">
        <v>1</v>
      </c>
      <c r="N371" s="141" t="s">
        <v>34</v>
      </c>
      <c r="O371" s="142">
        <v>0</v>
      </c>
      <c r="P371" s="142">
        <f>O371*H371</f>
        <v>0</v>
      </c>
      <c r="Q371" s="142">
        <v>0</v>
      </c>
      <c r="R371" s="142">
        <f>Q371*H371</f>
        <v>0</v>
      </c>
      <c r="S371" s="142">
        <v>0</v>
      </c>
      <c r="T371" s="143">
        <f>S371*H371</f>
        <v>0</v>
      </c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R371" s="144" t="s">
        <v>187</v>
      </c>
      <c r="AT371" s="144" t="s">
        <v>183</v>
      </c>
      <c r="AU371" s="144" t="s">
        <v>79</v>
      </c>
      <c r="AY371" s="14" t="s">
        <v>182</v>
      </c>
      <c r="BE371" s="145">
        <f>IF(N371="základní",J371,0)</f>
        <v>2625</v>
      </c>
      <c r="BF371" s="145">
        <f>IF(N371="snížená",J371,0)</f>
        <v>0</v>
      </c>
      <c r="BG371" s="145">
        <f>IF(N371="zákl. přenesená",J371,0)</f>
        <v>0</v>
      </c>
      <c r="BH371" s="145">
        <f>IF(N371="sníž. přenesená",J371,0)</f>
        <v>0</v>
      </c>
      <c r="BI371" s="145">
        <f>IF(N371="nulová",J371,0)</f>
        <v>0</v>
      </c>
      <c r="BJ371" s="14" t="s">
        <v>77</v>
      </c>
      <c r="BK371" s="145">
        <f>ROUND(I371*H371,2)</f>
        <v>2625</v>
      </c>
      <c r="BL371" s="14" t="s">
        <v>187</v>
      </c>
      <c r="BM371" s="144" t="s">
        <v>2426</v>
      </c>
    </row>
    <row r="372" spans="1:65" s="11" customFormat="1" ht="22.9" customHeight="1">
      <c r="B372" s="122"/>
      <c r="D372" s="123" t="s">
        <v>68</v>
      </c>
      <c r="E372" s="164" t="s">
        <v>2427</v>
      </c>
      <c r="F372" s="164" t="s">
        <v>2428</v>
      </c>
      <c r="J372" s="165">
        <f>BK372</f>
        <v>1050</v>
      </c>
      <c r="L372" s="122"/>
      <c r="M372" s="126"/>
      <c r="N372" s="127"/>
      <c r="O372" s="127"/>
      <c r="P372" s="128">
        <f>P373</f>
        <v>0</v>
      </c>
      <c r="Q372" s="127"/>
      <c r="R372" s="128">
        <f>R373</f>
        <v>0</v>
      </c>
      <c r="S372" s="127"/>
      <c r="T372" s="129">
        <f>T373</f>
        <v>0</v>
      </c>
      <c r="AR372" s="123" t="s">
        <v>77</v>
      </c>
      <c r="AT372" s="130" t="s">
        <v>68</v>
      </c>
      <c r="AU372" s="130" t="s">
        <v>77</v>
      </c>
      <c r="AY372" s="123" t="s">
        <v>182</v>
      </c>
      <c r="BK372" s="131">
        <f>BK373</f>
        <v>1050</v>
      </c>
    </row>
    <row r="373" spans="1:65" s="2" customFormat="1" ht="33" customHeight="1">
      <c r="A373" s="26"/>
      <c r="B373" s="132"/>
      <c r="C373" s="133" t="s">
        <v>1001</v>
      </c>
      <c r="D373" s="133" t="s">
        <v>183</v>
      </c>
      <c r="E373" s="134" t="s">
        <v>2429</v>
      </c>
      <c r="F373" s="135" t="s">
        <v>2430</v>
      </c>
      <c r="G373" s="136" t="s">
        <v>236</v>
      </c>
      <c r="H373" s="137">
        <v>5</v>
      </c>
      <c r="I373" s="138">
        <v>210</v>
      </c>
      <c r="J373" s="138">
        <f>ROUND(I373*H373,2)</f>
        <v>1050</v>
      </c>
      <c r="K373" s="139"/>
      <c r="L373" s="27"/>
      <c r="M373" s="140" t="s">
        <v>1</v>
      </c>
      <c r="N373" s="141" t="s">
        <v>34</v>
      </c>
      <c r="O373" s="142">
        <v>0</v>
      </c>
      <c r="P373" s="142">
        <f>O373*H373</f>
        <v>0</v>
      </c>
      <c r="Q373" s="142">
        <v>0</v>
      </c>
      <c r="R373" s="142">
        <f>Q373*H373</f>
        <v>0</v>
      </c>
      <c r="S373" s="142">
        <v>0</v>
      </c>
      <c r="T373" s="143">
        <f>S373*H373</f>
        <v>0</v>
      </c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R373" s="144" t="s">
        <v>187</v>
      </c>
      <c r="AT373" s="144" t="s">
        <v>183</v>
      </c>
      <c r="AU373" s="144" t="s">
        <v>79</v>
      </c>
      <c r="AY373" s="14" t="s">
        <v>182</v>
      </c>
      <c r="BE373" s="145">
        <f>IF(N373="základní",J373,0)</f>
        <v>1050</v>
      </c>
      <c r="BF373" s="145">
        <f>IF(N373="snížená",J373,0)</f>
        <v>0</v>
      </c>
      <c r="BG373" s="145">
        <f>IF(N373="zákl. přenesená",J373,0)</f>
        <v>0</v>
      </c>
      <c r="BH373" s="145">
        <f>IF(N373="sníž. přenesená",J373,0)</f>
        <v>0</v>
      </c>
      <c r="BI373" s="145">
        <f>IF(N373="nulová",J373,0)</f>
        <v>0</v>
      </c>
      <c r="BJ373" s="14" t="s">
        <v>77</v>
      </c>
      <c r="BK373" s="145">
        <f>ROUND(I373*H373,2)</f>
        <v>1050</v>
      </c>
      <c r="BL373" s="14" t="s">
        <v>187</v>
      </c>
      <c r="BM373" s="144" t="s">
        <v>2431</v>
      </c>
    </row>
    <row r="374" spans="1:65" s="11" customFormat="1" ht="22.9" customHeight="1">
      <c r="B374" s="122"/>
      <c r="D374" s="123" t="s">
        <v>68</v>
      </c>
      <c r="E374" s="164" t="s">
        <v>2432</v>
      </c>
      <c r="F374" s="164" t="s">
        <v>2433</v>
      </c>
      <c r="J374" s="165">
        <f>BK374</f>
        <v>7350</v>
      </c>
      <c r="L374" s="122"/>
      <c r="M374" s="126"/>
      <c r="N374" s="127"/>
      <c r="O374" s="127"/>
      <c r="P374" s="128">
        <f>P375</f>
        <v>0</v>
      </c>
      <c r="Q374" s="127"/>
      <c r="R374" s="128">
        <f>R375</f>
        <v>0</v>
      </c>
      <c r="S374" s="127"/>
      <c r="T374" s="129">
        <f>T375</f>
        <v>0</v>
      </c>
      <c r="AR374" s="123" t="s">
        <v>77</v>
      </c>
      <c r="AT374" s="130" t="s">
        <v>68</v>
      </c>
      <c r="AU374" s="130" t="s">
        <v>77</v>
      </c>
      <c r="AY374" s="123" t="s">
        <v>182</v>
      </c>
      <c r="BK374" s="131">
        <f>BK375</f>
        <v>7350</v>
      </c>
    </row>
    <row r="375" spans="1:65" s="2" customFormat="1" ht="55.5" customHeight="1">
      <c r="A375" s="26"/>
      <c r="B375" s="132"/>
      <c r="C375" s="133" t="s">
        <v>592</v>
      </c>
      <c r="D375" s="133" t="s">
        <v>183</v>
      </c>
      <c r="E375" s="134" t="s">
        <v>2434</v>
      </c>
      <c r="F375" s="135" t="s">
        <v>2435</v>
      </c>
      <c r="G375" s="136" t="s">
        <v>236</v>
      </c>
      <c r="H375" s="137">
        <v>14</v>
      </c>
      <c r="I375" s="138">
        <v>525</v>
      </c>
      <c r="J375" s="138">
        <f>ROUND(I375*H375,2)</f>
        <v>7350</v>
      </c>
      <c r="K375" s="139"/>
      <c r="L375" s="27"/>
      <c r="M375" s="140" t="s">
        <v>1</v>
      </c>
      <c r="N375" s="141" t="s">
        <v>34</v>
      </c>
      <c r="O375" s="142">
        <v>0</v>
      </c>
      <c r="P375" s="142">
        <f>O375*H375</f>
        <v>0</v>
      </c>
      <c r="Q375" s="142">
        <v>0</v>
      </c>
      <c r="R375" s="142">
        <f>Q375*H375</f>
        <v>0</v>
      </c>
      <c r="S375" s="142">
        <v>0</v>
      </c>
      <c r="T375" s="143">
        <f>S375*H375</f>
        <v>0</v>
      </c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R375" s="144" t="s">
        <v>187</v>
      </c>
      <c r="AT375" s="144" t="s">
        <v>183</v>
      </c>
      <c r="AU375" s="144" t="s">
        <v>79</v>
      </c>
      <c r="AY375" s="14" t="s">
        <v>182</v>
      </c>
      <c r="BE375" s="145">
        <f>IF(N375="základní",J375,0)</f>
        <v>7350</v>
      </c>
      <c r="BF375" s="145">
        <f>IF(N375="snížená",J375,0)</f>
        <v>0</v>
      </c>
      <c r="BG375" s="145">
        <f>IF(N375="zákl. přenesená",J375,0)</f>
        <v>0</v>
      </c>
      <c r="BH375" s="145">
        <f>IF(N375="sníž. přenesená",J375,0)</f>
        <v>0</v>
      </c>
      <c r="BI375" s="145">
        <f>IF(N375="nulová",J375,0)</f>
        <v>0</v>
      </c>
      <c r="BJ375" s="14" t="s">
        <v>77</v>
      </c>
      <c r="BK375" s="145">
        <f>ROUND(I375*H375,2)</f>
        <v>7350</v>
      </c>
      <c r="BL375" s="14" t="s">
        <v>187</v>
      </c>
      <c r="BM375" s="144" t="s">
        <v>2436</v>
      </c>
    </row>
    <row r="376" spans="1:65" s="11" customFormat="1" ht="22.9" customHeight="1">
      <c r="B376" s="122"/>
      <c r="D376" s="123" t="s">
        <v>68</v>
      </c>
      <c r="E376" s="164" t="s">
        <v>2437</v>
      </c>
      <c r="F376" s="164" t="s">
        <v>2438</v>
      </c>
      <c r="J376" s="165">
        <f>BK376</f>
        <v>24147.9</v>
      </c>
      <c r="L376" s="122"/>
      <c r="M376" s="126"/>
      <c r="N376" s="127"/>
      <c r="O376" s="127"/>
      <c r="P376" s="128">
        <f>SUM(P377:P379)</f>
        <v>0</v>
      </c>
      <c r="Q376" s="127"/>
      <c r="R376" s="128">
        <f>SUM(R377:R379)</f>
        <v>0</v>
      </c>
      <c r="S376" s="127"/>
      <c r="T376" s="129">
        <f>SUM(T377:T379)</f>
        <v>0</v>
      </c>
      <c r="AR376" s="123" t="s">
        <v>77</v>
      </c>
      <c r="AT376" s="130" t="s">
        <v>68</v>
      </c>
      <c r="AU376" s="130" t="s">
        <v>77</v>
      </c>
      <c r="AY376" s="123" t="s">
        <v>182</v>
      </c>
      <c r="BK376" s="131">
        <f>SUM(BK377:BK379)</f>
        <v>24147.9</v>
      </c>
    </row>
    <row r="377" spans="1:65" s="2" customFormat="1" ht="16.5" customHeight="1">
      <c r="A377" s="26"/>
      <c r="B377" s="132"/>
      <c r="C377" s="133" t="s">
        <v>1008</v>
      </c>
      <c r="D377" s="133" t="s">
        <v>183</v>
      </c>
      <c r="E377" s="134" t="s">
        <v>2439</v>
      </c>
      <c r="F377" s="135" t="s">
        <v>2440</v>
      </c>
      <c r="G377" s="136" t="s">
        <v>1967</v>
      </c>
      <c r="H377" s="137">
        <v>1</v>
      </c>
      <c r="I377" s="138">
        <v>3987.9</v>
      </c>
      <c r="J377" s="138">
        <f>ROUND(I377*H377,2)</f>
        <v>3987.9</v>
      </c>
      <c r="K377" s="139"/>
      <c r="L377" s="27"/>
      <c r="M377" s="140" t="s">
        <v>1</v>
      </c>
      <c r="N377" s="141" t="s">
        <v>34</v>
      </c>
      <c r="O377" s="142">
        <v>0</v>
      </c>
      <c r="P377" s="142">
        <f>O377*H377</f>
        <v>0</v>
      </c>
      <c r="Q377" s="142">
        <v>0</v>
      </c>
      <c r="R377" s="142">
        <f>Q377*H377</f>
        <v>0</v>
      </c>
      <c r="S377" s="142">
        <v>0</v>
      </c>
      <c r="T377" s="143">
        <f>S377*H377</f>
        <v>0</v>
      </c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R377" s="144" t="s">
        <v>187</v>
      </c>
      <c r="AT377" s="144" t="s">
        <v>183</v>
      </c>
      <c r="AU377" s="144" t="s">
        <v>79</v>
      </c>
      <c r="AY377" s="14" t="s">
        <v>182</v>
      </c>
      <c r="BE377" s="145">
        <f>IF(N377="základní",J377,0)</f>
        <v>3987.9</v>
      </c>
      <c r="BF377" s="145">
        <f>IF(N377="snížená",J377,0)</f>
        <v>0</v>
      </c>
      <c r="BG377" s="145">
        <f>IF(N377="zákl. přenesená",J377,0)</f>
        <v>0</v>
      </c>
      <c r="BH377" s="145">
        <f>IF(N377="sníž. přenesená",J377,0)</f>
        <v>0</v>
      </c>
      <c r="BI377" s="145">
        <f>IF(N377="nulová",J377,0)</f>
        <v>0</v>
      </c>
      <c r="BJ377" s="14" t="s">
        <v>77</v>
      </c>
      <c r="BK377" s="145">
        <f>ROUND(I377*H377,2)</f>
        <v>3987.9</v>
      </c>
      <c r="BL377" s="14" t="s">
        <v>187</v>
      </c>
      <c r="BM377" s="144" t="s">
        <v>2441</v>
      </c>
    </row>
    <row r="378" spans="1:65" s="2" customFormat="1" ht="16.5" customHeight="1">
      <c r="A378" s="26"/>
      <c r="B378" s="132"/>
      <c r="C378" s="133" t="s">
        <v>596</v>
      </c>
      <c r="D378" s="133" t="s">
        <v>183</v>
      </c>
      <c r="E378" s="134" t="s">
        <v>2442</v>
      </c>
      <c r="F378" s="135" t="s">
        <v>2443</v>
      </c>
      <c r="G378" s="136" t="s">
        <v>1814</v>
      </c>
      <c r="H378" s="137">
        <v>24</v>
      </c>
      <c r="I378" s="138">
        <v>210</v>
      </c>
      <c r="J378" s="138">
        <f>ROUND(I378*H378,2)</f>
        <v>5040</v>
      </c>
      <c r="K378" s="139"/>
      <c r="L378" s="27"/>
      <c r="M378" s="140" t="s">
        <v>1</v>
      </c>
      <c r="N378" s="141" t="s">
        <v>34</v>
      </c>
      <c r="O378" s="142">
        <v>0</v>
      </c>
      <c r="P378" s="142">
        <f>O378*H378</f>
        <v>0</v>
      </c>
      <c r="Q378" s="142">
        <v>0</v>
      </c>
      <c r="R378" s="142">
        <f>Q378*H378</f>
        <v>0</v>
      </c>
      <c r="S378" s="142">
        <v>0</v>
      </c>
      <c r="T378" s="143">
        <f>S378*H378</f>
        <v>0</v>
      </c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R378" s="144" t="s">
        <v>187</v>
      </c>
      <c r="AT378" s="144" t="s">
        <v>183</v>
      </c>
      <c r="AU378" s="144" t="s">
        <v>79</v>
      </c>
      <c r="AY378" s="14" t="s">
        <v>182</v>
      </c>
      <c r="BE378" s="145">
        <f>IF(N378="základní",J378,0)</f>
        <v>5040</v>
      </c>
      <c r="BF378" s="145">
        <f>IF(N378="snížená",J378,0)</f>
        <v>0</v>
      </c>
      <c r="BG378" s="145">
        <f>IF(N378="zákl. přenesená",J378,0)</f>
        <v>0</v>
      </c>
      <c r="BH378" s="145">
        <f>IF(N378="sníž. přenesená",J378,0)</f>
        <v>0</v>
      </c>
      <c r="BI378" s="145">
        <f>IF(N378="nulová",J378,0)</f>
        <v>0</v>
      </c>
      <c r="BJ378" s="14" t="s">
        <v>77</v>
      </c>
      <c r="BK378" s="145">
        <f>ROUND(I378*H378,2)</f>
        <v>5040</v>
      </c>
      <c r="BL378" s="14" t="s">
        <v>187</v>
      </c>
      <c r="BM378" s="144" t="s">
        <v>2444</v>
      </c>
    </row>
    <row r="379" spans="1:65" s="2" customFormat="1" ht="21.75" customHeight="1">
      <c r="A379" s="26"/>
      <c r="B379" s="132"/>
      <c r="C379" s="133" t="s">
        <v>1015</v>
      </c>
      <c r="D379" s="133" t="s">
        <v>183</v>
      </c>
      <c r="E379" s="134" t="s">
        <v>2445</v>
      </c>
      <c r="F379" s="135" t="s">
        <v>2446</v>
      </c>
      <c r="G379" s="136" t="s">
        <v>1814</v>
      </c>
      <c r="H379" s="137">
        <v>72</v>
      </c>
      <c r="I379" s="138">
        <v>210</v>
      </c>
      <c r="J379" s="138">
        <f>ROUND(I379*H379,2)</f>
        <v>15120</v>
      </c>
      <c r="K379" s="139"/>
      <c r="L379" s="27"/>
      <c r="M379" s="156" t="s">
        <v>1</v>
      </c>
      <c r="N379" s="157" t="s">
        <v>34</v>
      </c>
      <c r="O379" s="158">
        <v>0</v>
      </c>
      <c r="P379" s="158">
        <f>O379*H379</f>
        <v>0</v>
      </c>
      <c r="Q379" s="158">
        <v>0</v>
      </c>
      <c r="R379" s="158">
        <f>Q379*H379</f>
        <v>0</v>
      </c>
      <c r="S379" s="158">
        <v>0</v>
      </c>
      <c r="T379" s="159">
        <f>S379*H379</f>
        <v>0</v>
      </c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R379" s="144" t="s">
        <v>187</v>
      </c>
      <c r="AT379" s="144" t="s">
        <v>183</v>
      </c>
      <c r="AU379" s="144" t="s">
        <v>79</v>
      </c>
      <c r="AY379" s="14" t="s">
        <v>182</v>
      </c>
      <c r="BE379" s="145">
        <f>IF(N379="základní",J379,0)</f>
        <v>15120</v>
      </c>
      <c r="BF379" s="145">
        <f>IF(N379="snížená",J379,0)</f>
        <v>0</v>
      </c>
      <c r="BG379" s="145">
        <f>IF(N379="zákl. přenesená",J379,0)</f>
        <v>0</v>
      </c>
      <c r="BH379" s="145">
        <f>IF(N379="sníž. přenesená",J379,0)</f>
        <v>0</v>
      </c>
      <c r="BI379" s="145">
        <f>IF(N379="nulová",J379,0)</f>
        <v>0</v>
      </c>
      <c r="BJ379" s="14" t="s">
        <v>77</v>
      </c>
      <c r="BK379" s="145">
        <f>ROUND(I379*H379,2)</f>
        <v>15120</v>
      </c>
      <c r="BL379" s="14" t="s">
        <v>187</v>
      </c>
      <c r="BM379" s="144" t="s">
        <v>2447</v>
      </c>
    </row>
    <row r="380" spans="1:65" s="2" customFormat="1" ht="6.95" customHeight="1">
      <c r="A380" s="26"/>
      <c r="B380" s="41"/>
      <c r="C380" s="42"/>
      <c r="D380" s="42"/>
      <c r="E380" s="42"/>
      <c r="F380" s="42"/>
      <c r="G380" s="42"/>
      <c r="H380" s="42"/>
      <c r="I380" s="42"/>
      <c r="J380" s="42"/>
      <c r="K380" s="42"/>
      <c r="L380" s="27"/>
      <c r="M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</row>
  </sheetData>
  <autoFilter ref="C132:K379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6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112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2448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ROUND(J125, 2)</f>
        <v>850314.47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ROUND((SUM(BE125:BE165)),  2)</f>
        <v>850314.47</v>
      </c>
      <c r="G33" s="26"/>
      <c r="H33" s="26"/>
      <c r="I33" s="95">
        <v>0.21</v>
      </c>
      <c r="J33" s="94">
        <f>ROUND(((SUM(BE125:BE165))*I33),  2)</f>
        <v>178566.04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ROUND((SUM(BF125:BF165)),  2)</f>
        <v>0</v>
      </c>
      <c r="G34" s="26"/>
      <c r="H34" s="26"/>
      <c r="I34" s="95">
        <v>0.15</v>
      </c>
      <c r="J34" s="94">
        <f>ROUND(((SUM(BF125:BF165))*I34),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ROUND((SUM(BG125:BG165)),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ROUND((SUM(BH125:BH165)),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ROUND((SUM(BI125:BI165)),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1028880.51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12 - Komunikace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J125</f>
        <v>850314.47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1360</v>
      </c>
      <c r="E97" s="109"/>
      <c r="F97" s="109"/>
      <c r="G97" s="109"/>
      <c r="H97" s="109"/>
      <c r="I97" s="109"/>
      <c r="J97" s="110">
        <f>J126</f>
        <v>836133.61</v>
      </c>
      <c r="L97" s="107"/>
    </row>
    <row r="98" spans="1:31" s="12" customFormat="1" ht="19.899999999999999" customHeight="1">
      <c r="B98" s="160"/>
      <c r="D98" s="161" t="s">
        <v>1361</v>
      </c>
      <c r="E98" s="162"/>
      <c r="F98" s="162"/>
      <c r="G98" s="162"/>
      <c r="H98" s="162"/>
      <c r="I98" s="162"/>
      <c r="J98" s="163">
        <f>J127</f>
        <v>152045.74</v>
      </c>
      <c r="L98" s="160"/>
    </row>
    <row r="99" spans="1:31" s="12" customFormat="1" ht="19.899999999999999" customHeight="1">
      <c r="B99" s="160"/>
      <c r="D99" s="161" t="s">
        <v>2449</v>
      </c>
      <c r="E99" s="162"/>
      <c r="F99" s="162"/>
      <c r="G99" s="162"/>
      <c r="H99" s="162"/>
      <c r="I99" s="162"/>
      <c r="J99" s="163">
        <f>J139</f>
        <v>3868.77</v>
      </c>
      <c r="L99" s="160"/>
    </row>
    <row r="100" spans="1:31" s="12" customFormat="1" ht="19.899999999999999" customHeight="1">
      <c r="B100" s="160"/>
      <c r="D100" s="161" t="s">
        <v>1363</v>
      </c>
      <c r="E100" s="162"/>
      <c r="F100" s="162"/>
      <c r="G100" s="162"/>
      <c r="H100" s="162"/>
      <c r="I100" s="162"/>
      <c r="J100" s="163">
        <f>J141</f>
        <v>237.21</v>
      </c>
      <c r="L100" s="160"/>
    </row>
    <row r="101" spans="1:31" s="12" customFormat="1" ht="19.899999999999999" customHeight="1">
      <c r="B101" s="160"/>
      <c r="D101" s="161" t="s">
        <v>2450</v>
      </c>
      <c r="E101" s="162"/>
      <c r="F101" s="162"/>
      <c r="G101" s="162"/>
      <c r="H101" s="162"/>
      <c r="I101" s="162"/>
      <c r="J101" s="163">
        <f>J143</f>
        <v>555950.31000000006</v>
      </c>
      <c r="L101" s="160"/>
    </row>
    <row r="102" spans="1:31" s="12" customFormat="1" ht="19.899999999999999" customHeight="1">
      <c r="B102" s="160"/>
      <c r="D102" s="161" t="s">
        <v>1364</v>
      </c>
      <c r="E102" s="162"/>
      <c r="F102" s="162"/>
      <c r="G102" s="162"/>
      <c r="H102" s="162"/>
      <c r="I102" s="162"/>
      <c r="J102" s="163">
        <f>J153</f>
        <v>124031.57999999999</v>
      </c>
      <c r="L102" s="160"/>
    </row>
    <row r="103" spans="1:31" s="12" customFormat="1" ht="14.85" customHeight="1">
      <c r="B103" s="160"/>
      <c r="D103" s="161" t="s">
        <v>2451</v>
      </c>
      <c r="E103" s="162"/>
      <c r="F103" s="162"/>
      <c r="G103" s="162"/>
      <c r="H103" s="162"/>
      <c r="I103" s="162"/>
      <c r="J103" s="163">
        <f>J154</f>
        <v>124031.57999999999</v>
      </c>
      <c r="L103" s="160"/>
    </row>
    <row r="104" spans="1:31" s="9" customFormat="1" ht="24.95" customHeight="1">
      <c r="B104" s="107"/>
      <c r="D104" s="108" t="s">
        <v>1151</v>
      </c>
      <c r="E104" s="109"/>
      <c r="F104" s="109"/>
      <c r="G104" s="109"/>
      <c r="H104" s="109"/>
      <c r="I104" s="109"/>
      <c r="J104" s="110">
        <f>J163</f>
        <v>14180.86</v>
      </c>
      <c r="L104" s="107"/>
    </row>
    <row r="105" spans="1:31" s="12" customFormat="1" ht="19.899999999999999" customHeight="1">
      <c r="B105" s="160"/>
      <c r="D105" s="161" t="s">
        <v>2452</v>
      </c>
      <c r="E105" s="162"/>
      <c r="F105" s="162"/>
      <c r="G105" s="162"/>
      <c r="H105" s="162"/>
      <c r="I105" s="162"/>
      <c r="J105" s="163">
        <f>J164</f>
        <v>14180.86</v>
      </c>
      <c r="L105" s="160"/>
    </row>
    <row r="106" spans="1:31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31" s="2" customFormat="1" ht="6.95" customHeight="1">
      <c r="A111" s="26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95" customHeight="1">
      <c r="A112" s="26"/>
      <c r="B112" s="27"/>
      <c r="C112" s="18" t="s">
        <v>168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14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203" t="str">
        <f>E7</f>
        <v>Tělocvična - Chodová Planá</v>
      </c>
      <c r="F115" s="204"/>
      <c r="G115" s="204"/>
      <c r="H115" s="204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134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>
      <c r="A117" s="26"/>
      <c r="B117" s="27"/>
      <c r="C117" s="26"/>
      <c r="D117" s="26"/>
      <c r="E117" s="171" t="str">
        <f>E9</f>
        <v>12 - Komunikace</v>
      </c>
      <c r="F117" s="202"/>
      <c r="G117" s="202"/>
      <c r="H117" s="202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18</v>
      </c>
      <c r="D119" s="26"/>
      <c r="E119" s="26"/>
      <c r="F119" s="21" t="str">
        <f>F12</f>
        <v xml:space="preserve"> </v>
      </c>
      <c r="G119" s="26"/>
      <c r="H119" s="26"/>
      <c r="I119" s="23" t="s">
        <v>20</v>
      </c>
      <c r="J119" s="49">
        <f>IF(J12="","",J12)</f>
        <v>43927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7"/>
      <c r="C121" s="23" t="s">
        <v>21</v>
      </c>
      <c r="D121" s="26"/>
      <c r="E121" s="26"/>
      <c r="F121" s="21" t="str">
        <f>E15</f>
        <v xml:space="preserve"> </v>
      </c>
      <c r="G121" s="26"/>
      <c r="H121" s="26"/>
      <c r="I121" s="23" t="s">
        <v>25</v>
      </c>
      <c r="J121" s="24" t="str">
        <f>E21</f>
        <v xml:space="preserve"> </v>
      </c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2" customHeight="1">
      <c r="A122" s="26"/>
      <c r="B122" s="27"/>
      <c r="C122" s="23" t="s">
        <v>24</v>
      </c>
      <c r="D122" s="26"/>
      <c r="E122" s="26"/>
      <c r="F122" s="21" t="str">
        <f>IF(E18="","",E18)</f>
        <v>S&amp;H stavební a obchodní firma, spol. s.r.o.</v>
      </c>
      <c r="G122" s="26"/>
      <c r="H122" s="26"/>
      <c r="I122" s="23" t="s">
        <v>27</v>
      </c>
      <c r="J122" s="24" t="str">
        <f>E24</f>
        <v xml:space="preserve"> 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0" customFormat="1" ht="29.25" customHeight="1">
      <c r="A124" s="111"/>
      <c r="B124" s="112"/>
      <c r="C124" s="113" t="s">
        <v>169</v>
      </c>
      <c r="D124" s="114" t="s">
        <v>54</v>
      </c>
      <c r="E124" s="114" t="s">
        <v>50</v>
      </c>
      <c r="F124" s="114" t="s">
        <v>51</v>
      </c>
      <c r="G124" s="114" t="s">
        <v>170</v>
      </c>
      <c r="H124" s="114" t="s">
        <v>171</v>
      </c>
      <c r="I124" s="114" t="s">
        <v>172</v>
      </c>
      <c r="J124" s="115" t="s">
        <v>138</v>
      </c>
      <c r="K124" s="116" t="s">
        <v>173</v>
      </c>
      <c r="L124" s="117"/>
      <c r="M124" s="56" t="s">
        <v>1</v>
      </c>
      <c r="N124" s="57" t="s">
        <v>33</v>
      </c>
      <c r="O124" s="57" t="s">
        <v>174</v>
      </c>
      <c r="P124" s="57" t="s">
        <v>175</v>
      </c>
      <c r="Q124" s="57" t="s">
        <v>176</v>
      </c>
      <c r="R124" s="57" t="s">
        <v>177</v>
      </c>
      <c r="S124" s="57" t="s">
        <v>178</v>
      </c>
      <c r="T124" s="58" t="s">
        <v>179</v>
      </c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</row>
    <row r="125" spans="1:65" s="2" customFormat="1" ht="22.9" customHeight="1">
      <c r="A125" s="26"/>
      <c r="B125" s="27"/>
      <c r="C125" s="63" t="s">
        <v>180</v>
      </c>
      <c r="D125" s="26"/>
      <c r="E125" s="26"/>
      <c r="F125" s="26"/>
      <c r="G125" s="26"/>
      <c r="H125" s="26"/>
      <c r="I125" s="26"/>
      <c r="J125" s="118">
        <f>BK125</f>
        <v>850314.47</v>
      </c>
      <c r="K125" s="26"/>
      <c r="L125" s="27"/>
      <c r="M125" s="59"/>
      <c r="N125" s="50"/>
      <c r="O125" s="60"/>
      <c r="P125" s="119">
        <f>P126+P163</f>
        <v>656.44316500000002</v>
      </c>
      <c r="Q125" s="60"/>
      <c r="R125" s="119">
        <f>R126+R163</f>
        <v>620.15075988800004</v>
      </c>
      <c r="S125" s="60"/>
      <c r="T125" s="120">
        <f>T126+T163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68</v>
      </c>
      <c r="AU125" s="14" t="s">
        <v>140</v>
      </c>
      <c r="BK125" s="121">
        <f>BK126+BK163</f>
        <v>850314.47</v>
      </c>
    </row>
    <row r="126" spans="1:65" s="11" customFormat="1" ht="25.9" customHeight="1">
      <c r="B126" s="122"/>
      <c r="D126" s="123" t="s">
        <v>68</v>
      </c>
      <c r="E126" s="124" t="s">
        <v>1137</v>
      </c>
      <c r="F126" s="124" t="s">
        <v>1376</v>
      </c>
      <c r="J126" s="125">
        <f>BK126</f>
        <v>836133.61</v>
      </c>
      <c r="L126" s="122"/>
      <c r="M126" s="126"/>
      <c r="N126" s="127"/>
      <c r="O126" s="127"/>
      <c r="P126" s="128">
        <f>P127+P139+P141+P143+P153</f>
        <v>618.73156500000005</v>
      </c>
      <c r="Q126" s="127"/>
      <c r="R126" s="128">
        <f>R127+R139+R141+R143+R153</f>
        <v>620.12800288800008</v>
      </c>
      <c r="S126" s="127"/>
      <c r="T126" s="129">
        <f>T127+T139+T141+T143+T153</f>
        <v>0</v>
      </c>
      <c r="AR126" s="123" t="s">
        <v>77</v>
      </c>
      <c r="AT126" s="130" t="s">
        <v>68</v>
      </c>
      <c r="AU126" s="130" t="s">
        <v>69</v>
      </c>
      <c r="AY126" s="123" t="s">
        <v>182</v>
      </c>
      <c r="BK126" s="131">
        <f>BK127+BK139+BK141+BK143+BK153</f>
        <v>836133.61</v>
      </c>
    </row>
    <row r="127" spans="1:65" s="11" customFormat="1" ht="22.9" customHeight="1">
      <c r="B127" s="122"/>
      <c r="D127" s="123" t="s">
        <v>68</v>
      </c>
      <c r="E127" s="164" t="s">
        <v>77</v>
      </c>
      <c r="F127" s="164" t="s">
        <v>181</v>
      </c>
      <c r="J127" s="165">
        <f>BK127</f>
        <v>152045.74</v>
      </c>
      <c r="L127" s="122"/>
      <c r="M127" s="126"/>
      <c r="N127" s="127"/>
      <c r="O127" s="127"/>
      <c r="P127" s="128">
        <f>SUM(P128:P138)</f>
        <v>229.07469900000001</v>
      </c>
      <c r="Q127" s="127"/>
      <c r="R127" s="128">
        <f>SUM(R128:R138)</f>
        <v>0</v>
      </c>
      <c r="S127" s="127"/>
      <c r="T127" s="129">
        <f>SUM(T128:T138)</f>
        <v>0</v>
      </c>
      <c r="AR127" s="123" t="s">
        <v>77</v>
      </c>
      <c r="AT127" s="130" t="s">
        <v>68</v>
      </c>
      <c r="AU127" s="130" t="s">
        <v>77</v>
      </c>
      <c r="AY127" s="123" t="s">
        <v>182</v>
      </c>
      <c r="BK127" s="131">
        <f>SUM(BK128:BK138)</f>
        <v>152045.74</v>
      </c>
    </row>
    <row r="128" spans="1:65" s="2" customFormat="1" ht="16.5" customHeight="1">
      <c r="A128" s="26"/>
      <c r="B128" s="132"/>
      <c r="C128" s="133" t="s">
        <v>77</v>
      </c>
      <c r="D128" s="133" t="s">
        <v>183</v>
      </c>
      <c r="E128" s="134" t="s">
        <v>184</v>
      </c>
      <c r="F128" s="135" t="s">
        <v>185</v>
      </c>
      <c r="G128" s="136" t="s">
        <v>186</v>
      </c>
      <c r="H128" s="137">
        <v>10</v>
      </c>
      <c r="I128" s="138">
        <v>161.44999999999999</v>
      </c>
      <c r="J128" s="138">
        <f t="shared" ref="J128:J138" si="0">ROUND(I128*H128,2)</f>
        <v>1614.5</v>
      </c>
      <c r="K128" s="139"/>
      <c r="L128" s="27"/>
      <c r="M128" s="140" t="s">
        <v>1</v>
      </c>
      <c r="N128" s="141" t="s">
        <v>34</v>
      </c>
      <c r="O128" s="142">
        <v>0.49</v>
      </c>
      <c r="P128" s="142">
        <f t="shared" ref="P128:P138" si="1">O128*H128</f>
        <v>4.9000000000000004</v>
      </c>
      <c r="Q128" s="142">
        <v>0</v>
      </c>
      <c r="R128" s="142">
        <f t="shared" ref="R128:R138" si="2">Q128*H128</f>
        <v>0</v>
      </c>
      <c r="S128" s="142">
        <v>0</v>
      </c>
      <c r="T128" s="143">
        <f t="shared" ref="T128:T138" si="3"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4" t="s">
        <v>187</v>
      </c>
      <c r="AT128" s="144" t="s">
        <v>183</v>
      </c>
      <c r="AU128" s="144" t="s">
        <v>79</v>
      </c>
      <c r="AY128" s="14" t="s">
        <v>182</v>
      </c>
      <c r="BE128" s="145">
        <f t="shared" ref="BE128:BE138" si="4">IF(N128="základní",J128,0)</f>
        <v>1614.5</v>
      </c>
      <c r="BF128" s="145">
        <f t="shared" ref="BF128:BF138" si="5">IF(N128="snížená",J128,0)</f>
        <v>0</v>
      </c>
      <c r="BG128" s="145">
        <f t="shared" ref="BG128:BG138" si="6">IF(N128="zákl. přenesená",J128,0)</f>
        <v>0</v>
      </c>
      <c r="BH128" s="145">
        <f t="shared" ref="BH128:BH138" si="7">IF(N128="sníž. přenesená",J128,0)</f>
        <v>0</v>
      </c>
      <c r="BI128" s="145">
        <f t="shared" ref="BI128:BI138" si="8">IF(N128="nulová",J128,0)</f>
        <v>0</v>
      </c>
      <c r="BJ128" s="14" t="s">
        <v>77</v>
      </c>
      <c r="BK128" s="145">
        <f t="shared" ref="BK128:BK138" si="9">ROUND(I128*H128,2)</f>
        <v>1614.5</v>
      </c>
      <c r="BL128" s="14" t="s">
        <v>187</v>
      </c>
      <c r="BM128" s="144" t="s">
        <v>79</v>
      </c>
    </row>
    <row r="129" spans="1:65" s="2" customFormat="1" ht="16.5" customHeight="1">
      <c r="A129" s="26"/>
      <c r="B129" s="132"/>
      <c r="C129" s="133" t="s">
        <v>79</v>
      </c>
      <c r="D129" s="133" t="s">
        <v>183</v>
      </c>
      <c r="E129" s="134" t="s">
        <v>188</v>
      </c>
      <c r="F129" s="135" t="s">
        <v>189</v>
      </c>
      <c r="G129" s="136" t="s">
        <v>186</v>
      </c>
      <c r="H129" s="137">
        <v>10</v>
      </c>
      <c r="I129" s="138">
        <v>330.99</v>
      </c>
      <c r="J129" s="138">
        <f t="shared" si="0"/>
        <v>3309.9</v>
      </c>
      <c r="K129" s="139"/>
      <c r="L129" s="27"/>
      <c r="M129" s="140" t="s">
        <v>1</v>
      </c>
      <c r="N129" s="141" t="s">
        <v>34</v>
      </c>
      <c r="O129" s="142">
        <v>0.38900000000000001</v>
      </c>
      <c r="P129" s="142">
        <f t="shared" si="1"/>
        <v>3.89</v>
      </c>
      <c r="Q129" s="142">
        <v>0</v>
      </c>
      <c r="R129" s="142">
        <f t="shared" si="2"/>
        <v>0</v>
      </c>
      <c r="S129" s="142">
        <v>0</v>
      </c>
      <c r="T129" s="143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4" t="s">
        <v>187</v>
      </c>
      <c r="AT129" s="144" t="s">
        <v>183</v>
      </c>
      <c r="AU129" s="144" t="s">
        <v>79</v>
      </c>
      <c r="AY129" s="14" t="s">
        <v>182</v>
      </c>
      <c r="BE129" s="145">
        <f t="shared" si="4"/>
        <v>3309.9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4" t="s">
        <v>77</v>
      </c>
      <c r="BK129" s="145">
        <f t="shared" si="9"/>
        <v>3309.9</v>
      </c>
      <c r="BL129" s="14" t="s">
        <v>187</v>
      </c>
      <c r="BM129" s="144" t="s">
        <v>187</v>
      </c>
    </row>
    <row r="130" spans="1:65" s="2" customFormat="1" ht="16.5" customHeight="1">
      <c r="A130" s="26"/>
      <c r="B130" s="132"/>
      <c r="C130" s="133" t="s">
        <v>190</v>
      </c>
      <c r="D130" s="133" t="s">
        <v>183</v>
      </c>
      <c r="E130" s="134" t="s">
        <v>207</v>
      </c>
      <c r="F130" s="135" t="s">
        <v>208</v>
      </c>
      <c r="G130" s="136" t="s">
        <v>209</v>
      </c>
      <c r="H130" s="137">
        <v>130.04</v>
      </c>
      <c r="I130" s="138">
        <v>47.05</v>
      </c>
      <c r="J130" s="138">
        <f t="shared" si="0"/>
        <v>6118.38</v>
      </c>
      <c r="K130" s="139"/>
      <c r="L130" s="27"/>
      <c r="M130" s="140" t="s">
        <v>1</v>
      </c>
      <c r="N130" s="141" t="s">
        <v>34</v>
      </c>
      <c r="O130" s="142">
        <v>1.2999999999999999E-2</v>
      </c>
      <c r="P130" s="142">
        <f t="shared" si="1"/>
        <v>1.6905199999999998</v>
      </c>
      <c r="Q130" s="142">
        <v>0</v>
      </c>
      <c r="R130" s="142">
        <f t="shared" si="2"/>
        <v>0</v>
      </c>
      <c r="S130" s="142">
        <v>0</v>
      </c>
      <c r="T130" s="143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4" t="s">
        <v>187</v>
      </c>
      <c r="AT130" s="144" t="s">
        <v>183</v>
      </c>
      <c r="AU130" s="144" t="s">
        <v>79</v>
      </c>
      <c r="AY130" s="14" t="s">
        <v>182</v>
      </c>
      <c r="BE130" s="145">
        <f t="shared" si="4"/>
        <v>6118.38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4" t="s">
        <v>77</v>
      </c>
      <c r="BK130" s="145">
        <f t="shared" si="9"/>
        <v>6118.38</v>
      </c>
      <c r="BL130" s="14" t="s">
        <v>187</v>
      </c>
      <c r="BM130" s="144" t="s">
        <v>194</v>
      </c>
    </row>
    <row r="131" spans="1:65" s="2" customFormat="1" ht="16.5" customHeight="1">
      <c r="A131" s="26"/>
      <c r="B131" s="132"/>
      <c r="C131" s="133" t="s">
        <v>187</v>
      </c>
      <c r="D131" s="133" t="s">
        <v>183</v>
      </c>
      <c r="E131" s="134" t="s">
        <v>2453</v>
      </c>
      <c r="F131" s="135" t="s">
        <v>2454</v>
      </c>
      <c r="G131" s="136" t="s">
        <v>209</v>
      </c>
      <c r="H131" s="137">
        <v>132.17599999999999</v>
      </c>
      <c r="I131" s="138">
        <v>110.26</v>
      </c>
      <c r="J131" s="138">
        <f t="shared" si="0"/>
        <v>14573.73</v>
      </c>
      <c r="K131" s="139"/>
      <c r="L131" s="27"/>
      <c r="M131" s="140" t="s">
        <v>1</v>
      </c>
      <c r="N131" s="141" t="s">
        <v>34</v>
      </c>
      <c r="O131" s="142">
        <v>0.155</v>
      </c>
      <c r="P131" s="142">
        <f t="shared" si="1"/>
        <v>20.487279999999998</v>
      </c>
      <c r="Q131" s="142">
        <v>0</v>
      </c>
      <c r="R131" s="142">
        <f t="shared" si="2"/>
        <v>0</v>
      </c>
      <c r="S131" s="142">
        <v>0</v>
      </c>
      <c r="T131" s="143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4" t="s">
        <v>187</v>
      </c>
      <c r="AT131" s="144" t="s">
        <v>183</v>
      </c>
      <c r="AU131" s="144" t="s">
        <v>79</v>
      </c>
      <c r="AY131" s="14" t="s">
        <v>182</v>
      </c>
      <c r="BE131" s="145">
        <f t="shared" si="4"/>
        <v>14573.73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4" t="s">
        <v>77</v>
      </c>
      <c r="BK131" s="145">
        <f t="shared" si="9"/>
        <v>14573.73</v>
      </c>
      <c r="BL131" s="14" t="s">
        <v>187</v>
      </c>
      <c r="BM131" s="144" t="s">
        <v>198</v>
      </c>
    </row>
    <row r="132" spans="1:65" s="2" customFormat="1" ht="21.75" customHeight="1">
      <c r="A132" s="26"/>
      <c r="B132" s="132"/>
      <c r="C132" s="133" t="s">
        <v>199</v>
      </c>
      <c r="D132" s="133" t="s">
        <v>183</v>
      </c>
      <c r="E132" s="134" t="s">
        <v>254</v>
      </c>
      <c r="F132" s="135" t="s">
        <v>255</v>
      </c>
      <c r="G132" s="136" t="s">
        <v>209</v>
      </c>
      <c r="H132" s="137">
        <v>121.43600000000001</v>
      </c>
      <c r="I132" s="138">
        <v>259.22000000000003</v>
      </c>
      <c r="J132" s="138">
        <f t="shared" si="0"/>
        <v>31478.639999999999</v>
      </c>
      <c r="K132" s="139"/>
      <c r="L132" s="27"/>
      <c r="M132" s="140" t="s">
        <v>1</v>
      </c>
      <c r="N132" s="141" t="s">
        <v>34</v>
      </c>
      <c r="O132" s="142">
        <v>8.6999999999999994E-2</v>
      </c>
      <c r="P132" s="142">
        <f t="shared" si="1"/>
        <v>10.564932000000001</v>
      </c>
      <c r="Q132" s="142">
        <v>0</v>
      </c>
      <c r="R132" s="142">
        <f t="shared" si="2"/>
        <v>0</v>
      </c>
      <c r="S132" s="142">
        <v>0</v>
      </c>
      <c r="T132" s="143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4" t="s">
        <v>187</v>
      </c>
      <c r="AT132" s="144" t="s">
        <v>183</v>
      </c>
      <c r="AU132" s="144" t="s">
        <v>79</v>
      </c>
      <c r="AY132" s="14" t="s">
        <v>182</v>
      </c>
      <c r="BE132" s="145">
        <f t="shared" si="4"/>
        <v>31478.639999999999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4" t="s">
        <v>77</v>
      </c>
      <c r="BK132" s="145">
        <f t="shared" si="9"/>
        <v>31478.639999999999</v>
      </c>
      <c r="BL132" s="14" t="s">
        <v>187</v>
      </c>
      <c r="BM132" s="144" t="s">
        <v>104</v>
      </c>
    </row>
    <row r="133" spans="1:65" s="2" customFormat="1" ht="16.5" customHeight="1">
      <c r="A133" s="26"/>
      <c r="B133" s="132"/>
      <c r="C133" s="133" t="s">
        <v>194</v>
      </c>
      <c r="D133" s="133" t="s">
        <v>183</v>
      </c>
      <c r="E133" s="134" t="s">
        <v>257</v>
      </c>
      <c r="F133" s="135" t="s">
        <v>258</v>
      </c>
      <c r="G133" s="136" t="s">
        <v>209</v>
      </c>
      <c r="H133" s="137">
        <v>1214.355</v>
      </c>
      <c r="I133" s="138">
        <v>15.86</v>
      </c>
      <c r="J133" s="138">
        <f t="shared" si="0"/>
        <v>19259.669999999998</v>
      </c>
      <c r="K133" s="139"/>
      <c r="L133" s="27"/>
      <c r="M133" s="140" t="s">
        <v>1</v>
      </c>
      <c r="N133" s="141" t="s">
        <v>34</v>
      </c>
      <c r="O133" s="142">
        <v>5.0000000000000001E-3</v>
      </c>
      <c r="P133" s="142">
        <f t="shared" si="1"/>
        <v>6.0717750000000006</v>
      </c>
      <c r="Q133" s="142">
        <v>0</v>
      </c>
      <c r="R133" s="142">
        <f t="shared" si="2"/>
        <v>0</v>
      </c>
      <c r="S133" s="142">
        <v>0</v>
      </c>
      <c r="T133" s="143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4" t="s">
        <v>187</v>
      </c>
      <c r="AT133" s="144" t="s">
        <v>183</v>
      </c>
      <c r="AU133" s="144" t="s">
        <v>79</v>
      </c>
      <c r="AY133" s="14" t="s">
        <v>182</v>
      </c>
      <c r="BE133" s="145">
        <f t="shared" si="4"/>
        <v>19259.669999999998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4" t="s">
        <v>77</v>
      </c>
      <c r="BK133" s="145">
        <f t="shared" si="9"/>
        <v>19259.669999999998</v>
      </c>
      <c r="BL133" s="14" t="s">
        <v>187</v>
      </c>
      <c r="BM133" s="144" t="s">
        <v>110</v>
      </c>
    </row>
    <row r="134" spans="1:65" s="2" customFormat="1" ht="16.5" customHeight="1">
      <c r="A134" s="26"/>
      <c r="B134" s="132"/>
      <c r="C134" s="133" t="s">
        <v>204</v>
      </c>
      <c r="D134" s="133" t="s">
        <v>183</v>
      </c>
      <c r="E134" s="134" t="s">
        <v>261</v>
      </c>
      <c r="F134" s="135" t="s">
        <v>262</v>
      </c>
      <c r="G134" s="136" t="s">
        <v>209</v>
      </c>
      <c r="H134" s="137">
        <v>132.17599999999999</v>
      </c>
      <c r="I134" s="138">
        <v>44.64</v>
      </c>
      <c r="J134" s="138">
        <f t="shared" si="0"/>
        <v>5900.34</v>
      </c>
      <c r="K134" s="139"/>
      <c r="L134" s="27"/>
      <c r="M134" s="140" t="s">
        <v>1</v>
      </c>
      <c r="N134" s="141" t="s">
        <v>34</v>
      </c>
      <c r="O134" s="142">
        <v>7.1999999999999995E-2</v>
      </c>
      <c r="P134" s="142">
        <f t="shared" si="1"/>
        <v>9.516671999999998</v>
      </c>
      <c r="Q134" s="142">
        <v>0</v>
      </c>
      <c r="R134" s="142">
        <f t="shared" si="2"/>
        <v>0</v>
      </c>
      <c r="S134" s="142">
        <v>0</v>
      </c>
      <c r="T134" s="143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4" t="s">
        <v>187</v>
      </c>
      <c r="AT134" s="144" t="s">
        <v>183</v>
      </c>
      <c r="AU134" s="144" t="s">
        <v>79</v>
      </c>
      <c r="AY134" s="14" t="s">
        <v>182</v>
      </c>
      <c r="BE134" s="145">
        <f t="shared" si="4"/>
        <v>5900.34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4" t="s">
        <v>77</v>
      </c>
      <c r="BK134" s="145">
        <f t="shared" si="9"/>
        <v>5900.34</v>
      </c>
      <c r="BL134" s="14" t="s">
        <v>187</v>
      </c>
      <c r="BM134" s="144" t="s">
        <v>116</v>
      </c>
    </row>
    <row r="135" spans="1:65" s="2" customFormat="1" ht="16.5" customHeight="1">
      <c r="A135" s="26"/>
      <c r="B135" s="132"/>
      <c r="C135" s="133" t="s">
        <v>198</v>
      </c>
      <c r="D135" s="133" t="s">
        <v>183</v>
      </c>
      <c r="E135" s="134" t="s">
        <v>268</v>
      </c>
      <c r="F135" s="135" t="s">
        <v>269</v>
      </c>
      <c r="G135" s="136" t="s">
        <v>209</v>
      </c>
      <c r="H135" s="137">
        <v>10.74</v>
      </c>
      <c r="I135" s="138">
        <v>127.25</v>
      </c>
      <c r="J135" s="138">
        <f t="shared" si="0"/>
        <v>1366.67</v>
      </c>
      <c r="K135" s="139"/>
      <c r="L135" s="27"/>
      <c r="M135" s="140" t="s">
        <v>1</v>
      </c>
      <c r="N135" s="141" t="s">
        <v>34</v>
      </c>
      <c r="O135" s="142">
        <v>0.32800000000000001</v>
      </c>
      <c r="P135" s="142">
        <f t="shared" si="1"/>
        <v>3.5227200000000001</v>
      </c>
      <c r="Q135" s="142">
        <v>0</v>
      </c>
      <c r="R135" s="142">
        <f t="shared" si="2"/>
        <v>0</v>
      </c>
      <c r="S135" s="142">
        <v>0</v>
      </c>
      <c r="T135" s="143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4" t="s">
        <v>187</v>
      </c>
      <c r="AT135" s="144" t="s">
        <v>183</v>
      </c>
      <c r="AU135" s="144" t="s">
        <v>79</v>
      </c>
      <c r="AY135" s="14" t="s">
        <v>182</v>
      </c>
      <c r="BE135" s="145">
        <f t="shared" si="4"/>
        <v>1366.67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4" t="s">
        <v>77</v>
      </c>
      <c r="BK135" s="145">
        <f t="shared" si="9"/>
        <v>1366.67</v>
      </c>
      <c r="BL135" s="14" t="s">
        <v>187</v>
      </c>
      <c r="BM135" s="144" t="s">
        <v>121</v>
      </c>
    </row>
    <row r="136" spans="1:65" s="2" customFormat="1" ht="16.5" customHeight="1">
      <c r="A136" s="26"/>
      <c r="B136" s="132"/>
      <c r="C136" s="133" t="s">
        <v>210</v>
      </c>
      <c r="D136" s="133" t="s">
        <v>183</v>
      </c>
      <c r="E136" s="134" t="s">
        <v>278</v>
      </c>
      <c r="F136" s="135" t="s">
        <v>279</v>
      </c>
      <c r="G136" s="136" t="s">
        <v>186</v>
      </c>
      <c r="H136" s="137">
        <v>10</v>
      </c>
      <c r="I136" s="138">
        <v>127.25</v>
      </c>
      <c r="J136" s="138">
        <f t="shared" si="0"/>
        <v>1272.5</v>
      </c>
      <c r="K136" s="139"/>
      <c r="L136" s="27"/>
      <c r="M136" s="140" t="s">
        <v>1</v>
      </c>
      <c r="N136" s="141" t="s">
        <v>34</v>
      </c>
      <c r="O136" s="142">
        <v>0.32800000000000001</v>
      </c>
      <c r="P136" s="142">
        <f t="shared" si="1"/>
        <v>3.2800000000000002</v>
      </c>
      <c r="Q136" s="142">
        <v>0</v>
      </c>
      <c r="R136" s="142">
        <f t="shared" si="2"/>
        <v>0</v>
      </c>
      <c r="S136" s="142">
        <v>0</v>
      </c>
      <c r="T136" s="143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4" t="s">
        <v>187</v>
      </c>
      <c r="AT136" s="144" t="s">
        <v>183</v>
      </c>
      <c r="AU136" s="144" t="s">
        <v>79</v>
      </c>
      <c r="AY136" s="14" t="s">
        <v>182</v>
      </c>
      <c r="BE136" s="145">
        <f t="shared" si="4"/>
        <v>1272.5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4" t="s">
        <v>77</v>
      </c>
      <c r="BK136" s="145">
        <f t="shared" si="9"/>
        <v>1272.5</v>
      </c>
      <c r="BL136" s="14" t="s">
        <v>187</v>
      </c>
      <c r="BM136" s="144" t="s">
        <v>127</v>
      </c>
    </row>
    <row r="137" spans="1:65" s="2" customFormat="1" ht="16.5" customHeight="1">
      <c r="A137" s="26"/>
      <c r="B137" s="132"/>
      <c r="C137" s="133" t="s">
        <v>104</v>
      </c>
      <c r="D137" s="133" t="s">
        <v>183</v>
      </c>
      <c r="E137" s="134" t="s">
        <v>2455</v>
      </c>
      <c r="F137" s="135" t="s">
        <v>2456</v>
      </c>
      <c r="G137" s="136" t="s">
        <v>236</v>
      </c>
      <c r="H137" s="137">
        <v>650.20000000000005</v>
      </c>
      <c r="I137" s="138">
        <v>69.66</v>
      </c>
      <c r="J137" s="138">
        <f t="shared" si="0"/>
        <v>45292.93</v>
      </c>
      <c r="K137" s="139"/>
      <c r="L137" s="27"/>
      <c r="M137" s="140" t="s">
        <v>1</v>
      </c>
      <c r="N137" s="141" t="s">
        <v>34</v>
      </c>
      <c r="O137" s="142">
        <v>0.254</v>
      </c>
      <c r="P137" s="142">
        <f t="shared" si="1"/>
        <v>165.1508</v>
      </c>
      <c r="Q137" s="142">
        <v>0</v>
      </c>
      <c r="R137" s="142">
        <f t="shared" si="2"/>
        <v>0</v>
      </c>
      <c r="S137" s="142">
        <v>0</v>
      </c>
      <c r="T137" s="143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4" t="s">
        <v>187</v>
      </c>
      <c r="AT137" s="144" t="s">
        <v>183</v>
      </c>
      <c r="AU137" s="144" t="s">
        <v>79</v>
      </c>
      <c r="AY137" s="14" t="s">
        <v>182</v>
      </c>
      <c r="BE137" s="145">
        <f t="shared" si="4"/>
        <v>45292.93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4" t="s">
        <v>77</v>
      </c>
      <c r="BK137" s="145">
        <f t="shared" si="9"/>
        <v>45292.93</v>
      </c>
      <c r="BL137" s="14" t="s">
        <v>187</v>
      </c>
      <c r="BM137" s="144" t="s">
        <v>215</v>
      </c>
    </row>
    <row r="138" spans="1:65" s="2" customFormat="1" ht="16.5" customHeight="1">
      <c r="A138" s="26"/>
      <c r="B138" s="132"/>
      <c r="C138" s="133" t="s">
        <v>107</v>
      </c>
      <c r="D138" s="133" t="s">
        <v>183</v>
      </c>
      <c r="E138" s="134" t="s">
        <v>1384</v>
      </c>
      <c r="F138" s="135" t="s">
        <v>1385</v>
      </c>
      <c r="G138" s="136" t="s">
        <v>209</v>
      </c>
      <c r="H138" s="137">
        <v>121.43600000000001</v>
      </c>
      <c r="I138" s="138">
        <v>180</v>
      </c>
      <c r="J138" s="138">
        <f t="shared" si="0"/>
        <v>21858.48</v>
      </c>
      <c r="K138" s="139"/>
      <c r="L138" s="27"/>
      <c r="M138" s="140" t="s">
        <v>1</v>
      </c>
      <c r="N138" s="141" t="s">
        <v>34</v>
      </c>
      <c r="O138" s="142">
        <v>0</v>
      </c>
      <c r="P138" s="142">
        <f t="shared" si="1"/>
        <v>0</v>
      </c>
      <c r="Q138" s="142">
        <v>0</v>
      </c>
      <c r="R138" s="142">
        <f t="shared" si="2"/>
        <v>0</v>
      </c>
      <c r="S138" s="142">
        <v>0</v>
      </c>
      <c r="T138" s="143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4" t="s">
        <v>187</v>
      </c>
      <c r="AT138" s="144" t="s">
        <v>183</v>
      </c>
      <c r="AU138" s="144" t="s">
        <v>79</v>
      </c>
      <c r="AY138" s="14" t="s">
        <v>182</v>
      </c>
      <c r="BE138" s="145">
        <f t="shared" si="4"/>
        <v>21858.48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4" t="s">
        <v>77</v>
      </c>
      <c r="BK138" s="145">
        <f t="shared" si="9"/>
        <v>21858.48</v>
      </c>
      <c r="BL138" s="14" t="s">
        <v>187</v>
      </c>
      <c r="BM138" s="144" t="s">
        <v>218</v>
      </c>
    </row>
    <row r="139" spans="1:65" s="11" customFormat="1" ht="22.9" customHeight="1">
      <c r="B139" s="122"/>
      <c r="D139" s="123" t="s">
        <v>68</v>
      </c>
      <c r="E139" s="164" t="s">
        <v>79</v>
      </c>
      <c r="F139" s="164" t="s">
        <v>2457</v>
      </c>
      <c r="J139" s="165">
        <f>BK139</f>
        <v>3868.77</v>
      </c>
      <c r="L139" s="122"/>
      <c r="M139" s="126"/>
      <c r="N139" s="127"/>
      <c r="O139" s="127"/>
      <c r="P139" s="128">
        <f>P140</f>
        <v>2.9088500000000002</v>
      </c>
      <c r="Q139" s="127"/>
      <c r="R139" s="128">
        <f>R140</f>
        <v>0</v>
      </c>
      <c r="S139" s="127"/>
      <c r="T139" s="129">
        <f>T140</f>
        <v>0</v>
      </c>
      <c r="AR139" s="123" t="s">
        <v>77</v>
      </c>
      <c r="AT139" s="130" t="s">
        <v>68</v>
      </c>
      <c r="AU139" s="130" t="s">
        <v>77</v>
      </c>
      <c r="AY139" s="123" t="s">
        <v>182</v>
      </c>
      <c r="BK139" s="131">
        <f>BK140</f>
        <v>3868.77</v>
      </c>
    </row>
    <row r="140" spans="1:65" s="2" customFormat="1" ht="21.75" customHeight="1">
      <c r="A140" s="26"/>
      <c r="B140" s="132"/>
      <c r="C140" s="133" t="s">
        <v>110</v>
      </c>
      <c r="D140" s="133" t="s">
        <v>183</v>
      </c>
      <c r="E140" s="134" t="s">
        <v>293</v>
      </c>
      <c r="F140" s="135" t="s">
        <v>294</v>
      </c>
      <c r="G140" s="136" t="s">
        <v>236</v>
      </c>
      <c r="H140" s="137">
        <v>581.77</v>
      </c>
      <c r="I140" s="138">
        <v>6.65</v>
      </c>
      <c r="J140" s="138">
        <f>ROUND(I140*H140,2)</f>
        <v>3868.77</v>
      </c>
      <c r="K140" s="139"/>
      <c r="L140" s="27"/>
      <c r="M140" s="140" t="s">
        <v>1</v>
      </c>
      <c r="N140" s="141" t="s">
        <v>34</v>
      </c>
      <c r="O140" s="142">
        <v>5.0000000000000001E-3</v>
      </c>
      <c r="P140" s="142">
        <f>O140*H140</f>
        <v>2.9088500000000002</v>
      </c>
      <c r="Q140" s="142">
        <v>0</v>
      </c>
      <c r="R140" s="142">
        <f>Q140*H140</f>
        <v>0</v>
      </c>
      <c r="S140" s="142">
        <v>0</v>
      </c>
      <c r="T140" s="143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4" t="s">
        <v>187</v>
      </c>
      <c r="AT140" s="144" t="s">
        <v>183</v>
      </c>
      <c r="AU140" s="144" t="s">
        <v>79</v>
      </c>
      <c r="AY140" s="14" t="s">
        <v>182</v>
      </c>
      <c r="BE140" s="145">
        <f>IF(N140="základní",J140,0)</f>
        <v>3868.77</v>
      </c>
      <c r="BF140" s="145">
        <f>IF(N140="snížená",J140,0)</f>
        <v>0</v>
      </c>
      <c r="BG140" s="145">
        <f>IF(N140="zákl. přenesená",J140,0)</f>
        <v>0</v>
      </c>
      <c r="BH140" s="145">
        <f>IF(N140="sníž. přenesená",J140,0)</f>
        <v>0</v>
      </c>
      <c r="BI140" s="145">
        <f>IF(N140="nulová",J140,0)</f>
        <v>0</v>
      </c>
      <c r="BJ140" s="14" t="s">
        <v>77</v>
      </c>
      <c r="BK140" s="145">
        <f>ROUND(I140*H140,2)</f>
        <v>3868.77</v>
      </c>
      <c r="BL140" s="14" t="s">
        <v>187</v>
      </c>
      <c r="BM140" s="144" t="s">
        <v>221</v>
      </c>
    </row>
    <row r="141" spans="1:65" s="11" customFormat="1" ht="22.9" customHeight="1">
      <c r="B141" s="122"/>
      <c r="D141" s="123" t="s">
        <v>68</v>
      </c>
      <c r="E141" s="164" t="s">
        <v>187</v>
      </c>
      <c r="F141" s="164" t="s">
        <v>455</v>
      </c>
      <c r="J141" s="165">
        <f>BK141</f>
        <v>237.21</v>
      </c>
      <c r="L141" s="122"/>
      <c r="M141" s="126"/>
      <c r="N141" s="127"/>
      <c r="O141" s="127"/>
      <c r="P141" s="128">
        <f>P142</f>
        <v>0.15000000000000002</v>
      </c>
      <c r="Q141" s="127"/>
      <c r="R141" s="128">
        <f>R142</f>
        <v>2.4270000000000003E-3</v>
      </c>
      <c r="S141" s="127"/>
      <c r="T141" s="129">
        <f>T142</f>
        <v>0</v>
      </c>
      <c r="AR141" s="123" t="s">
        <v>77</v>
      </c>
      <c r="AT141" s="130" t="s">
        <v>68</v>
      </c>
      <c r="AU141" s="130" t="s">
        <v>77</v>
      </c>
      <c r="AY141" s="123" t="s">
        <v>182</v>
      </c>
      <c r="BK141" s="131">
        <f>BK142</f>
        <v>237.21</v>
      </c>
    </row>
    <row r="142" spans="1:65" s="2" customFormat="1" ht="16.5" customHeight="1">
      <c r="A142" s="26"/>
      <c r="B142" s="132"/>
      <c r="C142" s="133" t="s">
        <v>113</v>
      </c>
      <c r="D142" s="133" t="s">
        <v>183</v>
      </c>
      <c r="E142" s="134" t="s">
        <v>2458</v>
      </c>
      <c r="F142" s="135" t="s">
        <v>2459</v>
      </c>
      <c r="G142" s="136" t="s">
        <v>197</v>
      </c>
      <c r="H142" s="137">
        <v>3</v>
      </c>
      <c r="I142" s="138">
        <v>79.069999999999993</v>
      </c>
      <c r="J142" s="138">
        <f>ROUND(I142*H142,2)</f>
        <v>237.21</v>
      </c>
      <c r="K142" s="139"/>
      <c r="L142" s="27"/>
      <c r="M142" s="140" t="s">
        <v>1</v>
      </c>
      <c r="N142" s="141" t="s">
        <v>34</v>
      </c>
      <c r="O142" s="142">
        <v>0.05</v>
      </c>
      <c r="P142" s="142">
        <f>O142*H142</f>
        <v>0.15000000000000002</v>
      </c>
      <c r="Q142" s="142">
        <v>8.0900000000000004E-4</v>
      </c>
      <c r="R142" s="142">
        <f>Q142*H142</f>
        <v>2.4270000000000003E-3</v>
      </c>
      <c r="S142" s="142">
        <v>0</v>
      </c>
      <c r="T142" s="143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4" t="s">
        <v>187</v>
      </c>
      <c r="AT142" s="144" t="s">
        <v>183</v>
      </c>
      <c r="AU142" s="144" t="s">
        <v>79</v>
      </c>
      <c r="AY142" s="14" t="s">
        <v>182</v>
      </c>
      <c r="BE142" s="145">
        <f>IF(N142="základní",J142,0)</f>
        <v>237.21</v>
      </c>
      <c r="BF142" s="145">
        <f>IF(N142="snížená",J142,0)</f>
        <v>0</v>
      </c>
      <c r="BG142" s="145">
        <f>IF(N142="zákl. přenesená",J142,0)</f>
        <v>0</v>
      </c>
      <c r="BH142" s="145">
        <f>IF(N142="sníž. přenesená",J142,0)</f>
        <v>0</v>
      </c>
      <c r="BI142" s="145">
        <f>IF(N142="nulová",J142,0)</f>
        <v>0</v>
      </c>
      <c r="BJ142" s="14" t="s">
        <v>77</v>
      </c>
      <c r="BK142" s="145">
        <f>ROUND(I142*H142,2)</f>
        <v>237.21</v>
      </c>
      <c r="BL142" s="14" t="s">
        <v>187</v>
      </c>
      <c r="BM142" s="144" t="s">
        <v>224</v>
      </c>
    </row>
    <row r="143" spans="1:65" s="11" customFormat="1" ht="22.9" customHeight="1">
      <c r="B143" s="122"/>
      <c r="D143" s="123" t="s">
        <v>68</v>
      </c>
      <c r="E143" s="164" t="s">
        <v>199</v>
      </c>
      <c r="F143" s="164" t="s">
        <v>2460</v>
      </c>
      <c r="J143" s="165">
        <f>BK143</f>
        <v>555950.31000000006</v>
      </c>
      <c r="L143" s="122"/>
      <c r="M143" s="126"/>
      <c r="N143" s="127"/>
      <c r="O143" s="127"/>
      <c r="P143" s="128">
        <f>SUM(P144:P152)</f>
        <v>290.58481600000005</v>
      </c>
      <c r="Q143" s="127"/>
      <c r="R143" s="128">
        <f>SUM(R144:R152)</f>
        <v>559.69915170000002</v>
      </c>
      <c r="S143" s="127"/>
      <c r="T143" s="129">
        <f>SUM(T144:T152)</f>
        <v>0</v>
      </c>
      <c r="AR143" s="123" t="s">
        <v>77</v>
      </c>
      <c r="AT143" s="130" t="s">
        <v>68</v>
      </c>
      <c r="AU143" s="130" t="s">
        <v>77</v>
      </c>
      <c r="AY143" s="123" t="s">
        <v>182</v>
      </c>
      <c r="BK143" s="131">
        <f>SUM(BK144:BK152)</f>
        <v>555950.31000000006</v>
      </c>
    </row>
    <row r="144" spans="1:65" s="2" customFormat="1" ht="16.5" customHeight="1">
      <c r="A144" s="26"/>
      <c r="B144" s="132"/>
      <c r="C144" s="133" t="s">
        <v>116</v>
      </c>
      <c r="D144" s="133" t="s">
        <v>183</v>
      </c>
      <c r="E144" s="134" t="s">
        <v>2461</v>
      </c>
      <c r="F144" s="135" t="s">
        <v>2462</v>
      </c>
      <c r="G144" s="136" t="s">
        <v>236</v>
      </c>
      <c r="H144" s="137">
        <v>559.54999999999995</v>
      </c>
      <c r="I144" s="138">
        <v>190.82</v>
      </c>
      <c r="J144" s="138">
        <f t="shared" ref="J144:J152" si="10">ROUND(I144*H144,2)</f>
        <v>106773.33</v>
      </c>
      <c r="K144" s="139"/>
      <c r="L144" s="27"/>
      <c r="M144" s="140" t="s">
        <v>1</v>
      </c>
      <c r="N144" s="141" t="s">
        <v>34</v>
      </c>
      <c r="O144" s="142">
        <v>2.8000000000000001E-2</v>
      </c>
      <c r="P144" s="142">
        <f t="shared" ref="P144:P152" si="11">O144*H144</f>
        <v>15.667399999999999</v>
      </c>
      <c r="Q144" s="142">
        <v>0.38700000000000001</v>
      </c>
      <c r="R144" s="142">
        <f t="shared" ref="R144:R152" si="12">Q144*H144</f>
        <v>216.54585</v>
      </c>
      <c r="S144" s="142">
        <v>0</v>
      </c>
      <c r="T144" s="143">
        <f t="shared" ref="T144:T152" si="13"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4" t="s">
        <v>187</v>
      </c>
      <c r="AT144" s="144" t="s">
        <v>183</v>
      </c>
      <c r="AU144" s="144" t="s">
        <v>79</v>
      </c>
      <c r="AY144" s="14" t="s">
        <v>182</v>
      </c>
      <c r="BE144" s="145">
        <f t="shared" ref="BE144:BE152" si="14">IF(N144="základní",J144,0)</f>
        <v>106773.33</v>
      </c>
      <c r="BF144" s="145">
        <f t="shared" ref="BF144:BF152" si="15">IF(N144="snížená",J144,0)</f>
        <v>0</v>
      </c>
      <c r="BG144" s="145">
        <f t="shared" ref="BG144:BG152" si="16">IF(N144="zákl. přenesená",J144,0)</f>
        <v>0</v>
      </c>
      <c r="BH144" s="145">
        <f t="shared" ref="BH144:BH152" si="17">IF(N144="sníž. přenesená",J144,0)</f>
        <v>0</v>
      </c>
      <c r="BI144" s="145">
        <f t="shared" ref="BI144:BI152" si="18">IF(N144="nulová",J144,0)</f>
        <v>0</v>
      </c>
      <c r="BJ144" s="14" t="s">
        <v>77</v>
      </c>
      <c r="BK144" s="145">
        <f t="shared" ref="BK144:BK152" si="19">ROUND(I144*H144,2)</f>
        <v>106773.33</v>
      </c>
      <c r="BL144" s="14" t="s">
        <v>187</v>
      </c>
      <c r="BM144" s="144" t="s">
        <v>227</v>
      </c>
    </row>
    <row r="145" spans="1:65" s="2" customFormat="1" ht="16.5" customHeight="1">
      <c r="A145" s="26"/>
      <c r="B145" s="132"/>
      <c r="C145" s="133" t="s">
        <v>8</v>
      </c>
      <c r="D145" s="133" t="s">
        <v>183</v>
      </c>
      <c r="E145" s="134" t="s">
        <v>2463</v>
      </c>
      <c r="F145" s="135" t="s">
        <v>2464</v>
      </c>
      <c r="G145" s="136" t="s">
        <v>236</v>
      </c>
      <c r="H145" s="137">
        <v>559.54999999999995</v>
      </c>
      <c r="I145" s="138">
        <v>62.97</v>
      </c>
      <c r="J145" s="138">
        <f t="shared" si="10"/>
        <v>35234.86</v>
      </c>
      <c r="K145" s="139"/>
      <c r="L145" s="27"/>
      <c r="M145" s="140" t="s">
        <v>1</v>
      </c>
      <c r="N145" s="141" t="s">
        <v>34</v>
      </c>
      <c r="O145" s="142">
        <v>2.1000000000000001E-2</v>
      </c>
      <c r="P145" s="142">
        <f t="shared" si="11"/>
        <v>11.75055</v>
      </c>
      <c r="Q145" s="142">
        <v>0.115</v>
      </c>
      <c r="R145" s="142">
        <f t="shared" si="12"/>
        <v>64.348249999999993</v>
      </c>
      <c r="S145" s="142">
        <v>0</v>
      </c>
      <c r="T145" s="143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4" t="s">
        <v>187</v>
      </c>
      <c r="AT145" s="144" t="s">
        <v>183</v>
      </c>
      <c r="AU145" s="144" t="s">
        <v>79</v>
      </c>
      <c r="AY145" s="14" t="s">
        <v>182</v>
      </c>
      <c r="BE145" s="145">
        <f t="shared" si="14"/>
        <v>35234.86</v>
      </c>
      <c r="BF145" s="145">
        <f t="shared" si="15"/>
        <v>0</v>
      </c>
      <c r="BG145" s="145">
        <f t="shared" si="16"/>
        <v>0</v>
      </c>
      <c r="BH145" s="145">
        <f t="shared" si="17"/>
        <v>0</v>
      </c>
      <c r="BI145" s="145">
        <f t="shared" si="18"/>
        <v>0</v>
      </c>
      <c r="BJ145" s="14" t="s">
        <v>77</v>
      </c>
      <c r="BK145" s="145">
        <f t="shared" si="19"/>
        <v>35234.86</v>
      </c>
      <c r="BL145" s="14" t="s">
        <v>187</v>
      </c>
      <c r="BM145" s="144" t="s">
        <v>230</v>
      </c>
    </row>
    <row r="146" spans="1:65" s="2" customFormat="1" ht="16.5" customHeight="1">
      <c r="A146" s="26"/>
      <c r="B146" s="132"/>
      <c r="C146" s="133" t="s">
        <v>121</v>
      </c>
      <c r="D146" s="133" t="s">
        <v>183</v>
      </c>
      <c r="E146" s="134" t="s">
        <v>2465</v>
      </c>
      <c r="F146" s="135" t="s">
        <v>2466</v>
      </c>
      <c r="G146" s="136" t="s">
        <v>236</v>
      </c>
      <c r="H146" s="137">
        <v>559.54999999999995</v>
      </c>
      <c r="I146" s="138">
        <v>111.44</v>
      </c>
      <c r="J146" s="138">
        <f t="shared" si="10"/>
        <v>62356.25</v>
      </c>
      <c r="K146" s="139"/>
      <c r="L146" s="27"/>
      <c r="M146" s="140" t="s">
        <v>1</v>
      </c>
      <c r="N146" s="141" t="s">
        <v>34</v>
      </c>
      <c r="O146" s="142">
        <v>2.3E-2</v>
      </c>
      <c r="P146" s="142">
        <f t="shared" si="11"/>
        <v>12.869649999999998</v>
      </c>
      <c r="Q146" s="142">
        <v>0.23</v>
      </c>
      <c r="R146" s="142">
        <f t="shared" si="12"/>
        <v>128.69649999999999</v>
      </c>
      <c r="S146" s="142">
        <v>0</v>
      </c>
      <c r="T146" s="143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4" t="s">
        <v>187</v>
      </c>
      <c r="AT146" s="144" t="s">
        <v>183</v>
      </c>
      <c r="AU146" s="144" t="s">
        <v>79</v>
      </c>
      <c r="AY146" s="14" t="s">
        <v>182</v>
      </c>
      <c r="BE146" s="145">
        <f t="shared" si="14"/>
        <v>62356.25</v>
      </c>
      <c r="BF146" s="145">
        <f t="shared" si="15"/>
        <v>0</v>
      </c>
      <c r="BG146" s="145">
        <f t="shared" si="16"/>
        <v>0</v>
      </c>
      <c r="BH146" s="145">
        <f t="shared" si="17"/>
        <v>0</v>
      </c>
      <c r="BI146" s="145">
        <f t="shared" si="18"/>
        <v>0</v>
      </c>
      <c r="BJ146" s="14" t="s">
        <v>77</v>
      </c>
      <c r="BK146" s="145">
        <f t="shared" si="19"/>
        <v>62356.25</v>
      </c>
      <c r="BL146" s="14" t="s">
        <v>187</v>
      </c>
      <c r="BM146" s="144" t="s">
        <v>233</v>
      </c>
    </row>
    <row r="147" spans="1:65" s="2" customFormat="1" ht="16.5" customHeight="1">
      <c r="A147" s="26"/>
      <c r="B147" s="132"/>
      <c r="C147" s="133" t="s">
        <v>124</v>
      </c>
      <c r="D147" s="133" t="s">
        <v>183</v>
      </c>
      <c r="E147" s="134" t="s">
        <v>2467</v>
      </c>
      <c r="F147" s="135" t="s">
        <v>2468</v>
      </c>
      <c r="G147" s="136" t="s">
        <v>236</v>
      </c>
      <c r="H147" s="137">
        <v>3.6</v>
      </c>
      <c r="I147" s="138">
        <v>266.57</v>
      </c>
      <c r="J147" s="138">
        <f t="shared" si="10"/>
        <v>959.65</v>
      </c>
      <c r="K147" s="139"/>
      <c r="L147" s="27"/>
      <c r="M147" s="140" t="s">
        <v>1</v>
      </c>
      <c r="N147" s="141" t="s">
        <v>34</v>
      </c>
      <c r="O147" s="142">
        <v>0.78400000000000003</v>
      </c>
      <c r="P147" s="142">
        <f t="shared" si="11"/>
        <v>2.8224</v>
      </c>
      <c r="Q147" s="142">
        <v>8.5650000000000004E-2</v>
      </c>
      <c r="R147" s="142">
        <f t="shared" si="12"/>
        <v>0.30834</v>
      </c>
      <c r="S147" s="142">
        <v>0</v>
      </c>
      <c r="T147" s="143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4" t="s">
        <v>187</v>
      </c>
      <c r="AT147" s="144" t="s">
        <v>183</v>
      </c>
      <c r="AU147" s="144" t="s">
        <v>79</v>
      </c>
      <c r="AY147" s="14" t="s">
        <v>182</v>
      </c>
      <c r="BE147" s="145">
        <f t="shared" si="14"/>
        <v>959.65</v>
      </c>
      <c r="BF147" s="145">
        <f t="shared" si="15"/>
        <v>0</v>
      </c>
      <c r="BG147" s="145">
        <f t="shared" si="16"/>
        <v>0</v>
      </c>
      <c r="BH147" s="145">
        <f t="shared" si="17"/>
        <v>0</v>
      </c>
      <c r="BI147" s="145">
        <f t="shared" si="18"/>
        <v>0</v>
      </c>
      <c r="BJ147" s="14" t="s">
        <v>77</v>
      </c>
      <c r="BK147" s="145">
        <f t="shared" si="19"/>
        <v>959.65</v>
      </c>
      <c r="BL147" s="14" t="s">
        <v>187</v>
      </c>
      <c r="BM147" s="144" t="s">
        <v>237</v>
      </c>
    </row>
    <row r="148" spans="1:65" s="2" customFormat="1" ht="21.75" customHeight="1">
      <c r="A148" s="26"/>
      <c r="B148" s="132"/>
      <c r="C148" s="133" t="s">
        <v>127</v>
      </c>
      <c r="D148" s="133" t="s">
        <v>183</v>
      </c>
      <c r="E148" s="134" t="s">
        <v>2469</v>
      </c>
      <c r="F148" s="135" t="s">
        <v>2470</v>
      </c>
      <c r="G148" s="136" t="s">
        <v>236</v>
      </c>
      <c r="H148" s="137">
        <v>3.6720000000000002</v>
      </c>
      <c r="I148" s="138">
        <v>731.24</v>
      </c>
      <c r="J148" s="138">
        <f t="shared" si="10"/>
        <v>2685.11</v>
      </c>
      <c r="K148" s="139"/>
      <c r="L148" s="27"/>
      <c r="M148" s="140" t="s">
        <v>1</v>
      </c>
      <c r="N148" s="141" t="s">
        <v>34</v>
      </c>
      <c r="O148" s="142">
        <v>0.77800000000000002</v>
      </c>
      <c r="P148" s="142">
        <f t="shared" si="11"/>
        <v>2.8568160000000002</v>
      </c>
      <c r="Q148" s="142">
        <v>0.25924999999999998</v>
      </c>
      <c r="R148" s="142">
        <f t="shared" si="12"/>
        <v>0.95196599999999998</v>
      </c>
      <c r="S148" s="142">
        <v>0</v>
      </c>
      <c r="T148" s="143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4" t="s">
        <v>187</v>
      </c>
      <c r="AT148" s="144" t="s">
        <v>183</v>
      </c>
      <c r="AU148" s="144" t="s">
        <v>79</v>
      </c>
      <c r="AY148" s="14" t="s">
        <v>182</v>
      </c>
      <c r="BE148" s="145">
        <f t="shared" si="14"/>
        <v>2685.11</v>
      </c>
      <c r="BF148" s="145">
        <f t="shared" si="15"/>
        <v>0</v>
      </c>
      <c r="BG148" s="145">
        <f t="shared" si="16"/>
        <v>0</v>
      </c>
      <c r="BH148" s="145">
        <f t="shared" si="17"/>
        <v>0</v>
      </c>
      <c r="BI148" s="145">
        <f t="shared" si="18"/>
        <v>0</v>
      </c>
      <c r="BJ148" s="14" t="s">
        <v>77</v>
      </c>
      <c r="BK148" s="145">
        <f t="shared" si="19"/>
        <v>2685.11</v>
      </c>
      <c r="BL148" s="14" t="s">
        <v>187</v>
      </c>
      <c r="BM148" s="144" t="s">
        <v>240</v>
      </c>
    </row>
    <row r="149" spans="1:65" s="2" customFormat="1" ht="16.5" customHeight="1">
      <c r="A149" s="26"/>
      <c r="B149" s="132"/>
      <c r="C149" s="133" t="s">
        <v>130</v>
      </c>
      <c r="D149" s="133" t="s">
        <v>183</v>
      </c>
      <c r="E149" s="134" t="s">
        <v>2471</v>
      </c>
      <c r="F149" s="135" t="s">
        <v>2472</v>
      </c>
      <c r="G149" s="136" t="s">
        <v>236</v>
      </c>
      <c r="H149" s="137">
        <v>555.95000000000005</v>
      </c>
      <c r="I149" s="138">
        <v>235.73</v>
      </c>
      <c r="J149" s="138">
        <f t="shared" si="10"/>
        <v>131054.09</v>
      </c>
      <c r="K149" s="139"/>
      <c r="L149" s="27"/>
      <c r="M149" s="140" t="s">
        <v>1</v>
      </c>
      <c r="N149" s="141" t="s">
        <v>34</v>
      </c>
      <c r="O149" s="142">
        <v>0.44</v>
      </c>
      <c r="P149" s="142">
        <f t="shared" si="11"/>
        <v>244.61800000000002</v>
      </c>
      <c r="Q149" s="142">
        <v>8.0030000000000004E-2</v>
      </c>
      <c r="R149" s="142">
        <f t="shared" si="12"/>
        <v>44.492678500000004</v>
      </c>
      <c r="S149" s="142">
        <v>0</v>
      </c>
      <c r="T149" s="143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4" t="s">
        <v>187</v>
      </c>
      <c r="AT149" s="144" t="s">
        <v>183</v>
      </c>
      <c r="AU149" s="144" t="s">
        <v>79</v>
      </c>
      <c r="AY149" s="14" t="s">
        <v>182</v>
      </c>
      <c r="BE149" s="145">
        <f t="shared" si="14"/>
        <v>131054.09</v>
      </c>
      <c r="BF149" s="145">
        <f t="shared" si="15"/>
        <v>0</v>
      </c>
      <c r="BG149" s="145">
        <f t="shared" si="16"/>
        <v>0</v>
      </c>
      <c r="BH149" s="145">
        <f t="shared" si="17"/>
        <v>0</v>
      </c>
      <c r="BI149" s="145">
        <f t="shared" si="18"/>
        <v>0</v>
      </c>
      <c r="BJ149" s="14" t="s">
        <v>77</v>
      </c>
      <c r="BK149" s="145">
        <f t="shared" si="19"/>
        <v>131054.09</v>
      </c>
      <c r="BL149" s="14" t="s">
        <v>187</v>
      </c>
      <c r="BM149" s="144" t="s">
        <v>243</v>
      </c>
    </row>
    <row r="150" spans="1:65" s="2" customFormat="1" ht="16.5" customHeight="1">
      <c r="A150" s="26"/>
      <c r="B150" s="132"/>
      <c r="C150" s="146" t="s">
        <v>233</v>
      </c>
      <c r="D150" s="146" t="s">
        <v>272</v>
      </c>
      <c r="E150" s="147" t="s">
        <v>2473</v>
      </c>
      <c r="F150" s="148" t="s">
        <v>2474</v>
      </c>
      <c r="G150" s="149" t="s">
        <v>186</v>
      </c>
      <c r="H150" s="150">
        <v>2364.6779999999999</v>
      </c>
      <c r="I150" s="151">
        <v>77.349999999999994</v>
      </c>
      <c r="J150" s="151">
        <f t="shared" si="10"/>
        <v>182907.84</v>
      </c>
      <c r="K150" s="152"/>
      <c r="L150" s="153"/>
      <c r="M150" s="154" t="s">
        <v>1</v>
      </c>
      <c r="N150" s="155" t="s">
        <v>34</v>
      </c>
      <c r="O150" s="142">
        <v>0</v>
      </c>
      <c r="P150" s="142">
        <f t="shared" si="11"/>
        <v>0</v>
      </c>
      <c r="Q150" s="142">
        <v>3.2399999999999998E-2</v>
      </c>
      <c r="R150" s="142">
        <f t="shared" si="12"/>
        <v>76.615567199999987</v>
      </c>
      <c r="S150" s="142">
        <v>0</v>
      </c>
      <c r="T150" s="143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4" t="s">
        <v>198</v>
      </c>
      <c r="AT150" s="144" t="s">
        <v>272</v>
      </c>
      <c r="AU150" s="144" t="s">
        <v>79</v>
      </c>
      <c r="AY150" s="14" t="s">
        <v>182</v>
      </c>
      <c r="BE150" s="145">
        <f t="shared" si="14"/>
        <v>182907.84</v>
      </c>
      <c r="BF150" s="145">
        <f t="shared" si="15"/>
        <v>0</v>
      </c>
      <c r="BG150" s="145">
        <f t="shared" si="16"/>
        <v>0</v>
      </c>
      <c r="BH150" s="145">
        <f t="shared" si="17"/>
        <v>0</v>
      </c>
      <c r="BI150" s="145">
        <f t="shared" si="18"/>
        <v>0</v>
      </c>
      <c r="BJ150" s="14" t="s">
        <v>77</v>
      </c>
      <c r="BK150" s="145">
        <f t="shared" si="19"/>
        <v>182907.84</v>
      </c>
      <c r="BL150" s="14" t="s">
        <v>187</v>
      </c>
      <c r="BM150" s="144" t="s">
        <v>2475</v>
      </c>
    </row>
    <row r="151" spans="1:65" s="2" customFormat="1" ht="16.5" customHeight="1">
      <c r="A151" s="26"/>
      <c r="B151" s="132"/>
      <c r="C151" s="133" t="s">
        <v>7</v>
      </c>
      <c r="D151" s="133" t="s">
        <v>183</v>
      </c>
      <c r="E151" s="134" t="s">
        <v>2476</v>
      </c>
      <c r="F151" s="135" t="s">
        <v>2477</v>
      </c>
      <c r="G151" s="136" t="s">
        <v>209</v>
      </c>
      <c r="H151" s="137">
        <v>17.337</v>
      </c>
      <c r="I151" s="138">
        <v>1167.9000000000001</v>
      </c>
      <c r="J151" s="138">
        <f t="shared" si="10"/>
        <v>20247.88</v>
      </c>
      <c r="K151" s="139"/>
      <c r="L151" s="27"/>
      <c r="M151" s="140" t="s">
        <v>1</v>
      </c>
      <c r="N151" s="141" t="s">
        <v>34</v>
      </c>
      <c r="O151" s="142">
        <v>0</v>
      </c>
      <c r="P151" s="142">
        <f t="shared" si="11"/>
        <v>0</v>
      </c>
      <c r="Q151" s="142">
        <v>0</v>
      </c>
      <c r="R151" s="142">
        <f t="shared" si="12"/>
        <v>0</v>
      </c>
      <c r="S151" s="142">
        <v>0</v>
      </c>
      <c r="T151" s="143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4" t="s">
        <v>187</v>
      </c>
      <c r="AT151" s="144" t="s">
        <v>183</v>
      </c>
      <c r="AU151" s="144" t="s">
        <v>79</v>
      </c>
      <c r="AY151" s="14" t="s">
        <v>182</v>
      </c>
      <c r="BE151" s="145">
        <f t="shared" si="14"/>
        <v>20247.88</v>
      </c>
      <c r="BF151" s="145">
        <f t="shared" si="15"/>
        <v>0</v>
      </c>
      <c r="BG151" s="145">
        <f t="shared" si="16"/>
        <v>0</v>
      </c>
      <c r="BH151" s="145">
        <f t="shared" si="17"/>
        <v>0</v>
      </c>
      <c r="BI151" s="145">
        <f t="shared" si="18"/>
        <v>0</v>
      </c>
      <c r="BJ151" s="14" t="s">
        <v>77</v>
      </c>
      <c r="BK151" s="145">
        <f t="shared" si="19"/>
        <v>20247.88</v>
      </c>
      <c r="BL151" s="14" t="s">
        <v>187</v>
      </c>
      <c r="BM151" s="144" t="s">
        <v>249</v>
      </c>
    </row>
    <row r="152" spans="1:65" s="2" customFormat="1" ht="16.5" customHeight="1">
      <c r="A152" s="26"/>
      <c r="B152" s="132"/>
      <c r="C152" s="146" t="s">
        <v>237</v>
      </c>
      <c r="D152" s="146" t="s">
        <v>272</v>
      </c>
      <c r="E152" s="147" t="s">
        <v>2478</v>
      </c>
      <c r="F152" s="148" t="s">
        <v>2479</v>
      </c>
      <c r="G152" s="149" t="s">
        <v>275</v>
      </c>
      <c r="H152" s="150">
        <v>27.74</v>
      </c>
      <c r="I152" s="151">
        <v>495</v>
      </c>
      <c r="J152" s="151">
        <f t="shared" si="10"/>
        <v>13731.3</v>
      </c>
      <c r="K152" s="152"/>
      <c r="L152" s="153"/>
      <c r="M152" s="154" t="s">
        <v>1</v>
      </c>
      <c r="N152" s="155" t="s">
        <v>34</v>
      </c>
      <c r="O152" s="142">
        <v>0</v>
      </c>
      <c r="P152" s="142">
        <f t="shared" si="11"/>
        <v>0</v>
      </c>
      <c r="Q152" s="142">
        <v>1</v>
      </c>
      <c r="R152" s="142">
        <f t="shared" si="12"/>
        <v>27.74</v>
      </c>
      <c r="S152" s="142">
        <v>0</v>
      </c>
      <c r="T152" s="143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4" t="s">
        <v>198</v>
      </c>
      <c r="AT152" s="144" t="s">
        <v>272</v>
      </c>
      <c r="AU152" s="144" t="s">
        <v>79</v>
      </c>
      <c r="AY152" s="14" t="s">
        <v>182</v>
      </c>
      <c r="BE152" s="145">
        <f t="shared" si="14"/>
        <v>13731.3</v>
      </c>
      <c r="BF152" s="145">
        <f t="shared" si="15"/>
        <v>0</v>
      </c>
      <c r="BG152" s="145">
        <f t="shared" si="16"/>
        <v>0</v>
      </c>
      <c r="BH152" s="145">
        <f t="shared" si="17"/>
        <v>0</v>
      </c>
      <c r="BI152" s="145">
        <f t="shared" si="18"/>
        <v>0</v>
      </c>
      <c r="BJ152" s="14" t="s">
        <v>77</v>
      </c>
      <c r="BK152" s="145">
        <f t="shared" si="19"/>
        <v>13731.3</v>
      </c>
      <c r="BL152" s="14" t="s">
        <v>187</v>
      </c>
      <c r="BM152" s="144" t="s">
        <v>2480</v>
      </c>
    </row>
    <row r="153" spans="1:65" s="11" customFormat="1" ht="22.9" customHeight="1">
      <c r="B153" s="122"/>
      <c r="D153" s="123" t="s">
        <v>68</v>
      </c>
      <c r="E153" s="164" t="s">
        <v>210</v>
      </c>
      <c r="F153" s="164" t="s">
        <v>1390</v>
      </c>
      <c r="J153" s="165">
        <f>BK153</f>
        <v>124031.57999999999</v>
      </c>
      <c r="L153" s="122"/>
      <c r="M153" s="126"/>
      <c r="N153" s="127"/>
      <c r="O153" s="127"/>
      <c r="P153" s="128">
        <f>P154</f>
        <v>96.013199999999998</v>
      </c>
      <c r="Q153" s="127"/>
      <c r="R153" s="128">
        <f>R154</f>
        <v>60.426424187999999</v>
      </c>
      <c r="S153" s="127"/>
      <c r="T153" s="129">
        <f>T154</f>
        <v>0</v>
      </c>
      <c r="AR153" s="123" t="s">
        <v>77</v>
      </c>
      <c r="AT153" s="130" t="s">
        <v>68</v>
      </c>
      <c r="AU153" s="130" t="s">
        <v>77</v>
      </c>
      <c r="AY153" s="123" t="s">
        <v>182</v>
      </c>
      <c r="BK153" s="131">
        <f>BK154</f>
        <v>124031.57999999999</v>
      </c>
    </row>
    <row r="154" spans="1:65" s="11" customFormat="1" ht="20.85" customHeight="1">
      <c r="B154" s="122"/>
      <c r="D154" s="123" t="s">
        <v>68</v>
      </c>
      <c r="E154" s="164" t="s">
        <v>512</v>
      </c>
      <c r="F154" s="164" t="s">
        <v>2481</v>
      </c>
      <c r="J154" s="165">
        <f>BK154</f>
        <v>124031.57999999999</v>
      </c>
      <c r="L154" s="122"/>
      <c r="M154" s="126"/>
      <c r="N154" s="127"/>
      <c r="O154" s="127"/>
      <c r="P154" s="128">
        <f>SUM(P155:P162)</f>
        <v>96.013199999999998</v>
      </c>
      <c r="Q154" s="127"/>
      <c r="R154" s="128">
        <f>SUM(R155:R162)</f>
        <v>60.426424187999999</v>
      </c>
      <c r="S154" s="127"/>
      <c r="T154" s="129">
        <f>SUM(T155:T162)</f>
        <v>0</v>
      </c>
      <c r="AR154" s="123" t="s">
        <v>77</v>
      </c>
      <c r="AT154" s="130" t="s">
        <v>68</v>
      </c>
      <c r="AU154" s="130" t="s">
        <v>79</v>
      </c>
      <c r="AY154" s="123" t="s">
        <v>182</v>
      </c>
      <c r="BK154" s="131">
        <f>SUM(BK155:BK162)</f>
        <v>124031.57999999999</v>
      </c>
    </row>
    <row r="155" spans="1:65" s="2" customFormat="1" ht="16.5" customHeight="1">
      <c r="A155" s="26"/>
      <c r="B155" s="132"/>
      <c r="C155" s="133" t="s">
        <v>253</v>
      </c>
      <c r="D155" s="133" t="s">
        <v>183</v>
      </c>
      <c r="E155" s="134" t="s">
        <v>2482</v>
      </c>
      <c r="F155" s="135" t="s">
        <v>2483</v>
      </c>
      <c r="G155" s="136" t="s">
        <v>186</v>
      </c>
      <c r="H155" s="137">
        <v>2</v>
      </c>
      <c r="I155" s="138">
        <v>264.58</v>
      </c>
      <c r="J155" s="138">
        <f t="shared" ref="J155:J162" si="20">ROUND(I155*H155,2)</f>
        <v>529.16</v>
      </c>
      <c r="K155" s="139"/>
      <c r="L155" s="27"/>
      <c r="M155" s="140" t="s">
        <v>1</v>
      </c>
      <c r="N155" s="141" t="s">
        <v>34</v>
      </c>
      <c r="O155" s="142">
        <v>0.41599999999999998</v>
      </c>
      <c r="P155" s="142">
        <f t="shared" ref="P155:P162" si="21">O155*H155</f>
        <v>0.83199999999999996</v>
      </c>
      <c r="Q155" s="142">
        <v>0.109405</v>
      </c>
      <c r="R155" s="142">
        <f t="shared" ref="R155:R162" si="22">Q155*H155</f>
        <v>0.21881</v>
      </c>
      <c r="S155" s="142">
        <v>0</v>
      </c>
      <c r="T155" s="143">
        <f t="shared" ref="T155:T162" si="23"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4" t="s">
        <v>187</v>
      </c>
      <c r="AT155" s="144" t="s">
        <v>183</v>
      </c>
      <c r="AU155" s="144" t="s">
        <v>190</v>
      </c>
      <c r="AY155" s="14" t="s">
        <v>182</v>
      </c>
      <c r="BE155" s="145">
        <f t="shared" ref="BE155:BE162" si="24">IF(N155="základní",J155,0)</f>
        <v>529.16</v>
      </c>
      <c r="BF155" s="145">
        <f t="shared" ref="BF155:BF162" si="25">IF(N155="snížená",J155,0)</f>
        <v>0</v>
      </c>
      <c r="BG155" s="145">
        <f t="shared" ref="BG155:BG162" si="26">IF(N155="zákl. přenesená",J155,0)</f>
        <v>0</v>
      </c>
      <c r="BH155" s="145">
        <f t="shared" ref="BH155:BH162" si="27">IF(N155="sníž. přenesená",J155,0)</f>
        <v>0</v>
      </c>
      <c r="BI155" s="145">
        <f t="shared" ref="BI155:BI162" si="28">IF(N155="nulová",J155,0)</f>
        <v>0</v>
      </c>
      <c r="BJ155" s="14" t="s">
        <v>77</v>
      </c>
      <c r="BK155" s="145">
        <f t="shared" ref="BK155:BK162" si="29">ROUND(I155*H155,2)</f>
        <v>529.16</v>
      </c>
      <c r="BL155" s="14" t="s">
        <v>187</v>
      </c>
      <c r="BM155" s="144" t="s">
        <v>256</v>
      </c>
    </row>
    <row r="156" spans="1:65" s="2" customFormat="1" ht="16.5" customHeight="1">
      <c r="A156" s="26"/>
      <c r="B156" s="132"/>
      <c r="C156" s="133" t="s">
        <v>221</v>
      </c>
      <c r="D156" s="133" t="s">
        <v>183</v>
      </c>
      <c r="E156" s="134" t="s">
        <v>2484</v>
      </c>
      <c r="F156" s="135" t="s">
        <v>2485</v>
      </c>
      <c r="G156" s="136" t="s">
        <v>186</v>
      </c>
      <c r="H156" s="137">
        <v>2</v>
      </c>
      <c r="I156" s="138">
        <v>2000</v>
      </c>
      <c r="J156" s="138">
        <f t="shared" si="20"/>
        <v>4000</v>
      </c>
      <c r="K156" s="139"/>
      <c r="L156" s="27"/>
      <c r="M156" s="140" t="s">
        <v>1</v>
      </c>
      <c r="N156" s="141" t="s">
        <v>34</v>
      </c>
      <c r="O156" s="142">
        <v>0</v>
      </c>
      <c r="P156" s="142">
        <f t="shared" si="21"/>
        <v>0</v>
      </c>
      <c r="Q156" s="142">
        <v>0</v>
      </c>
      <c r="R156" s="142">
        <f t="shared" si="22"/>
        <v>0</v>
      </c>
      <c r="S156" s="142">
        <v>0</v>
      </c>
      <c r="T156" s="143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4" t="s">
        <v>187</v>
      </c>
      <c r="AT156" s="144" t="s">
        <v>183</v>
      </c>
      <c r="AU156" s="144" t="s">
        <v>190</v>
      </c>
      <c r="AY156" s="14" t="s">
        <v>182</v>
      </c>
      <c r="BE156" s="145">
        <f t="shared" si="24"/>
        <v>4000</v>
      </c>
      <c r="BF156" s="145">
        <f t="shared" si="25"/>
        <v>0</v>
      </c>
      <c r="BG156" s="145">
        <f t="shared" si="26"/>
        <v>0</v>
      </c>
      <c r="BH156" s="145">
        <f t="shared" si="27"/>
        <v>0</v>
      </c>
      <c r="BI156" s="145">
        <f t="shared" si="28"/>
        <v>0</v>
      </c>
      <c r="BJ156" s="14" t="s">
        <v>77</v>
      </c>
      <c r="BK156" s="145">
        <f t="shared" si="29"/>
        <v>4000</v>
      </c>
      <c r="BL156" s="14" t="s">
        <v>187</v>
      </c>
      <c r="BM156" s="144" t="s">
        <v>259</v>
      </c>
    </row>
    <row r="157" spans="1:65" s="2" customFormat="1" ht="21.75" customHeight="1">
      <c r="A157" s="26"/>
      <c r="B157" s="132"/>
      <c r="C157" s="133" t="s">
        <v>260</v>
      </c>
      <c r="D157" s="133" t="s">
        <v>183</v>
      </c>
      <c r="E157" s="134" t="s">
        <v>2486</v>
      </c>
      <c r="F157" s="135" t="s">
        <v>2487</v>
      </c>
      <c r="G157" s="136" t="s">
        <v>197</v>
      </c>
      <c r="H157" s="137">
        <v>101</v>
      </c>
      <c r="I157" s="138">
        <v>35.1</v>
      </c>
      <c r="J157" s="138">
        <f t="shared" si="20"/>
        <v>3545.1</v>
      </c>
      <c r="K157" s="139"/>
      <c r="L157" s="27"/>
      <c r="M157" s="140" t="s">
        <v>1</v>
      </c>
      <c r="N157" s="141" t="s">
        <v>34</v>
      </c>
      <c r="O157" s="142">
        <v>3.0000000000000001E-3</v>
      </c>
      <c r="P157" s="142">
        <f t="shared" si="21"/>
        <v>0.30299999999999999</v>
      </c>
      <c r="Q157" s="142">
        <v>7.4999999999999993E-5</v>
      </c>
      <c r="R157" s="142">
        <f t="shared" si="22"/>
        <v>7.5749999999999993E-3</v>
      </c>
      <c r="S157" s="142">
        <v>0</v>
      </c>
      <c r="T157" s="143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4" t="s">
        <v>187</v>
      </c>
      <c r="AT157" s="144" t="s">
        <v>183</v>
      </c>
      <c r="AU157" s="144" t="s">
        <v>190</v>
      </c>
      <c r="AY157" s="14" t="s">
        <v>182</v>
      </c>
      <c r="BE157" s="145">
        <f t="shared" si="24"/>
        <v>3545.1</v>
      </c>
      <c r="BF157" s="145">
        <f t="shared" si="25"/>
        <v>0</v>
      </c>
      <c r="BG157" s="145">
        <f t="shared" si="26"/>
        <v>0</v>
      </c>
      <c r="BH157" s="145">
        <f t="shared" si="27"/>
        <v>0</v>
      </c>
      <c r="BI157" s="145">
        <f t="shared" si="28"/>
        <v>0</v>
      </c>
      <c r="BJ157" s="14" t="s">
        <v>77</v>
      </c>
      <c r="BK157" s="145">
        <f t="shared" si="29"/>
        <v>3545.1</v>
      </c>
      <c r="BL157" s="14" t="s">
        <v>187</v>
      </c>
      <c r="BM157" s="144" t="s">
        <v>263</v>
      </c>
    </row>
    <row r="158" spans="1:65" s="2" customFormat="1" ht="21.75" customHeight="1">
      <c r="A158" s="26"/>
      <c r="B158" s="132"/>
      <c r="C158" s="133" t="s">
        <v>224</v>
      </c>
      <c r="D158" s="133" t="s">
        <v>183</v>
      </c>
      <c r="E158" s="134" t="s">
        <v>2488</v>
      </c>
      <c r="F158" s="135" t="s">
        <v>2489</v>
      </c>
      <c r="G158" s="136" t="s">
        <v>236</v>
      </c>
      <c r="H158" s="137">
        <v>4</v>
      </c>
      <c r="I158" s="138">
        <v>421.9</v>
      </c>
      <c r="J158" s="138">
        <f t="shared" si="20"/>
        <v>1687.6</v>
      </c>
      <c r="K158" s="139"/>
      <c r="L158" s="27"/>
      <c r="M158" s="140" t="s">
        <v>1</v>
      </c>
      <c r="N158" s="141" t="s">
        <v>34</v>
      </c>
      <c r="O158" s="142">
        <v>0.108</v>
      </c>
      <c r="P158" s="142">
        <f t="shared" si="21"/>
        <v>0.432</v>
      </c>
      <c r="Q158" s="142">
        <v>5.9999999999999995E-4</v>
      </c>
      <c r="R158" s="142">
        <f t="shared" si="22"/>
        <v>2.3999999999999998E-3</v>
      </c>
      <c r="S158" s="142">
        <v>0</v>
      </c>
      <c r="T158" s="143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4" t="s">
        <v>187</v>
      </c>
      <c r="AT158" s="144" t="s">
        <v>183</v>
      </c>
      <c r="AU158" s="144" t="s">
        <v>190</v>
      </c>
      <c r="AY158" s="14" t="s">
        <v>182</v>
      </c>
      <c r="BE158" s="145">
        <f t="shared" si="24"/>
        <v>1687.6</v>
      </c>
      <c r="BF158" s="145">
        <f t="shared" si="25"/>
        <v>0</v>
      </c>
      <c r="BG158" s="145">
        <f t="shared" si="26"/>
        <v>0</v>
      </c>
      <c r="BH158" s="145">
        <f t="shared" si="27"/>
        <v>0</v>
      </c>
      <c r="BI158" s="145">
        <f t="shared" si="28"/>
        <v>0</v>
      </c>
      <c r="BJ158" s="14" t="s">
        <v>77</v>
      </c>
      <c r="BK158" s="145">
        <f t="shared" si="29"/>
        <v>1687.6</v>
      </c>
      <c r="BL158" s="14" t="s">
        <v>187</v>
      </c>
      <c r="BM158" s="144" t="s">
        <v>266</v>
      </c>
    </row>
    <row r="159" spans="1:65" s="2" customFormat="1" ht="21.75" customHeight="1">
      <c r="A159" s="26"/>
      <c r="B159" s="132"/>
      <c r="C159" s="133" t="s">
        <v>267</v>
      </c>
      <c r="D159" s="133" t="s">
        <v>183</v>
      </c>
      <c r="E159" s="134" t="s">
        <v>609</v>
      </c>
      <c r="F159" s="135" t="s">
        <v>610</v>
      </c>
      <c r="G159" s="136" t="s">
        <v>197</v>
      </c>
      <c r="H159" s="137">
        <v>171</v>
      </c>
      <c r="I159" s="138">
        <v>296.64999999999998</v>
      </c>
      <c r="J159" s="138">
        <f t="shared" si="20"/>
        <v>50727.15</v>
      </c>
      <c r="K159" s="139"/>
      <c r="L159" s="27"/>
      <c r="M159" s="140" t="s">
        <v>1</v>
      </c>
      <c r="N159" s="141" t="s">
        <v>34</v>
      </c>
      <c r="O159" s="142">
        <v>0.216</v>
      </c>
      <c r="P159" s="142">
        <f t="shared" si="21"/>
        <v>36.936</v>
      </c>
      <c r="Q159" s="142">
        <v>0.1525996</v>
      </c>
      <c r="R159" s="142">
        <f t="shared" si="22"/>
        <v>26.0945316</v>
      </c>
      <c r="S159" s="142">
        <v>0</v>
      </c>
      <c r="T159" s="143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4" t="s">
        <v>187</v>
      </c>
      <c r="AT159" s="144" t="s">
        <v>183</v>
      </c>
      <c r="AU159" s="144" t="s">
        <v>190</v>
      </c>
      <c r="AY159" s="14" t="s">
        <v>182</v>
      </c>
      <c r="BE159" s="145">
        <f t="shared" si="24"/>
        <v>50727.15</v>
      </c>
      <c r="BF159" s="145">
        <f t="shared" si="25"/>
        <v>0</v>
      </c>
      <c r="BG159" s="145">
        <f t="shared" si="26"/>
        <v>0</v>
      </c>
      <c r="BH159" s="145">
        <f t="shared" si="27"/>
        <v>0</v>
      </c>
      <c r="BI159" s="145">
        <f t="shared" si="28"/>
        <v>0</v>
      </c>
      <c r="BJ159" s="14" t="s">
        <v>77</v>
      </c>
      <c r="BK159" s="145">
        <f t="shared" si="29"/>
        <v>50727.15</v>
      </c>
      <c r="BL159" s="14" t="s">
        <v>187</v>
      </c>
      <c r="BM159" s="144" t="s">
        <v>270</v>
      </c>
    </row>
    <row r="160" spans="1:65" s="2" customFormat="1" ht="21.75" customHeight="1">
      <c r="A160" s="26"/>
      <c r="B160" s="132"/>
      <c r="C160" s="133" t="s">
        <v>227</v>
      </c>
      <c r="D160" s="133" t="s">
        <v>183</v>
      </c>
      <c r="E160" s="134" t="s">
        <v>2490</v>
      </c>
      <c r="F160" s="135" t="s">
        <v>2491</v>
      </c>
      <c r="G160" s="136" t="s">
        <v>197</v>
      </c>
      <c r="H160" s="137">
        <v>21.4</v>
      </c>
      <c r="I160" s="138">
        <v>393.77</v>
      </c>
      <c r="J160" s="138">
        <f t="shared" si="20"/>
        <v>8426.68</v>
      </c>
      <c r="K160" s="139"/>
      <c r="L160" s="27"/>
      <c r="M160" s="140" t="s">
        <v>1</v>
      </c>
      <c r="N160" s="141" t="s">
        <v>34</v>
      </c>
      <c r="O160" s="142">
        <v>0.26800000000000002</v>
      </c>
      <c r="P160" s="142">
        <f t="shared" si="21"/>
        <v>5.7351999999999999</v>
      </c>
      <c r="Q160" s="142">
        <v>0.23539952</v>
      </c>
      <c r="R160" s="142">
        <f t="shared" si="22"/>
        <v>5.0375497280000001</v>
      </c>
      <c r="S160" s="142">
        <v>0</v>
      </c>
      <c r="T160" s="143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4" t="s">
        <v>187</v>
      </c>
      <c r="AT160" s="144" t="s">
        <v>183</v>
      </c>
      <c r="AU160" s="144" t="s">
        <v>190</v>
      </c>
      <c r="AY160" s="14" t="s">
        <v>182</v>
      </c>
      <c r="BE160" s="145">
        <f t="shared" si="24"/>
        <v>8426.68</v>
      </c>
      <c r="BF160" s="145">
        <f t="shared" si="25"/>
        <v>0</v>
      </c>
      <c r="BG160" s="145">
        <f t="shared" si="26"/>
        <v>0</v>
      </c>
      <c r="BH160" s="145">
        <f t="shared" si="27"/>
        <v>0</v>
      </c>
      <c r="BI160" s="145">
        <f t="shared" si="28"/>
        <v>0</v>
      </c>
      <c r="BJ160" s="14" t="s">
        <v>77</v>
      </c>
      <c r="BK160" s="145">
        <f t="shared" si="29"/>
        <v>8426.68</v>
      </c>
      <c r="BL160" s="14" t="s">
        <v>187</v>
      </c>
      <c r="BM160" s="144" t="s">
        <v>391</v>
      </c>
    </row>
    <row r="161" spans="1:65" s="2" customFormat="1" ht="21.75" customHeight="1">
      <c r="A161" s="26"/>
      <c r="B161" s="132"/>
      <c r="C161" s="133" t="s">
        <v>277</v>
      </c>
      <c r="D161" s="133" t="s">
        <v>183</v>
      </c>
      <c r="E161" s="134" t="s">
        <v>2492</v>
      </c>
      <c r="F161" s="135" t="s">
        <v>2493</v>
      </c>
      <c r="G161" s="136" t="s">
        <v>197</v>
      </c>
      <c r="H161" s="137">
        <v>103</v>
      </c>
      <c r="I161" s="138">
        <v>461.83</v>
      </c>
      <c r="J161" s="138">
        <f t="shared" si="20"/>
        <v>47568.49</v>
      </c>
      <c r="K161" s="139"/>
      <c r="L161" s="27"/>
      <c r="M161" s="140" t="s">
        <v>1</v>
      </c>
      <c r="N161" s="141" t="s">
        <v>34</v>
      </c>
      <c r="O161" s="142">
        <v>0.32500000000000001</v>
      </c>
      <c r="P161" s="142">
        <f t="shared" si="21"/>
        <v>33.475000000000001</v>
      </c>
      <c r="Q161" s="142">
        <v>0.28218872</v>
      </c>
      <c r="R161" s="142">
        <f t="shared" si="22"/>
        <v>29.065438159999999</v>
      </c>
      <c r="S161" s="142">
        <v>0</v>
      </c>
      <c r="T161" s="143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4" t="s">
        <v>187</v>
      </c>
      <c r="AT161" s="144" t="s">
        <v>183</v>
      </c>
      <c r="AU161" s="144" t="s">
        <v>190</v>
      </c>
      <c r="AY161" s="14" t="s">
        <v>182</v>
      </c>
      <c r="BE161" s="145">
        <f t="shared" si="24"/>
        <v>47568.49</v>
      </c>
      <c r="BF161" s="145">
        <f t="shared" si="25"/>
        <v>0</v>
      </c>
      <c r="BG161" s="145">
        <f t="shared" si="26"/>
        <v>0</v>
      </c>
      <c r="BH161" s="145">
        <f t="shared" si="27"/>
        <v>0</v>
      </c>
      <c r="BI161" s="145">
        <f t="shared" si="28"/>
        <v>0</v>
      </c>
      <c r="BJ161" s="14" t="s">
        <v>77</v>
      </c>
      <c r="BK161" s="145">
        <f t="shared" si="29"/>
        <v>47568.49</v>
      </c>
      <c r="BL161" s="14" t="s">
        <v>187</v>
      </c>
      <c r="BM161" s="144" t="s">
        <v>280</v>
      </c>
    </row>
    <row r="162" spans="1:65" s="2" customFormat="1" ht="16.5" customHeight="1">
      <c r="A162" s="26"/>
      <c r="B162" s="132"/>
      <c r="C162" s="133" t="s">
        <v>230</v>
      </c>
      <c r="D162" s="133" t="s">
        <v>183</v>
      </c>
      <c r="E162" s="134" t="s">
        <v>2494</v>
      </c>
      <c r="F162" s="135" t="s">
        <v>2495</v>
      </c>
      <c r="G162" s="136" t="s">
        <v>197</v>
      </c>
      <c r="H162" s="137">
        <v>60</v>
      </c>
      <c r="I162" s="138">
        <v>125.79</v>
      </c>
      <c r="J162" s="138">
        <f t="shared" si="20"/>
        <v>7547.4</v>
      </c>
      <c r="K162" s="139"/>
      <c r="L162" s="27"/>
      <c r="M162" s="140" t="s">
        <v>1</v>
      </c>
      <c r="N162" s="141" t="s">
        <v>34</v>
      </c>
      <c r="O162" s="142">
        <v>0.30499999999999999</v>
      </c>
      <c r="P162" s="142">
        <f t="shared" si="21"/>
        <v>18.3</v>
      </c>
      <c r="Q162" s="142">
        <v>1.995E-6</v>
      </c>
      <c r="R162" s="142">
        <f t="shared" si="22"/>
        <v>1.197E-4</v>
      </c>
      <c r="S162" s="142">
        <v>0</v>
      </c>
      <c r="T162" s="143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4" t="s">
        <v>187</v>
      </c>
      <c r="AT162" s="144" t="s">
        <v>183</v>
      </c>
      <c r="AU162" s="144" t="s">
        <v>190</v>
      </c>
      <c r="AY162" s="14" t="s">
        <v>182</v>
      </c>
      <c r="BE162" s="145">
        <f t="shared" si="24"/>
        <v>7547.4</v>
      </c>
      <c r="BF162" s="145">
        <f t="shared" si="25"/>
        <v>0</v>
      </c>
      <c r="BG162" s="145">
        <f t="shared" si="26"/>
        <v>0</v>
      </c>
      <c r="BH162" s="145">
        <f t="shared" si="27"/>
        <v>0</v>
      </c>
      <c r="BI162" s="145">
        <f t="shared" si="28"/>
        <v>0</v>
      </c>
      <c r="BJ162" s="14" t="s">
        <v>77</v>
      </c>
      <c r="BK162" s="145">
        <f t="shared" si="29"/>
        <v>7547.4</v>
      </c>
      <c r="BL162" s="14" t="s">
        <v>187</v>
      </c>
      <c r="BM162" s="144" t="s">
        <v>283</v>
      </c>
    </row>
    <row r="163" spans="1:65" s="11" customFormat="1" ht="25.9" customHeight="1">
      <c r="B163" s="122"/>
      <c r="D163" s="123" t="s">
        <v>68</v>
      </c>
      <c r="E163" s="124" t="s">
        <v>272</v>
      </c>
      <c r="F163" s="124" t="s">
        <v>1153</v>
      </c>
      <c r="J163" s="125">
        <f>BK163</f>
        <v>14180.86</v>
      </c>
      <c r="L163" s="122"/>
      <c r="M163" s="126"/>
      <c r="N163" s="127"/>
      <c r="O163" s="127"/>
      <c r="P163" s="128">
        <f>P164</f>
        <v>37.711600000000004</v>
      </c>
      <c r="Q163" s="127"/>
      <c r="R163" s="128">
        <f>R164</f>
        <v>2.2756999999999999E-2</v>
      </c>
      <c r="S163" s="127"/>
      <c r="T163" s="129">
        <f>T164</f>
        <v>0</v>
      </c>
      <c r="AR163" s="123" t="s">
        <v>190</v>
      </c>
      <c r="AT163" s="130" t="s">
        <v>68</v>
      </c>
      <c r="AU163" s="130" t="s">
        <v>69</v>
      </c>
      <c r="AY163" s="123" t="s">
        <v>182</v>
      </c>
      <c r="BK163" s="131">
        <f>BK164</f>
        <v>14180.86</v>
      </c>
    </row>
    <row r="164" spans="1:65" s="11" customFormat="1" ht="22.9" customHeight="1">
      <c r="B164" s="122"/>
      <c r="D164" s="123" t="s">
        <v>68</v>
      </c>
      <c r="E164" s="164" t="s">
        <v>2496</v>
      </c>
      <c r="F164" s="164" t="s">
        <v>2497</v>
      </c>
      <c r="J164" s="165">
        <f>BK164</f>
        <v>14180.86</v>
      </c>
      <c r="L164" s="122"/>
      <c r="M164" s="126"/>
      <c r="N164" s="127"/>
      <c r="O164" s="127"/>
      <c r="P164" s="128">
        <f>P165</f>
        <v>37.711600000000004</v>
      </c>
      <c r="Q164" s="127"/>
      <c r="R164" s="128">
        <f>R165</f>
        <v>2.2756999999999999E-2</v>
      </c>
      <c r="S164" s="127"/>
      <c r="T164" s="129">
        <f>T165</f>
        <v>0</v>
      </c>
      <c r="AR164" s="123" t="s">
        <v>190</v>
      </c>
      <c r="AT164" s="130" t="s">
        <v>68</v>
      </c>
      <c r="AU164" s="130" t="s">
        <v>77</v>
      </c>
      <c r="AY164" s="123" t="s">
        <v>182</v>
      </c>
      <c r="BK164" s="131">
        <f>BK165</f>
        <v>14180.86</v>
      </c>
    </row>
    <row r="165" spans="1:65" s="2" customFormat="1" ht="16.5" customHeight="1">
      <c r="A165" s="26"/>
      <c r="B165" s="132"/>
      <c r="C165" s="133" t="s">
        <v>284</v>
      </c>
      <c r="D165" s="133" t="s">
        <v>183</v>
      </c>
      <c r="E165" s="134" t="s">
        <v>1116</v>
      </c>
      <c r="F165" s="135" t="s">
        <v>1117</v>
      </c>
      <c r="G165" s="136" t="s">
        <v>236</v>
      </c>
      <c r="H165" s="137">
        <v>650.20000000000005</v>
      </c>
      <c r="I165" s="138">
        <v>21.81</v>
      </c>
      <c r="J165" s="138">
        <f>ROUND(I165*H165,2)</f>
        <v>14180.86</v>
      </c>
      <c r="K165" s="139"/>
      <c r="L165" s="27"/>
      <c r="M165" s="156" t="s">
        <v>1</v>
      </c>
      <c r="N165" s="157" t="s">
        <v>34</v>
      </c>
      <c r="O165" s="158">
        <v>5.8000000000000003E-2</v>
      </c>
      <c r="P165" s="158">
        <f>O165*H165</f>
        <v>37.711600000000004</v>
      </c>
      <c r="Q165" s="158">
        <v>3.4999999999999997E-5</v>
      </c>
      <c r="R165" s="158">
        <f>Q165*H165</f>
        <v>2.2756999999999999E-2</v>
      </c>
      <c r="S165" s="158">
        <v>0</v>
      </c>
      <c r="T165" s="159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4" t="s">
        <v>187</v>
      </c>
      <c r="AT165" s="144" t="s">
        <v>183</v>
      </c>
      <c r="AU165" s="144" t="s">
        <v>79</v>
      </c>
      <c r="AY165" s="14" t="s">
        <v>182</v>
      </c>
      <c r="BE165" s="145">
        <f>IF(N165="základní",J165,0)</f>
        <v>14180.86</v>
      </c>
      <c r="BF165" s="145">
        <f>IF(N165="snížená",J165,0)</f>
        <v>0</v>
      </c>
      <c r="BG165" s="145">
        <f>IF(N165="zákl. přenesená",J165,0)</f>
        <v>0</v>
      </c>
      <c r="BH165" s="145">
        <f>IF(N165="sníž. přenesená",J165,0)</f>
        <v>0</v>
      </c>
      <c r="BI165" s="145">
        <f>IF(N165="nulová",J165,0)</f>
        <v>0</v>
      </c>
      <c r="BJ165" s="14" t="s">
        <v>77</v>
      </c>
      <c r="BK165" s="145">
        <f>ROUND(I165*H165,2)</f>
        <v>14180.86</v>
      </c>
      <c r="BL165" s="14" t="s">
        <v>187</v>
      </c>
      <c r="BM165" s="144" t="s">
        <v>287</v>
      </c>
    </row>
    <row r="166" spans="1:65" s="2" customFormat="1" ht="6.95" customHeight="1">
      <c r="A166" s="26"/>
      <c r="B166" s="41"/>
      <c r="C166" s="42"/>
      <c r="D166" s="42"/>
      <c r="E166" s="42"/>
      <c r="F166" s="42"/>
      <c r="G166" s="42"/>
      <c r="H166" s="42"/>
      <c r="I166" s="42"/>
      <c r="J166" s="42"/>
      <c r="K166" s="42"/>
      <c r="L166" s="27"/>
      <c r="M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</row>
  </sheetData>
  <autoFilter ref="C124:K165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9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115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2498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ROUND(J127, 2)</f>
        <v>726671.95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ROUND((SUM(BE127:BE188)),  2)</f>
        <v>726671.95</v>
      </c>
      <c r="G33" s="26"/>
      <c r="H33" s="26"/>
      <c r="I33" s="95">
        <v>0.21</v>
      </c>
      <c r="J33" s="94">
        <f>ROUND(((SUM(BE127:BE188))*I33),  2)</f>
        <v>152601.10999999999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ROUND((SUM(BF127:BF188)),  2)</f>
        <v>0</v>
      </c>
      <c r="G34" s="26"/>
      <c r="H34" s="26"/>
      <c r="I34" s="95">
        <v>0.15</v>
      </c>
      <c r="J34" s="94">
        <f>ROUND(((SUM(BF127:BF188))*I34),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ROUND((SUM(BG127:BG188)),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ROUND((SUM(BH127:BH188)),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ROUND((SUM(BI127:BI188)),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879273.05999999994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13 - Kanalizace deštová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J127</f>
        <v>726671.95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1360</v>
      </c>
      <c r="E97" s="109"/>
      <c r="F97" s="109"/>
      <c r="G97" s="109"/>
      <c r="H97" s="109"/>
      <c r="I97" s="109"/>
      <c r="J97" s="110">
        <f>J128</f>
        <v>724881.35</v>
      </c>
      <c r="L97" s="107"/>
    </row>
    <row r="98" spans="1:31" s="12" customFormat="1" ht="19.899999999999999" customHeight="1">
      <c r="B98" s="160"/>
      <c r="D98" s="161" t="s">
        <v>1361</v>
      </c>
      <c r="E98" s="162"/>
      <c r="F98" s="162"/>
      <c r="G98" s="162"/>
      <c r="H98" s="162"/>
      <c r="I98" s="162"/>
      <c r="J98" s="163">
        <f>J129</f>
        <v>437483.24999999994</v>
      </c>
      <c r="L98" s="160"/>
    </row>
    <row r="99" spans="1:31" s="12" customFormat="1" ht="19.899999999999999" customHeight="1">
      <c r="B99" s="160"/>
      <c r="D99" s="161" t="s">
        <v>2449</v>
      </c>
      <c r="E99" s="162"/>
      <c r="F99" s="162"/>
      <c r="G99" s="162"/>
      <c r="H99" s="162"/>
      <c r="I99" s="162"/>
      <c r="J99" s="163">
        <f>J151</f>
        <v>1238.9000000000001</v>
      </c>
      <c r="L99" s="160"/>
    </row>
    <row r="100" spans="1:31" s="12" customFormat="1" ht="19.899999999999999" customHeight="1">
      <c r="B100" s="160"/>
      <c r="D100" s="161" t="s">
        <v>1363</v>
      </c>
      <c r="E100" s="162"/>
      <c r="F100" s="162"/>
      <c r="G100" s="162"/>
      <c r="H100" s="162"/>
      <c r="I100" s="162"/>
      <c r="J100" s="163">
        <f>J153</f>
        <v>21074.63</v>
      </c>
      <c r="L100" s="160"/>
    </row>
    <row r="101" spans="1:31" s="12" customFormat="1" ht="19.899999999999999" customHeight="1">
      <c r="B101" s="160"/>
      <c r="D101" s="161" t="s">
        <v>2450</v>
      </c>
      <c r="E101" s="162"/>
      <c r="F101" s="162"/>
      <c r="G101" s="162"/>
      <c r="H101" s="162"/>
      <c r="I101" s="162"/>
      <c r="J101" s="163">
        <f>J155</f>
        <v>10605.27</v>
      </c>
      <c r="L101" s="160"/>
    </row>
    <row r="102" spans="1:31" s="12" customFormat="1" ht="19.899999999999999" customHeight="1">
      <c r="B102" s="160"/>
      <c r="D102" s="161" t="s">
        <v>2499</v>
      </c>
      <c r="E102" s="162"/>
      <c r="F102" s="162"/>
      <c r="G102" s="162"/>
      <c r="H102" s="162"/>
      <c r="I102" s="162"/>
      <c r="J102" s="163">
        <f>J159</f>
        <v>213409.62</v>
      </c>
      <c r="L102" s="160"/>
    </row>
    <row r="103" spans="1:31" s="12" customFormat="1" ht="19.899999999999999" customHeight="1">
      <c r="B103" s="160"/>
      <c r="D103" s="161" t="s">
        <v>1364</v>
      </c>
      <c r="E103" s="162"/>
      <c r="F103" s="162"/>
      <c r="G103" s="162"/>
      <c r="H103" s="162"/>
      <c r="I103" s="162"/>
      <c r="J103" s="163">
        <f>J180</f>
        <v>41069.68</v>
      </c>
      <c r="L103" s="160"/>
    </row>
    <row r="104" spans="1:31" s="12" customFormat="1" ht="14.85" customHeight="1">
      <c r="B104" s="160"/>
      <c r="D104" s="161" t="s">
        <v>2451</v>
      </c>
      <c r="E104" s="162"/>
      <c r="F104" s="162"/>
      <c r="G104" s="162"/>
      <c r="H104" s="162"/>
      <c r="I104" s="162"/>
      <c r="J104" s="163">
        <f>J181</f>
        <v>2890.25</v>
      </c>
      <c r="L104" s="160"/>
    </row>
    <row r="105" spans="1:31" s="12" customFormat="1" ht="14.85" customHeight="1">
      <c r="B105" s="160"/>
      <c r="D105" s="161" t="s">
        <v>1368</v>
      </c>
      <c r="E105" s="162"/>
      <c r="F105" s="162"/>
      <c r="G105" s="162"/>
      <c r="H105" s="162"/>
      <c r="I105" s="162"/>
      <c r="J105" s="163">
        <f>J184</f>
        <v>38179.43</v>
      </c>
      <c r="L105" s="160"/>
    </row>
    <row r="106" spans="1:31" s="9" customFormat="1" ht="24.95" customHeight="1">
      <c r="B106" s="107"/>
      <c r="D106" s="108" t="s">
        <v>1151</v>
      </c>
      <c r="E106" s="109"/>
      <c r="F106" s="109"/>
      <c r="G106" s="109"/>
      <c r="H106" s="109"/>
      <c r="I106" s="109"/>
      <c r="J106" s="110">
        <f>J186</f>
        <v>1790.6</v>
      </c>
      <c r="L106" s="107"/>
    </row>
    <row r="107" spans="1:31" s="12" customFormat="1" ht="19.899999999999999" customHeight="1">
      <c r="B107" s="160"/>
      <c r="D107" s="161" t="s">
        <v>2452</v>
      </c>
      <c r="E107" s="162"/>
      <c r="F107" s="162"/>
      <c r="G107" s="162"/>
      <c r="H107" s="162"/>
      <c r="I107" s="162"/>
      <c r="J107" s="163">
        <f>J187</f>
        <v>1790.6</v>
      </c>
      <c r="L107" s="160"/>
    </row>
    <row r="108" spans="1:31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63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2" customHeight="1">
      <c r="A116" s="26"/>
      <c r="B116" s="27"/>
      <c r="C116" s="23" t="s">
        <v>14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6.5" customHeight="1">
      <c r="A117" s="26"/>
      <c r="B117" s="27"/>
      <c r="C117" s="26"/>
      <c r="D117" s="26"/>
      <c r="E117" s="203" t="str">
        <f>E7</f>
        <v>Tělocvična - Chodová Planá</v>
      </c>
      <c r="F117" s="204"/>
      <c r="G117" s="204"/>
      <c r="H117" s="204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2" customHeight="1">
      <c r="A118" s="26"/>
      <c r="B118" s="27"/>
      <c r="C118" s="23" t="s">
        <v>134</v>
      </c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6.5" customHeight="1">
      <c r="A119" s="26"/>
      <c r="B119" s="27"/>
      <c r="C119" s="26"/>
      <c r="D119" s="26"/>
      <c r="E119" s="171" t="str">
        <f>E9</f>
        <v>13 - Kanalizace deštová</v>
      </c>
      <c r="F119" s="202"/>
      <c r="G119" s="202"/>
      <c r="H119" s="202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2" customHeight="1">
      <c r="A121" s="26"/>
      <c r="B121" s="27"/>
      <c r="C121" s="23" t="s">
        <v>18</v>
      </c>
      <c r="D121" s="26"/>
      <c r="E121" s="26"/>
      <c r="F121" s="21" t="str">
        <f>F12</f>
        <v xml:space="preserve"> </v>
      </c>
      <c r="G121" s="26"/>
      <c r="H121" s="26"/>
      <c r="I121" s="23" t="s">
        <v>20</v>
      </c>
      <c r="J121" s="49">
        <f>IF(J12="","",J12)</f>
        <v>43927</v>
      </c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21</v>
      </c>
      <c r="D123" s="26"/>
      <c r="E123" s="26"/>
      <c r="F123" s="21" t="str">
        <f>E15</f>
        <v xml:space="preserve"> </v>
      </c>
      <c r="G123" s="26"/>
      <c r="H123" s="26"/>
      <c r="I123" s="23" t="s">
        <v>25</v>
      </c>
      <c r="J123" s="24" t="str">
        <f>E21</f>
        <v xml:space="preserve"> 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24</v>
      </c>
      <c r="D124" s="26"/>
      <c r="E124" s="26"/>
      <c r="F124" s="21" t="str">
        <f>IF(E18="","",E18)</f>
        <v>S&amp;H stavební a obchodní firma, spol. s.r.o.</v>
      </c>
      <c r="G124" s="26"/>
      <c r="H124" s="26"/>
      <c r="I124" s="23" t="s">
        <v>27</v>
      </c>
      <c r="J124" s="24" t="str">
        <f>E24</f>
        <v xml:space="preserve"> 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0.3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10" customFormat="1" ht="29.25" customHeight="1">
      <c r="A126" s="111"/>
      <c r="B126" s="112"/>
      <c r="C126" s="113" t="s">
        <v>169</v>
      </c>
      <c r="D126" s="114" t="s">
        <v>54</v>
      </c>
      <c r="E126" s="114" t="s">
        <v>50</v>
      </c>
      <c r="F126" s="114" t="s">
        <v>51</v>
      </c>
      <c r="G126" s="114" t="s">
        <v>170</v>
      </c>
      <c r="H126" s="114" t="s">
        <v>171</v>
      </c>
      <c r="I126" s="114" t="s">
        <v>172</v>
      </c>
      <c r="J126" s="115" t="s">
        <v>138</v>
      </c>
      <c r="K126" s="116" t="s">
        <v>173</v>
      </c>
      <c r="L126" s="117"/>
      <c r="M126" s="56" t="s">
        <v>1</v>
      </c>
      <c r="N126" s="57" t="s">
        <v>33</v>
      </c>
      <c r="O126" s="57" t="s">
        <v>174</v>
      </c>
      <c r="P126" s="57" t="s">
        <v>175</v>
      </c>
      <c r="Q126" s="57" t="s">
        <v>176</v>
      </c>
      <c r="R126" s="57" t="s">
        <v>177</v>
      </c>
      <c r="S126" s="57" t="s">
        <v>178</v>
      </c>
      <c r="T126" s="58" t="s">
        <v>179</v>
      </c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</row>
    <row r="127" spans="1:63" s="2" customFormat="1" ht="22.9" customHeight="1">
      <c r="A127" s="26"/>
      <c r="B127" s="27"/>
      <c r="C127" s="63" t="s">
        <v>180</v>
      </c>
      <c r="D127" s="26"/>
      <c r="E127" s="26"/>
      <c r="F127" s="26"/>
      <c r="G127" s="26"/>
      <c r="H127" s="26"/>
      <c r="I127" s="26"/>
      <c r="J127" s="118">
        <f>BK127</f>
        <v>726671.95</v>
      </c>
      <c r="K127" s="26"/>
      <c r="L127" s="27"/>
      <c r="M127" s="59"/>
      <c r="N127" s="50"/>
      <c r="O127" s="60"/>
      <c r="P127" s="119">
        <f>P128+P186</f>
        <v>1161.4458999999999</v>
      </c>
      <c r="Q127" s="60"/>
      <c r="R127" s="119">
        <f>R128+R186</f>
        <v>273.22184576300003</v>
      </c>
      <c r="S127" s="60"/>
      <c r="T127" s="120">
        <f>T128+T186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T127" s="14" t="s">
        <v>68</v>
      </c>
      <c r="AU127" s="14" t="s">
        <v>140</v>
      </c>
      <c r="BK127" s="121">
        <f>BK128+BK186</f>
        <v>726671.95</v>
      </c>
    </row>
    <row r="128" spans="1:63" s="11" customFormat="1" ht="25.9" customHeight="1">
      <c r="B128" s="122"/>
      <c r="D128" s="123" t="s">
        <v>68</v>
      </c>
      <c r="E128" s="124" t="s">
        <v>1137</v>
      </c>
      <c r="F128" s="124" t="s">
        <v>1376</v>
      </c>
      <c r="J128" s="125">
        <f>BK128</f>
        <v>724881.35</v>
      </c>
      <c r="L128" s="122"/>
      <c r="M128" s="126"/>
      <c r="N128" s="127"/>
      <c r="O128" s="127"/>
      <c r="P128" s="128">
        <f>P129+P151+P153+P155+P159+P180</f>
        <v>1156.6840999999999</v>
      </c>
      <c r="Q128" s="127"/>
      <c r="R128" s="128">
        <f>R129+R151+R153+R155+R159+R180</f>
        <v>273.21897226300001</v>
      </c>
      <c r="S128" s="127"/>
      <c r="T128" s="129">
        <f>T129+T151+T153+T155+T159+T180</f>
        <v>0</v>
      </c>
      <c r="AR128" s="123" t="s">
        <v>77</v>
      </c>
      <c r="AT128" s="130" t="s">
        <v>68</v>
      </c>
      <c r="AU128" s="130" t="s">
        <v>69</v>
      </c>
      <c r="AY128" s="123" t="s">
        <v>182</v>
      </c>
      <c r="BK128" s="131">
        <f>BK129+BK151+BK153+BK155+BK159+BK180</f>
        <v>724881.35</v>
      </c>
    </row>
    <row r="129" spans="1:65" s="11" customFormat="1" ht="22.9" customHeight="1">
      <c r="B129" s="122"/>
      <c r="D129" s="123" t="s">
        <v>68</v>
      </c>
      <c r="E129" s="164" t="s">
        <v>77</v>
      </c>
      <c r="F129" s="164" t="s">
        <v>181</v>
      </c>
      <c r="J129" s="165">
        <f>BK129</f>
        <v>437483.24999999994</v>
      </c>
      <c r="L129" s="122"/>
      <c r="M129" s="126"/>
      <c r="N129" s="127"/>
      <c r="O129" s="127"/>
      <c r="P129" s="128">
        <f>SUM(P130:P150)</f>
        <v>866.74494999999979</v>
      </c>
      <c r="Q129" s="127"/>
      <c r="R129" s="128">
        <f>SUM(R130:R150)</f>
        <v>226.22021784000003</v>
      </c>
      <c r="S129" s="127"/>
      <c r="T129" s="129">
        <f>SUM(T130:T150)</f>
        <v>0</v>
      </c>
      <c r="AR129" s="123" t="s">
        <v>77</v>
      </c>
      <c r="AT129" s="130" t="s">
        <v>68</v>
      </c>
      <c r="AU129" s="130" t="s">
        <v>77</v>
      </c>
      <c r="AY129" s="123" t="s">
        <v>182</v>
      </c>
      <c r="BK129" s="131">
        <f>SUM(BK130:BK150)</f>
        <v>437483.24999999994</v>
      </c>
    </row>
    <row r="130" spans="1:65" s="2" customFormat="1" ht="16.5" customHeight="1">
      <c r="A130" s="26"/>
      <c r="B130" s="132"/>
      <c r="C130" s="133" t="s">
        <v>77</v>
      </c>
      <c r="D130" s="133" t="s">
        <v>183</v>
      </c>
      <c r="E130" s="134" t="s">
        <v>2500</v>
      </c>
      <c r="F130" s="135" t="s">
        <v>2501</v>
      </c>
      <c r="G130" s="136" t="s">
        <v>236</v>
      </c>
      <c r="H130" s="137">
        <v>7.5</v>
      </c>
      <c r="I130" s="138">
        <v>37.020000000000003</v>
      </c>
      <c r="J130" s="138">
        <f t="shared" ref="J130:J150" si="0">ROUND(I130*H130,2)</f>
        <v>277.64999999999998</v>
      </c>
      <c r="K130" s="139"/>
      <c r="L130" s="27"/>
      <c r="M130" s="140" t="s">
        <v>1</v>
      </c>
      <c r="N130" s="141" t="s">
        <v>34</v>
      </c>
      <c r="O130" s="142">
        <v>7.5999999999999998E-2</v>
      </c>
      <c r="P130" s="142">
        <f t="shared" ref="P130:P150" si="1">O130*H130</f>
        <v>0.56999999999999995</v>
      </c>
      <c r="Q130" s="142">
        <v>0</v>
      </c>
      <c r="R130" s="142">
        <f t="shared" ref="R130:R150" si="2">Q130*H130</f>
        <v>0</v>
      </c>
      <c r="S130" s="142">
        <v>0</v>
      </c>
      <c r="T130" s="143">
        <f t="shared" ref="T130:T150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4" t="s">
        <v>187</v>
      </c>
      <c r="AT130" s="144" t="s">
        <v>183</v>
      </c>
      <c r="AU130" s="144" t="s">
        <v>79</v>
      </c>
      <c r="AY130" s="14" t="s">
        <v>182</v>
      </c>
      <c r="BE130" s="145">
        <f t="shared" ref="BE130:BE150" si="4">IF(N130="základní",J130,0)</f>
        <v>277.64999999999998</v>
      </c>
      <c r="BF130" s="145">
        <f t="shared" ref="BF130:BF150" si="5">IF(N130="snížená",J130,0)</f>
        <v>0</v>
      </c>
      <c r="BG130" s="145">
        <f t="shared" ref="BG130:BG150" si="6">IF(N130="zákl. přenesená",J130,0)</f>
        <v>0</v>
      </c>
      <c r="BH130" s="145">
        <f t="shared" ref="BH130:BH150" si="7">IF(N130="sníž. přenesená",J130,0)</f>
        <v>0</v>
      </c>
      <c r="BI130" s="145">
        <f t="shared" ref="BI130:BI150" si="8">IF(N130="nulová",J130,0)</f>
        <v>0</v>
      </c>
      <c r="BJ130" s="14" t="s">
        <v>77</v>
      </c>
      <c r="BK130" s="145">
        <f t="shared" ref="BK130:BK150" si="9">ROUND(I130*H130,2)</f>
        <v>277.64999999999998</v>
      </c>
      <c r="BL130" s="14" t="s">
        <v>187</v>
      </c>
      <c r="BM130" s="144" t="s">
        <v>79</v>
      </c>
    </row>
    <row r="131" spans="1:65" s="2" customFormat="1" ht="16.5" customHeight="1">
      <c r="A131" s="26"/>
      <c r="B131" s="132"/>
      <c r="C131" s="133" t="s">
        <v>79</v>
      </c>
      <c r="D131" s="133" t="s">
        <v>183</v>
      </c>
      <c r="E131" s="134" t="s">
        <v>2502</v>
      </c>
      <c r="F131" s="135" t="s">
        <v>2503</v>
      </c>
      <c r="G131" s="136" t="s">
        <v>236</v>
      </c>
      <c r="H131" s="137">
        <v>7.5</v>
      </c>
      <c r="I131" s="138">
        <v>679.47</v>
      </c>
      <c r="J131" s="138">
        <f t="shared" si="0"/>
        <v>5096.03</v>
      </c>
      <c r="K131" s="139"/>
      <c r="L131" s="27"/>
      <c r="M131" s="140" t="s">
        <v>1</v>
      </c>
      <c r="N131" s="141" t="s">
        <v>34</v>
      </c>
      <c r="O131" s="142">
        <v>1.84</v>
      </c>
      <c r="P131" s="142">
        <f t="shared" si="1"/>
        <v>13.8</v>
      </c>
      <c r="Q131" s="142">
        <v>0</v>
      </c>
      <c r="R131" s="142">
        <f t="shared" si="2"/>
        <v>0</v>
      </c>
      <c r="S131" s="142">
        <v>0</v>
      </c>
      <c r="T131" s="143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4" t="s">
        <v>187</v>
      </c>
      <c r="AT131" s="144" t="s">
        <v>183</v>
      </c>
      <c r="AU131" s="144" t="s">
        <v>79</v>
      </c>
      <c r="AY131" s="14" t="s">
        <v>182</v>
      </c>
      <c r="BE131" s="145">
        <f t="shared" si="4"/>
        <v>5096.03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4" t="s">
        <v>77</v>
      </c>
      <c r="BK131" s="145">
        <f t="shared" si="9"/>
        <v>5096.03</v>
      </c>
      <c r="BL131" s="14" t="s">
        <v>187</v>
      </c>
      <c r="BM131" s="144" t="s">
        <v>187</v>
      </c>
    </row>
    <row r="132" spans="1:65" s="2" customFormat="1" ht="16.5" customHeight="1">
      <c r="A132" s="26"/>
      <c r="B132" s="132"/>
      <c r="C132" s="133" t="s">
        <v>190</v>
      </c>
      <c r="D132" s="133" t="s">
        <v>183</v>
      </c>
      <c r="E132" s="134" t="s">
        <v>2504</v>
      </c>
      <c r="F132" s="135" t="s">
        <v>2505</v>
      </c>
      <c r="G132" s="136" t="s">
        <v>197</v>
      </c>
      <c r="H132" s="137">
        <v>4</v>
      </c>
      <c r="I132" s="138">
        <v>58.34</v>
      </c>
      <c r="J132" s="138">
        <f t="shared" si="0"/>
        <v>233.36</v>
      </c>
      <c r="K132" s="139"/>
      <c r="L132" s="27"/>
      <c r="M132" s="140" t="s">
        <v>1</v>
      </c>
      <c r="N132" s="141" t="s">
        <v>34</v>
      </c>
      <c r="O132" s="142">
        <v>0.13300000000000001</v>
      </c>
      <c r="P132" s="142">
        <f t="shared" si="1"/>
        <v>0.53200000000000003</v>
      </c>
      <c r="Q132" s="142">
        <v>0</v>
      </c>
      <c r="R132" s="142">
        <f t="shared" si="2"/>
        <v>0</v>
      </c>
      <c r="S132" s="142">
        <v>0</v>
      </c>
      <c r="T132" s="143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4" t="s">
        <v>187</v>
      </c>
      <c r="AT132" s="144" t="s">
        <v>183</v>
      </c>
      <c r="AU132" s="144" t="s">
        <v>79</v>
      </c>
      <c r="AY132" s="14" t="s">
        <v>182</v>
      </c>
      <c r="BE132" s="145">
        <f t="shared" si="4"/>
        <v>233.36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4" t="s">
        <v>77</v>
      </c>
      <c r="BK132" s="145">
        <f t="shared" si="9"/>
        <v>233.36</v>
      </c>
      <c r="BL132" s="14" t="s">
        <v>187</v>
      </c>
      <c r="BM132" s="144" t="s">
        <v>194</v>
      </c>
    </row>
    <row r="133" spans="1:65" s="2" customFormat="1" ht="16.5" customHeight="1">
      <c r="A133" s="26"/>
      <c r="B133" s="132"/>
      <c r="C133" s="133" t="s">
        <v>187</v>
      </c>
      <c r="D133" s="133" t="s">
        <v>183</v>
      </c>
      <c r="E133" s="134" t="s">
        <v>191</v>
      </c>
      <c r="F133" s="135" t="s">
        <v>192</v>
      </c>
      <c r="G133" s="136" t="s">
        <v>193</v>
      </c>
      <c r="H133" s="137">
        <v>640</v>
      </c>
      <c r="I133" s="138">
        <v>36.450000000000003</v>
      </c>
      <c r="J133" s="138">
        <f t="shared" si="0"/>
        <v>23328</v>
      </c>
      <c r="K133" s="139"/>
      <c r="L133" s="27"/>
      <c r="M133" s="140" t="s">
        <v>1</v>
      </c>
      <c r="N133" s="141" t="s">
        <v>34</v>
      </c>
      <c r="O133" s="142">
        <v>0.184</v>
      </c>
      <c r="P133" s="142">
        <f t="shared" si="1"/>
        <v>117.75999999999999</v>
      </c>
      <c r="Q133" s="142">
        <v>3.2634E-5</v>
      </c>
      <c r="R133" s="142">
        <f t="shared" si="2"/>
        <v>2.088576E-2</v>
      </c>
      <c r="S133" s="142">
        <v>0</v>
      </c>
      <c r="T133" s="143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4" t="s">
        <v>187</v>
      </c>
      <c r="AT133" s="144" t="s">
        <v>183</v>
      </c>
      <c r="AU133" s="144" t="s">
        <v>79</v>
      </c>
      <c r="AY133" s="14" t="s">
        <v>182</v>
      </c>
      <c r="BE133" s="145">
        <f t="shared" si="4"/>
        <v>23328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4" t="s">
        <v>77</v>
      </c>
      <c r="BK133" s="145">
        <f t="shared" si="9"/>
        <v>23328</v>
      </c>
      <c r="BL133" s="14" t="s">
        <v>187</v>
      </c>
      <c r="BM133" s="144" t="s">
        <v>198</v>
      </c>
    </row>
    <row r="134" spans="1:65" s="2" customFormat="1" ht="16.5" customHeight="1">
      <c r="A134" s="26"/>
      <c r="B134" s="132"/>
      <c r="C134" s="133" t="s">
        <v>199</v>
      </c>
      <c r="D134" s="133" t="s">
        <v>183</v>
      </c>
      <c r="E134" s="134" t="s">
        <v>2506</v>
      </c>
      <c r="F134" s="135" t="s">
        <v>2507</v>
      </c>
      <c r="G134" s="136" t="s">
        <v>197</v>
      </c>
      <c r="H134" s="137">
        <v>1.8</v>
      </c>
      <c r="I134" s="138">
        <v>280.08999999999997</v>
      </c>
      <c r="J134" s="138">
        <f t="shared" si="0"/>
        <v>504.16</v>
      </c>
      <c r="K134" s="139"/>
      <c r="L134" s="27"/>
      <c r="M134" s="140" t="s">
        <v>1</v>
      </c>
      <c r="N134" s="141" t="s">
        <v>34</v>
      </c>
      <c r="O134" s="142">
        <v>0.70299999999999996</v>
      </c>
      <c r="P134" s="142">
        <f t="shared" si="1"/>
        <v>1.2653999999999999</v>
      </c>
      <c r="Q134" s="142">
        <v>8.6767000000000007E-3</v>
      </c>
      <c r="R134" s="142">
        <f t="shared" si="2"/>
        <v>1.5618060000000001E-2</v>
      </c>
      <c r="S134" s="142">
        <v>0</v>
      </c>
      <c r="T134" s="143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4" t="s">
        <v>187</v>
      </c>
      <c r="AT134" s="144" t="s">
        <v>183</v>
      </c>
      <c r="AU134" s="144" t="s">
        <v>79</v>
      </c>
      <c r="AY134" s="14" t="s">
        <v>182</v>
      </c>
      <c r="BE134" s="145">
        <f t="shared" si="4"/>
        <v>504.16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4" t="s">
        <v>77</v>
      </c>
      <c r="BK134" s="145">
        <f t="shared" si="9"/>
        <v>504.16</v>
      </c>
      <c r="BL134" s="14" t="s">
        <v>187</v>
      </c>
      <c r="BM134" s="144" t="s">
        <v>104</v>
      </c>
    </row>
    <row r="135" spans="1:65" s="2" customFormat="1" ht="16.5" customHeight="1">
      <c r="A135" s="26"/>
      <c r="B135" s="132"/>
      <c r="C135" s="133" t="s">
        <v>194</v>
      </c>
      <c r="D135" s="133" t="s">
        <v>183</v>
      </c>
      <c r="E135" s="134" t="s">
        <v>2508</v>
      </c>
      <c r="F135" s="135" t="s">
        <v>2509</v>
      </c>
      <c r="G135" s="136" t="s">
        <v>197</v>
      </c>
      <c r="H135" s="137">
        <v>1.8</v>
      </c>
      <c r="I135" s="138">
        <v>229.69</v>
      </c>
      <c r="J135" s="138">
        <f t="shared" si="0"/>
        <v>413.44</v>
      </c>
      <c r="K135" s="139"/>
      <c r="L135" s="27"/>
      <c r="M135" s="140" t="s">
        <v>1</v>
      </c>
      <c r="N135" s="141" t="s">
        <v>34</v>
      </c>
      <c r="O135" s="142">
        <v>0.54700000000000004</v>
      </c>
      <c r="P135" s="142">
        <f t="shared" si="1"/>
        <v>0.98460000000000014</v>
      </c>
      <c r="Q135" s="142">
        <v>3.6904300000000001E-2</v>
      </c>
      <c r="R135" s="142">
        <f t="shared" si="2"/>
        <v>6.6427739999999999E-2</v>
      </c>
      <c r="S135" s="142">
        <v>0</v>
      </c>
      <c r="T135" s="143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4" t="s">
        <v>187</v>
      </c>
      <c r="AT135" s="144" t="s">
        <v>183</v>
      </c>
      <c r="AU135" s="144" t="s">
        <v>79</v>
      </c>
      <c r="AY135" s="14" t="s">
        <v>182</v>
      </c>
      <c r="BE135" s="145">
        <f t="shared" si="4"/>
        <v>413.44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4" t="s">
        <v>77</v>
      </c>
      <c r="BK135" s="145">
        <f t="shared" si="9"/>
        <v>413.44</v>
      </c>
      <c r="BL135" s="14" t="s">
        <v>187</v>
      </c>
      <c r="BM135" s="144" t="s">
        <v>110</v>
      </c>
    </row>
    <row r="136" spans="1:65" s="2" customFormat="1" ht="16.5" customHeight="1">
      <c r="A136" s="26"/>
      <c r="B136" s="132"/>
      <c r="C136" s="133" t="s">
        <v>204</v>
      </c>
      <c r="D136" s="133" t="s">
        <v>183</v>
      </c>
      <c r="E136" s="134" t="s">
        <v>207</v>
      </c>
      <c r="F136" s="135" t="s">
        <v>208</v>
      </c>
      <c r="G136" s="136" t="s">
        <v>209</v>
      </c>
      <c r="H136" s="137">
        <v>16.420000000000002</v>
      </c>
      <c r="I136" s="138">
        <v>47.05</v>
      </c>
      <c r="J136" s="138">
        <f t="shared" si="0"/>
        <v>772.56</v>
      </c>
      <c r="K136" s="139"/>
      <c r="L136" s="27"/>
      <c r="M136" s="140" t="s">
        <v>1</v>
      </c>
      <c r="N136" s="141" t="s">
        <v>34</v>
      </c>
      <c r="O136" s="142">
        <v>1.2999999999999999E-2</v>
      </c>
      <c r="P136" s="142">
        <f t="shared" si="1"/>
        <v>0.21346000000000001</v>
      </c>
      <c r="Q136" s="142">
        <v>0</v>
      </c>
      <c r="R136" s="142">
        <f t="shared" si="2"/>
        <v>0</v>
      </c>
      <c r="S136" s="142">
        <v>0</v>
      </c>
      <c r="T136" s="143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4" t="s">
        <v>187</v>
      </c>
      <c r="AT136" s="144" t="s">
        <v>183</v>
      </c>
      <c r="AU136" s="144" t="s">
        <v>79</v>
      </c>
      <c r="AY136" s="14" t="s">
        <v>182</v>
      </c>
      <c r="BE136" s="145">
        <f t="shared" si="4"/>
        <v>772.56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4" t="s">
        <v>77</v>
      </c>
      <c r="BK136" s="145">
        <f t="shared" si="9"/>
        <v>772.56</v>
      </c>
      <c r="BL136" s="14" t="s">
        <v>187</v>
      </c>
      <c r="BM136" s="144" t="s">
        <v>116</v>
      </c>
    </row>
    <row r="137" spans="1:65" s="2" customFormat="1" ht="16.5" customHeight="1">
      <c r="A137" s="26"/>
      <c r="B137" s="132"/>
      <c r="C137" s="133" t="s">
        <v>198</v>
      </c>
      <c r="D137" s="133" t="s">
        <v>183</v>
      </c>
      <c r="E137" s="134" t="s">
        <v>2510</v>
      </c>
      <c r="F137" s="135" t="s">
        <v>2511</v>
      </c>
      <c r="G137" s="136" t="s">
        <v>209</v>
      </c>
      <c r="H137" s="137">
        <v>5.4</v>
      </c>
      <c r="I137" s="138">
        <v>479.3</v>
      </c>
      <c r="J137" s="138">
        <f t="shared" si="0"/>
        <v>2588.2199999999998</v>
      </c>
      <c r="K137" s="139"/>
      <c r="L137" s="27"/>
      <c r="M137" s="140" t="s">
        <v>1</v>
      </c>
      <c r="N137" s="141" t="s">
        <v>34</v>
      </c>
      <c r="O137" s="142">
        <v>1.7629999999999999</v>
      </c>
      <c r="P137" s="142">
        <f t="shared" si="1"/>
        <v>9.5202000000000009</v>
      </c>
      <c r="Q137" s="142">
        <v>0</v>
      </c>
      <c r="R137" s="142">
        <f t="shared" si="2"/>
        <v>0</v>
      </c>
      <c r="S137" s="142">
        <v>0</v>
      </c>
      <c r="T137" s="143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4" t="s">
        <v>187</v>
      </c>
      <c r="AT137" s="144" t="s">
        <v>183</v>
      </c>
      <c r="AU137" s="144" t="s">
        <v>79</v>
      </c>
      <c r="AY137" s="14" t="s">
        <v>182</v>
      </c>
      <c r="BE137" s="145">
        <f t="shared" si="4"/>
        <v>2588.2199999999998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4" t="s">
        <v>77</v>
      </c>
      <c r="BK137" s="145">
        <f t="shared" si="9"/>
        <v>2588.2199999999998</v>
      </c>
      <c r="BL137" s="14" t="s">
        <v>187</v>
      </c>
      <c r="BM137" s="144" t="s">
        <v>121</v>
      </c>
    </row>
    <row r="138" spans="1:65" s="2" customFormat="1" ht="16.5" customHeight="1">
      <c r="A138" s="26"/>
      <c r="B138" s="132"/>
      <c r="C138" s="133" t="s">
        <v>210</v>
      </c>
      <c r="D138" s="133" t="s">
        <v>183</v>
      </c>
      <c r="E138" s="134" t="s">
        <v>2512</v>
      </c>
      <c r="F138" s="135" t="s">
        <v>2513</v>
      </c>
      <c r="G138" s="136" t="s">
        <v>209</v>
      </c>
      <c r="H138" s="137">
        <v>372.6</v>
      </c>
      <c r="I138" s="138">
        <v>170.94</v>
      </c>
      <c r="J138" s="138">
        <f t="shared" si="0"/>
        <v>63692.24</v>
      </c>
      <c r="K138" s="139"/>
      <c r="L138" s="27"/>
      <c r="M138" s="140" t="s">
        <v>1</v>
      </c>
      <c r="N138" s="141" t="s">
        <v>34</v>
      </c>
      <c r="O138" s="142">
        <v>0.24099999999999999</v>
      </c>
      <c r="P138" s="142">
        <f t="shared" si="1"/>
        <v>89.796599999999998</v>
      </c>
      <c r="Q138" s="142">
        <v>0</v>
      </c>
      <c r="R138" s="142">
        <f t="shared" si="2"/>
        <v>0</v>
      </c>
      <c r="S138" s="142">
        <v>0</v>
      </c>
      <c r="T138" s="143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4" t="s">
        <v>187</v>
      </c>
      <c r="AT138" s="144" t="s">
        <v>183</v>
      </c>
      <c r="AU138" s="144" t="s">
        <v>79</v>
      </c>
      <c r="AY138" s="14" t="s">
        <v>182</v>
      </c>
      <c r="BE138" s="145">
        <f t="shared" si="4"/>
        <v>63692.24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4" t="s">
        <v>77</v>
      </c>
      <c r="BK138" s="145">
        <f t="shared" si="9"/>
        <v>63692.24</v>
      </c>
      <c r="BL138" s="14" t="s">
        <v>187</v>
      </c>
      <c r="BM138" s="144" t="s">
        <v>127</v>
      </c>
    </row>
    <row r="139" spans="1:65" s="2" customFormat="1" ht="16.5" customHeight="1">
      <c r="A139" s="26"/>
      <c r="B139" s="132"/>
      <c r="C139" s="133" t="s">
        <v>104</v>
      </c>
      <c r="D139" s="133" t="s">
        <v>183</v>
      </c>
      <c r="E139" s="134" t="s">
        <v>231</v>
      </c>
      <c r="F139" s="135" t="s">
        <v>232</v>
      </c>
      <c r="G139" s="136" t="s">
        <v>209</v>
      </c>
      <c r="H139" s="137">
        <v>372.6</v>
      </c>
      <c r="I139" s="138">
        <v>29.61</v>
      </c>
      <c r="J139" s="138">
        <f t="shared" si="0"/>
        <v>11032.69</v>
      </c>
      <c r="K139" s="139"/>
      <c r="L139" s="27"/>
      <c r="M139" s="140" t="s">
        <v>1</v>
      </c>
      <c r="N139" s="141" t="s">
        <v>34</v>
      </c>
      <c r="O139" s="142">
        <v>0.1</v>
      </c>
      <c r="P139" s="142">
        <f t="shared" si="1"/>
        <v>37.260000000000005</v>
      </c>
      <c r="Q139" s="142">
        <v>0</v>
      </c>
      <c r="R139" s="142">
        <f t="shared" si="2"/>
        <v>0</v>
      </c>
      <c r="S139" s="142">
        <v>0</v>
      </c>
      <c r="T139" s="143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4" t="s">
        <v>187</v>
      </c>
      <c r="AT139" s="144" t="s">
        <v>183</v>
      </c>
      <c r="AU139" s="144" t="s">
        <v>79</v>
      </c>
      <c r="AY139" s="14" t="s">
        <v>182</v>
      </c>
      <c r="BE139" s="145">
        <f t="shared" si="4"/>
        <v>11032.69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4" t="s">
        <v>77</v>
      </c>
      <c r="BK139" s="145">
        <f t="shared" si="9"/>
        <v>11032.69</v>
      </c>
      <c r="BL139" s="14" t="s">
        <v>187</v>
      </c>
      <c r="BM139" s="144" t="s">
        <v>215</v>
      </c>
    </row>
    <row r="140" spans="1:65" s="2" customFormat="1" ht="16.5" customHeight="1">
      <c r="A140" s="26"/>
      <c r="B140" s="132"/>
      <c r="C140" s="133" t="s">
        <v>107</v>
      </c>
      <c r="D140" s="133" t="s">
        <v>183</v>
      </c>
      <c r="E140" s="134" t="s">
        <v>234</v>
      </c>
      <c r="F140" s="135" t="s">
        <v>235</v>
      </c>
      <c r="G140" s="136" t="s">
        <v>236</v>
      </c>
      <c r="H140" s="137">
        <v>828</v>
      </c>
      <c r="I140" s="138">
        <v>55.24</v>
      </c>
      <c r="J140" s="138">
        <f t="shared" si="0"/>
        <v>45738.720000000001</v>
      </c>
      <c r="K140" s="139"/>
      <c r="L140" s="27"/>
      <c r="M140" s="140" t="s">
        <v>1</v>
      </c>
      <c r="N140" s="141" t="s">
        <v>34</v>
      </c>
      <c r="O140" s="142">
        <v>0.23599999999999999</v>
      </c>
      <c r="P140" s="142">
        <f t="shared" si="1"/>
        <v>195.40799999999999</v>
      </c>
      <c r="Q140" s="142">
        <v>8.3850999999999999E-4</v>
      </c>
      <c r="R140" s="142">
        <f t="shared" si="2"/>
        <v>0.69428628000000003</v>
      </c>
      <c r="S140" s="142">
        <v>0</v>
      </c>
      <c r="T140" s="143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4" t="s">
        <v>187</v>
      </c>
      <c r="AT140" s="144" t="s">
        <v>183</v>
      </c>
      <c r="AU140" s="144" t="s">
        <v>79</v>
      </c>
      <c r="AY140" s="14" t="s">
        <v>182</v>
      </c>
      <c r="BE140" s="145">
        <f t="shared" si="4"/>
        <v>45738.720000000001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4" t="s">
        <v>77</v>
      </c>
      <c r="BK140" s="145">
        <f t="shared" si="9"/>
        <v>45738.720000000001</v>
      </c>
      <c r="BL140" s="14" t="s">
        <v>187</v>
      </c>
      <c r="BM140" s="144" t="s">
        <v>218</v>
      </c>
    </row>
    <row r="141" spans="1:65" s="2" customFormat="1" ht="16.5" customHeight="1">
      <c r="A141" s="26"/>
      <c r="B141" s="132"/>
      <c r="C141" s="133" t="s">
        <v>110</v>
      </c>
      <c r="D141" s="133" t="s">
        <v>183</v>
      </c>
      <c r="E141" s="134" t="s">
        <v>238</v>
      </c>
      <c r="F141" s="135" t="s">
        <v>239</v>
      </c>
      <c r="G141" s="136" t="s">
        <v>236</v>
      </c>
      <c r="H141" s="137">
        <v>828</v>
      </c>
      <c r="I141" s="138">
        <v>32.75</v>
      </c>
      <c r="J141" s="138">
        <f t="shared" si="0"/>
        <v>27117</v>
      </c>
      <c r="K141" s="139"/>
      <c r="L141" s="27"/>
      <c r="M141" s="140" t="s">
        <v>1</v>
      </c>
      <c r="N141" s="141" t="s">
        <v>34</v>
      </c>
      <c r="O141" s="142">
        <v>0.216</v>
      </c>
      <c r="P141" s="142">
        <f t="shared" si="1"/>
        <v>178.84799999999998</v>
      </c>
      <c r="Q141" s="142">
        <v>0</v>
      </c>
      <c r="R141" s="142">
        <f t="shared" si="2"/>
        <v>0</v>
      </c>
      <c r="S141" s="142">
        <v>0</v>
      </c>
      <c r="T141" s="143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4" t="s">
        <v>187</v>
      </c>
      <c r="AT141" s="144" t="s">
        <v>183</v>
      </c>
      <c r="AU141" s="144" t="s">
        <v>79</v>
      </c>
      <c r="AY141" s="14" t="s">
        <v>182</v>
      </c>
      <c r="BE141" s="145">
        <f t="shared" si="4"/>
        <v>27117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4" t="s">
        <v>77</v>
      </c>
      <c r="BK141" s="145">
        <f t="shared" si="9"/>
        <v>27117</v>
      </c>
      <c r="BL141" s="14" t="s">
        <v>187</v>
      </c>
      <c r="BM141" s="144" t="s">
        <v>221</v>
      </c>
    </row>
    <row r="142" spans="1:65" s="2" customFormat="1" ht="16.5" customHeight="1">
      <c r="A142" s="26"/>
      <c r="B142" s="132"/>
      <c r="C142" s="133" t="s">
        <v>113</v>
      </c>
      <c r="D142" s="133" t="s">
        <v>183</v>
      </c>
      <c r="E142" s="134" t="s">
        <v>244</v>
      </c>
      <c r="F142" s="135" t="s">
        <v>245</v>
      </c>
      <c r="G142" s="136" t="s">
        <v>209</v>
      </c>
      <c r="H142" s="137">
        <v>372.6</v>
      </c>
      <c r="I142" s="138">
        <v>39.51</v>
      </c>
      <c r="J142" s="138">
        <f t="shared" si="0"/>
        <v>14721.43</v>
      </c>
      <c r="K142" s="139"/>
      <c r="L142" s="27"/>
      <c r="M142" s="140" t="s">
        <v>1</v>
      </c>
      <c r="N142" s="141" t="s">
        <v>34</v>
      </c>
      <c r="O142" s="142">
        <v>7.0000000000000007E-2</v>
      </c>
      <c r="P142" s="142">
        <f t="shared" si="1"/>
        <v>26.082000000000004</v>
      </c>
      <c r="Q142" s="142">
        <v>0</v>
      </c>
      <c r="R142" s="142">
        <f t="shared" si="2"/>
        <v>0</v>
      </c>
      <c r="S142" s="142">
        <v>0</v>
      </c>
      <c r="T142" s="143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4" t="s">
        <v>187</v>
      </c>
      <c r="AT142" s="144" t="s">
        <v>183</v>
      </c>
      <c r="AU142" s="144" t="s">
        <v>79</v>
      </c>
      <c r="AY142" s="14" t="s">
        <v>182</v>
      </c>
      <c r="BE142" s="145">
        <f t="shared" si="4"/>
        <v>14721.43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4" t="s">
        <v>77</v>
      </c>
      <c r="BK142" s="145">
        <f t="shared" si="9"/>
        <v>14721.43</v>
      </c>
      <c r="BL142" s="14" t="s">
        <v>187</v>
      </c>
      <c r="BM142" s="144" t="s">
        <v>224</v>
      </c>
    </row>
    <row r="143" spans="1:65" s="2" customFormat="1" ht="21.75" customHeight="1">
      <c r="A143" s="26"/>
      <c r="B143" s="132"/>
      <c r="C143" s="133" t="s">
        <v>116</v>
      </c>
      <c r="D143" s="133" t="s">
        <v>183</v>
      </c>
      <c r="E143" s="134" t="s">
        <v>254</v>
      </c>
      <c r="F143" s="135" t="s">
        <v>255</v>
      </c>
      <c r="G143" s="136" t="s">
        <v>209</v>
      </c>
      <c r="H143" s="137">
        <v>121.095</v>
      </c>
      <c r="I143" s="138">
        <v>259.22000000000003</v>
      </c>
      <c r="J143" s="138">
        <f t="shared" si="0"/>
        <v>31390.25</v>
      </c>
      <c r="K143" s="139"/>
      <c r="L143" s="27"/>
      <c r="M143" s="140" t="s">
        <v>1</v>
      </c>
      <c r="N143" s="141" t="s">
        <v>34</v>
      </c>
      <c r="O143" s="142">
        <v>8.6999999999999994E-2</v>
      </c>
      <c r="P143" s="142">
        <f t="shared" si="1"/>
        <v>10.535264999999999</v>
      </c>
      <c r="Q143" s="142">
        <v>0</v>
      </c>
      <c r="R143" s="142">
        <f t="shared" si="2"/>
        <v>0</v>
      </c>
      <c r="S143" s="142">
        <v>0</v>
      </c>
      <c r="T143" s="143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4" t="s">
        <v>187</v>
      </c>
      <c r="AT143" s="144" t="s">
        <v>183</v>
      </c>
      <c r="AU143" s="144" t="s">
        <v>79</v>
      </c>
      <c r="AY143" s="14" t="s">
        <v>182</v>
      </c>
      <c r="BE143" s="145">
        <f t="shared" si="4"/>
        <v>31390.25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4" t="s">
        <v>77</v>
      </c>
      <c r="BK143" s="145">
        <f t="shared" si="9"/>
        <v>31390.25</v>
      </c>
      <c r="BL143" s="14" t="s">
        <v>187</v>
      </c>
      <c r="BM143" s="144" t="s">
        <v>227</v>
      </c>
    </row>
    <row r="144" spans="1:65" s="2" customFormat="1" ht="16.5" customHeight="1">
      <c r="A144" s="26"/>
      <c r="B144" s="132"/>
      <c r="C144" s="133" t="s">
        <v>8</v>
      </c>
      <c r="D144" s="133" t="s">
        <v>183</v>
      </c>
      <c r="E144" s="134" t="s">
        <v>257</v>
      </c>
      <c r="F144" s="135" t="s">
        <v>258</v>
      </c>
      <c r="G144" s="136" t="s">
        <v>209</v>
      </c>
      <c r="H144" s="137">
        <v>1210.95</v>
      </c>
      <c r="I144" s="138">
        <v>15.86</v>
      </c>
      <c r="J144" s="138">
        <f t="shared" si="0"/>
        <v>19205.669999999998</v>
      </c>
      <c r="K144" s="139"/>
      <c r="L144" s="27"/>
      <c r="M144" s="140" t="s">
        <v>1</v>
      </c>
      <c r="N144" s="141" t="s">
        <v>34</v>
      </c>
      <c r="O144" s="142">
        <v>5.0000000000000001E-3</v>
      </c>
      <c r="P144" s="142">
        <f t="shared" si="1"/>
        <v>6.0547500000000003</v>
      </c>
      <c r="Q144" s="142">
        <v>0</v>
      </c>
      <c r="R144" s="142">
        <f t="shared" si="2"/>
        <v>0</v>
      </c>
      <c r="S144" s="142">
        <v>0</v>
      </c>
      <c r="T144" s="143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4" t="s">
        <v>187</v>
      </c>
      <c r="AT144" s="144" t="s">
        <v>183</v>
      </c>
      <c r="AU144" s="144" t="s">
        <v>79</v>
      </c>
      <c r="AY144" s="14" t="s">
        <v>182</v>
      </c>
      <c r="BE144" s="145">
        <f t="shared" si="4"/>
        <v>19205.669999999998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4" t="s">
        <v>77</v>
      </c>
      <c r="BK144" s="145">
        <f t="shared" si="9"/>
        <v>19205.669999999998</v>
      </c>
      <c r="BL144" s="14" t="s">
        <v>187</v>
      </c>
      <c r="BM144" s="144" t="s">
        <v>230</v>
      </c>
    </row>
    <row r="145" spans="1:65" s="2" customFormat="1" ht="16.5" customHeight="1">
      <c r="A145" s="26"/>
      <c r="B145" s="132"/>
      <c r="C145" s="133" t="s">
        <v>121</v>
      </c>
      <c r="D145" s="133" t="s">
        <v>183</v>
      </c>
      <c r="E145" s="134" t="s">
        <v>261</v>
      </c>
      <c r="F145" s="135" t="s">
        <v>262</v>
      </c>
      <c r="G145" s="136" t="s">
        <v>209</v>
      </c>
      <c r="H145" s="137">
        <v>372.6</v>
      </c>
      <c r="I145" s="138">
        <v>44.64</v>
      </c>
      <c r="J145" s="138">
        <f t="shared" si="0"/>
        <v>16632.86</v>
      </c>
      <c r="K145" s="139"/>
      <c r="L145" s="27"/>
      <c r="M145" s="140" t="s">
        <v>1</v>
      </c>
      <c r="N145" s="141" t="s">
        <v>34</v>
      </c>
      <c r="O145" s="142">
        <v>7.1999999999999995E-2</v>
      </c>
      <c r="P145" s="142">
        <f t="shared" si="1"/>
        <v>26.827200000000001</v>
      </c>
      <c r="Q145" s="142">
        <v>0</v>
      </c>
      <c r="R145" s="142">
        <f t="shared" si="2"/>
        <v>0</v>
      </c>
      <c r="S145" s="142">
        <v>0</v>
      </c>
      <c r="T145" s="143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4" t="s">
        <v>187</v>
      </c>
      <c r="AT145" s="144" t="s">
        <v>183</v>
      </c>
      <c r="AU145" s="144" t="s">
        <v>79</v>
      </c>
      <c r="AY145" s="14" t="s">
        <v>182</v>
      </c>
      <c r="BE145" s="145">
        <f t="shared" si="4"/>
        <v>16632.86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4" t="s">
        <v>77</v>
      </c>
      <c r="BK145" s="145">
        <f t="shared" si="9"/>
        <v>16632.86</v>
      </c>
      <c r="BL145" s="14" t="s">
        <v>187</v>
      </c>
      <c r="BM145" s="144" t="s">
        <v>233</v>
      </c>
    </row>
    <row r="146" spans="1:65" s="2" customFormat="1" ht="16.5" customHeight="1">
      <c r="A146" s="26"/>
      <c r="B146" s="132"/>
      <c r="C146" s="133" t="s">
        <v>124</v>
      </c>
      <c r="D146" s="133" t="s">
        <v>183</v>
      </c>
      <c r="E146" s="134" t="s">
        <v>2514</v>
      </c>
      <c r="F146" s="135" t="s">
        <v>2515</v>
      </c>
      <c r="G146" s="136" t="s">
        <v>209</v>
      </c>
      <c r="H146" s="137">
        <v>372.6</v>
      </c>
      <c r="I146" s="138">
        <v>18.47</v>
      </c>
      <c r="J146" s="138">
        <f t="shared" si="0"/>
        <v>6881.92</v>
      </c>
      <c r="K146" s="139"/>
      <c r="L146" s="27"/>
      <c r="M146" s="140" t="s">
        <v>1</v>
      </c>
      <c r="N146" s="141" t="s">
        <v>34</v>
      </c>
      <c r="O146" s="142">
        <v>8.9999999999999993E-3</v>
      </c>
      <c r="P146" s="142">
        <f t="shared" si="1"/>
        <v>3.3534000000000002</v>
      </c>
      <c r="Q146" s="142">
        <v>0</v>
      </c>
      <c r="R146" s="142">
        <f t="shared" si="2"/>
        <v>0</v>
      </c>
      <c r="S146" s="142">
        <v>0</v>
      </c>
      <c r="T146" s="143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4" t="s">
        <v>187</v>
      </c>
      <c r="AT146" s="144" t="s">
        <v>183</v>
      </c>
      <c r="AU146" s="144" t="s">
        <v>79</v>
      </c>
      <c r="AY146" s="14" t="s">
        <v>182</v>
      </c>
      <c r="BE146" s="145">
        <f t="shared" si="4"/>
        <v>6881.92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4" t="s">
        <v>77</v>
      </c>
      <c r="BK146" s="145">
        <f t="shared" si="9"/>
        <v>6881.92</v>
      </c>
      <c r="BL146" s="14" t="s">
        <v>187</v>
      </c>
      <c r="BM146" s="144" t="s">
        <v>237</v>
      </c>
    </row>
    <row r="147" spans="1:65" s="2" customFormat="1" ht="16.5" customHeight="1">
      <c r="A147" s="26"/>
      <c r="B147" s="132"/>
      <c r="C147" s="133" t="s">
        <v>127</v>
      </c>
      <c r="D147" s="133" t="s">
        <v>183</v>
      </c>
      <c r="E147" s="134" t="s">
        <v>268</v>
      </c>
      <c r="F147" s="135" t="s">
        <v>269</v>
      </c>
      <c r="G147" s="136" t="s">
        <v>209</v>
      </c>
      <c r="H147" s="137">
        <v>251.55</v>
      </c>
      <c r="I147" s="138">
        <v>127.25</v>
      </c>
      <c r="J147" s="138">
        <f t="shared" si="0"/>
        <v>32009.74</v>
      </c>
      <c r="K147" s="139"/>
      <c r="L147" s="27"/>
      <c r="M147" s="140" t="s">
        <v>1</v>
      </c>
      <c r="N147" s="141" t="s">
        <v>34</v>
      </c>
      <c r="O147" s="142">
        <v>0.32800000000000001</v>
      </c>
      <c r="P147" s="142">
        <f t="shared" si="1"/>
        <v>82.508400000000009</v>
      </c>
      <c r="Q147" s="142">
        <v>0</v>
      </c>
      <c r="R147" s="142">
        <f t="shared" si="2"/>
        <v>0</v>
      </c>
      <c r="S147" s="142">
        <v>0</v>
      </c>
      <c r="T147" s="143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4" t="s">
        <v>187</v>
      </c>
      <c r="AT147" s="144" t="s">
        <v>183</v>
      </c>
      <c r="AU147" s="144" t="s">
        <v>79</v>
      </c>
      <c r="AY147" s="14" t="s">
        <v>182</v>
      </c>
      <c r="BE147" s="145">
        <f t="shared" si="4"/>
        <v>32009.74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4" t="s">
        <v>77</v>
      </c>
      <c r="BK147" s="145">
        <f t="shared" si="9"/>
        <v>32009.74</v>
      </c>
      <c r="BL147" s="14" t="s">
        <v>187</v>
      </c>
      <c r="BM147" s="144" t="s">
        <v>240</v>
      </c>
    </row>
    <row r="148" spans="1:65" s="2" customFormat="1" ht="21.75" customHeight="1">
      <c r="A148" s="26"/>
      <c r="B148" s="132"/>
      <c r="C148" s="133" t="s">
        <v>130</v>
      </c>
      <c r="D148" s="133" t="s">
        <v>183</v>
      </c>
      <c r="E148" s="134" t="s">
        <v>2516</v>
      </c>
      <c r="F148" s="135" t="s">
        <v>2517</v>
      </c>
      <c r="G148" s="136" t="s">
        <v>209</v>
      </c>
      <c r="H148" s="137">
        <v>102.465</v>
      </c>
      <c r="I148" s="138">
        <v>1057.25</v>
      </c>
      <c r="J148" s="138">
        <f t="shared" si="0"/>
        <v>108331.12</v>
      </c>
      <c r="K148" s="139"/>
      <c r="L148" s="27"/>
      <c r="M148" s="140" t="s">
        <v>1</v>
      </c>
      <c r="N148" s="141" t="s">
        <v>34</v>
      </c>
      <c r="O148" s="142">
        <v>0.435</v>
      </c>
      <c r="P148" s="142">
        <f t="shared" si="1"/>
        <v>44.572275000000005</v>
      </c>
      <c r="Q148" s="142">
        <v>2.2000000000000002</v>
      </c>
      <c r="R148" s="142">
        <f t="shared" si="2"/>
        <v>225.42300000000003</v>
      </c>
      <c r="S148" s="142">
        <v>0</v>
      </c>
      <c r="T148" s="143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4" t="s">
        <v>187</v>
      </c>
      <c r="AT148" s="144" t="s">
        <v>183</v>
      </c>
      <c r="AU148" s="144" t="s">
        <v>79</v>
      </c>
      <c r="AY148" s="14" t="s">
        <v>182</v>
      </c>
      <c r="BE148" s="145">
        <f t="shared" si="4"/>
        <v>108331.12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4" t="s">
        <v>77</v>
      </c>
      <c r="BK148" s="145">
        <f t="shared" si="9"/>
        <v>108331.12</v>
      </c>
      <c r="BL148" s="14" t="s">
        <v>187</v>
      </c>
      <c r="BM148" s="144" t="s">
        <v>243</v>
      </c>
    </row>
    <row r="149" spans="1:65" s="2" customFormat="1" ht="16.5" customHeight="1">
      <c r="A149" s="26"/>
      <c r="B149" s="132"/>
      <c r="C149" s="133" t="s">
        <v>215</v>
      </c>
      <c r="D149" s="133" t="s">
        <v>183</v>
      </c>
      <c r="E149" s="134" t="s">
        <v>2455</v>
      </c>
      <c r="F149" s="135" t="s">
        <v>2456</v>
      </c>
      <c r="G149" s="136" t="s">
        <v>236</v>
      </c>
      <c r="H149" s="137">
        <v>82.1</v>
      </c>
      <c r="I149" s="138">
        <v>69.66</v>
      </c>
      <c r="J149" s="138">
        <f t="shared" si="0"/>
        <v>5719.09</v>
      </c>
      <c r="K149" s="139"/>
      <c r="L149" s="27"/>
      <c r="M149" s="140" t="s">
        <v>1</v>
      </c>
      <c r="N149" s="141" t="s">
        <v>34</v>
      </c>
      <c r="O149" s="142">
        <v>0.254</v>
      </c>
      <c r="P149" s="142">
        <f t="shared" si="1"/>
        <v>20.853400000000001</v>
      </c>
      <c r="Q149" s="142">
        <v>0</v>
      </c>
      <c r="R149" s="142">
        <f t="shared" si="2"/>
        <v>0</v>
      </c>
      <c r="S149" s="142">
        <v>0</v>
      </c>
      <c r="T149" s="143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4" t="s">
        <v>187</v>
      </c>
      <c r="AT149" s="144" t="s">
        <v>183</v>
      </c>
      <c r="AU149" s="144" t="s">
        <v>79</v>
      </c>
      <c r="AY149" s="14" t="s">
        <v>182</v>
      </c>
      <c r="BE149" s="145">
        <f t="shared" si="4"/>
        <v>5719.09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4" t="s">
        <v>77</v>
      </c>
      <c r="BK149" s="145">
        <f t="shared" si="9"/>
        <v>5719.09</v>
      </c>
      <c r="BL149" s="14" t="s">
        <v>187</v>
      </c>
      <c r="BM149" s="144" t="s">
        <v>246</v>
      </c>
    </row>
    <row r="150" spans="1:65" s="2" customFormat="1" ht="16.5" customHeight="1">
      <c r="A150" s="26"/>
      <c r="B150" s="132"/>
      <c r="C150" s="133" t="s">
        <v>7</v>
      </c>
      <c r="D150" s="133" t="s">
        <v>183</v>
      </c>
      <c r="E150" s="134" t="s">
        <v>1384</v>
      </c>
      <c r="F150" s="135" t="s">
        <v>1385</v>
      </c>
      <c r="G150" s="136" t="s">
        <v>209</v>
      </c>
      <c r="H150" s="137">
        <v>121.095</v>
      </c>
      <c r="I150" s="138">
        <v>180</v>
      </c>
      <c r="J150" s="138">
        <f t="shared" si="0"/>
        <v>21797.1</v>
      </c>
      <c r="K150" s="139"/>
      <c r="L150" s="27"/>
      <c r="M150" s="140" t="s">
        <v>1</v>
      </c>
      <c r="N150" s="141" t="s">
        <v>34</v>
      </c>
      <c r="O150" s="142">
        <v>0</v>
      </c>
      <c r="P150" s="142">
        <f t="shared" si="1"/>
        <v>0</v>
      </c>
      <c r="Q150" s="142">
        <v>0</v>
      </c>
      <c r="R150" s="142">
        <f t="shared" si="2"/>
        <v>0</v>
      </c>
      <c r="S150" s="142">
        <v>0</v>
      </c>
      <c r="T150" s="143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4" t="s">
        <v>187</v>
      </c>
      <c r="AT150" s="144" t="s">
        <v>183</v>
      </c>
      <c r="AU150" s="144" t="s">
        <v>79</v>
      </c>
      <c r="AY150" s="14" t="s">
        <v>182</v>
      </c>
      <c r="BE150" s="145">
        <f t="shared" si="4"/>
        <v>21797.1</v>
      </c>
      <c r="BF150" s="145">
        <f t="shared" si="5"/>
        <v>0</v>
      </c>
      <c r="BG150" s="145">
        <f t="shared" si="6"/>
        <v>0</v>
      </c>
      <c r="BH150" s="145">
        <f t="shared" si="7"/>
        <v>0</v>
      </c>
      <c r="BI150" s="145">
        <f t="shared" si="8"/>
        <v>0</v>
      </c>
      <c r="BJ150" s="14" t="s">
        <v>77</v>
      </c>
      <c r="BK150" s="145">
        <f t="shared" si="9"/>
        <v>21797.1</v>
      </c>
      <c r="BL150" s="14" t="s">
        <v>187</v>
      </c>
      <c r="BM150" s="144" t="s">
        <v>249</v>
      </c>
    </row>
    <row r="151" spans="1:65" s="11" customFormat="1" ht="22.9" customHeight="1">
      <c r="B151" s="122"/>
      <c r="D151" s="123" t="s">
        <v>68</v>
      </c>
      <c r="E151" s="164" t="s">
        <v>79</v>
      </c>
      <c r="F151" s="164" t="s">
        <v>2457</v>
      </c>
      <c r="J151" s="165">
        <f>BK151</f>
        <v>1238.9000000000001</v>
      </c>
      <c r="L151" s="122"/>
      <c r="M151" s="126"/>
      <c r="N151" s="127"/>
      <c r="O151" s="127"/>
      <c r="P151" s="128">
        <f>P152</f>
        <v>0.93150000000000011</v>
      </c>
      <c r="Q151" s="127"/>
      <c r="R151" s="128">
        <f>R152</f>
        <v>0</v>
      </c>
      <c r="S151" s="127"/>
      <c r="T151" s="129">
        <f>T152</f>
        <v>0</v>
      </c>
      <c r="AR151" s="123" t="s">
        <v>77</v>
      </c>
      <c r="AT151" s="130" t="s">
        <v>68</v>
      </c>
      <c r="AU151" s="130" t="s">
        <v>77</v>
      </c>
      <c r="AY151" s="123" t="s">
        <v>182</v>
      </c>
      <c r="BK151" s="131">
        <f>BK152</f>
        <v>1238.9000000000001</v>
      </c>
    </row>
    <row r="152" spans="1:65" s="2" customFormat="1" ht="21.75" customHeight="1">
      <c r="A152" s="26"/>
      <c r="B152" s="132"/>
      <c r="C152" s="133" t="s">
        <v>218</v>
      </c>
      <c r="D152" s="133" t="s">
        <v>183</v>
      </c>
      <c r="E152" s="134" t="s">
        <v>293</v>
      </c>
      <c r="F152" s="135" t="s">
        <v>294</v>
      </c>
      <c r="G152" s="136" t="s">
        <v>236</v>
      </c>
      <c r="H152" s="137">
        <v>186.3</v>
      </c>
      <c r="I152" s="138">
        <v>6.65</v>
      </c>
      <c r="J152" s="138">
        <f>ROUND(I152*H152,2)</f>
        <v>1238.9000000000001</v>
      </c>
      <c r="K152" s="139"/>
      <c r="L152" s="27"/>
      <c r="M152" s="140" t="s">
        <v>1</v>
      </c>
      <c r="N152" s="141" t="s">
        <v>34</v>
      </c>
      <c r="O152" s="142">
        <v>5.0000000000000001E-3</v>
      </c>
      <c r="P152" s="142">
        <f>O152*H152</f>
        <v>0.93150000000000011</v>
      </c>
      <c r="Q152" s="142">
        <v>0</v>
      </c>
      <c r="R152" s="142">
        <f>Q152*H152</f>
        <v>0</v>
      </c>
      <c r="S152" s="142">
        <v>0</v>
      </c>
      <c r="T152" s="143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4" t="s">
        <v>187</v>
      </c>
      <c r="AT152" s="144" t="s">
        <v>183</v>
      </c>
      <c r="AU152" s="144" t="s">
        <v>79</v>
      </c>
      <c r="AY152" s="14" t="s">
        <v>182</v>
      </c>
      <c r="BE152" s="145">
        <f>IF(N152="základní",J152,0)</f>
        <v>1238.9000000000001</v>
      </c>
      <c r="BF152" s="145">
        <f>IF(N152="snížená",J152,0)</f>
        <v>0</v>
      </c>
      <c r="BG152" s="145">
        <f>IF(N152="zákl. přenesená",J152,0)</f>
        <v>0</v>
      </c>
      <c r="BH152" s="145">
        <f>IF(N152="sníž. přenesená",J152,0)</f>
        <v>0</v>
      </c>
      <c r="BI152" s="145">
        <f>IF(N152="nulová",J152,0)</f>
        <v>0</v>
      </c>
      <c r="BJ152" s="14" t="s">
        <v>77</v>
      </c>
      <c r="BK152" s="145">
        <f>ROUND(I152*H152,2)</f>
        <v>1238.9000000000001</v>
      </c>
      <c r="BL152" s="14" t="s">
        <v>187</v>
      </c>
      <c r="BM152" s="144" t="s">
        <v>252</v>
      </c>
    </row>
    <row r="153" spans="1:65" s="11" customFormat="1" ht="22.9" customHeight="1">
      <c r="B153" s="122"/>
      <c r="D153" s="123" t="s">
        <v>68</v>
      </c>
      <c r="E153" s="164" t="s">
        <v>187</v>
      </c>
      <c r="F153" s="164" t="s">
        <v>455</v>
      </c>
      <c r="J153" s="165">
        <f>BK153</f>
        <v>21074.63</v>
      </c>
      <c r="L153" s="122"/>
      <c r="M153" s="126"/>
      <c r="N153" s="127"/>
      <c r="O153" s="127"/>
      <c r="P153" s="128">
        <f>P154</f>
        <v>31.577849999999998</v>
      </c>
      <c r="Q153" s="127"/>
      <c r="R153" s="128">
        <f>R154</f>
        <v>35.225045100000003</v>
      </c>
      <c r="S153" s="127"/>
      <c r="T153" s="129">
        <f>T154</f>
        <v>0</v>
      </c>
      <c r="AR153" s="123" t="s">
        <v>77</v>
      </c>
      <c r="AT153" s="130" t="s">
        <v>68</v>
      </c>
      <c r="AU153" s="130" t="s">
        <v>77</v>
      </c>
      <c r="AY153" s="123" t="s">
        <v>182</v>
      </c>
      <c r="BK153" s="131">
        <f>BK154</f>
        <v>21074.63</v>
      </c>
    </row>
    <row r="154" spans="1:65" s="2" customFormat="1" ht="16.5" customHeight="1">
      <c r="A154" s="26"/>
      <c r="B154" s="132"/>
      <c r="C154" s="133" t="s">
        <v>253</v>
      </c>
      <c r="D154" s="133" t="s">
        <v>183</v>
      </c>
      <c r="E154" s="134" t="s">
        <v>2518</v>
      </c>
      <c r="F154" s="135" t="s">
        <v>2519</v>
      </c>
      <c r="G154" s="136" t="s">
        <v>209</v>
      </c>
      <c r="H154" s="137">
        <v>18.63</v>
      </c>
      <c r="I154" s="138">
        <v>1131.22</v>
      </c>
      <c r="J154" s="138">
        <f>ROUND(I154*H154,2)</f>
        <v>21074.63</v>
      </c>
      <c r="K154" s="139"/>
      <c r="L154" s="27"/>
      <c r="M154" s="140" t="s">
        <v>1</v>
      </c>
      <c r="N154" s="141" t="s">
        <v>34</v>
      </c>
      <c r="O154" s="142">
        <v>1.6950000000000001</v>
      </c>
      <c r="P154" s="142">
        <f>O154*H154</f>
        <v>31.577849999999998</v>
      </c>
      <c r="Q154" s="142">
        <v>1.8907700000000001</v>
      </c>
      <c r="R154" s="142">
        <f>Q154*H154</f>
        <v>35.225045100000003</v>
      </c>
      <c r="S154" s="142">
        <v>0</v>
      </c>
      <c r="T154" s="143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4" t="s">
        <v>187</v>
      </c>
      <c r="AT154" s="144" t="s">
        <v>183</v>
      </c>
      <c r="AU154" s="144" t="s">
        <v>79</v>
      </c>
      <c r="AY154" s="14" t="s">
        <v>182</v>
      </c>
      <c r="BE154" s="145">
        <f>IF(N154="základní",J154,0)</f>
        <v>21074.63</v>
      </c>
      <c r="BF154" s="145">
        <f>IF(N154="snížená",J154,0)</f>
        <v>0</v>
      </c>
      <c r="BG154" s="145">
        <f>IF(N154="zákl. přenesená",J154,0)</f>
        <v>0</v>
      </c>
      <c r="BH154" s="145">
        <f>IF(N154="sníž. přenesená",J154,0)</f>
        <v>0</v>
      </c>
      <c r="BI154" s="145">
        <f>IF(N154="nulová",J154,0)</f>
        <v>0</v>
      </c>
      <c r="BJ154" s="14" t="s">
        <v>77</v>
      </c>
      <c r="BK154" s="145">
        <f>ROUND(I154*H154,2)</f>
        <v>21074.63</v>
      </c>
      <c r="BL154" s="14" t="s">
        <v>187</v>
      </c>
      <c r="BM154" s="144" t="s">
        <v>256</v>
      </c>
    </row>
    <row r="155" spans="1:65" s="11" customFormat="1" ht="22.9" customHeight="1">
      <c r="B155" s="122"/>
      <c r="D155" s="123" t="s">
        <v>68</v>
      </c>
      <c r="E155" s="164" t="s">
        <v>199</v>
      </c>
      <c r="F155" s="164" t="s">
        <v>2460</v>
      </c>
      <c r="J155" s="165">
        <f>BK155</f>
        <v>10605.27</v>
      </c>
      <c r="L155" s="122"/>
      <c r="M155" s="126"/>
      <c r="N155" s="127"/>
      <c r="O155" s="127"/>
      <c r="P155" s="128">
        <f>SUM(P156:P158)</f>
        <v>4.2210000000000001</v>
      </c>
      <c r="Q155" s="127"/>
      <c r="R155" s="128">
        <f>SUM(R156:R158)</f>
        <v>3.4455</v>
      </c>
      <c r="S155" s="127"/>
      <c r="T155" s="129">
        <f>SUM(T156:T158)</f>
        <v>0</v>
      </c>
      <c r="AR155" s="123" t="s">
        <v>77</v>
      </c>
      <c r="AT155" s="130" t="s">
        <v>68</v>
      </c>
      <c r="AU155" s="130" t="s">
        <v>77</v>
      </c>
      <c r="AY155" s="123" t="s">
        <v>182</v>
      </c>
      <c r="BK155" s="131">
        <f>SUM(BK156:BK158)</f>
        <v>10605.27</v>
      </c>
    </row>
    <row r="156" spans="1:65" s="2" customFormat="1" ht="16.5" customHeight="1">
      <c r="A156" s="26"/>
      <c r="B156" s="132"/>
      <c r="C156" s="133" t="s">
        <v>221</v>
      </c>
      <c r="D156" s="133" t="s">
        <v>183</v>
      </c>
      <c r="E156" s="134" t="s">
        <v>2520</v>
      </c>
      <c r="F156" s="135" t="s">
        <v>2521</v>
      </c>
      <c r="G156" s="136" t="s">
        <v>209</v>
      </c>
      <c r="H156" s="137">
        <v>1.5</v>
      </c>
      <c r="I156" s="138">
        <v>1366.2</v>
      </c>
      <c r="J156" s="138">
        <f>ROUND(I156*H156,2)</f>
        <v>2049.3000000000002</v>
      </c>
      <c r="K156" s="139"/>
      <c r="L156" s="27"/>
      <c r="M156" s="140" t="s">
        <v>1</v>
      </c>
      <c r="N156" s="141" t="s">
        <v>34</v>
      </c>
      <c r="O156" s="142">
        <v>0.113</v>
      </c>
      <c r="P156" s="142">
        <f>O156*H156</f>
        <v>0.16950000000000001</v>
      </c>
      <c r="Q156" s="142">
        <v>0.23</v>
      </c>
      <c r="R156" s="142">
        <f>Q156*H156</f>
        <v>0.34500000000000003</v>
      </c>
      <c r="S156" s="142">
        <v>0</v>
      </c>
      <c r="T156" s="143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4" t="s">
        <v>187</v>
      </c>
      <c r="AT156" s="144" t="s">
        <v>183</v>
      </c>
      <c r="AU156" s="144" t="s">
        <v>79</v>
      </c>
      <c r="AY156" s="14" t="s">
        <v>182</v>
      </c>
      <c r="BE156" s="145">
        <f>IF(N156="základní",J156,0)</f>
        <v>2049.3000000000002</v>
      </c>
      <c r="BF156" s="145">
        <f>IF(N156="snížená",J156,0)</f>
        <v>0</v>
      </c>
      <c r="BG156" s="145">
        <f>IF(N156="zákl. přenesená",J156,0)</f>
        <v>0</v>
      </c>
      <c r="BH156" s="145">
        <f>IF(N156="sníž. přenesená",J156,0)</f>
        <v>0</v>
      </c>
      <c r="BI156" s="145">
        <f>IF(N156="nulová",J156,0)</f>
        <v>0</v>
      </c>
      <c r="BJ156" s="14" t="s">
        <v>77</v>
      </c>
      <c r="BK156" s="145">
        <f>ROUND(I156*H156,2)</f>
        <v>2049.3000000000002</v>
      </c>
      <c r="BL156" s="14" t="s">
        <v>187</v>
      </c>
      <c r="BM156" s="144" t="s">
        <v>259</v>
      </c>
    </row>
    <row r="157" spans="1:65" s="2" customFormat="1" ht="16.5" customHeight="1">
      <c r="A157" s="26"/>
      <c r="B157" s="132"/>
      <c r="C157" s="133" t="s">
        <v>260</v>
      </c>
      <c r="D157" s="133" t="s">
        <v>183</v>
      </c>
      <c r="E157" s="134" t="s">
        <v>2522</v>
      </c>
      <c r="F157" s="135" t="s">
        <v>2523</v>
      </c>
      <c r="G157" s="136" t="s">
        <v>275</v>
      </c>
      <c r="H157" s="137">
        <v>0.75</v>
      </c>
      <c r="I157" s="138">
        <v>3727.36</v>
      </c>
      <c r="J157" s="138">
        <f>ROUND(I157*H157,2)</f>
        <v>2795.52</v>
      </c>
      <c r="K157" s="139"/>
      <c r="L157" s="27"/>
      <c r="M157" s="140" t="s">
        <v>1</v>
      </c>
      <c r="N157" s="141" t="s">
        <v>34</v>
      </c>
      <c r="O157" s="142">
        <v>3.4220000000000002</v>
      </c>
      <c r="P157" s="142">
        <f>O157*H157</f>
        <v>2.5665</v>
      </c>
      <c r="Q157" s="142">
        <v>1.01</v>
      </c>
      <c r="R157" s="142">
        <f>Q157*H157</f>
        <v>0.75750000000000006</v>
      </c>
      <c r="S157" s="142">
        <v>0</v>
      </c>
      <c r="T157" s="143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4" t="s">
        <v>187</v>
      </c>
      <c r="AT157" s="144" t="s">
        <v>183</v>
      </c>
      <c r="AU157" s="144" t="s">
        <v>79</v>
      </c>
      <c r="AY157" s="14" t="s">
        <v>182</v>
      </c>
      <c r="BE157" s="145">
        <f>IF(N157="základní",J157,0)</f>
        <v>2795.52</v>
      </c>
      <c r="BF157" s="145">
        <f>IF(N157="snížená",J157,0)</f>
        <v>0</v>
      </c>
      <c r="BG157" s="145">
        <f>IF(N157="zákl. přenesená",J157,0)</f>
        <v>0</v>
      </c>
      <c r="BH157" s="145">
        <f>IF(N157="sníž. přenesená",J157,0)</f>
        <v>0</v>
      </c>
      <c r="BI157" s="145">
        <f>IF(N157="nulová",J157,0)</f>
        <v>0</v>
      </c>
      <c r="BJ157" s="14" t="s">
        <v>77</v>
      </c>
      <c r="BK157" s="145">
        <f>ROUND(I157*H157,2)</f>
        <v>2795.52</v>
      </c>
      <c r="BL157" s="14" t="s">
        <v>187</v>
      </c>
      <c r="BM157" s="144" t="s">
        <v>263</v>
      </c>
    </row>
    <row r="158" spans="1:65" s="2" customFormat="1" ht="16.5" customHeight="1">
      <c r="A158" s="26"/>
      <c r="B158" s="132"/>
      <c r="C158" s="133" t="s">
        <v>224</v>
      </c>
      <c r="D158" s="133" t="s">
        <v>183</v>
      </c>
      <c r="E158" s="134" t="s">
        <v>2524</v>
      </c>
      <c r="F158" s="135" t="s">
        <v>2525</v>
      </c>
      <c r="G158" s="136" t="s">
        <v>236</v>
      </c>
      <c r="H158" s="137">
        <v>15</v>
      </c>
      <c r="I158" s="138">
        <v>384.03</v>
      </c>
      <c r="J158" s="138">
        <f>ROUND(I158*H158,2)</f>
        <v>5760.45</v>
      </c>
      <c r="K158" s="139"/>
      <c r="L158" s="27"/>
      <c r="M158" s="140" t="s">
        <v>1</v>
      </c>
      <c r="N158" s="141" t="s">
        <v>34</v>
      </c>
      <c r="O158" s="142">
        <v>9.9000000000000005E-2</v>
      </c>
      <c r="P158" s="142">
        <f>O158*H158</f>
        <v>1.4850000000000001</v>
      </c>
      <c r="Q158" s="142">
        <v>0.15620000000000001</v>
      </c>
      <c r="R158" s="142">
        <f>Q158*H158</f>
        <v>2.343</v>
      </c>
      <c r="S158" s="142">
        <v>0</v>
      </c>
      <c r="T158" s="143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4" t="s">
        <v>187</v>
      </c>
      <c r="AT158" s="144" t="s">
        <v>183</v>
      </c>
      <c r="AU158" s="144" t="s">
        <v>79</v>
      </c>
      <c r="AY158" s="14" t="s">
        <v>182</v>
      </c>
      <c r="BE158" s="145">
        <f>IF(N158="základní",J158,0)</f>
        <v>5760.45</v>
      </c>
      <c r="BF158" s="145">
        <f>IF(N158="snížená",J158,0)</f>
        <v>0</v>
      </c>
      <c r="BG158" s="145">
        <f>IF(N158="zákl. přenesená",J158,0)</f>
        <v>0</v>
      </c>
      <c r="BH158" s="145">
        <f>IF(N158="sníž. přenesená",J158,0)</f>
        <v>0</v>
      </c>
      <c r="BI158" s="145">
        <f>IF(N158="nulová",J158,0)</f>
        <v>0</v>
      </c>
      <c r="BJ158" s="14" t="s">
        <v>77</v>
      </c>
      <c r="BK158" s="145">
        <f>ROUND(I158*H158,2)</f>
        <v>5760.45</v>
      </c>
      <c r="BL158" s="14" t="s">
        <v>187</v>
      </c>
      <c r="BM158" s="144" t="s">
        <v>266</v>
      </c>
    </row>
    <row r="159" spans="1:65" s="11" customFormat="1" ht="22.9" customHeight="1">
      <c r="B159" s="122"/>
      <c r="D159" s="123" t="s">
        <v>68</v>
      </c>
      <c r="E159" s="164" t="s">
        <v>198</v>
      </c>
      <c r="F159" s="164" t="s">
        <v>2526</v>
      </c>
      <c r="J159" s="165">
        <f>BK159</f>
        <v>213409.62</v>
      </c>
      <c r="L159" s="122"/>
      <c r="M159" s="126"/>
      <c r="N159" s="127"/>
      <c r="O159" s="127"/>
      <c r="P159" s="128">
        <f>SUM(P160:P179)</f>
        <v>162.33600000000001</v>
      </c>
      <c r="Q159" s="127"/>
      <c r="R159" s="128">
        <f>SUM(R160:R179)</f>
        <v>7.7065813180000013</v>
      </c>
      <c r="S159" s="127"/>
      <c r="T159" s="129">
        <f>SUM(T160:T179)</f>
        <v>0</v>
      </c>
      <c r="AR159" s="123" t="s">
        <v>77</v>
      </c>
      <c r="AT159" s="130" t="s">
        <v>68</v>
      </c>
      <c r="AU159" s="130" t="s">
        <v>77</v>
      </c>
      <c r="AY159" s="123" t="s">
        <v>182</v>
      </c>
      <c r="BK159" s="131">
        <f>SUM(BK160:BK179)</f>
        <v>213409.62</v>
      </c>
    </row>
    <row r="160" spans="1:65" s="2" customFormat="1" ht="21.75" customHeight="1">
      <c r="A160" s="26"/>
      <c r="B160" s="132"/>
      <c r="C160" s="133" t="s">
        <v>267</v>
      </c>
      <c r="D160" s="133" t="s">
        <v>183</v>
      </c>
      <c r="E160" s="134" t="s">
        <v>2527</v>
      </c>
      <c r="F160" s="135" t="s">
        <v>2528</v>
      </c>
      <c r="G160" s="136" t="s">
        <v>197</v>
      </c>
      <c r="H160" s="137">
        <v>14</v>
      </c>
      <c r="I160" s="138">
        <v>169.11</v>
      </c>
      <c r="J160" s="138">
        <f t="shared" ref="J160:J179" si="10">ROUND(I160*H160,2)</f>
        <v>2367.54</v>
      </c>
      <c r="K160" s="139"/>
      <c r="L160" s="27"/>
      <c r="M160" s="140" t="s">
        <v>1</v>
      </c>
      <c r="N160" s="141" t="s">
        <v>34</v>
      </c>
      <c r="O160" s="142">
        <v>0.20699999999999999</v>
      </c>
      <c r="P160" s="142">
        <f t="shared" ref="P160:P179" si="11">O160*H160</f>
        <v>2.8979999999999997</v>
      </c>
      <c r="Q160" s="142">
        <v>7.4631999999999997E-3</v>
      </c>
      <c r="R160" s="142">
        <f t="shared" ref="R160:R179" si="12">Q160*H160</f>
        <v>0.10448479999999999</v>
      </c>
      <c r="S160" s="142">
        <v>0</v>
      </c>
      <c r="T160" s="143">
        <f t="shared" ref="T160:T179" si="13"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4" t="s">
        <v>187</v>
      </c>
      <c r="AT160" s="144" t="s">
        <v>183</v>
      </c>
      <c r="AU160" s="144" t="s">
        <v>79</v>
      </c>
      <c r="AY160" s="14" t="s">
        <v>182</v>
      </c>
      <c r="BE160" s="145">
        <f t="shared" ref="BE160:BE179" si="14">IF(N160="základní",J160,0)</f>
        <v>2367.54</v>
      </c>
      <c r="BF160" s="145">
        <f t="shared" ref="BF160:BF179" si="15">IF(N160="snížená",J160,0)</f>
        <v>0</v>
      </c>
      <c r="BG160" s="145">
        <f t="shared" ref="BG160:BG179" si="16">IF(N160="zákl. přenesená",J160,0)</f>
        <v>0</v>
      </c>
      <c r="BH160" s="145">
        <f t="shared" ref="BH160:BH179" si="17">IF(N160="sníž. přenesená",J160,0)</f>
        <v>0</v>
      </c>
      <c r="BI160" s="145">
        <f t="shared" ref="BI160:BI179" si="18">IF(N160="nulová",J160,0)</f>
        <v>0</v>
      </c>
      <c r="BJ160" s="14" t="s">
        <v>77</v>
      </c>
      <c r="BK160" s="145">
        <f t="shared" ref="BK160:BK179" si="19">ROUND(I160*H160,2)</f>
        <v>2367.54</v>
      </c>
      <c r="BL160" s="14" t="s">
        <v>187</v>
      </c>
      <c r="BM160" s="144" t="s">
        <v>270</v>
      </c>
    </row>
    <row r="161" spans="1:65" s="2" customFormat="1" ht="21.75" customHeight="1">
      <c r="A161" s="26"/>
      <c r="B161" s="132"/>
      <c r="C161" s="133" t="s">
        <v>227</v>
      </c>
      <c r="D161" s="133" t="s">
        <v>183</v>
      </c>
      <c r="E161" s="134" t="s">
        <v>2529</v>
      </c>
      <c r="F161" s="135" t="s">
        <v>2530</v>
      </c>
      <c r="G161" s="136" t="s">
        <v>197</v>
      </c>
      <c r="H161" s="137">
        <v>207</v>
      </c>
      <c r="I161" s="138">
        <v>556.20000000000005</v>
      </c>
      <c r="J161" s="138">
        <f t="shared" si="10"/>
        <v>115133.4</v>
      </c>
      <c r="K161" s="139"/>
      <c r="L161" s="27"/>
      <c r="M161" s="140" t="s">
        <v>1</v>
      </c>
      <c r="N161" s="141" t="s">
        <v>34</v>
      </c>
      <c r="O161" s="142">
        <v>0.312</v>
      </c>
      <c r="P161" s="142">
        <f t="shared" si="11"/>
        <v>64.584000000000003</v>
      </c>
      <c r="Q161" s="142">
        <v>2.9576999999999999E-2</v>
      </c>
      <c r="R161" s="142">
        <f t="shared" si="12"/>
        <v>6.122439</v>
      </c>
      <c r="S161" s="142">
        <v>0</v>
      </c>
      <c r="T161" s="143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4" t="s">
        <v>187</v>
      </c>
      <c r="AT161" s="144" t="s">
        <v>183</v>
      </c>
      <c r="AU161" s="144" t="s">
        <v>79</v>
      </c>
      <c r="AY161" s="14" t="s">
        <v>182</v>
      </c>
      <c r="BE161" s="145">
        <f t="shared" si="14"/>
        <v>115133.4</v>
      </c>
      <c r="BF161" s="145">
        <f t="shared" si="15"/>
        <v>0</v>
      </c>
      <c r="BG161" s="145">
        <f t="shared" si="16"/>
        <v>0</v>
      </c>
      <c r="BH161" s="145">
        <f t="shared" si="17"/>
        <v>0</v>
      </c>
      <c r="BI161" s="145">
        <f t="shared" si="18"/>
        <v>0</v>
      </c>
      <c r="BJ161" s="14" t="s">
        <v>77</v>
      </c>
      <c r="BK161" s="145">
        <f t="shared" si="19"/>
        <v>115133.4</v>
      </c>
      <c r="BL161" s="14" t="s">
        <v>187</v>
      </c>
      <c r="BM161" s="144" t="s">
        <v>391</v>
      </c>
    </row>
    <row r="162" spans="1:65" s="2" customFormat="1" ht="16.5" customHeight="1">
      <c r="A162" s="26"/>
      <c r="B162" s="132"/>
      <c r="C162" s="133" t="s">
        <v>277</v>
      </c>
      <c r="D162" s="133" t="s">
        <v>183</v>
      </c>
      <c r="E162" s="134" t="s">
        <v>2531</v>
      </c>
      <c r="F162" s="135" t="s">
        <v>2532</v>
      </c>
      <c r="G162" s="136" t="s">
        <v>197</v>
      </c>
      <c r="H162" s="137">
        <v>5</v>
      </c>
      <c r="I162" s="138">
        <v>151.31</v>
      </c>
      <c r="J162" s="138">
        <f t="shared" si="10"/>
        <v>756.55</v>
      </c>
      <c r="K162" s="139"/>
      <c r="L162" s="27"/>
      <c r="M162" s="140" t="s">
        <v>1</v>
      </c>
      <c r="N162" s="141" t="s">
        <v>34</v>
      </c>
      <c r="O162" s="142">
        <v>0.36</v>
      </c>
      <c r="P162" s="142">
        <f t="shared" si="11"/>
        <v>1.7999999999999998</v>
      </c>
      <c r="Q162" s="142">
        <v>1.8E-5</v>
      </c>
      <c r="R162" s="142">
        <f t="shared" si="12"/>
        <v>9.0000000000000006E-5</v>
      </c>
      <c r="S162" s="142">
        <v>0</v>
      </c>
      <c r="T162" s="143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4" t="s">
        <v>187</v>
      </c>
      <c r="AT162" s="144" t="s">
        <v>183</v>
      </c>
      <c r="AU162" s="144" t="s">
        <v>79</v>
      </c>
      <c r="AY162" s="14" t="s">
        <v>182</v>
      </c>
      <c r="BE162" s="145">
        <f t="shared" si="14"/>
        <v>756.55</v>
      </c>
      <c r="BF162" s="145">
        <f t="shared" si="15"/>
        <v>0</v>
      </c>
      <c r="BG162" s="145">
        <f t="shared" si="16"/>
        <v>0</v>
      </c>
      <c r="BH162" s="145">
        <f t="shared" si="17"/>
        <v>0</v>
      </c>
      <c r="BI162" s="145">
        <f t="shared" si="18"/>
        <v>0</v>
      </c>
      <c r="BJ162" s="14" t="s">
        <v>77</v>
      </c>
      <c r="BK162" s="145">
        <f t="shared" si="19"/>
        <v>756.55</v>
      </c>
      <c r="BL162" s="14" t="s">
        <v>187</v>
      </c>
      <c r="BM162" s="144" t="s">
        <v>280</v>
      </c>
    </row>
    <row r="163" spans="1:65" s="2" customFormat="1" ht="16.5" customHeight="1">
      <c r="A163" s="26"/>
      <c r="B163" s="132"/>
      <c r="C163" s="133" t="s">
        <v>230</v>
      </c>
      <c r="D163" s="133" t="s">
        <v>183</v>
      </c>
      <c r="E163" s="134" t="s">
        <v>2533</v>
      </c>
      <c r="F163" s="135" t="s">
        <v>2534</v>
      </c>
      <c r="G163" s="136" t="s">
        <v>197</v>
      </c>
      <c r="H163" s="137">
        <v>5</v>
      </c>
      <c r="I163" s="138">
        <v>650</v>
      </c>
      <c r="J163" s="138">
        <f t="shared" si="10"/>
        <v>3250</v>
      </c>
      <c r="K163" s="139"/>
      <c r="L163" s="27"/>
      <c r="M163" s="140" t="s">
        <v>1</v>
      </c>
      <c r="N163" s="141" t="s">
        <v>34</v>
      </c>
      <c r="O163" s="142">
        <v>0</v>
      </c>
      <c r="P163" s="142">
        <f t="shared" si="11"/>
        <v>0</v>
      </c>
      <c r="Q163" s="142">
        <v>0</v>
      </c>
      <c r="R163" s="142">
        <f t="shared" si="12"/>
        <v>0</v>
      </c>
      <c r="S163" s="142">
        <v>0</v>
      </c>
      <c r="T163" s="143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4" t="s">
        <v>187</v>
      </c>
      <c r="AT163" s="144" t="s">
        <v>183</v>
      </c>
      <c r="AU163" s="144" t="s">
        <v>79</v>
      </c>
      <c r="AY163" s="14" t="s">
        <v>182</v>
      </c>
      <c r="BE163" s="145">
        <f t="shared" si="14"/>
        <v>3250</v>
      </c>
      <c r="BF163" s="145">
        <f t="shared" si="15"/>
        <v>0</v>
      </c>
      <c r="BG163" s="145">
        <f t="shared" si="16"/>
        <v>0</v>
      </c>
      <c r="BH163" s="145">
        <f t="shared" si="17"/>
        <v>0</v>
      </c>
      <c r="BI163" s="145">
        <f t="shared" si="18"/>
        <v>0</v>
      </c>
      <c r="BJ163" s="14" t="s">
        <v>77</v>
      </c>
      <c r="BK163" s="145">
        <f t="shared" si="19"/>
        <v>3250</v>
      </c>
      <c r="BL163" s="14" t="s">
        <v>187</v>
      </c>
      <c r="BM163" s="144" t="s">
        <v>283</v>
      </c>
    </row>
    <row r="164" spans="1:65" s="2" customFormat="1" ht="16.5" customHeight="1">
      <c r="A164" s="26"/>
      <c r="B164" s="132"/>
      <c r="C164" s="133" t="s">
        <v>284</v>
      </c>
      <c r="D164" s="133" t="s">
        <v>183</v>
      </c>
      <c r="E164" s="134" t="s">
        <v>2535</v>
      </c>
      <c r="F164" s="135" t="s">
        <v>2536</v>
      </c>
      <c r="G164" s="136" t="s">
        <v>186</v>
      </c>
      <c r="H164" s="137">
        <v>7</v>
      </c>
      <c r="I164" s="138">
        <v>261.64999999999998</v>
      </c>
      <c r="J164" s="138">
        <f t="shared" si="10"/>
        <v>1831.55</v>
      </c>
      <c r="K164" s="139"/>
      <c r="L164" s="27"/>
      <c r="M164" s="140" t="s">
        <v>1</v>
      </c>
      <c r="N164" s="141" t="s">
        <v>34</v>
      </c>
      <c r="O164" s="142">
        <v>0.83</v>
      </c>
      <c r="P164" s="142">
        <f t="shared" si="11"/>
        <v>5.81</v>
      </c>
      <c r="Q164" s="142">
        <v>1.9E-6</v>
      </c>
      <c r="R164" s="142">
        <f t="shared" si="12"/>
        <v>1.33E-5</v>
      </c>
      <c r="S164" s="142">
        <v>0</v>
      </c>
      <c r="T164" s="143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4" t="s">
        <v>187</v>
      </c>
      <c r="AT164" s="144" t="s">
        <v>183</v>
      </c>
      <c r="AU164" s="144" t="s">
        <v>79</v>
      </c>
      <c r="AY164" s="14" t="s">
        <v>182</v>
      </c>
      <c r="BE164" s="145">
        <f t="shared" si="14"/>
        <v>1831.55</v>
      </c>
      <c r="BF164" s="145">
        <f t="shared" si="15"/>
        <v>0</v>
      </c>
      <c r="BG164" s="145">
        <f t="shared" si="16"/>
        <v>0</v>
      </c>
      <c r="BH164" s="145">
        <f t="shared" si="17"/>
        <v>0</v>
      </c>
      <c r="BI164" s="145">
        <f t="shared" si="18"/>
        <v>0</v>
      </c>
      <c r="BJ164" s="14" t="s">
        <v>77</v>
      </c>
      <c r="BK164" s="145">
        <f t="shared" si="19"/>
        <v>1831.55</v>
      </c>
      <c r="BL164" s="14" t="s">
        <v>187</v>
      </c>
      <c r="BM164" s="144" t="s">
        <v>287</v>
      </c>
    </row>
    <row r="165" spans="1:65" s="2" customFormat="1" ht="16.5" customHeight="1">
      <c r="A165" s="26"/>
      <c r="B165" s="132"/>
      <c r="C165" s="133" t="s">
        <v>233</v>
      </c>
      <c r="D165" s="133" t="s">
        <v>183</v>
      </c>
      <c r="E165" s="134" t="s">
        <v>2537</v>
      </c>
      <c r="F165" s="135" t="s">
        <v>2538</v>
      </c>
      <c r="G165" s="136" t="s">
        <v>186</v>
      </c>
      <c r="H165" s="137">
        <v>2</v>
      </c>
      <c r="I165" s="138">
        <v>1000</v>
      </c>
      <c r="J165" s="138">
        <f t="shared" si="10"/>
        <v>2000</v>
      </c>
      <c r="K165" s="139"/>
      <c r="L165" s="27"/>
      <c r="M165" s="140" t="s">
        <v>1</v>
      </c>
      <c r="N165" s="141" t="s">
        <v>34</v>
      </c>
      <c r="O165" s="142">
        <v>0</v>
      </c>
      <c r="P165" s="142">
        <f t="shared" si="11"/>
        <v>0</v>
      </c>
      <c r="Q165" s="142">
        <v>0</v>
      </c>
      <c r="R165" s="142">
        <f t="shared" si="12"/>
        <v>0</v>
      </c>
      <c r="S165" s="142">
        <v>0</v>
      </c>
      <c r="T165" s="143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4" t="s">
        <v>187</v>
      </c>
      <c r="AT165" s="144" t="s">
        <v>183</v>
      </c>
      <c r="AU165" s="144" t="s">
        <v>79</v>
      </c>
      <c r="AY165" s="14" t="s">
        <v>182</v>
      </c>
      <c r="BE165" s="145">
        <f t="shared" si="14"/>
        <v>2000</v>
      </c>
      <c r="BF165" s="145">
        <f t="shared" si="15"/>
        <v>0</v>
      </c>
      <c r="BG165" s="145">
        <f t="shared" si="16"/>
        <v>0</v>
      </c>
      <c r="BH165" s="145">
        <f t="shared" si="17"/>
        <v>0</v>
      </c>
      <c r="BI165" s="145">
        <f t="shared" si="18"/>
        <v>0</v>
      </c>
      <c r="BJ165" s="14" t="s">
        <v>77</v>
      </c>
      <c r="BK165" s="145">
        <f t="shared" si="19"/>
        <v>2000</v>
      </c>
      <c r="BL165" s="14" t="s">
        <v>187</v>
      </c>
      <c r="BM165" s="144" t="s">
        <v>290</v>
      </c>
    </row>
    <row r="166" spans="1:65" s="2" customFormat="1" ht="16.5" customHeight="1">
      <c r="A166" s="26"/>
      <c r="B166" s="132"/>
      <c r="C166" s="133" t="s">
        <v>292</v>
      </c>
      <c r="D166" s="133" t="s">
        <v>183</v>
      </c>
      <c r="E166" s="134" t="s">
        <v>2539</v>
      </c>
      <c r="F166" s="135" t="s">
        <v>2540</v>
      </c>
      <c r="G166" s="136" t="s">
        <v>186</v>
      </c>
      <c r="H166" s="137">
        <v>5</v>
      </c>
      <c r="I166" s="138">
        <v>400</v>
      </c>
      <c r="J166" s="138">
        <f t="shared" si="10"/>
        <v>2000</v>
      </c>
      <c r="K166" s="139"/>
      <c r="L166" s="27"/>
      <c r="M166" s="140" t="s">
        <v>1</v>
      </c>
      <c r="N166" s="141" t="s">
        <v>34</v>
      </c>
      <c r="O166" s="142">
        <v>0</v>
      </c>
      <c r="P166" s="142">
        <f t="shared" si="11"/>
        <v>0</v>
      </c>
      <c r="Q166" s="142">
        <v>0</v>
      </c>
      <c r="R166" s="142">
        <f t="shared" si="12"/>
        <v>0</v>
      </c>
      <c r="S166" s="142">
        <v>0</v>
      </c>
      <c r="T166" s="143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4" t="s">
        <v>187</v>
      </c>
      <c r="AT166" s="144" t="s">
        <v>183</v>
      </c>
      <c r="AU166" s="144" t="s">
        <v>79</v>
      </c>
      <c r="AY166" s="14" t="s">
        <v>182</v>
      </c>
      <c r="BE166" s="145">
        <f t="shared" si="14"/>
        <v>2000</v>
      </c>
      <c r="BF166" s="145">
        <f t="shared" si="15"/>
        <v>0</v>
      </c>
      <c r="BG166" s="145">
        <f t="shared" si="16"/>
        <v>0</v>
      </c>
      <c r="BH166" s="145">
        <f t="shared" si="17"/>
        <v>0</v>
      </c>
      <c r="BI166" s="145">
        <f t="shared" si="18"/>
        <v>0</v>
      </c>
      <c r="BJ166" s="14" t="s">
        <v>77</v>
      </c>
      <c r="BK166" s="145">
        <f t="shared" si="19"/>
        <v>2000</v>
      </c>
      <c r="BL166" s="14" t="s">
        <v>187</v>
      </c>
      <c r="BM166" s="144" t="s">
        <v>295</v>
      </c>
    </row>
    <row r="167" spans="1:65" s="2" customFormat="1" ht="21.75" customHeight="1">
      <c r="A167" s="26"/>
      <c r="B167" s="132"/>
      <c r="C167" s="133" t="s">
        <v>237</v>
      </c>
      <c r="D167" s="133" t="s">
        <v>183</v>
      </c>
      <c r="E167" s="134" t="s">
        <v>2541</v>
      </c>
      <c r="F167" s="135" t="s">
        <v>2542</v>
      </c>
      <c r="G167" s="136" t="s">
        <v>186</v>
      </c>
      <c r="H167" s="137">
        <v>14</v>
      </c>
      <c r="I167" s="138">
        <v>216.03</v>
      </c>
      <c r="J167" s="138">
        <f t="shared" si="10"/>
        <v>3024.42</v>
      </c>
      <c r="K167" s="139"/>
      <c r="L167" s="27"/>
      <c r="M167" s="140" t="s">
        <v>1</v>
      </c>
      <c r="N167" s="141" t="s">
        <v>34</v>
      </c>
      <c r="O167" s="142">
        <v>0.68300000000000005</v>
      </c>
      <c r="P167" s="142">
        <f t="shared" si="11"/>
        <v>9.5620000000000012</v>
      </c>
      <c r="Q167" s="142">
        <v>1.2500000000000001E-6</v>
      </c>
      <c r="R167" s="142">
        <f t="shared" si="12"/>
        <v>1.7500000000000002E-5</v>
      </c>
      <c r="S167" s="142">
        <v>0</v>
      </c>
      <c r="T167" s="143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4" t="s">
        <v>187</v>
      </c>
      <c r="AT167" s="144" t="s">
        <v>183</v>
      </c>
      <c r="AU167" s="144" t="s">
        <v>79</v>
      </c>
      <c r="AY167" s="14" t="s">
        <v>182</v>
      </c>
      <c r="BE167" s="145">
        <f t="shared" si="14"/>
        <v>3024.42</v>
      </c>
      <c r="BF167" s="145">
        <f t="shared" si="15"/>
        <v>0</v>
      </c>
      <c r="BG167" s="145">
        <f t="shared" si="16"/>
        <v>0</v>
      </c>
      <c r="BH167" s="145">
        <f t="shared" si="17"/>
        <v>0</v>
      </c>
      <c r="BI167" s="145">
        <f t="shared" si="18"/>
        <v>0</v>
      </c>
      <c r="BJ167" s="14" t="s">
        <v>77</v>
      </c>
      <c r="BK167" s="145">
        <f t="shared" si="19"/>
        <v>3024.42</v>
      </c>
      <c r="BL167" s="14" t="s">
        <v>187</v>
      </c>
      <c r="BM167" s="144" t="s">
        <v>298</v>
      </c>
    </row>
    <row r="168" spans="1:65" s="2" customFormat="1" ht="16.5" customHeight="1">
      <c r="A168" s="26"/>
      <c r="B168" s="132"/>
      <c r="C168" s="146" t="s">
        <v>373</v>
      </c>
      <c r="D168" s="146" t="s">
        <v>272</v>
      </c>
      <c r="E168" s="147" t="s">
        <v>2543</v>
      </c>
      <c r="F168" s="148" t="s">
        <v>2544</v>
      </c>
      <c r="G168" s="149" t="s">
        <v>186</v>
      </c>
      <c r="H168" s="150">
        <v>14</v>
      </c>
      <c r="I168" s="151">
        <v>50.7</v>
      </c>
      <c r="J168" s="151">
        <f t="shared" si="10"/>
        <v>709.8</v>
      </c>
      <c r="K168" s="152"/>
      <c r="L168" s="153"/>
      <c r="M168" s="154" t="s">
        <v>1</v>
      </c>
      <c r="N168" s="155" t="s">
        <v>34</v>
      </c>
      <c r="O168" s="142">
        <v>0</v>
      </c>
      <c r="P168" s="142">
        <f t="shared" si="11"/>
        <v>0</v>
      </c>
      <c r="Q168" s="142">
        <v>3.5E-4</v>
      </c>
      <c r="R168" s="142">
        <f t="shared" si="12"/>
        <v>4.8999999999999998E-3</v>
      </c>
      <c r="S168" s="142">
        <v>0</v>
      </c>
      <c r="T168" s="143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4" t="s">
        <v>198</v>
      </c>
      <c r="AT168" s="144" t="s">
        <v>272</v>
      </c>
      <c r="AU168" s="144" t="s">
        <v>79</v>
      </c>
      <c r="AY168" s="14" t="s">
        <v>182</v>
      </c>
      <c r="BE168" s="145">
        <f t="shared" si="14"/>
        <v>709.8</v>
      </c>
      <c r="BF168" s="145">
        <f t="shared" si="15"/>
        <v>0</v>
      </c>
      <c r="BG168" s="145">
        <f t="shared" si="16"/>
        <v>0</v>
      </c>
      <c r="BH168" s="145">
        <f t="shared" si="17"/>
        <v>0</v>
      </c>
      <c r="BI168" s="145">
        <f t="shared" si="18"/>
        <v>0</v>
      </c>
      <c r="BJ168" s="14" t="s">
        <v>77</v>
      </c>
      <c r="BK168" s="145">
        <f t="shared" si="19"/>
        <v>709.8</v>
      </c>
      <c r="BL168" s="14" t="s">
        <v>187</v>
      </c>
      <c r="BM168" s="144" t="s">
        <v>2545</v>
      </c>
    </row>
    <row r="169" spans="1:65" s="2" customFormat="1" ht="16.5" customHeight="1">
      <c r="A169" s="26"/>
      <c r="B169" s="132"/>
      <c r="C169" s="133" t="s">
        <v>240</v>
      </c>
      <c r="D169" s="133" t="s">
        <v>183</v>
      </c>
      <c r="E169" s="134" t="s">
        <v>2546</v>
      </c>
      <c r="F169" s="135" t="s">
        <v>2547</v>
      </c>
      <c r="G169" s="136" t="s">
        <v>186</v>
      </c>
      <c r="H169" s="137">
        <v>5</v>
      </c>
      <c r="I169" s="138">
        <v>261.64999999999998</v>
      </c>
      <c r="J169" s="138">
        <f t="shared" si="10"/>
        <v>1308.25</v>
      </c>
      <c r="K169" s="139"/>
      <c r="L169" s="27"/>
      <c r="M169" s="140" t="s">
        <v>1</v>
      </c>
      <c r="N169" s="141" t="s">
        <v>34</v>
      </c>
      <c r="O169" s="142">
        <v>0.83</v>
      </c>
      <c r="P169" s="142">
        <f t="shared" si="11"/>
        <v>4.1499999999999995</v>
      </c>
      <c r="Q169" s="142">
        <v>1.9E-6</v>
      </c>
      <c r="R169" s="142">
        <f t="shared" si="12"/>
        <v>9.5000000000000005E-6</v>
      </c>
      <c r="S169" s="142">
        <v>0</v>
      </c>
      <c r="T169" s="143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4" t="s">
        <v>187</v>
      </c>
      <c r="AT169" s="144" t="s">
        <v>183</v>
      </c>
      <c r="AU169" s="144" t="s">
        <v>79</v>
      </c>
      <c r="AY169" s="14" t="s">
        <v>182</v>
      </c>
      <c r="BE169" s="145">
        <f t="shared" si="14"/>
        <v>1308.25</v>
      </c>
      <c r="BF169" s="145">
        <f t="shared" si="15"/>
        <v>0</v>
      </c>
      <c r="BG169" s="145">
        <f t="shared" si="16"/>
        <v>0</v>
      </c>
      <c r="BH169" s="145">
        <f t="shared" si="17"/>
        <v>0</v>
      </c>
      <c r="BI169" s="145">
        <f t="shared" si="18"/>
        <v>0</v>
      </c>
      <c r="BJ169" s="14" t="s">
        <v>77</v>
      </c>
      <c r="BK169" s="145">
        <f t="shared" si="19"/>
        <v>1308.25</v>
      </c>
      <c r="BL169" s="14" t="s">
        <v>187</v>
      </c>
      <c r="BM169" s="144" t="s">
        <v>305</v>
      </c>
    </row>
    <row r="170" spans="1:65" s="2" customFormat="1" ht="16.5" customHeight="1">
      <c r="A170" s="26"/>
      <c r="B170" s="132"/>
      <c r="C170" s="146" t="s">
        <v>266</v>
      </c>
      <c r="D170" s="146" t="s">
        <v>272</v>
      </c>
      <c r="E170" s="147" t="s">
        <v>2548</v>
      </c>
      <c r="F170" s="148" t="s">
        <v>2549</v>
      </c>
      <c r="G170" s="149" t="s">
        <v>186</v>
      </c>
      <c r="H170" s="150">
        <v>5</v>
      </c>
      <c r="I170" s="151">
        <v>496.5</v>
      </c>
      <c r="J170" s="151">
        <f t="shared" si="10"/>
        <v>2482.5</v>
      </c>
      <c r="K170" s="152"/>
      <c r="L170" s="153"/>
      <c r="M170" s="154" t="s">
        <v>1</v>
      </c>
      <c r="N170" s="155" t="s">
        <v>34</v>
      </c>
      <c r="O170" s="142">
        <v>0</v>
      </c>
      <c r="P170" s="142">
        <f t="shared" si="11"/>
        <v>0</v>
      </c>
      <c r="Q170" s="142">
        <v>3.3999999999999998E-3</v>
      </c>
      <c r="R170" s="142">
        <f t="shared" si="12"/>
        <v>1.6999999999999998E-2</v>
      </c>
      <c r="S170" s="142">
        <v>0</v>
      </c>
      <c r="T170" s="143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4" t="s">
        <v>198</v>
      </c>
      <c r="AT170" s="144" t="s">
        <v>272</v>
      </c>
      <c r="AU170" s="144" t="s">
        <v>79</v>
      </c>
      <c r="AY170" s="14" t="s">
        <v>182</v>
      </c>
      <c r="BE170" s="145">
        <f t="shared" si="14"/>
        <v>2482.5</v>
      </c>
      <c r="BF170" s="145">
        <f t="shared" si="15"/>
        <v>0</v>
      </c>
      <c r="BG170" s="145">
        <f t="shared" si="16"/>
        <v>0</v>
      </c>
      <c r="BH170" s="145">
        <f t="shared" si="17"/>
        <v>0</v>
      </c>
      <c r="BI170" s="145">
        <f t="shared" si="18"/>
        <v>0</v>
      </c>
      <c r="BJ170" s="14" t="s">
        <v>77</v>
      </c>
      <c r="BK170" s="145">
        <f t="shared" si="19"/>
        <v>2482.5</v>
      </c>
      <c r="BL170" s="14" t="s">
        <v>187</v>
      </c>
      <c r="BM170" s="144" t="s">
        <v>2550</v>
      </c>
    </row>
    <row r="171" spans="1:65" s="2" customFormat="1" ht="16.5" customHeight="1">
      <c r="A171" s="26"/>
      <c r="B171" s="132"/>
      <c r="C171" s="133" t="s">
        <v>243</v>
      </c>
      <c r="D171" s="133" t="s">
        <v>183</v>
      </c>
      <c r="E171" s="134" t="s">
        <v>2551</v>
      </c>
      <c r="F171" s="135" t="s">
        <v>2552</v>
      </c>
      <c r="G171" s="136" t="s">
        <v>186</v>
      </c>
      <c r="H171" s="137">
        <v>15</v>
      </c>
      <c r="I171" s="138">
        <v>431.33</v>
      </c>
      <c r="J171" s="138">
        <f t="shared" si="10"/>
        <v>6469.95</v>
      </c>
      <c r="K171" s="139"/>
      <c r="L171" s="27"/>
      <c r="M171" s="140" t="s">
        <v>1</v>
      </c>
      <c r="N171" s="141" t="s">
        <v>34</v>
      </c>
      <c r="O171" s="142">
        <v>1.3480000000000001</v>
      </c>
      <c r="P171" s="142">
        <f t="shared" si="11"/>
        <v>20.220000000000002</v>
      </c>
      <c r="Q171" s="142">
        <v>1.9E-6</v>
      </c>
      <c r="R171" s="142">
        <f t="shared" si="12"/>
        <v>2.8500000000000002E-5</v>
      </c>
      <c r="S171" s="142">
        <v>0</v>
      </c>
      <c r="T171" s="143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4" t="s">
        <v>187</v>
      </c>
      <c r="AT171" s="144" t="s">
        <v>183</v>
      </c>
      <c r="AU171" s="144" t="s">
        <v>79</v>
      </c>
      <c r="AY171" s="14" t="s">
        <v>182</v>
      </c>
      <c r="BE171" s="145">
        <f t="shared" si="14"/>
        <v>6469.95</v>
      </c>
      <c r="BF171" s="145">
        <f t="shared" si="15"/>
        <v>0</v>
      </c>
      <c r="BG171" s="145">
        <f t="shared" si="16"/>
        <v>0</v>
      </c>
      <c r="BH171" s="145">
        <f t="shared" si="17"/>
        <v>0</v>
      </c>
      <c r="BI171" s="145">
        <f t="shared" si="18"/>
        <v>0</v>
      </c>
      <c r="BJ171" s="14" t="s">
        <v>77</v>
      </c>
      <c r="BK171" s="145">
        <f t="shared" si="19"/>
        <v>6469.95</v>
      </c>
      <c r="BL171" s="14" t="s">
        <v>187</v>
      </c>
      <c r="BM171" s="144" t="s">
        <v>312</v>
      </c>
    </row>
    <row r="172" spans="1:65" s="2" customFormat="1" ht="16.5" customHeight="1">
      <c r="A172" s="26"/>
      <c r="B172" s="132"/>
      <c r="C172" s="133" t="s">
        <v>313</v>
      </c>
      <c r="D172" s="133" t="s">
        <v>183</v>
      </c>
      <c r="E172" s="134" t="s">
        <v>2553</v>
      </c>
      <c r="F172" s="135" t="s">
        <v>2554</v>
      </c>
      <c r="G172" s="136" t="s">
        <v>186</v>
      </c>
      <c r="H172" s="137">
        <v>14</v>
      </c>
      <c r="I172" s="138">
        <v>650.22</v>
      </c>
      <c r="J172" s="138">
        <f t="shared" si="10"/>
        <v>9103.08</v>
      </c>
      <c r="K172" s="139"/>
      <c r="L172" s="27"/>
      <c r="M172" s="140" t="s">
        <v>1</v>
      </c>
      <c r="N172" s="141" t="s">
        <v>34</v>
      </c>
      <c r="O172" s="142">
        <v>0.55900000000000005</v>
      </c>
      <c r="P172" s="142">
        <f t="shared" si="11"/>
        <v>7.8260000000000005</v>
      </c>
      <c r="Q172" s="142">
        <v>1.5E-3</v>
      </c>
      <c r="R172" s="142">
        <f t="shared" si="12"/>
        <v>2.1000000000000001E-2</v>
      </c>
      <c r="S172" s="142">
        <v>0</v>
      </c>
      <c r="T172" s="143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4" t="s">
        <v>187</v>
      </c>
      <c r="AT172" s="144" t="s">
        <v>183</v>
      </c>
      <c r="AU172" s="144" t="s">
        <v>79</v>
      </c>
      <c r="AY172" s="14" t="s">
        <v>182</v>
      </c>
      <c r="BE172" s="145">
        <f t="shared" si="14"/>
        <v>9103.08</v>
      </c>
      <c r="BF172" s="145">
        <f t="shared" si="15"/>
        <v>0</v>
      </c>
      <c r="BG172" s="145">
        <f t="shared" si="16"/>
        <v>0</v>
      </c>
      <c r="BH172" s="145">
        <f t="shared" si="17"/>
        <v>0</v>
      </c>
      <c r="BI172" s="145">
        <f t="shared" si="18"/>
        <v>0</v>
      </c>
      <c r="BJ172" s="14" t="s">
        <v>77</v>
      </c>
      <c r="BK172" s="145">
        <f t="shared" si="19"/>
        <v>9103.08</v>
      </c>
      <c r="BL172" s="14" t="s">
        <v>187</v>
      </c>
      <c r="BM172" s="144" t="s">
        <v>316</v>
      </c>
    </row>
    <row r="173" spans="1:65" s="2" customFormat="1" ht="16.5" customHeight="1">
      <c r="A173" s="26"/>
      <c r="B173" s="132"/>
      <c r="C173" s="146" t="s">
        <v>380</v>
      </c>
      <c r="D173" s="146" t="s">
        <v>272</v>
      </c>
      <c r="E173" s="147" t="s">
        <v>2555</v>
      </c>
      <c r="F173" s="148" t="s">
        <v>2556</v>
      </c>
      <c r="G173" s="149" t="s">
        <v>186</v>
      </c>
      <c r="H173" s="150">
        <v>14</v>
      </c>
      <c r="I173" s="151">
        <v>646</v>
      </c>
      <c r="J173" s="151">
        <f t="shared" si="10"/>
        <v>9044</v>
      </c>
      <c r="K173" s="152"/>
      <c r="L173" s="153"/>
      <c r="M173" s="154" t="s">
        <v>1</v>
      </c>
      <c r="N173" s="155" t="s">
        <v>34</v>
      </c>
      <c r="O173" s="142">
        <v>0</v>
      </c>
      <c r="P173" s="142">
        <f t="shared" si="11"/>
        <v>0</v>
      </c>
      <c r="Q173" s="142">
        <v>3.6700000000000001E-3</v>
      </c>
      <c r="R173" s="142">
        <f t="shared" si="12"/>
        <v>5.1380000000000002E-2</v>
      </c>
      <c r="S173" s="142">
        <v>0</v>
      </c>
      <c r="T173" s="143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4" t="s">
        <v>198</v>
      </c>
      <c r="AT173" s="144" t="s">
        <v>272</v>
      </c>
      <c r="AU173" s="144" t="s">
        <v>79</v>
      </c>
      <c r="AY173" s="14" t="s">
        <v>182</v>
      </c>
      <c r="BE173" s="145">
        <f t="shared" si="14"/>
        <v>9044</v>
      </c>
      <c r="BF173" s="145">
        <f t="shared" si="15"/>
        <v>0</v>
      </c>
      <c r="BG173" s="145">
        <f t="shared" si="16"/>
        <v>0</v>
      </c>
      <c r="BH173" s="145">
        <f t="shared" si="17"/>
        <v>0</v>
      </c>
      <c r="BI173" s="145">
        <f t="shared" si="18"/>
        <v>0</v>
      </c>
      <c r="BJ173" s="14" t="s">
        <v>77</v>
      </c>
      <c r="BK173" s="145">
        <f t="shared" si="19"/>
        <v>9044</v>
      </c>
      <c r="BL173" s="14" t="s">
        <v>187</v>
      </c>
      <c r="BM173" s="144" t="s">
        <v>2557</v>
      </c>
    </row>
    <row r="174" spans="1:65" s="2" customFormat="1" ht="16.5" customHeight="1">
      <c r="A174" s="26"/>
      <c r="B174" s="132"/>
      <c r="C174" s="146" t="s">
        <v>270</v>
      </c>
      <c r="D174" s="146" t="s">
        <v>272</v>
      </c>
      <c r="E174" s="147" t="s">
        <v>2558</v>
      </c>
      <c r="F174" s="148" t="s">
        <v>2559</v>
      </c>
      <c r="G174" s="149" t="s">
        <v>186</v>
      </c>
      <c r="H174" s="150">
        <v>1</v>
      </c>
      <c r="I174" s="151">
        <v>851</v>
      </c>
      <c r="J174" s="151">
        <f t="shared" si="10"/>
        <v>851</v>
      </c>
      <c r="K174" s="152"/>
      <c r="L174" s="153"/>
      <c r="M174" s="154" t="s">
        <v>1</v>
      </c>
      <c r="N174" s="155" t="s">
        <v>34</v>
      </c>
      <c r="O174" s="142">
        <v>0</v>
      </c>
      <c r="P174" s="142">
        <f t="shared" si="11"/>
        <v>0</v>
      </c>
      <c r="Q174" s="142">
        <v>7.1000000000000004E-3</v>
      </c>
      <c r="R174" s="142">
        <f t="shared" si="12"/>
        <v>7.1000000000000004E-3</v>
      </c>
      <c r="S174" s="142">
        <v>0</v>
      </c>
      <c r="T174" s="143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4" t="s">
        <v>198</v>
      </c>
      <c r="AT174" s="144" t="s">
        <v>272</v>
      </c>
      <c r="AU174" s="144" t="s">
        <v>79</v>
      </c>
      <c r="AY174" s="14" t="s">
        <v>182</v>
      </c>
      <c r="BE174" s="145">
        <f t="shared" si="14"/>
        <v>851</v>
      </c>
      <c r="BF174" s="145">
        <f t="shared" si="15"/>
        <v>0</v>
      </c>
      <c r="BG174" s="145">
        <f t="shared" si="16"/>
        <v>0</v>
      </c>
      <c r="BH174" s="145">
        <f t="shared" si="17"/>
        <v>0</v>
      </c>
      <c r="BI174" s="145">
        <f t="shared" si="18"/>
        <v>0</v>
      </c>
      <c r="BJ174" s="14" t="s">
        <v>77</v>
      </c>
      <c r="BK174" s="145">
        <f t="shared" si="19"/>
        <v>851</v>
      </c>
      <c r="BL174" s="14" t="s">
        <v>187</v>
      </c>
      <c r="BM174" s="144" t="s">
        <v>2560</v>
      </c>
    </row>
    <row r="175" spans="1:65" s="2" customFormat="1" ht="16.5" customHeight="1">
      <c r="A175" s="26"/>
      <c r="B175" s="132"/>
      <c r="C175" s="133" t="s">
        <v>249</v>
      </c>
      <c r="D175" s="133" t="s">
        <v>183</v>
      </c>
      <c r="E175" s="134" t="s">
        <v>2561</v>
      </c>
      <c r="F175" s="135" t="s">
        <v>2562</v>
      </c>
      <c r="G175" s="136" t="s">
        <v>197</v>
      </c>
      <c r="H175" s="137">
        <v>221</v>
      </c>
      <c r="I175" s="138">
        <v>29.81</v>
      </c>
      <c r="J175" s="138">
        <f t="shared" si="10"/>
        <v>6588.01</v>
      </c>
      <c r="K175" s="139"/>
      <c r="L175" s="27"/>
      <c r="M175" s="140" t="s">
        <v>1</v>
      </c>
      <c r="N175" s="141" t="s">
        <v>34</v>
      </c>
      <c r="O175" s="142">
        <v>6.6000000000000003E-2</v>
      </c>
      <c r="P175" s="142">
        <f t="shared" si="11"/>
        <v>14.586</v>
      </c>
      <c r="Q175" s="142">
        <v>0</v>
      </c>
      <c r="R175" s="142">
        <f t="shared" si="12"/>
        <v>0</v>
      </c>
      <c r="S175" s="142">
        <v>0</v>
      </c>
      <c r="T175" s="143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4" t="s">
        <v>187</v>
      </c>
      <c r="AT175" s="144" t="s">
        <v>183</v>
      </c>
      <c r="AU175" s="144" t="s">
        <v>79</v>
      </c>
      <c r="AY175" s="14" t="s">
        <v>182</v>
      </c>
      <c r="BE175" s="145">
        <f t="shared" si="14"/>
        <v>6588.01</v>
      </c>
      <c r="BF175" s="145">
        <f t="shared" si="15"/>
        <v>0</v>
      </c>
      <c r="BG175" s="145">
        <f t="shared" si="16"/>
        <v>0</v>
      </c>
      <c r="BH175" s="145">
        <f t="shared" si="17"/>
        <v>0</v>
      </c>
      <c r="BI175" s="145">
        <f t="shared" si="18"/>
        <v>0</v>
      </c>
      <c r="BJ175" s="14" t="s">
        <v>77</v>
      </c>
      <c r="BK175" s="145">
        <f t="shared" si="19"/>
        <v>6588.01</v>
      </c>
      <c r="BL175" s="14" t="s">
        <v>187</v>
      </c>
      <c r="BM175" s="144" t="s">
        <v>327</v>
      </c>
    </row>
    <row r="176" spans="1:65" s="2" customFormat="1" ht="16.5" customHeight="1">
      <c r="A176" s="26"/>
      <c r="B176" s="132"/>
      <c r="C176" s="133" t="s">
        <v>328</v>
      </c>
      <c r="D176" s="133" t="s">
        <v>183</v>
      </c>
      <c r="E176" s="134" t="s">
        <v>2563</v>
      </c>
      <c r="F176" s="135" t="s">
        <v>2564</v>
      </c>
      <c r="G176" s="136" t="s">
        <v>2565</v>
      </c>
      <c r="H176" s="137">
        <v>3</v>
      </c>
      <c r="I176" s="138">
        <v>3208.19</v>
      </c>
      <c r="J176" s="138">
        <f t="shared" si="10"/>
        <v>9624.57</v>
      </c>
      <c r="K176" s="139"/>
      <c r="L176" s="27"/>
      <c r="M176" s="140" t="s">
        <v>1</v>
      </c>
      <c r="N176" s="141" t="s">
        <v>34</v>
      </c>
      <c r="O176" s="142">
        <v>10.3</v>
      </c>
      <c r="P176" s="142">
        <f t="shared" si="11"/>
        <v>30.900000000000002</v>
      </c>
      <c r="Q176" s="142">
        <v>0.45937290600000003</v>
      </c>
      <c r="R176" s="142">
        <f t="shared" si="12"/>
        <v>1.3781187180000001</v>
      </c>
      <c r="S176" s="142">
        <v>0</v>
      </c>
      <c r="T176" s="143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4" t="s">
        <v>187</v>
      </c>
      <c r="AT176" s="144" t="s">
        <v>183</v>
      </c>
      <c r="AU176" s="144" t="s">
        <v>79</v>
      </c>
      <c r="AY176" s="14" t="s">
        <v>182</v>
      </c>
      <c r="BE176" s="145">
        <f t="shared" si="14"/>
        <v>9624.57</v>
      </c>
      <c r="BF176" s="145">
        <f t="shared" si="15"/>
        <v>0</v>
      </c>
      <c r="BG176" s="145">
        <f t="shared" si="16"/>
        <v>0</v>
      </c>
      <c r="BH176" s="145">
        <f t="shared" si="17"/>
        <v>0</v>
      </c>
      <c r="BI176" s="145">
        <f t="shared" si="18"/>
        <v>0</v>
      </c>
      <c r="BJ176" s="14" t="s">
        <v>77</v>
      </c>
      <c r="BK176" s="145">
        <f t="shared" si="19"/>
        <v>9624.57</v>
      </c>
      <c r="BL176" s="14" t="s">
        <v>187</v>
      </c>
      <c r="BM176" s="144" t="s">
        <v>331</v>
      </c>
    </row>
    <row r="177" spans="1:65" s="2" customFormat="1" ht="16.5" customHeight="1">
      <c r="A177" s="26"/>
      <c r="B177" s="132"/>
      <c r="C177" s="133" t="s">
        <v>252</v>
      </c>
      <c r="D177" s="133" t="s">
        <v>183</v>
      </c>
      <c r="E177" s="134" t="s">
        <v>2566</v>
      </c>
      <c r="F177" s="135" t="s">
        <v>2567</v>
      </c>
      <c r="G177" s="136" t="s">
        <v>197</v>
      </c>
      <c r="H177" s="137">
        <v>221</v>
      </c>
      <c r="I177" s="138">
        <v>65</v>
      </c>
      <c r="J177" s="138">
        <f t="shared" si="10"/>
        <v>14365</v>
      </c>
      <c r="K177" s="139"/>
      <c r="L177" s="27"/>
      <c r="M177" s="140" t="s">
        <v>1</v>
      </c>
      <c r="N177" s="141" t="s">
        <v>34</v>
      </c>
      <c r="O177" s="142">
        <v>0</v>
      </c>
      <c r="P177" s="142">
        <f t="shared" si="11"/>
        <v>0</v>
      </c>
      <c r="Q177" s="142">
        <v>0</v>
      </c>
      <c r="R177" s="142">
        <f t="shared" si="12"/>
        <v>0</v>
      </c>
      <c r="S177" s="142">
        <v>0</v>
      </c>
      <c r="T177" s="143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4" t="s">
        <v>187</v>
      </c>
      <c r="AT177" s="144" t="s">
        <v>183</v>
      </c>
      <c r="AU177" s="144" t="s">
        <v>79</v>
      </c>
      <c r="AY177" s="14" t="s">
        <v>182</v>
      </c>
      <c r="BE177" s="145">
        <f t="shared" si="14"/>
        <v>14365</v>
      </c>
      <c r="BF177" s="145">
        <f t="shared" si="15"/>
        <v>0</v>
      </c>
      <c r="BG177" s="145">
        <f t="shared" si="16"/>
        <v>0</v>
      </c>
      <c r="BH177" s="145">
        <f t="shared" si="17"/>
        <v>0</v>
      </c>
      <c r="BI177" s="145">
        <f t="shared" si="18"/>
        <v>0</v>
      </c>
      <c r="BJ177" s="14" t="s">
        <v>77</v>
      </c>
      <c r="BK177" s="145">
        <f t="shared" si="19"/>
        <v>14365</v>
      </c>
      <c r="BL177" s="14" t="s">
        <v>187</v>
      </c>
      <c r="BM177" s="144" t="s">
        <v>334</v>
      </c>
    </row>
    <row r="178" spans="1:65" s="2" customFormat="1" ht="16.5" customHeight="1">
      <c r="A178" s="26"/>
      <c r="B178" s="132"/>
      <c r="C178" s="133" t="s">
        <v>335</v>
      </c>
      <c r="D178" s="133" t="s">
        <v>183</v>
      </c>
      <c r="E178" s="134" t="s">
        <v>2568</v>
      </c>
      <c r="F178" s="135" t="s">
        <v>2569</v>
      </c>
      <c r="G178" s="136" t="s">
        <v>186</v>
      </c>
      <c r="H178" s="137">
        <v>1</v>
      </c>
      <c r="I178" s="138">
        <v>15000</v>
      </c>
      <c r="J178" s="138">
        <f t="shared" si="10"/>
        <v>15000</v>
      </c>
      <c r="K178" s="139"/>
      <c r="L178" s="27"/>
      <c r="M178" s="140" t="s">
        <v>1</v>
      </c>
      <c r="N178" s="141" t="s">
        <v>34</v>
      </c>
      <c r="O178" s="142">
        <v>0</v>
      </c>
      <c r="P178" s="142">
        <f t="shared" si="11"/>
        <v>0</v>
      </c>
      <c r="Q178" s="142">
        <v>0</v>
      </c>
      <c r="R178" s="142">
        <f t="shared" si="12"/>
        <v>0</v>
      </c>
      <c r="S178" s="142">
        <v>0</v>
      </c>
      <c r="T178" s="143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4" t="s">
        <v>187</v>
      </c>
      <c r="AT178" s="144" t="s">
        <v>183</v>
      </c>
      <c r="AU178" s="144" t="s">
        <v>79</v>
      </c>
      <c r="AY178" s="14" t="s">
        <v>182</v>
      </c>
      <c r="BE178" s="145">
        <f t="shared" si="14"/>
        <v>15000</v>
      </c>
      <c r="BF178" s="145">
        <f t="shared" si="15"/>
        <v>0</v>
      </c>
      <c r="BG178" s="145">
        <f t="shared" si="16"/>
        <v>0</v>
      </c>
      <c r="BH178" s="145">
        <f t="shared" si="17"/>
        <v>0</v>
      </c>
      <c r="BI178" s="145">
        <f t="shared" si="18"/>
        <v>0</v>
      </c>
      <c r="BJ178" s="14" t="s">
        <v>77</v>
      </c>
      <c r="BK178" s="145">
        <f t="shared" si="19"/>
        <v>15000</v>
      </c>
      <c r="BL178" s="14" t="s">
        <v>187</v>
      </c>
      <c r="BM178" s="144" t="s">
        <v>338</v>
      </c>
    </row>
    <row r="179" spans="1:65" s="2" customFormat="1" ht="21.75" customHeight="1">
      <c r="A179" s="26"/>
      <c r="B179" s="132"/>
      <c r="C179" s="133" t="s">
        <v>256</v>
      </c>
      <c r="D179" s="133" t="s">
        <v>183</v>
      </c>
      <c r="E179" s="134" t="s">
        <v>2570</v>
      </c>
      <c r="F179" s="135" t="s">
        <v>2571</v>
      </c>
      <c r="G179" s="136" t="s">
        <v>186</v>
      </c>
      <c r="H179" s="137">
        <v>1</v>
      </c>
      <c r="I179" s="138">
        <v>7500</v>
      </c>
      <c r="J179" s="138">
        <f t="shared" si="10"/>
        <v>7500</v>
      </c>
      <c r="K179" s="139"/>
      <c r="L179" s="27"/>
      <c r="M179" s="140" t="s">
        <v>1</v>
      </c>
      <c r="N179" s="141" t="s">
        <v>34</v>
      </c>
      <c r="O179" s="142">
        <v>0</v>
      </c>
      <c r="P179" s="142">
        <f t="shared" si="11"/>
        <v>0</v>
      </c>
      <c r="Q179" s="142">
        <v>0</v>
      </c>
      <c r="R179" s="142">
        <f t="shared" si="12"/>
        <v>0</v>
      </c>
      <c r="S179" s="142">
        <v>0</v>
      </c>
      <c r="T179" s="143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4" t="s">
        <v>187</v>
      </c>
      <c r="AT179" s="144" t="s">
        <v>183</v>
      </c>
      <c r="AU179" s="144" t="s">
        <v>79</v>
      </c>
      <c r="AY179" s="14" t="s">
        <v>182</v>
      </c>
      <c r="BE179" s="145">
        <f t="shared" si="14"/>
        <v>7500</v>
      </c>
      <c r="BF179" s="145">
        <f t="shared" si="15"/>
        <v>0</v>
      </c>
      <c r="BG179" s="145">
        <f t="shared" si="16"/>
        <v>0</v>
      </c>
      <c r="BH179" s="145">
        <f t="shared" si="17"/>
        <v>0</v>
      </c>
      <c r="BI179" s="145">
        <f t="shared" si="18"/>
        <v>0</v>
      </c>
      <c r="BJ179" s="14" t="s">
        <v>77</v>
      </c>
      <c r="BK179" s="145">
        <f t="shared" si="19"/>
        <v>7500</v>
      </c>
      <c r="BL179" s="14" t="s">
        <v>187</v>
      </c>
      <c r="BM179" s="144" t="s">
        <v>358</v>
      </c>
    </row>
    <row r="180" spans="1:65" s="11" customFormat="1" ht="22.9" customHeight="1">
      <c r="B180" s="122"/>
      <c r="D180" s="123" t="s">
        <v>68</v>
      </c>
      <c r="E180" s="164" t="s">
        <v>210</v>
      </c>
      <c r="F180" s="164" t="s">
        <v>1390</v>
      </c>
      <c r="J180" s="165">
        <f>BK180</f>
        <v>41069.68</v>
      </c>
      <c r="L180" s="122"/>
      <c r="M180" s="126"/>
      <c r="N180" s="127"/>
      <c r="O180" s="127"/>
      <c r="P180" s="128">
        <f>P181+P184</f>
        <v>90.872800000000012</v>
      </c>
      <c r="Q180" s="127"/>
      <c r="R180" s="128">
        <f>R181+R184</f>
        <v>0.62162800500000004</v>
      </c>
      <c r="S180" s="127"/>
      <c r="T180" s="129">
        <f>T181+T184</f>
        <v>0</v>
      </c>
      <c r="AR180" s="123" t="s">
        <v>77</v>
      </c>
      <c r="AT180" s="130" t="s">
        <v>68</v>
      </c>
      <c r="AU180" s="130" t="s">
        <v>77</v>
      </c>
      <c r="AY180" s="123" t="s">
        <v>182</v>
      </c>
      <c r="BK180" s="131">
        <f>BK181+BK184</f>
        <v>41069.68</v>
      </c>
    </row>
    <row r="181" spans="1:65" s="11" customFormat="1" ht="20.85" customHeight="1">
      <c r="B181" s="122"/>
      <c r="D181" s="123" t="s">
        <v>68</v>
      </c>
      <c r="E181" s="164" t="s">
        <v>512</v>
      </c>
      <c r="F181" s="164" t="s">
        <v>2481</v>
      </c>
      <c r="J181" s="165">
        <f>BK181</f>
        <v>2890.25</v>
      </c>
      <c r="L181" s="122"/>
      <c r="M181" s="126"/>
      <c r="N181" s="127"/>
      <c r="O181" s="127"/>
      <c r="P181" s="128">
        <f>SUM(P182:P183)</f>
        <v>5.6470000000000002</v>
      </c>
      <c r="Q181" s="127"/>
      <c r="R181" s="128">
        <f>SUM(R182:R183)</f>
        <v>0.62162800500000004</v>
      </c>
      <c r="S181" s="127"/>
      <c r="T181" s="129">
        <f>SUM(T182:T183)</f>
        <v>0</v>
      </c>
      <c r="AR181" s="123" t="s">
        <v>77</v>
      </c>
      <c r="AT181" s="130" t="s">
        <v>68</v>
      </c>
      <c r="AU181" s="130" t="s">
        <v>79</v>
      </c>
      <c r="AY181" s="123" t="s">
        <v>182</v>
      </c>
      <c r="BK181" s="131">
        <f>SUM(BK182:BK183)</f>
        <v>2890.25</v>
      </c>
    </row>
    <row r="182" spans="1:65" s="2" customFormat="1" ht="16.5" customHeight="1">
      <c r="A182" s="26"/>
      <c r="B182" s="132"/>
      <c r="C182" s="133" t="s">
        <v>359</v>
      </c>
      <c r="D182" s="133" t="s">
        <v>183</v>
      </c>
      <c r="E182" s="134" t="s">
        <v>2572</v>
      </c>
      <c r="F182" s="135" t="s">
        <v>2573</v>
      </c>
      <c r="G182" s="136" t="s">
        <v>197</v>
      </c>
      <c r="H182" s="137">
        <v>4</v>
      </c>
      <c r="I182" s="138">
        <v>250.85</v>
      </c>
      <c r="J182" s="138">
        <f>ROUND(I182*H182,2)</f>
        <v>1003.4</v>
      </c>
      <c r="K182" s="139"/>
      <c r="L182" s="27"/>
      <c r="M182" s="140" t="s">
        <v>1</v>
      </c>
      <c r="N182" s="141" t="s">
        <v>34</v>
      </c>
      <c r="O182" s="142">
        <v>0.26800000000000002</v>
      </c>
      <c r="P182" s="142">
        <f>O182*H182</f>
        <v>1.0720000000000001</v>
      </c>
      <c r="Q182" s="142">
        <v>0.15539952000000001</v>
      </c>
      <c r="R182" s="142">
        <f>Q182*H182</f>
        <v>0.62159808000000005</v>
      </c>
      <c r="S182" s="142">
        <v>0</v>
      </c>
      <c r="T182" s="143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4" t="s">
        <v>187</v>
      </c>
      <c r="AT182" s="144" t="s">
        <v>183</v>
      </c>
      <c r="AU182" s="144" t="s">
        <v>190</v>
      </c>
      <c r="AY182" s="14" t="s">
        <v>182</v>
      </c>
      <c r="BE182" s="145">
        <f>IF(N182="základní",J182,0)</f>
        <v>1003.4</v>
      </c>
      <c r="BF182" s="145">
        <f>IF(N182="snížená",J182,0)</f>
        <v>0</v>
      </c>
      <c r="BG182" s="145">
        <f>IF(N182="zákl. přenesená",J182,0)</f>
        <v>0</v>
      </c>
      <c r="BH182" s="145">
        <f>IF(N182="sníž. přenesená",J182,0)</f>
        <v>0</v>
      </c>
      <c r="BI182" s="145">
        <f>IF(N182="nulová",J182,0)</f>
        <v>0</v>
      </c>
      <c r="BJ182" s="14" t="s">
        <v>77</v>
      </c>
      <c r="BK182" s="145">
        <f>ROUND(I182*H182,2)</f>
        <v>1003.4</v>
      </c>
      <c r="BL182" s="14" t="s">
        <v>187</v>
      </c>
      <c r="BM182" s="144" t="s">
        <v>362</v>
      </c>
    </row>
    <row r="183" spans="1:65" s="2" customFormat="1" ht="16.5" customHeight="1">
      <c r="A183" s="26"/>
      <c r="B183" s="132"/>
      <c r="C183" s="133" t="s">
        <v>259</v>
      </c>
      <c r="D183" s="133" t="s">
        <v>183</v>
      </c>
      <c r="E183" s="134" t="s">
        <v>2494</v>
      </c>
      <c r="F183" s="135" t="s">
        <v>2495</v>
      </c>
      <c r="G183" s="136" t="s">
        <v>197</v>
      </c>
      <c r="H183" s="137">
        <v>15</v>
      </c>
      <c r="I183" s="138">
        <v>125.79</v>
      </c>
      <c r="J183" s="138">
        <f>ROUND(I183*H183,2)</f>
        <v>1886.85</v>
      </c>
      <c r="K183" s="139"/>
      <c r="L183" s="27"/>
      <c r="M183" s="140" t="s">
        <v>1</v>
      </c>
      <c r="N183" s="141" t="s">
        <v>34</v>
      </c>
      <c r="O183" s="142">
        <v>0.30499999999999999</v>
      </c>
      <c r="P183" s="142">
        <f>O183*H183</f>
        <v>4.5750000000000002</v>
      </c>
      <c r="Q183" s="142">
        <v>1.995E-6</v>
      </c>
      <c r="R183" s="142">
        <f>Q183*H183</f>
        <v>2.9924999999999999E-5</v>
      </c>
      <c r="S183" s="142">
        <v>0</v>
      </c>
      <c r="T183" s="143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4" t="s">
        <v>187</v>
      </c>
      <c r="AT183" s="144" t="s">
        <v>183</v>
      </c>
      <c r="AU183" s="144" t="s">
        <v>190</v>
      </c>
      <c r="AY183" s="14" t="s">
        <v>182</v>
      </c>
      <c r="BE183" s="145">
        <f>IF(N183="základní",J183,0)</f>
        <v>1886.85</v>
      </c>
      <c r="BF183" s="145">
        <f>IF(N183="snížená",J183,0)</f>
        <v>0</v>
      </c>
      <c r="BG183" s="145">
        <f>IF(N183="zákl. přenesená",J183,0)</f>
        <v>0</v>
      </c>
      <c r="BH183" s="145">
        <f>IF(N183="sníž. přenesená",J183,0)</f>
        <v>0</v>
      </c>
      <c r="BI183" s="145">
        <f>IF(N183="nulová",J183,0)</f>
        <v>0</v>
      </c>
      <c r="BJ183" s="14" t="s">
        <v>77</v>
      </c>
      <c r="BK183" s="145">
        <f>ROUND(I183*H183,2)</f>
        <v>1886.85</v>
      </c>
      <c r="BL183" s="14" t="s">
        <v>187</v>
      </c>
      <c r="BM183" s="144" t="s">
        <v>365</v>
      </c>
    </row>
    <row r="184" spans="1:65" s="11" customFormat="1" ht="20.85" customHeight="1">
      <c r="B184" s="122"/>
      <c r="D184" s="123" t="s">
        <v>68</v>
      </c>
      <c r="E184" s="164" t="s">
        <v>543</v>
      </c>
      <c r="F184" s="164" t="s">
        <v>1418</v>
      </c>
      <c r="J184" s="165">
        <f>BK184</f>
        <v>38179.43</v>
      </c>
      <c r="L184" s="122"/>
      <c r="M184" s="126"/>
      <c r="N184" s="127"/>
      <c r="O184" s="127"/>
      <c r="P184" s="128">
        <f>P185</f>
        <v>85.225800000000007</v>
      </c>
      <c r="Q184" s="127"/>
      <c r="R184" s="128">
        <f>R185</f>
        <v>0</v>
      </c>
      <c r="S184" s="127"/>
      <c r="T184" s="129">
        <f>T185</f>
        <v>0</v>
      </c>
      <c r="AR184" s="123" t="s">
        <v>77</v>
      </c>
      <c r="AT184" s="130" t="s">
        <v>68</v>
      </c>
      <c r="AU184" s="130" t="s">
        <v>79</v>
      </c>
      <c r="AY184" s="123" t="s">
        <v>182</v>
      </c>
      <c r="BK184" s="131">
        <f>BK185</f>
        <v>38179.43</v>
      </c>
    </row>
    <row r="185" spans="1:65" s="2" customFormat="1" ht="16.5" customHeight="1">
      <c r="A185" s="26"/>
      <c r="B185" s="132"/>
      <c r="C185" s="133" t="s">
        <v>366</v>
      </c>
      <c r="D185" s="133" t="s">
        <v>183</v>
      </c>
      <c r="E185" s="134" t="s">
        <v>2574</v>
      </c>
      <c r="F185" s="135" t="s">
        <v>2575</v>
      </c>
      <c r="G185" s="136" t="s">
        <v>275</v>
      </c>
      <c r="H185" s="137">
        <v>57.585000000000001</v>
      </c>
      <c r="I185" s="138">
        <v>663.01</v>
      </c>
      <c r="J185" s="138">
        <f>ROUND(I185*H185,2)</f>
        <v>38179.43</v>
      </c>
      <c r="K185" s="139"/>
      <c r="L185" s="27"/>
      <c r="M185" s="140" t="s">
        <v>1</v>
      </c>
      <c r="N185" s="141" t="s">
        <v>34</v>
      </c>
      <c r="O185" s="142">
        <v>1.48</v>
      </c>
      <c r="P185" s="142">
        <f>O185*H185</f>
        <v>85.225800000000007</v>
      </c>
      <c r="Q185" s="142">
        <v>0</v>
      </c>
      <c r="R185" s="142">
        <f>Q185*H185</f>
        <v>0</v>
      </c>
      <c r="S185" s="142">
        <v>0</v>
      </c>
      <c r="T185" s="143">
        <f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4" t="s">
        <v>187</v>
      </c>
      <c r="AT185" s="144" t="s">
        <v>183</v>
      </c>
      <c r="AU185" s="144" t="s">
        <v>190</v>
      </c>
      <c r="AY185" s="14" t="s">
        <v>182</v>
      </c>
      <c r="BE185" s="145">
        <f>IF(N185="základní",J185,0)</f>
        <v>38179.43</v>
      </c>
      <c r="BF185" s="145">
        <f>IF(N185="snížená",J185,0)</f>
        <v>0</v>
      </c>
      <c r="BG185" s="145">
        <f>IF(N185="zákl. přenesená",J185,0)</f>
        <v>0</v>
      </c>
      <c r="BH185" s="145">
        <f>IF(N185="sníž. přenesená",J185,0)</f>
        <v>0</v>
      </c>
      <c r="BI185" s="145">
        <f>IF(N185="nulová",J185,0)</f>
        <v>0</v>
      </c>
      <c r="BJ185" s="14" t="s">
        <v>77</v>
      </c>
      <c r="BK185" s="145">
        <f>ROUND(I185*H185,2)</f>
        <v>38179.43</v>
      </c>
      <c r="BL185" s="14" t="s">
        <v>187</v>
      </c>
      <c r="BM185" s="144" t="s">
        <v>369</v>
      </c>
    </row>
    <row r="186" spans="1:65" s="11" customFormat="1" ht="25.9" customHeight="1">
      <c r="B186" s="122"/>
      <c r="D186" s="123" t="s">
        <v>68</v>
      </c>
      <c r="E186" s="124" t="s">
        <v>272</v>
      </c>
      <c r="F186" s="124" t="s">
        <v>1153</v>
      </c>
      <c r="J186" s="125">
        <f>BK186</f>
        <v>1790.6</v>
      </c>
      <c r="L186" s="122"/>
      <c r="M186" s="126"/>
      <c r="N186" s="127"/>
      <c r="O186" s="127"/>
      <c r="P186" s="128">
        <f>P187</f>
        <v>4.7618</v>
      </c>
      <c r="Q186" s="127"/>
      <c r="R186" s="128">
        <f>R187</f>
        <v>2.8734999999999998E-3</v>
      </c>
      <c r="S186" s="127"/>
      <c r="T186" s="129">
        <f>T187</f>
        <v>0</v>
      </c>
      <c r="AR186" s="123" t="s">
        <v>190</v>
      </c>
      <c r="AT186" s="130" t="s">
        <v>68</v>
      </c>
      <c r="AU186" s="130" t="s">
        <v>69</v>
      </c>
      <c r="AY186" s="123" t="s">
        <v>182</v>
      </c>
      <c r="BK186" s="131">
        <f>BK187</f>
        <v>1790.6</v>
      </c>
    </row>
    <row r="187" spans="1:65" s="11" customFormat="1" ht="22.9" customHeight="1">
      <c r="B187" s="122"/>
      <c r="D187" s="123" t="s">
        <v>68</v>
      </c>
      <c r="E187" s="164" t="s">
        <v>2496</v>
      </c>
      <c r="F187" s="164" t="s">
        <v>2497</v>
      </c>
      <c r="J187" s="165">
        <f>BK187</f>
        <v>1790.6</v>
      </c>
      <c r="L187" s="122"/>
      <c r="M187" s="126"/>
      <c r="N187" s="127"/>
      <c r="O187" s="127"/>
      <c r="P187" s="128">
        <f>P188</f>
        <v>4.7618</v>
      </c>
      <c r="Q187" s="127"/>
      <c r="R187" s="128">
        <f>R188</f>
        <v>2.8734999999999998E-3</v>
      </c>
      <c r="S187" s="127"/>
      <c r="T187" s="129">
        <f>T188</f>
        <v>0</v>
      </c>
      <c r="AR187" s="123" t="s">
        <v>190</v>
      </c>
      <c r="AT187" s="130" t="s">
        <v>68</v>
      </c>
      <c r="AU187" s="130" t="s">
        <v>77</v>
      </c>
      <c r="AY187" s="123" t="s">
        <v>182</v>
      </c>
      <c r="BK187" s="131">
        <f>BK188</f>
        <v>1790.6</v>
      </c>
    </row>
    <row r="188" spans="1:65" s="2" customFormat="1" ht="16.5" customHeight="1">
      <c r="A188" s="26"/>
      <c r="B188" s="132"/>
      <c r="C188" s="133" t="s">
        <v>263</v>
      </c>
      <c r="D188" s="133" t="s">
        <v>183</v>
      </c>
      <c r="E188" s="134" t="s">
        <v>1116</v>
      </c>
      <c r="F188" s="135" t="s">
        <v>1117</v>
      </c>
      <c r="G188" s="136" t="s">
        <v>236</v>
      </c>
      <c r="H188" s="137">
        <v>82.1</v>
      </c>
      <c r="I188" s="138">
        <v>21.81</v>
      </c>
      <c r="J188" s="138">
        <f>ROUND(I188*H188,2)</f>
        <v>1790.6</v>
      </c>
      <c r="K188" s="139"/>
      <c r="L188" s="27"/>
      <c r="M188" s="156" t="s">
        <v>1</v>
      </c>
      <c r="N188" s="157" t="s">
        <v>34</v>
      </c>
      <c r="O188" s="158">
        <v>5.8000000000000003E-2</v>
      </c>
      <c r="P188" s="158">
        <f>O188*H188</f>
        <v>4.7618</v>
      </c>
      <c r="Q188" s="158">
        <v>3.4999999999999997E-5</v>
      </c>
      <c r="R188" s="158">
        <f>Q188*H188</f>
        <v>2.8734999999999998E-3</v>
      </c>
      <c r="S188" s="158">
        <v>0</v>
      </c>
      <c r="T188" s="159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4" t="s">
        <v>187</v>
      </c>
      <c r="AT188" s="144" t="s">
        <v>183</v>
      </c>
      <c r="AU188" s="144" t="s">
        <v>79</v>
      </c>
      <c r="AY188" s="14" t="s">
        <v>182</v>
      </c>
      <c r="BE188" s="145">
        <f>IF(N188="základní",J188,0)</f>
        <v>1790.6</v>
      </c>
      <c r="BF188" s="145">
        <f>IF(N188="snížená",J188,0)</f>
        <v>0</v>
      </c>
      <c r="BG188" s="145">
        <f>IF(N188="zákl. přenesená",J188,0)</f>
        <v>0</v>
      </c>
      <c r="BH188" s="145">
        <f>IF(N188="sníž. přenesená",J188,0)</f>
        <v>0</v>
      </c>
      <c r="BI188" s="145">
        <f>IF(N188="nulová",J188,0)</f>
        <v>0</v>
      </c>
      <c r="BJ188" s="14" t="s">
        <v>77</v>
      </c>
      <c r="BK188" s="145">
        <f>ROUND(I188*H188,2)</f>
        <v>1790.6</v>
      </c>
      <c r="BL188" s="14" t="s">
        <v>187</v>
      </c>
      <c r="BM188" s="144" t="s">
        <v>372</v>
      </c>
    </row>
    <row r="189" spans="1:65" s="2" customFormat="1" ht="6.95" customHeight="1">
      <c r="A189" s="26"/>
      <c r="B189" s="41"/>
      <c r="C189" s="42"/>
      <c r="D189" s="42"/>
      <c r="E189" s="42"/>
      <c r="F189" s="42"/>
      <c r="G189" s="42"/>
      <c r="H189" s="42"/>
      <c r="I189" s="42"/>
      <c r="J189" s="42"/>
      <c r="K189" s="42"/>
      <c r="L189" s="27"/>
      <c r="M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</row>
  </sheetData>
  <autoFilter ref="C126:K188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99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118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2576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ROUND(J127, 2)</f>
        <v>279852.95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ROUND((SUM(BE127:BE198)),  2)</f>
        <v>279852.95</v>
      </c>
      <c r="G33" s="26"/>
      <c r="H33" s="26"/>
      <c r="I33" s="95">
        <v>0.21</v>
      </c>
      <c r="J33" s="94">
        <f>ROUND(((SUM(BE127:BE198))*I33),  2)</f>
        <v>58769.120000000003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ROUND((SUM(BF127:BF198)),  2)</f>
        <v>0</v>
      </c>
      <c r="G34" s="26"/>
      <c r="H34" s="26"/>
      <c r="I34" s="95">
        <v>0.15</v>
      </c>
      <c r="J34" s="94">
        <f>ROUND(((SUM(BF127:BF198))*I34),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ROUND((SUM(BG127:BG198)),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ROUND((SUM(BH127:BH198)),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ROUND((SUM(BI127:BI198)),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338622.07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14 - Kanalizace splašková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J127</f>
        <v>279852.94999999995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1360</v>
      </c>
      <c r="E97" s="109"/>
      <c r="F97" s="109"/>
      <c r="G97" s="109"/>
      <c r="H97" s="109"/>
      <c r="I97" s="109"/>
      <c r="J97" s="110">
        <f>J128</f>
        <v>277726.46999999997</v>
      </c>
      <c r="L97" s="107"/>
    </row>
    <row r="98" spans="1:31" s="12" customFormat="1" ht="19.899999999999999" customHeight="1">
      <c r="B98" s="160"/>
      <c r="D98" s="161" t="s">
        <v>1361</v>
      </c>
      <c r="E98" s="162"/>
      <c r="F98" s="162"/>
      <c r="G98" s="162"/>
      <c r="H98" s="162"/>
      <c r="I98" s="162"/>
      <c r="J98" s="163">
        <f>J129</f>
        <v>160355.71</v>
      </c>
      <c r="L98" s="160"/>
    </row>
    <row r="99" spans="1:31" s="12" customFormat="1" ht="19.899999999999999" customHeight="1">
      <c r="B99" s="160"/>
      <c r="D99" s="161" t="s">
        <v>2449</v>
      </c>
      <c r="E99" s="162"/>
      <c r="F99" s="162"/>
      <c r="G99" s="162"/>
      <c r="H99" s="162"/>
      <c r="I99" s="162"/>
      <c r="J99" s="163">
        <f>J150</f>
        <v>538.91999999999996</v>
      </c>
      <c r="L99" s="160"/>
    </row>
    <row r="100" spans="1:31" s="12" customFormat="1" ht="19.899999999999999" customHeight="1">
      <c r="B100" s="160"/>
      <c r="D100" s="161" t="s">
        <v>1363</v>
      </c>
      <c r="E100" s="162"/>
      <c r="F100" s="162"/>
      <c r="G100" s="162"/>
      <c r="H100" s="162"/>
      <c r="I100" s="162"/>
      <c r="J100" s="163">
        <f>J152</f>
        <v>9167.41</v>
      </c>
      <c r="L100" s="160"/>
    </row>
    <row r="101" spans="1:31" s="12" customFormat="1" ht="19.899999999999999" customHeight="1">
      <c r="B101" s="160"/>
      <c r="D101" s="161" t="s">
        <v>2450</v>
      </c>
      <c r="E101" s="162"/>
      <c r="F101" s="162"/>
      <c r="G101" s="162"/>
      <c r="H101" s="162"/>
      <c r="I101" s="162"/>
      <c r="J101" s="163">
        <f>J154</f>
        <v>7073.01</v>
      </c>
      <c r="L101" s="160"/>
    </row>
    <row r="102" spans="1:31" s="12" customFormat="1" ht="19.899999999999999" customHeight="1">
      <c r="B102" s="160"/>
      <c r="D102" s="161" t="s">
        <v>2499</v>
      </c>
      <c r="E102" s="162"/>
      <c r="F102" s="162"/>
      <c r="G102" s="162"/>
      <c r="H102" s="162"/>
      <c r="I102" s="162"/>
      <c r="J102" s="163">
        <f>J158</f>
        <v>84422.389999999985</v>
      </c>
      <c r="L102" s="160"/>
    </row>
    <row r="103" spans="1:31" s="12" customFormat="1" ht="19.899999999999999" customHeight="1">
      <c r="B103" s="160"/>
      <c r="D103" s="161" t="s">
        <v>1364</v>
      </c>
      <c r="E103" s="162"/>
      <c r="F103" s="162"/>
      <c r="G103" s="162"/>
      <c r="H103" s="162"/>
      <c r="I103" s="162"/>
      <c r="J103" s="163">
        <f>J190</f>
        <v>16169.029999999999</v>
      </c>
      <c r="L103" s="160"/>
    </row>
    <row r="104" spans="1:31" s="12" customFormat="1" ht="14.85" customHeight="1">
      <c r="B104" s="160"/>
      <c r="D104" s="161" t="s">
        <v>2451</v>
      </c>
      <c r="E104" s="162"/>
      <c r="F104" s="162"/>
      <c r="G104" s="162"/>
      <c r="H104" s="162"/>
      <c r="I104" s="162"/>
      <c r="J104" s="163">
        <f>J191</f>
        <v>1405.12</v>
      </c>
      <c r="L104" s="160"/>
    </row>
    <row r="105" spans="1:31" s="12" customFormat="1" ht="14.85" customHeight="1">
      <c r="B105" s="160"/>
      <c r="D105" s="161" t="s">
        <v>1368</v>
      </c>
      <c r="E105" s="162"/>
      <c r="F105" s="162"/>
      <c r="G105" s="162"/>
      <c r="H105" s="162"/>
      <c r="I105" s="162"/>
      <c r="J105" s="163">
        <f>J194</f>
        <v>14763.91</v>
      </c>
      <c r="L105" s="160"/>
    </row>
    <row r="106" spans="1:31" s="9" customFormat="1" ht="24.95" customHeight="1">
      <c r="B106" s="107"/>
      <c r="D106" s="108" t="s">
        <v>1151</v>
      </c>
      <c r="E106" s="109"/>
      <c r="F106" s="109"/>
      <c r="G106" s="109"/>
      <c r="H106" s="109"/>
      <c r="I106" s="109"/>
      <c r="J106" s="110">
        <f>J196</f>
        <v>2126.48</v>
      </c>
      <c r="L106" s="107"/>
    </row>
    <row r="107" spans="1:31" s="12" customFormat="1" ht="19.899999999999999" customHeight="1">
      <c r="B107" s="160"/>
      <c r="D107" s="161" t="s">
        <v>2452</v>
      </c>
      <c r="E107" s="162"/>
      <c r="F107" s="162"/>
      <c r="G107" s="162"/>
      <c r="H107" s="162"/>
      <c r="I107" s="162"/>
      <c r="J107" s="163">
        <f>J197</f>
        <v>2126.48</v>
      </c>
      <c r="L107" s="160"/>
    </row>
    <row r="108" spans="1:31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63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2" customHeight="1">
      <c r="A116" s="26"/>
      <c r="B116" s="27"/>
      <c r="C116" s="23" t="s">
        <v>14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6.5" customHeight="1">
      <c r="A117" s="26"/>
      <c r="B117" s="27"/>
      <c r="C117" s="26"/>
      <c r="D117" s="26"/>
      <c r="E117" s="203" t="str">
        <f>E7</f>
        <v>Tělocvična - Chodová Planá</v>
      </c>
      <c r="F117" s="204"/>
      <c r="G117" s="204"/>
      <c r="H117" s="204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2" customHeight="1">
      <c r="A118" s="26"/>
      <c r="B118" s="27"/>
      <c r="C118" s="23" t="s">
        <v>134</v>
      </c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6.5" customHeight="1">
      <c r="A119" s="26"/>
      <c r="B119" s="27"/>
      <c r="C119" s="26"/>
      <c r="D119" s="26"/>
      <c r="E119" s="171" t="str">
        <f>E9</f>
        <v>14 - Kanalizace splašková</v>
      </c>
      <c r="F119" s="202"/>
      <c r="G119" s="202"/>
      <c r="H119" s="202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2" customHeight="1">
      <c r="A121" s="26"/>
      <c r="B121" s="27"/>
      <c r="C121" s="23" t="s">
        <v>18</v>
      </c>
      <c r="D121" s="26"/>
      <c r="E121" s="26"/>
      <c r="F121" s="21" t="str">
        <f>F12</f>
        <v xml:space="preserve"> </v>
      </c>
      <c r="G121" s="26"/>
      <c r="H121" s="26"/>
      <c r="I121" s="23" t="s">
        <v>20</v>
      </c>
      <c r="J121" s="49">
        <f>IF(J12="","",J12)</f>
        <v>43927</v>
      </c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21</v>
      </c>
      <c r="D123" s="26"/>
      <c r="E123" s="26"/>
      <c r="F123" s="21" t="str">
        <f>E15</f>
        <v xml:space="preserve"> </v>
      </c>
      <c r="G123" s="26"/>
      <c r="H123" s="26"/>
      <c r="I123" s="23" t="s">
        <v>25</v>
      </c>
      <c r="J123" s="24" t="str">
        <f>E21</f>
        <v xml:space="preserve"> 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24</v>
      </c>
      <c r="D124" s="26"/>
      <c r="E124" s="26"/>
      <c r="F124" s="21" t="str">
        <f>IF(E18="","",E18)</f>
        <v>S&amp;H stavební a obchodní firma, spol. s.r.o.</v>
      </c>
      <c r="G124" s="26"/>
      <c r="H124" s="26"/>
      <c r="I124" s="23" t="s">
        <v>27</v>
      </c>
      <c r="J124" s="24" t="str">
        <f>E24</f>
        <v xml:space="preserve"> 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0.3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10" customFormat="1" ht="29.25" customHeight="1">
      <c r="A126" s="111"/>
      <c r="B126" s="112"/>
      <c r="C126" s="113" t="s">
        <v>169</v>
      </c>
      <c r="D126" s="114" t="s">
        <v>54</v>
      </c>
      <c r="E126" s="114" t="s">
        <v>50</v>
      </c>
      <c r="F126" s="114" t="s">
        <v>51</v>
      </c>
      <c r="G126" s="114" t="s">
        <v>170</v>
      </c>
      <c r="H126" s="114" t="s">
        <v>171</v>
      </c>
      <c r="I126" s="114" t="s">
        <v>172</v>
      </c>
      <c r="J126" s="115" t="s">
        <v>138</v>
      </c>
      <c r="K126" s="116" t="s">
        <v>173</v>
      </c>
      <c r="L126" s="117"/>
      <c r="M126" s="56" t="s">
        <v>1</v>
      </c>
      <c r="N126" s="57" t="s">
        <v>33</v>
      </c>
      <c r="O126" s="57" t="s">
        <v>174</v>
      </c>
      <c r="P126" s="57" t="s">
        <v>175</v>
      </c>
      <c r="Q126" s="57" t="s">
        <v>176</v>
      </c>
      <c r="R126" s="57" t="s">
        <v>177</v>
      </c>
      <c r="S126" s="57" t="s">
        <v>178</v>
      </c>
      <c r="T126" s="58" t="s">
        <v>179</v>
      </c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</row>
    <row r="127" spans="1:63" s="2" customFormat="1" ht="22.9" customHeight="1">
      <c r="A127" s="26"/>
      <c r="B127" s="27"/>
      <c r="C127" s="63" t="s">
        <v>180</v>
      </c>
      <c r="D127" s="26"/>
      <c r="E127" s="26"/>
      <c r="F127" s="26"/>
      <c r="G127" s="26"/>
      <c r="H127" s="26"/>
      <c r="I127" s="26"/>
      <c r="J127" s="118">
        <f>BK127</f>
        <v>279852.94999999995</v>
      </c>
      <c r="K127" s="26"/>
      <c r="L127" s="27"/>
      <c r="M127" s="59"/>
      <c r="N127" s="50"/>
      <c r="O127" s="60"/>
      <c r="P127" s="119">
        <f>P128+P196</f>
        <v>468.50832000000003</v>
      </c>
      <c r="Q127" s="60"/>
      <c r="R127" s="119">
        <f>R128+R196</f>
        <v>102.85815867900001</v>
      </c>
      <c r="S127" s="60"/>
      <c r="T127" s="120">
        <f>T128+T196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T127" s="14" t="s">
        <v>68</v>
      </c>
      <c r="AU127" s="14" t="s">
        <v>140</v>
      </c>
      <c r="BK127" s="121">
        <f>BK128+BK196</f>
        <v>279852.94999999995</v>
      </c>
    </row>
    <row r="128" spans="1:63" s="11" customFormat="1" ht="25.9" customHeight="1">
      <c r="B128" s="122"/>
      <c r="D128" s="123" t="s">
        <v>68</v>
      </c>
      <c r="E128" s="124" t="s">
        <v>1137</v>
      </c>
      <c r="F128" s="124" t="s">
        <v>1376</v>
      </c>
      <c r="J128" s="125">
        <f>BK128</f>
        <v>277726.46999999997</v>
      </c>
      <c r="L128" s="122"/>
      <c r="M128" s="126"/>
      <c r="N128" s="127"/>
      <c r="O128" s="127"/>
      <c r="P128" s="128">
        <f>P129+P150+P152+P154+P158+P190</f>
        <v>462.85332000000005</v>
      </c>
      <c r="Q128" s="127"/>
      <c r="R128" s="128">
        <f>R129+R150+R152+R154+R158+R190</f>
        <v>102.85474617900002</v>
      </c>
      <c r="S128" s="127"/>
      <c r="T128" s="129">
        <f>T129+T150+T152+T154+T158+T190</f>
        <v>0</v>
      </c>
      <c r="AR128" s="123" t="s">
        <v>77</v>
      </c>
      <c r="AT128" s="130" t="s">
        <v>68</v>
      </c>
      <c r="AU128" s="130" t="s">
        <v>69</v>
      </c>
      <c r="AY128" s="123" t="s">
        <v>182</v>
      </c>
      <c r="BK128" s="131">
        <f>BK129+BK150+BK152+BK154+BK158+BK190</f>
        <v>277726.46999999997</v>
      </c>
    </row>
    <row r="129" spans="1:65" s="11" customFormat="1" ht="22.9" customHeight="1">
      <c r="B129" s="122"/>
      <c r="D129" s="123" t="s">
        <v>68</v>
      </c>
      <c r="E129" s="164" t="s">
        <v>77</v>
      </c>
      <c r="F129" s="164" t="s">
        <v>181</v>
      </c>
      <c r="J129" s="165">
        <f>BK129</f>
        <v>160355.71</v>
      </c>
      <c r="L129" s="122"/>
      <c r="M129" s="126"/>
      <c r="N129" s="127"/>
      <c r="O129" s="127"/>
      <c r="P129" s="128">
        <f>SUM(P130:P149)</f>
        <v>330.10502800000006</v>
      </c>
      <c r="Q129" s="127"/>
      <c r="R129" s="128">
        <f>SUM(R130:R149)</f>
        <v>80.558976795000021</v>
      </c>
      <c r="S129" s="127"/>
      <c r="T129" s="129">
        <f>SUM(T130:T149)</f>
        <v>0</v>
      </c>
      <c r="AR129" s="123" t="s">
        <v>77</v>
      </c>
      <c r="AT129" s="130" t="s">
        <v>68</v>
      </c>
      <c r="AU129" s="130" t="s">
        <v>77</v>
      </c>
      <c r="AY129" s="123" t="s">
        <v>182</v>
      </c>
      <c r="BK129" s="131">
        <f>SUM(BK130:BK149)</f>
        <v>160355.71</v>
      </c>
    </row>
    <row r="130" spans="1:65" s="2" customFormat="1" ht="16.5" customHeight="1">
      <c r="A130" s="26"/>
      <c r="B130" s="132"/>
      <c r="C130" s="133" t="s">
        <v>77</v>
      </c>
      <c r="D130" s="133" t="s">
        <v>183</v>
      </c>
      <c r="E130" s="134" t="s">
        <v>2500</v>
      </c>
      <c r="F130" s="135" t="s">
        <v>2501</v>
      </c>
      <c r="G130" s="136" t="s">
        <v>236</v>
      </c>
      <c r="H130" s="137">
        <v>3.8</v>
      </c>
      <c r="I130" s="138">
        <v>37.020000000000003</v>
      </c>
      <c r="J130" s="138">
        <f t="shared" ref="J130:J149" si="0">ROUND(I130*H130,2)</f>
        <v>140.68</v>
      </c>
      <c r="K130" s="139"/>
      <c r="L130" s="27"/>
      <c r="M130" s="140" t="s">
        <v>1</v>
      </c>
      <c r="N130" s="141" t="s">
        <v>34</v>
      </c>
      <c r="O130" s="142">
        <v>7.5999999999999998E-2</v>
      </c>
      <c r="P130" s="142">
        <f t="shared" ref="P130:P149" si="1">O130*H130</f>
        <v>0.2888</v>
      </c>
      <c r="Q130" s="142">
        <v>0</v>
      </c>
      <c r="R130" s="142">
        <f t="shared" ref="R130:R149" si="2">Q130*H130</f>
        <v>0</v>
      </c>
      <c r="S130" s="142">
        <v>0</v>
      </c>
      <c r="T130" s="143">
        <f t="shared" ref="T130:T149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4" t="s">
        <v>187</v>
      </c>
      <c r="AT130" s="144" t="s">
        <v>183</v>
      </c>
      <c r="AU130" s="144" t="s">
        <v>79</v>
      </c>
      <c r="AY130" s="14" t="s">
        <v>182</v>
      </c>
      <c r="BE130" s="145">
        <f t="shared" ref="BE130:BE149" si="4">IF(N130="základní",J130,0)</f>
        <v>140.68</v>
      </c>
      <c r="BF130" s="145">
        <f t="shared" ref="BF130:BF149" si="5">IF(N130="snížená",J130,0)</f>
        <v>0</v>
      </c>
      <c r="BG130" s="145">
        <f t="shared" ref="BG130:BG149" si="6">IF(N130="zákl. přenesená",J130,0)</f>
        <v>0</v>
      </c>
      <c r="BH130" s="145">
        <f t="shared" ref="BH130:BH149" si="7">IF(N130="sníž. přenesená",J130,0)</f>
        <v>0</v>
      </c>
      <c r="BI130" s="145">
        <f t="shared" ref="BI130:BI149" si="8">IF(N130="nulová",J130,0)</f>
        <v>0</v>
      </c>
      <c r="BJ130" s="14" t="s">
        <v>77</v>
      </c>
      <c r="BK130" s="145">
        <f t="shared" ref="BK130:BK149" si="9">ROUND(I130*H130,2)</f>
        <v>140.68</v>
      </c>
      <c r="BL130" s="14" t="s">
        <v>187</v>
      </c>
      <c r="BM130" s="144" t="s">
        <v>79</v>
      </c>
    </row>
    <row r="131" spans="1:65" s="2" customFormat="1" ht="16.5" customHeight="1">
      <c r="A131" s="26"/>
      <c r="B131" s="132"/>
      <c r="C131" s="133" t="s">
        <v>79</v>
      </c>
      <c r="D131" s="133" t="s">
        <v>183</v>
      </c>
      <c r="E131" s="134" t="s">
        <v>2502</v>
      </c>
      <c r="F131" s="135" t="s">
        <v>2503</v>
      </c>
      <c r="G131" s="136" t="s">
        <v>236</v>
      </c>
      <c r="H131" s="137">
        <v>3.8</v>
      </c>
      <c r="I131" s="138">
        <v>679.47</v>
      </c>
      <c r="J131" s="138">
        <f t="shared" si="0"/>
        <v>2581.9899999999998</v>
      </c>
      <c r="K131" s="139"/>
      <c r="L131" s="27"/>
      <c r="M131" s="140" t="s">
        <v>1</v>
      </c>
      <c r="N131" s="141" t="s">
        <v>34</v>
      </c>
      <c r="O131" s="142">
        <v>1.84</v>
      </c>
      <c r="P131" s="142">
        <f t="shared" si="1"/>
        <v>6.992</v>
      </c>
      <c r="Q131" s="142">
        <v>0</v>
      </c>
      <c r="R131" s="142">
        <f t="shared" si="2"/>
        <v>0</v>
      </c>
      <c r="S131" s="142">
        <v>0</v>
      </c>
      <c r="T131" s="143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4" t="s">
        <v>187</v>
      </c>
      <c r="AT131" s="144" t="s">
        <v>183</v>
      </c>
      <c r="AU131" s="144" t="s">
        <v>79</v>
      </c>
      <c r="AY131" s="14" t="s">
        <v>182</v>
      </c>
      <c r="BE131" s="145">
        <f t="shared" si="4"/>
        <v>2581.9899999999998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4" t="s">
        <v>77</v>
      </c>
      <c r="BK131" s="145">
        <f t="shared" si="9"/>
        <v>2581.9899999999998</v>
      </c>
      <c r="BL131" s="14" t="s">
        <v>187</v>
      </c>
      <c r="BM131" s="144" t="s">
        <v>187</v>
      </c>
    </row>
    <row r="132" spans="1:65" s="2" customFormat="1" ht="16.5" customHeight="1">
      <c r="A132" s="26"/>
      <c r="B132" s="132"/>
      <c r="C132" s="133" t="s">
        <v>190</v>
      </c>
      <c r="D132" s="133" t="s">
        <v>183</v>
      </c>
      <c r="E132" s="134" t="s">
        <v>2504</v>
      </c>
      <c r="F132" s="135" t="s">
        <v>2505</v>
      </c>
      <c r="G132" s="136" t="s">
        <v>197</v>
      </c>
      <c r="H132" s="137">
        <v>2</v>
      </c>
      <c r="I132" s="138">
        <v>58.34</v>
      </c>
      <c r="J132" s="138">
        <f t="shared" si="0"/>
        <v>116.68</v>
      </c>
      <c r="K132" s="139"/>
      <c r="L132" s="27"/>
      <c r="M132" s="140" t="s">
        <v>1</v>
      </c>
      <c r="N132" s="141" t="s">
        <v>34</v>
      </c>
      <c r="O132" s="142">
        <v>0.13300000000000001</v>
      </c>
      <c r="P132" s="142">
        <f t="shared" si="1"/>
        <v>0.26600000000000001</v>
      </c>
      <c r="Q132" s="142">
        <v>0</v>
      </c>
      <c r="R132" s="142">
        <f t="shared" si="2"/>
        <v>0</v>
      </c>
      <c r="S132" s="142">
        <v>0</v>
      </c>
      <c r="T132" s="143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4" t="s">
        <v>187</v>
      </c>
      <c r="AT132" s="144" t="s">
        <v>183</v>
      </c>
      <c r="AU132" s="144" t="s">
        <v>79</v>
      </c>
      <c r="AY132" s="14" t="s">
        <v>182</v>
      </c>
      <c r="BE132" s="145">
        <f t="shared" si="4"/>
        <v>116.68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4" t="s">
        <v>77</v>
      </c>
      <c r="BK132" s="145">
        <f t="shared" si="9"/>
        <v>116.68</v>
      </c>
      <c r="BL132" s="14" t="s">
        <v>187</v>
      </c>
      <c r="BM132" s="144" t="s">
        <v>194</v>
      </c>
    </row>
    <row r="133" spans="1:65" s="2" customFormat="1" ht="16.5" customHeight="1">
      <c r="A133" s="26"/>
      <c r="B133" s="132"/>
      <c r="C133" s="133" t="s">
        <v>187</v>
      </c>
      <c r="D133" s="133" t="s">
        <v>183</v>
      </c>
      <c r="E133" s="134" t="s">
        <v>2508</v>
      </c>
      <c r="F133" s="135" t="s">
        <v>2509</v>
      </c>
      <c r="G133" s="136" t="s">
        <v>197</v>
      </c>
      <c r="H133" s="137">
        <v>1.8</v>
      </c>
      <c r="I133" s="138">
        <v>229.69</v>
      </c>
      <c r="J133" s="138">
        <f t="shared" si="0"/>
        <v>413.44</v>
      </c>
      <c r="K133" s="139"/>
      <c r="L133" s="27"/>
      <c r="M133" s="140" t="s">
        <v>1</v>
      </c>
      <c r="N133" s="141" t="s">
        <v>34</v>
      </c>
      <c r="O133" s="142">
        <v>0.54700000000000004</v>
      </c>
      <c r="P133" s="142">
        <f t="shared" si="1"/>
        <v>0.98460000000000014</v>
      </c>
      <c r="Q133" s="142">
        <v>3.6904300000000001E-2</v>
      </c>
      <c r="R133" s="142">
        <f t="shared" si="2"/>
        <v>6.6427739999999999E-2</v>
      </c>
      <c r="S133" s="142">
        <v>0</v>
      </c>
      <c r="T133" s="143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4" t="s">
        <v>187</v>
      </c>
      <c r="AT133" s="144" t="s">
        <v>183</v>
      </c>
      <c r="AU133" s="144" t="s">
        <v>79</v>
      </c>
      <c r="AY133" s="14" t="s">
        <v>182</v>
      </c>
      <c r="BE133" s="145">
        <f t="shared" si="4"/>
        <v>413.44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4" t="s">
        <v>77</v>
      </c>
      <c r="BK133" s="145">
        <f t="shared" si="9"/>
        <v>413.44</v>
      </c>
      <c r="BL133" s="14" t="s">
        <v>187</v>
      </c>
      <c r="BM133" s="144" t="s">
        <v>198</v>
      </c>
    </row>
    <row r="134" spans="1:65" s="2" customFormat="1" ht="16.5" customHeight="1">
      <c r="A134" s="26"/>
      <c r="B134" s="132"/>
      <c r="C134" s="133" t="s">
        <v>199</v>
      </c>
      <c r="D134" s="133" t="s">
        <v>183</v>
      </c>
      <c r="E134" s="134" t="s">
        <v>191</v>
      </c>
      <c r="F134" s="135" t="s">
        <v>192</v>
      </c>
      <c r="G134" s="136" t="s">
        <v>193</v>
      </c>
      <c r="H134" s="137">
        <v>249</v>
      </c>
      <c r="I134" s="138">
        <v>36.450000000000003</v>
      </c>
      <c r="J134" s="138">
        <f t="shared" si="0"/>
        <v>9076.0499999999993</v>
      </c>
      <c r="K134" s="139"/>
      <c r="L134" s="27"/>
      <c r="M134" s="140" t="s">
        <v>1</v>
      </c>
      <c r="N134" s="141" t="s">
        <v>34</v>
      </c>
      <c r="O134" s="142">
        <v>0.184</v>
      </c>
      <c r="P134" s="142">
        <f t="shared" si="1"/>
        <v>45.816000000000003</v>
      </c>
      <c r="Q134" s="142">
        <v>3.2634E-5</v>
      </c>
      <c r="R134" s="142">
        <f t="shared" si="2"/>
        <v>8.1258660000000007E-3</v>
      </c>
      <c r="S134" s="142">
        <v>0</v>
      </c>
      <c r="T134" s="143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4" t="s">
        <v>187</v>
      </c>
      <c r="AT134" s="144" t="s">
        <v>183</v>
      </c>
      <c r="AU134" s="144" t="s">
        <v>79</v>
      </c>
      <c r="AY134" s="14" t="s">
        <v>182</v>
      </c>
      <c r="BE134" s="145">
        <f t="shared" si="4"/>
        <v>9076.0499999999993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4" t="s">
        <v>77</v>
      </c>
      <c r="BK134" s="145">
        <f t="shared" si="9"/>
        <v>9076.0499999999993</v>
      </c>
      <c r="BL134" s="14" t="s">
        <v>187</v>
      </c>
      <c r="BM134" s="144" t="s">
        <v>104</v>
      </c>
    </row>
    <row r="135" spans="1:65" s="2" customFormat="1" ht="16.5" customHeight="1">
      <c r="A135" s="26"/>
      <c r="B135" s="132"/>
      <c r="C135" s="133" t="s">
        <v>194</v>
      </c>
      <c r="D135" s="133" t="s">
        <v>183</v>
      </c>
      <c r="E135" s="134" t="s">
        <v>207</v>
      </c>
      <c r="F135" s="135" t="s">
        <v>208</v>
      </c>
      <c r="G135" s="136" t="s">
        <v>209</v>
      </c>
      <c r="H135" s="137">
        <v>19.5</v>
      </c>
      <c r="I135" s="138">
        <v>47.05</v>
      </c>
      <c r="J135" s="138">
        <f t="shared" si="0"/>
        <v>917.48</v>
      </c>
      <c r="K135" s="139"/>
      <c r="L135" s="27"/>
      <c r="M135" s="140" t="s">
        <v>1</v>
      </c>
      <c r="N135" s="141" t="s">
        <v>34</v>
      </c>
      <c r="O135" s="142">
        <v>1.2999999999999999E-2</v>
      </c>
      <c r="P135" s="142">
        <f t="shared" si="1"/>
        <v>0.2535</v>
      </c>
      <c r="Q135" s="142">
        <v>0</v>
      </c>
      <c r="R135" s="142">
        <f t="shared" si="2"/>
        <v>0</v>
      </c>
      <c r="S135" s="142">
        <v>0</v>
      </c>
      <c r="T135" s="143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4" t="s">
        <v>187</v>
      </c>
      <c r="AT135" s="144" t="s">
        <v>183</v>
      </c>
      <c r="AU135" s="144" t="s">
        <v>79</v>
      </c>
      <c r="AY135" s="14" t="s">
        <v>182</v>
      </c>
      <c r="BE135" s="145">
        <f t="shared" si="4"/>
        <v>917.48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4" t="s">
        <v>77</v>
      </c>
      <c r="BK135" s="145">
        <f t="shared" si="9"/>
        <v>917.48</v>
      </c>
      <c r="BL135" s="14" t="s">
        <v>187</v>
      </c>
      <c r="BM135" s="144" t="s">
        <v>110</v>
      </c>
    </row>
    <row r="136" spans="1:65" s="2" customFormat="1" ht="16.5" customHeight="1">
      <c r="A136" s="26"/>
      <c r="B136" s="132"/>
      <c r="C136" s="133" t="s">
        <v>204</v>
      </c>
      <c r="D136" s="133" t="s">
        <v>183</v>
      </c>
      <c r="E136" s="134" t="s">
        <v>2510</v>
      </c>
      <c r="F136" s="135" t="s">
        <v>2511</v>
      </c>
      <c r="G136" s="136" t="s">
        <v>209</v>
      </c>
      <c r="H136" s="137">
        <v>3.6</v>
      </c>
      <c r="I136" s="138">
        <v>479.3</v>
      </c>
      <c r="J136" s="138">
        <f t="shared" si="0"/>
        <v>1725.48</v>
      </c>
      <c r="K136" s="139"/>
      <c r="L136" s="27"/>
      <c r="M136" s="140" t="s">
        <v>1</v>
      </c>
      <c r="N136" s="141" t="s">
        <v>34</v>
      </c>
      <c r="O136" s="142">
        <v>1.7629999999999999</v>
      </c>
      <c r="P136" s="142">
        <f t="shared" si="1"/>
        <v>6.3468</v>
      </c>
      <c r="Q136" s="142">
        <v>0</v>
      </c>
      <c r="R136" s="142">
        <f t="shared" si="2"/>
        <v>0</v>
      </c>
      <c r="S136" s="142">
        <v>0</v>
      </c>
      <c r="T136" s="143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4" t="s">
        <v>187</v>
      </c>
      <c r="AT136" s="144" t="s">
        <v>183</v>
      </c>
      <c r="AU136" s="144" t="s">
        <v>79</v>
      </c>
      <c r="AY136" s="14" t="s">
        <v>182</v>
      </c>
      <c r="BE136" s="145">
        <f t="shared" si="4"/>
        <v>1725.48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4" t="s">
        <v>77</v>
      </c>
      <c r="BK136" s="145">
        <f t="shared" si="9"/>
        <v>1725.48</v>
      </c>
      <c r="BL136" s="14" t="s">
        <v>187</v>
      </c>
      <c r="BM136" s="144" t="s">
        <v>116</v>
      </c>
    </row>
    <row r="137" spans="1:65" s="2" customFormat="1" ht="16.5" customHeight="1">
      <c r="A137" s="26"/>
      <c r="B137" s="132"/>
      <c r="C137" s="133" t="s">
        <v>198</v>
      </c>
      <c r="D137" s="133" t="s">
        <v>183</v>
      </c>
      <c r="E137" s="134" t="s">
        <v>2512</v>
      </c>
      <c r="F137" s="135" t="s">
        <v>2513</v>
      </c>
      <c r="G137" s="136" t="s">
        <v>209</v>
      </c>
      <c r="H137" s="137">
        <v>121.56</v>
      </c>
      <c r="I137" s="138">
        <v>170.94</v>
      </c>
      <c r="J137" s="138">
        <f t="shared" si="0"/>
        <v>20779.47</v>
      </c>
      <c r="K137" s="139"/>
      <c r="L137" s="27"/>
      <c r="M137" s="140" t="s">
        <v>1</v>
      </c>
      <c r="N137" s="141" t="s">
        <v>34</v>
      </c>
      <c r="O137" s="142">
        <v>0.24099999999999999</v>
      </c>
      <c r="P137" s="142">
        <f t="shared" si="1"/>
        <v>29.295960000000001</v>
      </c>
      <c r="Q137" s="142">
        <v>0</v>
      </c>
      <c r="R137" s="142">
        <f t="shared" si="2"/>
        <v>0</v>
      </c>
      <c r="S137" s="142">
        <v>0</v>
      </c>
      <c r="T137" s="143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4" t="s">
        <v>187</v>
      </c>
      <c r="AT137" s="144" t="s">
        <v>183</v>
      </c>
      <c r="AU137" s="144" t="s">
        <v>79</v>
      </c>
      <c r="AY137" s="14" t="s">
        <v>182</v>
      </c>
      <c r="BE137" s="145">
        <f t="shared" si="4"/>
        <v>20779.47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4" t="s">
        <v>77</v>
      </c>
      <c r="BK137" s="145">
        <f t="shared" si="9"/>
        <v>20779.47</v>
      </c>
      <c r="BL137" s="14" t="s">
        <v>187</v>
      </c>
      <c r="BM137" s="144" t="s">
        <v>121</v>
      </c>
    </row>
    <row r="138" spans="1:65" s="2" customFormat="1" ht="16.5" customHeight="1">
      <c r="A138" s="26"/>
      <c r="B138" s="132"/>
      <c r="C138" s="133" t="s">
        <v>210</v>
      </c>
      <c r="D138" s="133" t="s">
        <v>183</v>
      </c>
      <c r="E138" s="134" t="s">
        <v>231</v>
      </c>
      <c r="F138" s="135" t="s">
        <v>232</v>
      </c>
      <c r="G138" s="136" t="s">
        <v>209</v>
      </c>
      <c r="H138" s="137">
        <v>121.56</v>
      </c>
      <c r="I138" s="138">
        <v>29.61</v>
      </c>
      <c r="J138" s="138">
        <f t="shared" si="0"/>
        <v>3599.39</v>
      </c>
      <c r="K138" s="139"/>
      <c r="L138" s="27"/>
      <c r="M138" s="140" t="s">
        <v>1</v>
      </c>
      <c r="N138" s="141" t="s">
        <v>34</v>
      </c>
      <c r="O138" s="142">
        <v>0.1</v>
      </c>
      <c r="P138" s="142">
        <f t="shared" si="1"/>
        <v>12.156000000000001</v>
      </c>
      <c r="Q138" s="142">
        <v>0</v>
      </c>
      <c r="R138" s="142">
        <f t="shared" si="2"/>
        <v>0</v>
      </c>
      <c r="S138" s="142">
        <v>0</v>
      </c>
      <c r="T138" s="143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4" t="s">
        <v>187</v>
      </c>
      <c r="AT138" s="144" t="s">
        <v>183</v>
      </c>
      <c r="AU138" s="144" t="s">
        <v>79</v>
      </c>
      <c r="AY138" s="14" t="s">
        <v>182</v>
      </c>
      <c r="BE138" s="145">
        <f t="shared" si="4"/>
        <v>3599.39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4" t="s">
        <v>77</v>
      </c>
      <c r="BK138" s="145">
        <f t="shared" si="9"/>
        <v>3599.39</v>
      </c>
      <c r="BL138" s="14" t="s">
        <v>187</v>
      </c>
      <c r="BM138" s="144" t="s">
        <v>127</v>
      </c>
    </row>
    <row r="139" spans="1:65" s="2" customFormat="1" ht="16.5" customHeight="1">
      <c r="A139" s="26"/>
      <c r="B139" s="132"/>
      <c r="C139" s="133" t="s">
        <v>104</v>
      </c>
      <c r="D139" s="133" t="s">
        <v>183</v>
      </c>
      <c r="E139" s="134" t="s">
        <v>234</v>
      </c>
      <c r="F139" s="135" t="s">
        <v>235</v>
      </c>
      <c r="G139" s="136" t="s">
        <v>236</v>
      </c>
      <c r="H139" s="137">
        <v>303.89999999999998</v>
      </c>
      <c r="I139" s="138">
        <v>55.24</v>
      </c>
      <c r="J139" s="138">
        <f t="shared" si="0"/>
        <v>16787.439999999999</v>
      </c>
      <c r="K139" s="139"/>
      <c r="L139" s="27"/>
      <c r="M139" s="140" t="s">
        <v>1</v>
      </c>
      <c r="N139" s="141" t="s">
        <v>34</v>
      </c>
      <c r="O139" s="142">
        <v>0.23599999999999999</v>
      </c>
      <c r="P139" s="142">
        <f t="shared" si="1"/>
        <v>71.720399999999998</v>
      </c>
      <c r="Q139" s="142">
        <v>8.3850999999999999E-4</v>
      </c>
      <c r="R139" s="142">
        <f t="shared" si="2"/>
        <v>0.25482318900000001</v>
      </c>
      <c r="S139" s="142">
        <v>0</v>
      </c>
      <c r="T139" s="143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4" t="s">
        <v>187</v>
      </c>
      <c r="AT139" s="144" t="s">
        <v>183</v>
      </c>
      <c r="AU139" s="144" t="s">
        <v>79</v>
      </c>
      <c r="AY139" s="14" t="s">
        <v>182</v>
      </c>
      <c r="BE139" s="145">
        <f t="shared" si="4"/>
        <v>16787.439999999999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4" t="s">
        <v>77</v>
      </c>
      <c r="BK139" s="145">
        <f t="shared" si="9"/>
        <v>16787.439999999999</v>
      </c>
      <c r="BL139" s="14" t="s">
        <v>187</v>
      </c>
      <c r="BM139" s="144" t="s">
        <v>215</v>
      </c>
    </row>
    <row r="140" spans="1:65" s="2" customFormat="1" ht="16.5" customHeight="1">
      <c r="A140" s="26"/>
      <c r="B140" s="132"/>
      <c r="C140" s="133" t="s">
        <v>107</v>
      </c>
      <c r="D140" s="133" t="s">
        <v>183</v>
      </c>
      <c r="E140" s="134" t="s">
        <v>238</v>
      </c>
      <c r="F140" s="135" t="s">
        <v>239</v>
      </c>
      <c r="G140" s="136" t="s">
        <v>236</v>
      </c>
      <c r="H140" s="137">
        <v>303.89999999999998</v>
      </c>
      <c r="I140" s="138">
        <v>32.75</v>
      </c>
      <c r="J140" s="138">
        <f t="shared" si="0"/>
        <v>9952.73</v>
      </c>
      <c r="K140" s="139"/>
      <c r="L140" s="27"/>
      <c r="M140" s="140" t="s">
        <v>1</v>
      </c>
      <c r="N140" s="141" t="s">
        <v>34</v>
      </c>
      <c r="O140" s="142">
        <v>0.216</v>
      </c>
      <c r="P140" s="142">
        <f t="shared" si="1"/>
        <v>65.642399999999995</v>
      </c>
      <c r="Q140" s="142">
        <v>0</v>
      </c>
      <c r="R140" s="142">
        <f t="shared" si="2"/>
        <v>0</v>
      </c>
      <c r="S140" s="142">
        <v>0</v>
      </c>
      <c r="T140" s="143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4" t="s">
        <v>187</v>
      </c>
      <c r="AT140" s="144" t="s">
        <v>183</v>
      </c>
      <c r="AU140" s="144" t="s">
        <v>79</v>
      </c>
      <c r="AY140" s="14" t="s">
        <v>182</v>
      </c>
      <c r="BE140" s="145">
        <f t="shared" si="4"/>
        <v>9952.73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4" t="s">
        <v>77</v>
      </c>
      <c r="BK140" s="145">
        <f t="shared" si="9"/>
        <v>9952.73</v>
      </c>
      <c r="BL140" s="14" t="s">
        <v>187</v>
      </c>
      <c r="BM140" s="144" t="s">
        <v>218</v>
      </c>
    </row>
    <row r="141" spans="1:65" s="2" customFormat="1" ht="16.5" customHeight="1">
      <c r="A141" s="26"/>
      <c r="B141" s="132"/>
      <c r="C141" s="133" t="s">
        <v>110</v>
      </c>
      <c r="D141" s="133" t="s">
        <v>183</v>
      </c>
      <c r="E141" s="134" t="s">
        <v>244</v>
      </c>
      <c r="F141" s="135" t="s">
        <v>245</v>
      </c>
      <c r="G141" s="136" t="s">
        <v>209</v>
      </c>
      <c r="H141" s="137">
        <v>121.56</v>
      </c>
      <c r="I141" s="138">
        <v>39.51</v>
      </c>
      <c r="J141" s="138">
        <f t="shared" si="0"/>
        <v>4802.84</v>
      </c>
      <c r="K141" s="139"/>
      <c r="L141" s="27"/>
      <c r="M141" s="140" t="s">
        <v>1</v>
      </c>
      <c r="N141" s="141" t="s">
        <v>34</v>
      </c>
      <c r="O141" s="142">
        <v>7.0000000000000007E-2</v>
      </c>
      <c r="P141" s="142">
        <f t="shared" si="1"/>
        <v>8.5092000000000017</v>
      </c>
      <c r="Q141" s="142">
        <v>0</v>
      </c>
      <c r="R141" s="142">
        <f t="shared" si="2"/>
        <v>0</v>
      </c>
      <c r="S141" s="142">
        <v>0</v>
      </c>
      <c r="T141" s="143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4" t="s">
        <v>187</v>
      </c>
      <c r="AT141" s="144" t="s">
        <v>183</v>
      </c>
      <c r="AU141" s="144" t="s">
        <v>79</v>
      </c>
      <c r="AY141" s="14" t="s">
        <v>182</v>
      </c>
      <c r="BE141" s="145">
        <f t="shared" si="4"/>
        <v>4802.84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4" t="s">
        <v>77</v>
      </c>
      <c r="BK141" s="145">
        <f t="shared" si="9"/>
        <v>4802.84</v>
      </c>
      <c r="BL141" s="14" t="s">
        <v>187</v>
      </c>
      <c r="BM141" s="144" t="s">
        <v>221</v>
      </c>
    </row>
    <row r="142" spans="1:65" s="2" customFormat="1" ht="21.75" customHeight="1">
      <c r="A142" s="26"/>
      <c r="B142" s="132"/>
      <c r="C142" s="133" t="s">
        <v>113</v>
      </c>
      <c r="D142" s="133" t="s">
        <v>183</v>
      </c>
      <c r="E142" s="134" t="s">
        <v>254</v>
      </c>
      <c r="F142" s="135" t="s">
        <v>255</v>
      </c>
      <c r="G142" s="136" t="s">
        <v>209</v>
      </c>
      <c r="H142" s="137">
        <v>44.572000000000003</v>
      </c>
      <c r="I142" s="138">
        <v>259.22000000000003</v>
      </c>
      <c r="J142" s="138">
        <f t="shared" si="0"/>
        <v>11553.95</v>
      </c>
      <c r="K142" s="139"/>
      <c r="L142" s="27"/>
      <c r="M142" s="140" t="s">
        <v>1</v>
      </c>
      <c r="N142" s="141" t="s">
        <v>34</v>
      </c>
      <c r="O142" s="142">
        <v>8.6999999999999994E-2</v>
      </c>
      <c r="P142" s="142">
        <f t="shared" si="1"/>
        <v>3.877764</v>
      </c>
      <c r="Q142" s="142">
        <v>0</v>
      </c>
      <c r="R142" s="142">
        <f t="shared" si="2"/>
        <v>0</v>
      </c>
      <c r="S142" s="142">
        <v>0</v>
      </c>
      <c r="T142" s="143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4" t="s">
        <v>187</v>
      </c>
      <c r="AT142" s="144" t="s">
        <v>183</v>
      </c>
      <c r="AU142" s="144" t="s">
        <v>79</v>
      </c>
      <c r="AY142" s="14" t="s">
        <v>182</v>
      </c>
      <c r="BE142" s="145">
        <f t="shared" si="4"/>
        <v>11553.95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4" t="s">
        <v>77</v>
      </c>
      <c r="BK142" s="145">
        <f t="shared" si="9"/>
        <v>11553.95</v>
      </c>
      <c r="BL142" s="14" t="s">
        <v>187</v>
      </c>
      <c r="BM142" s="144" t="s">
        <v>224</v>
      </c>
    </row>
    <row r="143" spans="1:65" s="2" customFormat="1" ht="16.5" customHeight="1">
      <c r="A143" s="26"/>
      <c r="B143" s="132"/>
      <c r="C143" s="133" t="s">
        <v>116</v>
      </c>
      <c r="D143" s="133" t="s">
        <v>183</v>
      </c>
      <c r="E143" s="134" t="s">
        <v>257</v>
      </c>
      <c r="F143" s="135" t="s">
        <v>258</v>
      </c>
      <c r="G143" s="136" t="s">
        <v>209</v>
      </c>
      <c r="H143" s="137">
        <v>445.72</v>
      </c>
      <c r="I143" s="138">
        <v>15.86</v>
      </c>
      <c r="J143" s="138">
        <f t="shared" si="0"/>
        <v>7069.12</v>
      </c>
      <c r="K143" s="139"/>
      <c r="L143" s="27"/>
      <c r="M143" s="140" t="s">
        <v>1</v>
      </c>
      <c r="N143" s="141" t="s">
        <v>34</v>
      </c>
      <c r="O143" s="142">
        <v>5.0000000000000001E-3</v>
      </c>
      <c r="P143" s="142">
        <f t="shared" si="1"/>
        <v>2.2286000000000001</v>
      </c>
      <c r="Q143" s="142">
        <v>0</v>
      </c>
      <c r="R143" s="142">
        <f t="shared" si="2"/>
        <v>0</v>
      </c>
      <c r="S143" s="142">
        <v>0</v>
      </c>
      <c r="T143" s="143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4" t="s">
        <v>187</v>
      </c>
      <c r="AT143" s="144" t="s">
        <v>183</v>
      </c>
      <c r="AU143" s="144" t="s">
        <v>79</v>
      </c>
      <c r="AY143" s="14" t="s">
        <v>182</v>
      </c>
      <c r="BE143" s="145">
        <f t="shared" si="4"/>
        <v>7069.12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4" t="s">
        <v>77</v>
      </c>
      <c r="BK143" s="145">
        <f t="shared" si="9"/>
        <v>7069.12</v>
      </c>
      <c r="BL143" s="14" t="s">
        <v>187</v>
      </c>
      <c r="BM143" s="144" t="s">
        <v>227</v>
      </c>
    </row>
    <row r="144" spans="1:65" s="2" customFormat="1" ht="16.5" customHeight="1">
      <c r="A144" s="26"/>
      <c r="B144" s="132"/>
      <c r="C144" s="133" t="s">
        <v>8</v>
      </c>
      <c r="D144" s="133" t="s">
        <v>183</v>
      </c>
      <c r="E144" s="134" t="s">
        <v>261</v>
      </c>
      <c r="F144" s="135" t="s">
        <v>262</v>
      </c>
      <c r="G144" s="136" t="s">
        <v>209</v>
      </c>
      <c r="H144" s="137">
        <v>121.56</v>
      </c>
      <c r="I144" s="138">
        <v>44.64</v>
      </c>
      <c r="J144" s="138">
        <f t="shared" si="0"/>
        <v>5426.44</v>
      </c>
      <c r="K144" s="139"/>
      <c r="L144" s="27"/>
      <c r="M144" s="140" t="s">
        <v>1</v>
      </c>
      <c r="N144" s="141" t="s">
        <v>34</v>
      </c>
      <c r="O144" s="142">
        <v>7.1999999999999995E-2</v>
      </c>
      <c r="P144" s="142">
        <f t="shared" si="1"/>
        <v>8.7523199999999992</v>
      </c>
      <c r="Q144" s="142">
        <v>0</v>
      </c>
      <c r="R144" s="142">
        <f t="shared" si="2"/>
        <v>0</v>
      </c>
      <c r="S144" s="142">
        <v>0</v>
      </c>
      <c r="T144" s="143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4" t="s">
        <v>187</v>
      </c>
      <c r="AT144" s="144" t="s">
        <v>183</v>
      </c>
      <c r="AU144" s="144" t="s">
        <v>79</v>
      </c>
      <c r="AY144" s="14" t="s">
        <v>182</v>
      </c>
      <c r="BE144" s="145">
        <f t="shared" si="4"/>
        <v>5426.44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4" t="s">
        <v>77</v>
      </c>
      <c r="BK144" s="145">
        <f t="shared" si="9"/>
        <v>5426.44</v>
      </c>
      <c r="BL144" s="14" t="s">
        <v>187</v>
      </c>
      <c r="BM144" s="144" t="s">
        <v>230</v>
      </c>
    </row>
    <row r="145" spans="1:65" s="2" customFormat="1" ht="16.5" customHeight="1">
      <c r="A145" s="26"/>
      <c r="B145" s="132"/>
      <c r="C145" s="133" t="s">
        <v>121</v>
      </c>
      <c r="D145" s="133" t="s">
        <v>183</v>
      </c>
      <c r="E145" s="134" t="s">
        <v>2514</v>
      </c>
      <c r="F145" s="135" t="s">
        <v>2515</v>
      </c>
      <c r="G145" s="136" t="s">
        <v>209</v>
      </c>
      <c r="H145" s="137">
        <v>121.56</v>
      </c>
      <c r="I145" s="138">
        <v>18.47</v>
      </c>
      <c r="J145" s="138">
        <f t="shared" si="0"/>
        <v>2245.21</v>
      </c>
      <c r="K145" s="139"/>
      <c r="L145" s="27"/>
      <c r="M145" s="140" t="s">
        <v>1</v>
      </c>
      <c r="N145" s="141" t="s">
        <v>34</v>
      </c>
      <c r="O145" s="142">
        <v>8.9999999999999993E-3</v>
      </c>
      <c r="P145" s="142">
        <f t="shared" si="1"/>
        <v>1.0940399999999999</v>
      </c>
      <c r="Q145" s="142">
        <v>0</v>
      </c>
      <c r="R145" s="142">
        <f t="shared" si="2"/>
        <v>0</v>
      </c>
      <c r="S145" s="142">
        <v>0</v>
      </c>
      <c r="T145" s="143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4" t="s">
        <v>187</v>
      </c>
      <c r="AT145" s="144" t="s">
        <v>183</v>
      </c>
      <c r="AU145" s="144" t="s">
        <v>79</v>
      </c>
      <c r="AY145" s="14" t="s">
        <v>182</v>
      </c>
      <c r="BE145" s="145">
        <f t="shared" si="4"/>
        <v>2245.21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4" t="s">
        <v>77</v>
      </c>
      <c r="BK145" s="145">
        <f t="shared" si="9"/>
        <v>2245.21</v>
      </c>
      <c r="BL145" s="14" t="s">
        <v>187</v>
      </c>
      <c r="BM145" s="144" t="s">
        <v>233</v>
      </c>
    </row>
    <row r="146" spans="1:65" s="2" customFormat="1" ht="16.5" customHeight="1">
      <c r="A146" s="26"/>
      <c r="B146" s="132"/>
      <c r="C146" s="133" t="s">
        <v>124</v>
      </c>
      <c r="D146" s="133" t="s">
        <v>183</v>
      </c>
      <c r="E146" s="134" t="s">
        <v>268</v>
      </c>
      <c r="F146" s="135" t="s">
        <v>269</v>
      </c>
      <c r="G146" s="136" t="s">
        <v>209</v>
      </c>
      <c r="H146" s="137">
        <v>76.988</v>
      </c>
      <c r="I146" s="138">
        <v>127.25</v>
      </c>
      <c r="J146" s="138">
        <f t="shared" si="0"/>
        <v>9796.7199999999993</v>
      </c>
      <c r="K146" s="139"/>
      <c r="L146" s="27"/>
      <c r="M146" s="140" t="s">
        <v>1</v>
      </c>
      <c r="N146" s="141" t="s">
        <v>34</v>
      </c>
      <c r="O146" s="142">
        <v>0.32800000000000001</v>
      </c>
      <c r="P146" s="142">
        <f t="shared" si="1"/>
        <v>25.252064000000001</v>
      </c>
      <c r="Q146" s="142">
        <v>0</v>
      </c>
      <c r="R146" s="142">
        <f t="shared" si="2"/>
        <v>0</v>
      </c>
      <c r="S146" s="142">
        <v>0</v>
      </c>
      <c r="T146" s="143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4" t="s">
        <v>187</v>
      </c>
      <c r="AT146" s="144" t="s">
        <v>183</v>
      </c>
      <c r="AU146" s="144" t="s">
        <v>79</v>
      </c>
      <c r="AY146" s="14" t="s">
        <v>182</v>
      </c>
      <c r="BE146" s="145">
        <f t="shared" si="4"/>
        <v>9796.7199999999993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4" t="s">
        <v>77</v>
      </c>
      <c r="BK146" s="145">
        <f t="shared" si="9"/>
        <v>9796.7199999999993</v>
      </c>
      <c r="BL146" s="14" t="s">
        <v>187</v>
      </c>
      <c r="BM146" s="144" t="s">
        <v>237</v>
      </c>
    </row>
    <row r="147" spans="1:65" s="2" customFormat="1" ht="21.75" customHeight="1">
      <c r="A147" s="26"/>
      <c r="B147" s="132"/>
      <c r="C147" s="133" t="s">
        <v>127</v>
      </c>
      <c r="D147" s="133" t="s">
        <v>183</v>
      </c>
      <c r="E147" s="134" t="s">
        <v>2516</v>
      </c>
      <c r="F147" s="135" t="s">
        <v>2517</v>
      </c>
      <c r="G147" s="136" t="s">
        <v>209</v>
      </c>
      <c r="H147" s="137">
        <v>36.468000000000004</v>
      </c>
      <c r="I147" s="138">
        <v>1057.25</v>
      </c>
      <c r="J147" s="138">
        <f t="shared" si="0"/>
        <v>38555.79</v>
      </c>
      <c r="K147" s="139"/>
      <c r="L147" s="27"/>
      <c r="M147" s="140" t="s">
        <v>1</v>
      </c>
      <c r="N147" s="141" t="s">
        <v>34</v>
      </c>
      <c r="O147" s="142">
        <v>0.435</v>
      </c>
      <c r="P147" s="142">
        <f t="shared" si="1"/>
        <v>15.863580000000001</v>
      </c>
      <c r="Q147" s="142">
        <v>2.2000000000000002</v>
      </c>
      <c r="R147" s="142">
        <f t="shared" si="2"/>
        <v>80.229600000000019</v>
      </c>
      <c r="S147" s="142">
        <v>0</v>
      </c>
      <c r="T147" s="143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4" t="s">
        <v>187</v>
      </c>
      <c r="AT147" s="144" t="s">
        <v>183</v>
      </c>
      <c r="AU147" s="144" t="s">
        <v>79</v>
      </c>
      <c r="AY147" s="14" t="s">
        <v>182</v>
      </c>
      <c r="BE147" s="145">
        <f t="shared" si="4"/>
        <v>38555.79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4" t="s">
        <v>77</v>
      </c>
      <c r="BK147" s="145">
        <f t="shared" si="9"/>
        <v>38555.79</v>
      </c>
      <c r="BL147" s="14" t="s">
        <v>187</v>
      </c>
      <c r="BM147" s="144" t="s">
        <v>240</v>
      </c>
    </row>
    <row r="148" spans="1:65" s="2" customFormat="1" ht="16.5" customHeight="1">
      <c r="A148" s="26"/>
      <c r="B148" s="132"/>
      <c r="C148" s="133" t="s">
        <v>130</v>
      </c>
      <c r="D148" s="133" t="s">
        <v>183</v>
      </c>
      <c r="E148" s="134" t="s">
        <v>2455</v>
      </c>
      <c r="F148" s="135" t="s">
        <v>2456</v>
      </c>
      <c r="G148" s="136" t="s">
        <v>236</v>
      </c>
      <c r="H148" s="137">
        <v>97.5</v>
      </c>
      <c r="I148" s="138">
        <v>69.66</v>
      </c>
      <c r="J148" s="138">
        <f t="shared" si="0"/>
        <v>6791.85</v>
      </c>
      <c r="K148" s="139"/>
      <c r="L148" s="27"/>
      <c r="M148" s="140" t="s">
        <v>1</v>
      </c>
      <c r="N148" s="141" t="s">
        <v>34</v>
      </c>
      <c r="O148" s="142">
        <v>0.254</v>
      </c>
      <c r="P148" s="142">
        <f t="shared" si="1"/>
        <v>24.765000000000001</v>
      </c>
      <c r="Q148" s="142">
        <v>0</v>
      </c>
      <c r="R148" s="142">
        <f t="shared" si="2"/>
        <v>0</v>
      </c>
      <c r="S148" s="142">
        <v>0</v>
      </c>
      <c r="T148" s="143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4" t="s">
        <v>187</v>
      </c>
      <c r="AT148" s="144" t="s">
        <v>183</v>
      </c>
      <c r="AU148" s="144" t="s">
        <v>79</v>
      </c>
      <c r="AY148" s="14" t="s">
        <v>182</v>
      </c>
      <c r="BE148" s="145">
        <f t="shared" si="4"/>
        <v>6791.85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4" t="s">
        <v>77</v>
      </c>
      <c r="BK148" s="145">
        <f t="shared" si="9"/>
        <v>6791.85</v>
      </c>
      <c r="BL148" s="14" t="s">
        <v>187</v>
      </c>
      <c r="BM148" s="144" t="s">
        <v>243</v>
      </c>
    </row>
    <row r="149" spans="1:65" s="2" customFormat="1" ht="16.5" customHeight="1">
      <c r="A149" s="26"/>
      <c r="B149" s="132"/>
      <c r="C149" s="133" t="s">
        <v>215</v>
      </c>
      <c r="D149" s="133" t="s">
        <v>183</v>
      </c>
      <c r="E149" s="134" t="s">
        <v>1384</v>
      </c>
      <c r="F149" s="135" t="s">
        <v>1385</v>
      </c>
      <c r="G149" s="136" t="s">
        <v>209</v>
      </c>
      <c r="H149" s="137">
        <v>44.572000000000003</v>
      </c>
      <c r="I149" s="138">
        <v>180</v>
      </c>
      <c r="J149" s="138">
        <f t="shared" si="0"/>
        <v>8022.96</v>
      </c>
      <c r="K149" s="139"/>
      <c r="L149" s="27"/>
      <c r="M149" s="140" t="s">
        <v>1</v>
      </c>
      <c r="N149" s="141" t="s">
        <v>34</v>
      </c>
      <c r="O149" s="142">
        <v>0</v>
      </c>
      <c r="P149" s="142">
        <f t="shared" si="1"/>
        <v>0</v>
      </c>
      <c r="Q149" s="142">
        <v>0</v>
      </c>
      <c r="R149" s="142">
        <f t="shared" si="2"/>
        <v>0</v>
      </c>
      <c r="S149" s="142">
        <v>0</v>
      </c>
      <c r="T149" s="143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4" t="s">
        <v>187</v>
      </c>
      <c r="AT149" s="144" t="s">
        <v>183</v>
      </c>
      <c r="AU149" s="144" t="s">
        <v>79</v>
      </c>
      <c r="AY149" s="14" t="s">
        <v>182</v>
      </c>
      <c r="BE149" s="145">
        <f t="shared" si="4"/>
        <v>8022.96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4" t="s">
        <v>77</v>
      </c>
      <c r="BK149" s="145">
        <f t="shared" si="9"/>
        <v>8022.96</v>
      </c>
      <c r="BL149" s="14" t="s">
        <v>187</v>
      </c>
      <c r="BM149" s="144" t="s">
        <v>246</v>
      </c>
    </row>
    <row r="150" spans="1:65" s="11" customFormat="1" ht="22.9" customHeight="1">
      <c r="B150" s="122"/>
      <c r="D150" s="123" t="s">
        <v>68</v>
      </c>
      <c r="E150" s="164" t="s">
        <v>79</v>
      </c>
      <c r="F150" s="164" t="s">
        <v>2457</v>
      </c>
      <c r="J150" s="165">
        <f>BK150</f>
        <v>538.91999999999996</v>
      </c>
      <c r="L150" s="122"/>
      <c r="M150" s="126"/>
      <c r="N150" s="127"/>
      <c r="O150" s="127"/>
      <c r="P150" s="128">
        <f>P151</f>
        <v>0.40520000000000006</v>
      </c>
      <c r="Q150" s="127"/>
      <c r="R150" s="128">
        <f>R151</f>
        <v>0</v>
      </c>
      <c r="S150" s="127"/>
      <c r="T150" s="129">
        <f>T151</f>
        <v>0</v>
      </c>
      <c r="AR150" s="123" t="s">
        <v>77</v>
      </c>
      <c r="AT150" s="130" t="s">
        <v>68</v>
      </c>
      <c r="AU150" s="130" t="s">
        <v>77</v>
      </c>
      <c r="AY150" s="123" t="s">
        <v>182</v>
      </c>
      <c r="BK150" s="131">
        <f>BK151</f>
        <v>538.91999999999996</v>
      </c>
    </row>
    <row r="151" spans="1:65" s="2" customFormat="1" ht="21.75" customHeight="1">
      <c r="A151" s="26"/>
      <c r="B151" s="132"/>
      <c r="C151" s="133" t="s">
        <v>7</v>
      </c>
      <c r="D151" s="133" t="s">
        <v>183</v>
      </c>
      <c r="E151" s="134" t="s">
        <v>293</v>
      </c>
      <c r="F151" s="135" t="s">
        <v>294</v>
      </c>
      <c r="G151" s="136" t="s">
        <v>236</v>
      </c>
      <c r="H151" s="137">
        <v>81.040000000000006</v>
      </c>
      <c r="I151" s="138">
        <v>6.65</v>
      </c>
      <c r="J151" s="138">
        <f>ROUND(I151*H151,2)</f>
        <v>538.91999999999996</v>
      </c>
      <c r="K151" s="139"/>
      <c r="L151" s="27"/>
      <c r="M151" s="140" t="s">
        <v>1</v>
      </c>
      <c r="N151" s="141" t="s">
        <v>34</v>
      </c>
      <c r="O151" s="142">
        <v>5.0000000000000001E-3</v>
      </c>
      <c r="P151" s="142">
        <f>O151*H151</f>
        <v>0.40520000000000006</v>
      </c>
      <c r="Q151" s="142">
        <v>0</v>
      </c>
      <c r="R151" s="142">
        <f>Q151*H151</f>
        <v>0</v>
      </c>
      <c r="S151" s="142">
        <v>0</v>
      </c>
      <c r="T151" s="143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4" t="s">
        <v>187</v>
      </c>
      <c r="AT151" s="144" t="s">
        <v>183</v>
      </c>
      <c r="AU151" s="144" t="s">
        <v>79</v>
      </c>
      <c r="AY151" s="14" t="s">
        <v>182</v>
      </c>
      <c r="BE151" s="145">
        <f>IF(N151="základní",J151,0)</f>
        <v>538.91999999999996</v>
      </c>
      <c r="BF151" s="145">
        <f>IF(N151="snížená",J151,0)</f>
        <v>0</v>
      </c>
      <c r="BG151" s="145">
        <f>IF(N151="zákl. přenesená",J151,0)</f>
        <v>0</v>
      </c>
      <c r="BH151" s="145">
        <f>IF(N151="sníž. přenesená",J151,0)</f>
        <v>0</v>
      </c>
      <c r="BI151" s="145">
        <f>IF(N151="nulová",J151,0)</f>
        <v>0</v>
      </c>
      <c r="BJ151" s="14" t="s">
        <v>77</v>
      </c>
      <c r="BK151" s="145">
        <f>ROUND(I151*H151,2)</f>
        <v>538.91999999999996</v>
      </c>
      <c r="BL151" s="14" t="s">
        <v>187</v>
      </c>
      <c r="BM151" s="144" t="s">
        <v>249</v>
      </c>
    </row>
    <row r="152" spans="1:65" s="11" customFormat="1" ht="22.9" customHeight="1">
      <c r="B152" s="122"/>
      <c r="D152" s="123" t="s">
        <v>68</v>
      </c>
      <c r="E152" s="164" t="s">
        <v>187</v>
      </c>
      <c r="F152" s="164" t="s">
        <v>455</v>
      </c>
      <c r="J152" s="165">
        <f>BK152</f>
        <v>9167.41</v>
      </c>
      <c r="L152" s="122"/>
      <c r="M152" s="126"/>
      <c r="N152" s="127"/>
      <c r="O152" s="127"/>
      <c r="P152" s="128">
        <f>P153</f>
        <v>13.736279999999999</v>
      </c>
      <c r="Q152" s="127"/>
      <c r="R152" s="128">
        <f>R153</f>
        <v>15.322800079999999</v>
      </c>
      <c r="S152" s="127"/>
      <c r="T152" s="129">
        <f>T153</f>
        <v>0</v>
      </c>
      <c r="AR152" s="123" t="s">
        <v>77</v>
      </c>
      <c r="AT152" s="130" t="s">
        <v>68</v>
      </c>
      <c r="AU152" s="130" t="s">
        <v>77</v>
      </c>
      <c r="AY152" s="123" t="s">
        <v>182</v>
      </c>
      <c r="BK152" s="131">
        <f>BK153</f>
        <v>9167.41</v>
      </c>
    </row>
    <row r="153" spans="1:65" s="2" customFormat="1" ht="16.5" customHeight="1">
      <c r="A153" s="26"/>
      <c r="B153" s="132"/>
      <c r="C153" s="133" t="s">
        <v>218</v>
      </c>
      <c r="D153" s="133" t="s">
        <v>183</v>
      </c>
      <c r="E153" s="134" t="s">
        <v>2518</v>
      </c>
      <c r="F153" s="135" t="s">
        <v>2519</v>
      </c>
      <c r="G153" s="136" t="s">
        <v>209</v>
      </c>
      <c r="H153" s="137">
        <v>8.1039999999999992</v>
      </c>
      <c r="I153" s="138">
        <v>1131.22</v>
      </c>
      <c r="J153" s="138">
        <f>ROUND(I153*H153,2)</f>
        <v>9167.41</v>
      </c>
      <c r="K153" s="139"/>
      <c r="L153" s="27"/>
      <c r="M153" s="140" t="s">
        <v>1</v>
      </c>
      <c r="N153" s="141" t="s">
        <v>34</v>
      </c>
      <c r="O153" s="142">
        <v>1.6950000000000001</v>
      </c>
      <c r="P153" s="142">
        <f>O153*H153</f>
        <v>13.736279999999999</v>
      </c>
      <c r="Q153" s="142">
        <v>1.8907700000000001</v>
      </c>
      <c r="R153" s="142">
        <f>Q153*H153</f>
        <v>15.322800079999999</v>
      </c>
      <c r="S153" s="142">
        <v>0</v>
      </c>
      <c r="T153" s="143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4" t="s">
        <v>187</v>
      </c>
      <c r="AT153" s="144" t="s">
        <v>183</v>
      </c>
      <c r="AU153" s="144" t="s">
        <v>79</v>
      </c>
      <c r="AY153" s="14" t="s">
        <v>182</v>
      </c>
      <c r="BE153" s="145">
        <f>IF(N153="základní",J153,0)</f>
        <v>9167.41</v>
      </c>
      <c r="BF153" s="145">
        <f>IF(N153="snížená",J153,0)</f>
        <v>0</v>
      </c>
      <c r="BG153" s="145">
        <f>IF(N153="zákl. přenesená",J153,0)</f>
        <v>0</v>
      </c>
      <c r="BH153" s="145">
        <f>IF(N153="sníž. přenesená",J153,0)</f>
        <v>0</v>
      </c>
      <c r="BI153" s="145">
        <f>IF(N153="nulová",J153,0)</f>
        <v>0</v>
      </c>
      <c r="BJ153" s="14" t="s">
        <v>77</v>
      </c>
      <c r="BK153" s="145">
        <f>ROUND(I153*H153,2)</f>
        <v>9167.41</v>
      </c>
      <c r="BL153" s="14" t="s">
        <v>187</v>
      </c>
      <c r="BM153" s="144" t="s">
        <v>252</v>
      </c>
    </row>
    <row r="154" spans="1:65" s="11" customFormat="1" ht="22.9" customHeight="1">
      <c r="B154" s="122"/>
      <c r="D154" s="123" t="s">
        <v>68</v>
      </c>
      <c r="E154" s="164" t="s">
        <v>199</v>
      </c>
      <c r="F154" s="164" t="s">
        <v>2460</v>
      </c>
      <c r="J154" s="165">
        <f>BK154</f>
        <v>7073.01</v>
      </c>
      <c r="L154" s="122"/>
      <c r="M154" s="126"/>
      <c r="N154" s="127"/>
      <c r="O154" s="127"/>
      <c r="P154" s="128">
        <f>SUM(P155:P157)</f>
        <v>3.6990720000000001</v>
      </c>
      <c r="Q154" s="127"/>
      <c r="R154" s="128">
        <f>SUM(R155:R157)</f>
        <v>2.20628</v>
      </c>
      <c r="S154" s="127"/>
      <c r="T154" s="129">
        <f>SUM(T155:T157)</f>
        <v>0</v>
      </c>
      <c r="AR154" s="123" t="s">
        <v>77</v>
      </c>
      <c r="AT154" s="130" t="s">
        <v>68</v>
      </c>
      <c r="AU154" s="130" t="s">
        <v>77</v>
      </c>
      <c r="AY154" s="123" t="s">
        <v>182</v>
      </c>
      <c r="BK154" s="131">
        <f>SUM(BK155:BK157)</f>
        <v>7073.01</v>
      </c>
    </row>
    <row r="155" spans="1:65" s="2" customFormat="1" ht="16.5" customHeight="1">
      <c r="A155" s="26"/>
      <c r="B155" s="132"/>
      <c r="C155" s="133" t="s">
        <v>253</v>
      </c>
      <c r="D155" s="133" t="s">
        <v>183</v>
      </c>
      <c r="E155" s="134" t="s">
        <v>2520</v>
      </c>
      <c r="F155" s="135" t="s">
        <v>2521</v>
      </c>
      <c r="G155" s="136" t="s">
        <v>209</v>
      </c>
      <c r="H155" s="137">
        <v>0.76</v>
      </c>
      <c r="I155" s="138">
        <v>1366.2</v>
      </c>
      <c r="J155" s="138">
        <f>ROUND(I155*H155,2)</f>
        <v>1038.31</v>
      </c>
      <c r="K155" s="139"/>
      <c r="L155" s="27"/>
      <c r="M155" s="140" t="s">
        <v>1</v>
      </c>
      <c r="N155" s="141" t="s">
        <v>34</v>
      </c>
      <c r="O155" s="142">
        <v>0.113</v>
      </c>
      <c r="P155" s="142">
        <f>O155*H155</f>
        <v>8.5879999999999998E-2</v>
      </c>
      <c r="Q155" s="142">
        <v>0.23</v>
      </c>
      <c r="R155" s="142">
        <f>Q155*H155</f>
        <v>0.17480000000000001</v>
      </c>
      <c r="S155" s="142">
        <v>0</v>
      </c>
      <c r="T155" s="143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4" t="s">
        <v>187</v>
      </c>
      <c r="AT155" s="144" t="s">
        <v>183</v>
      </c>
      <c r="AU155" s="144" t="s">
        <v>79</v>
      </c>
      <c r="AY155" s="14" t="s">
        <v>182</v>
      </c>
      <c r="BE155" s="145">
        <f>IF(N155="základní",J155,0)</f>
        <v>1038.31</v>
      </c>
      <c r="BF155" s="145">
        <f>IF(N155="snížená",J155,0)</f>
        <v>0</v>
      </c>
      <c r="BG155" s="145">
        <f>IF(N155="zákl. přenesená",J155,0)</f>
        <v>0</v>
      </c>
      <c r="BH155" s="145">
        <f>IF(N155="sníž. přenesená",J155,0)</f>
        <v>0</v>
      </c>
      <c r="BI155" s="145">
        <f>IF(N155="nulová",J155,0)</f>
        <v>0</v>
      </c>
      <c r="BJ155" s="14" t="s">
        <v>77</v>
      </c>
      <c r="BK155" s="145">
        <f>ROUND(I155*H155,2)</f>
        <v>1038.31</v>
      </c>
      <c r="BL155" s="14" t="s">
        <v>187</v>
      </c>
      <c r="BM155" s="144" t="s">
        <v>256</v>
      </c>
    </row>
    <row r="156" spans="1:65" s="2" customFormat="1" ht="16.5" customHeight="1">
      <c r="A156" s="26"/>
      <c r="B156" s="132"/>
      <c r="C156" s="133" t="s">
        <v>221</v>
      </c>
      <c r="D156" s="133" t="s">
        <v>183</v>
      </c>
      <c r="E156" s="134" t="s">
        <v>2522</v>
      </c>
      <c r="F156" s="135" t="s">
        <v>2523</v>
      </c>
      <c r="G156" s="136" t="s">
        <v>275</v>
      </c>
      <c r="H156" s="137">
        <v>0.83599999999999997</v>
      </c>
      <c r="I156" s="138">
        <v>3727.36</v>
      </c>
      <c r="J156" s="138">
        <f>ROUND(I156*H156,2)</f>
        <v>3116.07</v>
      </c>
      <c r="K156" s="139"/>
      <c r="L156" s="27"/>
      <c r="M156" s="140" t="s">
        <v>1</v>
      </c>
      <c r="N156" s="141" t="s">
        <v>34</v>
      </c>
      <c r="O156" s="142">
        <v>3.4220000000000002</v>
      </c>
      <c r="P156" s="142">
        <f>O156*H156</f>
        <v>2.860792</v>
      </c>
      <c r="Q156" s="142">
        <v>1.01</v>
      </c>
      <c r="R156" s="142">
        <f>Q156*H156</f>
        <v>0.84436</v>
      </c>
      <c r="S156" s="142">
        <v>0</v>
      </c>
      <c r="T156" s="143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4" t="s">
        <v>187</v>
      </c>
      <c r="AT156" s="144" t="s">
        <v>183</v>
      </c>
      <c r="AU156" s="144" t="s">
        <v>79</v>
      </c>
      <c r="AY156" s="14" t="s">
        <v>182</v>
      </c>
      <c r="BE156" s="145">
        <f>IF(N156="základní",J156,0)</f>
        <v>3116.07</v>
      </c>
      <c r="BF156" s="145">
        <f>IF(N156="snížená",J156,0)</f>
        <v>0</v>
      </c>
      <c r="BG156" s="145">
        <f>IF(N156="zákl. přenesená",J156,0)</f>
        <v>0</v>
      </c>
      <c r="BH156" s="145">
        <f>IF(N156="sníž. přenesená",J156,0)</f>
        <v>0</v>
      </c>
      <c r="BI156" s="145">
        <f>IF(N156="nulová",J156,0)</f>
        <v>0</v>
      </c>
      <c r="BJ156" s="14" t="s">
        <v>77</v>
      </c>
      <c r="BK156" s="145">
        <f>ROUND(I156*H156,2)</f>
        <v>3116.07</v>
      </c>
      <c r="BL156" s="14" t="s">
        <v>187</v>
      </c>
      <c r="BM156" s="144" t="s">
        <v>259</v>
      </c>
    </row>
    <row r="157" spans="1:65" s="2" customFormat="1" ht="16.5" customHeight="1">
      <c r="A157" s="26"/>
      <c r="B157" s="132"/>
      <c r="C157" s="133" t="s">
        <v>260</v>
      </c>
      <c r="D157" s="133" t="s">
        <v>183</v>
      </c>
      <c r="E157" s="134" t="s">
        <v>2524</v>
      </c>
      <c r="F157" s="135" t="s">
        <v>2525</v>
      </c>
      <c r="G157" s="136" t="s">
        <v>236</v>
      </c>
      <c r="H157" s="137">
        <v>7.6</v>
      </c>
      <c r="I157" s="138">
        <v>384.03</v>
      </c>
      <c r="J157" s="138">
        <f>ROUND(I157*H157,2)</f>
        <v>2918.63</v>
      </c>
      <c r="K157" s="139"/>
      <c r="L157" s="27"/>
      <c r="M157" s="140" t="s">
        <v>1</v>
      </c>
      <c r="N157" s="141" t="s">
        <v>34</v>
      </c>
      <c r="O157" s="142">
        <v>9.9000000000000005E-2</v>
      </c>
      <c r="P157" s="142">
        <f>O157*H157</f>
        <v>0.75239999999999996</v>
      </c>
      <c r="Q157" s="142">
        <v>0.15620000000000001</v>
      </c>
      <c r="R157" s="142">
        <f>Q157*H157</f>
        <v>1.18712</v>
      </c>
      <c r="S157" s="142">
        <v>0</v>
      </c>
      <c r="T157" s="143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4" t="s">
        <v>187</v>
      </c>
      <c r="AT157" s="144" t="s">
        <v>183</v>
      </c>
      <c r="AU157" s="144" t="s">
        <v>79</v>
      </c>
      <c r="AY157" s="14" t="s">
        <v>182</v>
      </c>
      <c r="BE157" s="145">
        <f>IF(N157="základní",J157,0)</f>
        <v>2918.63</v>
      </c>
      <c r="BF157" s="145">
        <f>IF(N157="snížená",J157,0)</f>
        <v>0</v>
      </c>
      <c r="BG157" s="145">
        <f>IF(N157="zákl. přenesená",J157,0)</f>
        <v>0</v>
      </c>
      <c r="BH157" s="145">
        <f>IF(N157="sníž. přenesená",J157,0)</f>
        <v>0</v>
      </c>
      <c r="BI157" s="145">
        <f>IF(N157="nulová",J157,0)</f>
        <v>0</v>
      </c>
      <c r="BJ157" s="14" t="s">
        <v>77</v>
      </c>
      <c r="BK157" s="145">
        <f>ROUND(I157*H157,2)</f>
        <v>2918.63</v>
      </c>
      <c r="BL157" s="14" t="s">
        <v>187</v>
      </c>
      <c r="BM157" s="144" t="s">
        <v>263</v>
      </c>
    </row>
    <row r="158" spans="1:65" s="11" customFormat="1" ht="22.9" customHeight="1">
      <c r="B158" s="122"/>
      <c r="D158" s="123" t="s">
        <v>68</v>
      </c>
      <c r="E158" s="164" t="s">
        <v>198</v>
      </c>
      <c r="F158" s="164" t="s">
        <v>2526</v>
      </c>
      <c r="J158" s="165">
        <f>BK158</f>
        <v>84422.389999999985</v>
      </c>
      <c r="L158" s="122"/>
      <c r="M158" s="126"/>
      <c r="N158" s="127"/>
      <c r="O158" s="127"/>
      <c r="P158" s="128">
        <f>SUM(P159:P189)</f>
        <v>79.165099999999981</v>
      </c>
      <c r="Q158" s="127"/>
      <c r="R158" s="128">
        <f>SUM(R159:R189)</f>
        <v>4.4853349420000006</v>
      </c>
      <c r="S158" s="127"/>
      <c r="T158" s="129">
        <f>SUM(T159:T189)</f>
        <v>0</v>
      </c>
      <c r="AR158" s="123" t="s">
        <v>77</v>
      </c>
      <c r="AT158" s="130" t="s">
        <v>68</v>
      </c>
      <c r="AU158" s="130" t="s">
        <v>77</v>
      </c>
      <c r="AY158" s="123" t="s">
        <v>182</v>
      </c>
      <c r="BK158" s="131">
        <f>SUM(BK159:BK189)</f>
        <v>84422.389999999985</v>
      </c>
    </row>
    <row r="159" spans="1:65" s="2" customFormat="1" ht="21.75" customHeight="1">
      <c r="A159" s="26"/>
      <c r="B159" s="132"/>
      <c r="C159" s="133" t="s">
        <v>224</v>
      </c>
      <c r="D159" s="133" t="s">
        <v>183</v>
      </c>
      <c r="E159" s="134" t="s">
        <v>2577</v>
      </c>
      <c r="F159" s="135" t="s">
        <v>2578</v>
      </c>
      <c r="G159" s="136" t="s">
        <v>197</v>
      </c>
      <c r="H159" s="137">
        <v>9.6999999999999993</v>
      </c>
      <c r="I159" s="138">
        <v>127.1</v>
      </c>
      <c r="J159" s="138">
        <f t="shared" ref="J159:J189" si="10">ROUND(I159*H159,2)</f>
        <v>1232.8699999999999</v>
      </c>
      <c r="K159" s="139"/>
      <c r="L159" s="27"/>
      <c r="M159" s="140" t="s">
        <v>1</v>
      </c>
      <c r="N159" s="141" t="s">
        <v>34</v>
      </c>
      <c r="O159" s="142">
        <v>0.19</v>
      </c>
      <c r="P159" s="142">
        <f t="shared" ref="P159:P189" si="11">O159*H159</f>
        <v>1.843</v>
      </c>
      <c r="Q159" s="142">
        <v>1.3140999999999999E-3</v>
      </c>
      <c r="R159" s="142">
        <f t="shared" ref="R159:R189" si="12">Q159*H159</f>
        <v>1.2746769999999998E-2</v>
      </c>
      <c r="S159" s="142">
        <v>0</v>
      </c>
      <c r="T159" s="143">
        <f t="shared" ref="T159:T189" si="13"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4" t="s">
        <v>187</v>
      </c>
      <c r="AT159" s="144" t="s">
        <v>183</v>
      </c>
      <c r="AU159" s="144" t="s">
        <v>79</v>
      </c>
      <c r="AY159" s="14" t="s">
        <v>182</v>
      </c>
      <c r="BE159" s="145">
        <f t="shared" ref="BE159:BE189" si="14">IF(N159="základní",J159,0)</f>
        <v>1232.8699999999999</v>
      </c>
      <c r="BF159" s="145">
        <f t="shared" ref="BF159:BF189" si="15">IF(N159="snížená",J159,0)</f>
        <v>0</v>
      </c>
      <c r="BG159" s="145">
        <f t="shared" ref="BG159:BG189" si="16">IF(N159="zákl. přenesená",J159,0)</f>
        <v>0</v>
      </c>
      <c r="BH159" s="145">
        <f t="shared" ref="BH159:BH189" si="17">IF(N159="sníž. přenesená",J159,0)</f>
        <v>0</v>
      </c>
      <c r="BI159" s="145">
        <f t="shared" ref="BI159:BI189" si="18">IF(N159="nulová",J159,0)</f>
        <v>0</v>
      </c>
      <c r="BJ159" s="14" t="s">
        <v>77</v>
      </c>
      <c r="BK159" s="145">
        <f t="shared" ref="BK159:BK189" si="19">ROUND(I159*H159,2)</f>
        <v>1232.8699999999999</v>
      </c>
      <c r="BL159" s="14" t="s">
        <v>187</v>
      </c>
      <c r="BM159" s="144" t="s">
        <v>266</v>
      </c>
    </row>
    <row r="160" spans="1:65" s="2" customFormat="1" ht="21.75" customHeight="1">
      <c r="A160" s="26"/>
      <c r="B160" s="132"/>
      <c r="C160" s="133" t="s">
        <v>267</v>
      </c>
      <c r="D160" s="133" t="s">
        <v>183</v>
      </c>
      <c r="E160" s="134" t="s">
        <v>2579</v>
      </c>
      <c r="F160" s="135" t="s">
        <v>2580</v>
      </c>
      <c r="G160" s="136" t="s">
        <v>197</v>
      </c>
      <c r="H160" s="137">
        <v>6.8</v>
      </c>
      <c r="I160" s="138">
        <v>169.11</v>
      </c>
      <c r="J160" s="138">
        <f t="shared" si="10"/>
        <v>1149.95</v>
      </c>
      <c r="K160" s="139"/>
      <c r="L160" s="27"/>
      <c r="M160" s="140" t="s">
        <v>1</v>
      </c>
      <c r="N160" s="141" t="s">
        <v>34</v>
      </c>
      <c r="O160" s="142">
        <v>0.20699999999999999</v>
      </c>
      <c r="P160" s="142">
        <f t="shared" si="11"/>
        <v>1.4076</v>
      </c>
      <c r="Q160" s="142">
        <v>7.4631999999999997E-3</v>
      </c>
      <c r="R160" s="142">
        <f t="shared" si="12"/>
        <v>5.0749759999999998E-2</v>
      </c>
      <c r="S160" s="142">
        <v>0</v>
      </c>
      <c r="T160" s="143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4" t="s">
        <v>187</v>
      </c>
      <c r="AT160" s="144" t="s">
        <v>183</v>
      </c>
      <c r="AU160" s="144" t="s">
        <v>79</v>
      </c>
      <c r="AY160" s="14" t="s">
        <v>182</v>
      </c>
      <c r="BE160" s="145">
        <f t="shared" si="14"/>
        <v>1149.95</v>
      </c>
      <c r="BF160" s="145">
        <f t="shared" si="15"/>
        <v>0</v>
      </c>
      <c r="BG160" s="145">
        <f t="shared" si="16"/>
        <v>0</v>
      </c>
      <c r="BH160" s="145">
        <f t="shared" si="17"/>
        <v>0</v>
      </c>
      <c r="BI160" s="145">
        <f t="shared" si="18"/>
        <v>0</v>
      </c>
      <c r="BJ160" s="14" t="s">
        <v>77</v>
      </c>
      <c r="BK160" s="145">
        <f t="shared" si="19"/>
        <v>1149.95</v>
      </c>
      <c r="BL160" s="14" t="s">
        <v>187</v>
      </c>
      <c r="BM160" s="144" t="s">
        <v>270</v>
      </c>
    </row>
    <row r="161" spans="1:65" s="2" customFormat="1" ht="21.75" customHeight="1">
      <c r="A161" s="26"/>
      <c r="B161" s="132"/>
      <c r="C161" s="133" t="s">
        <v>227</v>
      </c>
      <c r="D161" s="133" t="s">
        <v>183</v>
      </c>
      <c r="E161" s="134" t="s">
        <v>2581</v>
      </c>
      <c r="F161" s="135" t="s">
        <v>2582</v>
      </c>
      <c r="G161" s="136" t="s">
        <v>197</v>
      </c>
      <c r="H161" s="137">
        <v>86</v>
      </c>
      <c r="I161" s="138">
        <v>283.77999999999997</v>
      </c>
      <c r="J161" s="138">
        <f t="shared" si="10"/>
        <v>24405.08</v>
      </c>
      <c r="K161" s="139"/>
      <c r="L161" s="27"/>
      <c r="M161" s="140" t="s">
        <v>1</v>
      </c>
      <c r="N161" s="141" t="s">
        <v>34</v>
      </c>
      <c r="O161" s="142">
        <v>0.25800000000000001</v>
      </c>
      <c r="P161" s="142">
        <f t="shared" si="11"/>
        <v>22.188000000000002</v>
      </c>
      <c r="Q161" s="142">
        <v>1.2350399999999999E-2</v>
      </c>
      <c r="R161" s="142">
        <f t="shared" si="12"/>
        <v>1.0621343999999999</v>
      </c>
      <c r="S161" s="142">
        <v>0</v>
      </c>
      <c r="T161" s="143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4" t="s">
        <v>187</v>
      </c>
      <c r="AT161" s="144" t="s">
        <v>183</v>
      </c>
      <c r="AU161" s="144" t="s">
        <v>79</v>
      </c>
      <c r="AY161" s="14" t="s">
        <v>182</v>
      </c>
      <c r="BE161" s="145">
        <f t="shared" si="14"/>
        <v>24405.08</v>
      </c>
      <c r="BF161" s="145">
        <f t="shared" si="15"/>
        <v>0</v>
      </c>
      <c r="BG161" s="145">
        <f t="shared" si="16"/>
        <v>0</v>
      </c>
      <c r="BH161" s="145">
        <f t="shared" si="17"/>
        <v>0</v>
      </c>
      <c r="BI161" s="145">
        <f t="shared" si="18"/>
        <v>0</v>
      </c>
      <c r="BJ161" s="14" t="s">
        <v>77</v>
      </c>
      <c r="BK161" s="145">
        <f t="shared" si="19"/>
        <v>24405.08</v>
      </c>
      <c r="BL161" s="14" t="s">
        <v>187</v>
      </c>
      <c r="BM161" s="144" t="s">
        <v>391</v>
      </c>
    </row>
    <row r="162" spans="1:65" s="2" customFormat="1" ht="21.75" customHeight="1">
      <c r="A162" s="26"/>
      <c r="B162" s="132"/>
      <c r="C162" s="133" t="s">
        <v>277</v>
      </c>
      <c r="D162" s="133" t="s">
        <v>183</v>
      </c>
      <c r="E162" s="134" t="s">
        <v>2541</v>
      </c>
      <c r="F162" s="135" t="s">
        <v>2542</v>
      </c>
      <c r="G162" s="136" t="s">
        <v>186</v>
      </c>
      <c r="H162" s="137">
        <v>8</v>
      </c>
      <c r="I162" s="138">
        <v>216.03</v>
      </c>
      <c r="J162" s="138">
        <f t="shared" si="10"/>
        <v>1728.24</v>
      </c>
      <c r="K162" s="139"/>
      <c r="L162" s="27"/>
      <c r="M162" s="140" t="s">
        <v>1</v>
      </c>
      <c r="N162" s="141" t="s">
        <v>34</v>
      </c>
      <c r="O162" s="142">
        <v>0.68300000000000005</v>
      </c>
      <c r="P162" s="142">
        <f t="shared" si="11"/>
        <v>5.4640000000000004</v>
      </c>
      <c r="Q162" s="142">
        <v>1.2500000000000001E-6</v>
      </c>
      <c r="R162" s="142">
        <f t="shared" si="12"/>
        <v>1.0000000000000001E-5</v>
      </c>
      <c r="S162" s="142">
        <v>0</v>
      </c>
      <c r="T162" s="143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4" t="s">
        <v>187</v>
      </c>
      <c r="AT162" s="144" t="s">
        <v>183</v>
      </c>
      <c r="AU162" s="144" t="s">
        <v>79</v>
      </c>
      <c r="AY162" s="14" t="s">
        <v>182</v>
      </c>
      <c r="BE162" s="145">
        <f t="shared" si="14"/>
        <v>1728.24</v>
      </c>
      <c r="BF162" s="145">
        <f t="shared" si="15"/>
        <v>0</v>
      </c>
      <c r="BG162" s="145">
        <f t="shared" si="16"/>
        <v>0</v>
      </c>
      <c r="BH162" s="145">
        <f t="shared" si="17"/>
        <v>0</v>
      </c>
      <c r="BI162" s="145">
        <f t="shared" si="18"/>
        <v>0</v>
      </c>
      <c r="BJ162" s="14" t="s">
        <v>77</v>
      </c>
      <c r="BK162" s="145">
        <f t="shared" si="19"/>
        <v>1728.24</v>
      </c>
      <c r="BL162" s="14" t="s">
        <v>187</v>
      </c>
      <c r="BM162" s="144" t="s">
        <v>280</v>
      </c>
    </row>
    <row r="163" spans="1:65" s="2" customFormat="1" ht="16.5" customHeight="1">
      <c r="A163" s="26"/>
      <c r="B163" s="132"/>
      <c r="C163" s="146" t="s">
        <v>409</v>
      </c>
      <c r="D163" s="146" t="s">
        <v>272</v>
      </c>
      <c r="E163" s="147" t="s">
        <v>2583</v>
      </c>
      <c r="F163" s="148" t="s">
        <v>2584</v>
      </c>
      <c r="G163" s="149" t="s">
        <v>186</v>
      </c>
      <c r="H163" s="150">
        <v>3</v>
      </c>
      <c r="I163" s="151">
        <v>33.299999999999997</v>
      </c>
      <c r="J163" s="151">
        <f t="shared" si="10"/>
        <v>99.9</v>
      </c>
      <c r="K163" s="152"/>
      <c r="L163" s="153"/>
      <c r="M163" s="154" t="s">
        <v>1</v>
      </c>
      <c r="N163" s="155" t="s">
        <v>34</v>
      </c>
      <c r="O163" s="142">
        <v>0</v>
      </c>
      <c r="P163" s="142">
        <f t="shared" si="11"/>
        <v>0</v>
      </c>
      <c r="Q163" s="142">
        <v>2.7999999999999998E-4</v>
      </c>
      <c r="R163" s="142">
        <f t="shared" si="12"/>
        <v>8.3999999999999993E-4</v>
      </c>
      <c r="S163" s="142">
        <v>0</v>
      </c>
      <c r="T163" s="143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4" t="s">
        <v>198</v>
      </c>
      <c r="AT163" s="144" t="s">
        <v>272</v>
      </c>
      <c r="AU163" s="144" t="s">
        <v>79</v>
      </c>
      <c r="AY163" s="14" t="s">
        <v>182</v>
      </c>
      <c r="BE163" s="145">
        <f t="shared" si="14"/>
        <v>99.9</v>
      </c>
      <c r="BF163" s="145">
        <f t="shared" si="15"/>
        <v>0</v>
      </c>
      <c r="BG163" s="145">
        <f t="shared" si="16"/>
        <v>0</v>
      </c>
      <c r="BH163" s="145">
        <f t="shared" si="17"/>
        <v>0</v>
      </c>
      <c r="BI163" s="145">
        <f t="shared" si="18"/>
        <v>0</v>
      </c>
      <c r="BJ163" s="14" t="s">
        <v>77</v>
      </c>
      <c r="BK163" s="145">
        <f t="shared" si="19"/>
        <v>99.9</v>
      </c>
      <c r="BL163" s="14" t="s">
        <v>187</v>
      </c>
      <c r="BM163" s="144" t="s">
        <v>2585</v>
      </c>
    </row>
    <row r="164" spans="1:65" s="2" customFormat="1" ht="16.5" customHeight="1">
      <c r="A164" s="26"/>
      <c r="B164" s="132"/>
      <c r="C164" s="146" t="s">
        <v>287</v>
      </c>
      <c r="D164" s="146" t="s">
        <v>272</v>
      </c>
      <c r="E164" s="147" t="s">
        <v>2543</v>
      </c>
      <c r="F164" s="148" t="s">
        <v>2586</v>
      </c>
      <c r="G164" s="149" t="s">
        <v>186</v>
      </c>
      <c r="H164" s="150">
        <v>5</v>
      </c>
      <c r="I164" s="151">
        <v>50.7</v>
      </c>
      <c r="J164" s="151">
        <f t="shared" si="10"/>
        <v>253.5</v>
      </c>
      <c r="K164" s="152"/>
      <c r="L164" s="153"/>
      <c r="M164" s="154" t="s">
        <v>1</v>
      </c>
      <c r="N164" s="155" t="s">
        <v>34</v>
      </c>
      <c r="O164" s="142">
        <v>0</v>
      </c>
      <c r="P164" s="142">
        <f t="shared" si="11"/>
        <v>0</v>
      </c>
      <c r="Q164" s="142">
        <v>3.5E-4</v>
      </c>
      <c r="R164" s="142">
        <f t="shared" si="12"/>
        <v>1.75E-3</v>
      </c>
      <c r="S164" s="142">
        <v>0</v>
      </c>
      <c r="T164" s="143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4" t="s">
        <v>198</v>
      </c>
      <c r="AT164" s="144" t="s">
        <v>272</v>
      </c>
      <c r="AU164" s="144" t="s">
        <v>79</v>
      </c>
      <c r="AY164" s="14" t="s">
        <v>182</v>
      </c>
      <c r="BE164" s="145">
        <f t="shared" si="14"/>
        <v>253.5</v>
      </c>
      <c r="BF164" s="145">
        <f t="shared" si="15"/>
        <v>0</v>
      </c>
      <c r="BG164" s="145">
        <f t="shared" si="16"/>
        <v>0</v>
      </c>
      <c r="BH164" s="145">
        <f t="shared" si="17"/>
        <v>0</v>
      </c>
      <c r="BI164" s="145">
        <f t="shared" si="18"/>
        <v>0</v>
      </c>
      <c r="BJ164" s="14" t="s">
        <v>77</v>
      </c>
      <c r="BK164" s="145">
        <f t="shared" si="19"/>
        <v>253.5</v>
      </c>
      <c r="BL164" s="14" t="s">
        <v>187</v>
      </c>
      <c r="BM164" s="144" t="s">
        <v>2587</v>
      </c>
    </row>
    <row r="165" spans="1:65" s="2" customFormat="1" ht="16.5" customHeight="1">
      <c r="A165" s="26"/>
      <c r="B165" s="132"/>
      <c r="C165" s="133" t="s">
        <v>233</v>
      </c>
      <c r="D165" s="133" t="s">
        <v>183</v>
      </c>
      <c r="E165" s="134" t="s">
        <v>2588</v>
      </c>
      <c r="F165" s="135" t="s">
        <v>2589</v>
      </c>
      <c r="G165" s="136" t="s">
        <v>186</v>
      </c>
      <c r="H165" s="137">
        <v>8</v>
      </c>
      <c r="I165" s="138">
        <v>389.74</v>
      </c>
      <c r="J165" s="138">
        <f t="shared" si="10"/>
        <v>3117.92</v>
      </c>
      <c r="K165" s="139"/>
      <c r="L165" s="27"/>
      <c r="M165" s="140" t="s">
        <v>1</v>
      </c>
      <c r="N165" s="141" t="s">
        <v>34</v>
      </c>
      <c r="O165" s="142">
        <v>1.2170000000000001</v>
      </c>
      <c r="P165" s="142">
        <f t="shared" si="11"/>
        <v>9.7360000000000007</v>
      </c>
      <c r="Q165" s="142">
        <v>1.9E-6</v>
      </c>
      <c r="R165" s="142">
        <f t="shared" si="12"/>
        <v>1.52E-5</v>
      </c>
      <c r="S165" s="142">
        <v>0</v>
      </c>
      <c r="T165" s="143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4" t="s">
        <v>187</v>
      </c>
      <c r="AT165" s="144" t="s">
        <v>183</v>
      </c>
      <c r="AU165" s="144" t="s">
        <v>79</v>
      </c>
      <c r="AY165" s="14" t="s">
        <v>182</v>
      </c>
      <c r="BE165" s="145">
        <f t="shared" si="14"/>
        <v>3117.92</v>
      </c>
      <c r="BF165" s="145">
        <f t="shared" si="15"/>
        <v>0</v>
      </c>
      <c r="BG165" s="145">
        <f t="shared" si="16"/>
        <v>0</v>
      </c>
      <c r="BH165" s="145">
        <f t="shared" si="17"/>
        <v>0</v>
      </c>
      <c r="BI165" s="145">
        <f t="shared" si="18"/>
        <v>0</v>
      </c>
      <c r="BJ165" s="14" t="s">
        <v>77</v>
      </c>
      <c r="BK165" s="145">
        <f t="shared" si="19"/>
        <v>3117.92</v>
      </c>
      <c r="BL165" s="14" t="s">
        <v>187</v>
      </c>
      <c r="BM165" s="144" t="s">
        <v>290</v>
      </c>
    </row>
    <row r="166" spans="1:65" s="2" customFormat="1" ht="16.5" customHeight="1">
      <c r="A166" s="26"/>
      <c r="B166" s="132"/>
      <c r="C166" s="146" t="s">
        <v>416</v>
      </c>
      <c r="D166" s="146" t="s">
        <v>272</v>
      </c>
      <c r="E166" s="147" t="s">
        <v>2590</v>
      </c>
      <c r="F166" s="148" t="s">
        <v>2591</v>
      </c>
      <c r="G166" s="149" t="s">
        <v>186</v>
      </c>
      <c r="H166" s="150">
        <v>3</v>
      </c>
      <c r="I166" s="151">
        <v>124.33</v>
      </c>
      <c r="J166" s="151">
        <f t="shared" si="10"/>
        <v>372.99</v>
      </c>
      <c r="K166" s="152"/>
      <c r="L166" s="153"/>
      <c r="M166" s="154" t="s">
        <v>1</v>
      </c>
      <c r="N166" s="155" t="s">
        <v>34</v>
      </c>
      <c r="O166" s="142">
        <v>0</v>
      </c>
      <c r="P166" s="142">
        <f t="shared" si="11"/>
        <v>0</v>
      </c>
      <c r="Q166" s="142">
        <v>1.1999999999999999E-3</v>
      </c>
      <c r="R166" s="142">
        <f t="shared" si="12"/>
        <v>3.5999999999999999E-3</v>
      </c>
      <c r="S166" s="142">
        <v>0</v>
      </c>
      <c r="T166" s="143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4" t="s">
        <v>198</v>
      </c>
      <c r="AT166" s="144" t="s">
        <v>272</v>
      </c>
      <c r="AU166" s="144" t="s">
        <v>79</v>
      </c>
      <c r="AY166" s="14" t="s">
        <v>182</v>
      </c>
      <c r="BE166" s="145">
        <f t="shared" si="14"/>
        <v>372.99</v>
      </c>
      <c r="BF166" s="145">
        <f t="shared" si="15"/>
        <v>0</v>
      </c>
      <c r="BG166" s="145">
        <f t="shared" si="16"/>
        <v>0</v>
      </c>
      <c r="BH166" s="145">
        <f t="shared" si="17"/>
        <v>0</v>
      </c>
      <c r="BI166" s="145">
        <f t="shared" si="18"/>
        <v>0</v>
      </c>
      <c r="BJ166" s="14" t="s">
        <v>77</v>
      </c>
      <c r="BK166" s="145">
        <f t="shared" si="19"/>
        <v>372.99</v>
      </c>
      <c r="BL166" s="14" t="s">
        <v>187</v>
      </c>
      <c r="BM166" s="144" t="s">
        <v>2592</v>
      </c>
    </row>
    <row r="167" spans="1:65" s="2" customFormat="1" ht="16.5" customHeight="1">
      <c r="A167" s="26"/>
      <c r="B167" s="132"/>
      <c r="C167" s="146" t="s">
        <v>290</v>
      </c>
      <c r="D167" s="146" t="s">
        <v>272</v>
      </c>
      <c r="E167" s="147" t="s">
        <v>2593</v>
      </c>
      <c r="F167" s="148" t="s">
        <v>2594</v>
      </c>
      <c r="G167" s="149" t="s">
        <v>186</v>
      </c>
      <c r="H167" s="150">
        <v>5</v>
      </c>
      <c r="I167" s="151">
        <v>159.24</v>
      </c>
      <c r="J167" s="151">
        <f t="shared" si="10"/>
        <v>796.2</v>
      </c>
      <c r="K167" s="152"/>
      <c r="L167" s="153"/>
      <c r="M167" s="154" t="s">
        <v>1</v>
      </c>
      <c r="N167" s="155" t="s">
        <v>34</v>
      </c>
      <c r="O167" s="142">
        <v>0</v>
      </c>
      <c r="P167" s="142">
        <f t="shared" si="11"/>
        <v>0</v>
      </c>
      <c r="Q167" s="142">
        <v>1.1999999999999999E-3</v>
      </c>
      <c r="R167" s="142">
        <f t="shared" si="12"/>
        <v>5.9999999999999993E-3</v>
      </c>
      <c r="S167" s="142">
        <v>0</v>
      </c>
      <c r="T167" s="143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4" t="s">
        <v>198</v>
      </c>
      <c r="AT167" s="144" t="s">
        <v>272</v>
      </c>
      <c r="AU167" s="144" t="s">
        <v>79</v>
      </c>
      <c r="AY167" s="14" t="s">
        <v>182</v>
      </c>
      <c r="BE167" s="145">
        <f t="shared" si="14"/>
        <v>796.2</v>
      </c>
      <c r="BF167" s="145">
        <f t="shared" si="15"/>
        <v>0</v>
      </c>
      <c r="BG167" s="145">
        <f t="shared" si="16"/>
        <v>0</v>
      </c>
      <c r="BH167" s="145">
        <f t="shared" si="17"/>
        <v>0</v>
      </c>
      <c r="BI167" s="145">
        <f t="shared" si="18"/>
        <v>0</v>
      </c>
      <c r="BJ167" s="14" t="s">
        <v>77</v>
      </c>
      <c r="BK167" s="145">
        <f t="shared" si="19"/>
        <v>796.2</v>
      </c>
      <c r="BL167" s="14" t="s">
        <v>187</v>
      </c>
      <c r="BM167" s="144" t="s">
        <v>2595</v>
      </c>
    </row>
    <row r="168" spans="1:65" s="2" customFormat="1" ht="21.75" customHeight="1">
      <c r="A168" s="26"/>
      <c r="B168" s="132"/>
      <c r="C168" s="133" t="s">
        <v>299</v>
      </c>
      <c r="D168" s="133" t="s">
        <v>183</v>
      </c>
      <c r="E168" s="134" t="s">
        <v>2596</v>
      </c>
      <c r="F168" s="135" t="s">
        <v>2597</v>
      </c>
      <c r="G168" s="136" t="s">
        <v>186</v>
      </c>
      <c r="H168" s="137">
        <v>1</v>
      </c>
      <c r="I168" s="138">
        <v>750</v>
      </c>
      <c r="J168" s="138">
        <f t="shared" si="10"/>
        <v>750</v>
      </c>
      <c r="K168" s="139"/>
      <c r="L168" s="27"/>
      <c r="M168" s="140" t="s">
        <v>1</v>
      </c>
      <c r="N168" s="141" t="s">
        <v>34</v>
      </c>
      <c r="O168" s="142">
        <v>0</v>
      </c>
      <c r="P168" s="142">
        <f t="shared" si="11"/>
        <v>0</v>
      </c>
      <c r="Q168" s="142">
        <v>0</v>
      </c>
      <c r="R168" s="142">
        <f t="shared" si="12"/>
        <v>0</v>
      </c>
      <c r="S168" s="142">
        <v>0</v>
      </c>
      <c r="T168" s="143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4" t="s">
        <v>187</v>
      </c>
      <c r="AT168" s="144" t="s">
        <v>183</v>
      </c>
      <c r="AU168" s="144" t="s">
        <v>79</v>
      </c>
      <c r="AY168" s="14" t="s">
        <v>182</v>
      </c>
      <c r="BE168" s="145">
        <f t="shared" si="14"/>
        <v>750</v>
      </c>
      <c r="BF168" s="145">
        <f t="shared" si="15"/>
        <v>0</v>
      </c>
      <c r="BG168" s="145">
        <f t="shared" si="16"/>
        <v>0</v>
      </c>
      <c r="BH168" s="145">
        <f t="shared" si="17"/>
        <v>0</v>
      </c>
      <c r="BI168" s="145">
        <f t="shared" si="18"/>
        <v>0</v>
      </c>
      <c r="BJ168" s="14" t="s">
        <v>77</v>
      </c>
      <c r="BK168" s="145">
        <f t="shared" si="19"/>
        <v>750</v>
      </c>
      <c r="BL168" s="14" t="s">
        <v>187</v>
      </c>
      <c r="BM168" s="144" t="s">
        <v>302</v>
      </c>
    </row>
    <row r="169" spans="1:65" s="2" customFormat="1" ht="16.5" customHeight="1">
      <c r="A169" s="26"/>
      <c r="B169" s="132"/>
      <c r="C169" s="133" t="s">
        <v>240</v>
      </c>
      <c r="D169" s="133" t="s">
        <v>183</v>
      </c>
      <c r="E169" s="134" t="s">
        <v>2598</v>
      </c>
      <c r="F169" s="135" t="s">
        <v>2599</v>
      </c>
      <c r="G169" s="136" t="s">
        <v>2565</v>
      </c>
      <c r="H169" s="137">
        <v>2</v>
      </c>
      <c r="I169" s="138">
        <v>3177.39</v>
      </c>
      <c r="J169" s="138">
        <f t="shared" si="10"/>
        <v>6354.78</v>
      </c>
      <c r="K169" s="139"/>
      <c r="L169" s="27"/>
      <c r="M169" s="140" t="s">
        <v>1</v>
      </c>
      <c r="N169" s="141" t="s">
        <v>34</v>
      </c>
      <c r="O169" s="142">
        <v>10.3</v>
      </c>
      <c r="P169" s="142">
        <f t="shared" si="11"/>
        <v>20.6</v>
      </c>
      <c r="Q169" s="142">
        <v>0.45937290600000003</v>
      </c>
      <c r="R169" s="142">
        <f t="shared" si="12"/>
        <v>0.91874581200000005</v>
      </c>
      <c r="S169" s="142">
        <v>0</v>
      </c>
      <c r="T169" s="143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4" t="s">
        <v>187</v>
      </c>
      <c r="AT169" s="144" t="s">
        <v>183</v>
      </c>
      <c r="AU169" s="144" t="s">
        <v>79</v>
      </c>
      <c r="AY169" s="14" t="s">
        <v>182</v>
      </c>
      <c r="BE169" s="145">
        <f t="shared" si="14"/>
        <v>6354.78</v>
      </c>
      <c r="BF169" s="145">
        <f t="shared" si="15"/>
        <v>0</v>
      </c>
      <c r="BG169" s="145">
        <f t="shared" si="16"/>
        <v>0</v>
      </c>
      <c r="BH169" s="145">
        <f t="shared" si="17"/>
        <v>0</v>
      </c>
      <c r="BI169" s="145">
        <f t="shared" si="18"/>
        <v>0</v>
      </c>
      <c r="BJ169" s="14" t="s">
        <v>77</v>
      </c>
      <c r="BK169" s="145">
        <f t="shared" si="19"/>
        <v>6354.78</v>
      </c>
      <c r="BL169" s="14" t="s">
        <v>187</v>
      </c>
      <c r="BM169" s="144" t="s">
        <v>305</v>
      </c>
    </row>
    <row r="170" spans="1:65" s="2" customFormat="1" ht="16.5" customHeight="1">
      <c r="A170" s="26"/>
      <c r="B170" s="132"/>
      <c r="C170" s="133" t="s">
        <v>306</v>
      </c>
      <c r="D170" s="133" t="s">
        <v>183</v>
      </c>
      <c r="E170" s="134" t="s">
        <v>2600</v>
      </c>
      <c r="F170" s="135" t="s">
        <v>2601</v>
      </c>
      <c r="G170" s="136" t="s">
        <v>197</v>
      </c>
      <c r="H170" s="137">
        <v>102.5</v>
      </c>
      <c r="I170" s="138">
        <v>22.3</v>
      </c>
      <c r="J170" s="138">
        <f t="shared" si="10"/>
        <v>2285.75</v>
      </c>
      <c r="K170" s="139"/>
      <c r="L170" s="27"/>
      <c r="M170" s="140" t="s">
        <v>1</v>
      </c>
      <c r="N170" s="141" t="s">
        <v>34</v>
      </c>
      <c r="O170" s="142">
        <v>5.5E-2</v>
      </c>
      <c r="P170" s="142">
        <f t="shared" si="11"/>
        <v>5.6375000000000002</v>
      </c>
      <c r="Q170" s="142">
        <v>0</v>
      </c>
      <c r="R170" s="142">
        <f t="shared" si="12"/>
        <v>0</v>
      </c>
      <c r="S170" s="142">
        <v>0</v>
      </c>
      <c r="T170" s="143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4" t="s">
        <v>187</v>
      </c>
      <c r="AT170" s="144" t="s">
        <v>183</v>
      </c>
      <c r="AU170" s="144" t="s">
        <v>79</v>
      </c>
      <c r="AY170" s="14" t="s">
        <v>182</v>
      </c>
      <c r="BE170" s="145">
        <f t="shared" si="14"/>
        <v>2285.75</v>
      </c>
      <c r="BF170" s="145">
        <f t="shared" si="15"/>
        <v>0</v>
      </c>
      <c r="BG170" s="145">
        <f t="shared" si="16"/>
        <v>0</v>
      </c>
      <c r="BH170" s="145">
        <f t="shared" si="17"/>
        <v>0</v>
      </c>
      <c r="BI170" s="145">
        <f t="shared" si="18"/>
        <v>0</v>
      </c>
      <c r="BJ170" s="14" t="s">
        <v>77</v>
      </c>
      <c r="BK170" s="145">
        <f t="shared" si="19"/>
        <v>2285.75</v>
      </c>
      <c r="BL170" s="14" t="s">
        <v>187</v>
      </c>
      <c r="BM170" s="144" t="s">
        <v>309</v>
      </c>
    </row>
    <row r="171" spans="1:65" s="2" customFormat="1" ht="16.5" customHeight="1">
      <c r="A171" s="26"/>
      <c r="B171" s="132"/>
      <c r="C171" s="133" t="s">
        <v>243</v>
      </c>
      <c r="D171" s="133" t="s">
        <v>183</v>
      </c>
      <c r="E171" s="134" t="s">
        <v>2602</v>
      </c>
      <c r="F171" s="135" t="s">
        <v>2603</v>
      </c>
      <c r="G171" s="136" t="s">
        <v>197</v>
      </c>
      <c r="H171" s="137">
        <v>102.5</v>
      </c>
      <c r="I171" s="138">
        <v>65</v>
      </c>
      <c r="J171" s="138">
        <f t="shared" si="10"/>
        <v>6662.5</v>
      </c>
      <c r="K171" s="139"/>
      <c r="L171" s="27"/>
      <c r="M171" s="140" t="s">
        <v>1</v>
      </c>
      <c r="N171" s="141" t="s">
        <v>34</v>
      </c>
      <c r="O171" s="142">
        <v>0</v>
      </c>
      <c r="P171" s="142">
        <f t="shared" si="11"/>
        <v>0</v>
      </c>
      <c r="Q171" s="142">
        <v>0</v>
      </c>
      <c r="R171" s="142">
        <f t="shared" si="12"/>
        <v>0</v>
      </c>
      <c r="S171" s="142">
        <v>0</v>
      </c>
      <c r="T171" s="143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4" t="s">
        <v>187</v>
      </c>
      <c r="AT171" s="144" t="s">
        <v>183</v>
      </c>
      <c r="AU171" s="144" t="s">
        <v>79</v>
      </c>
      <c r="AY171" s="14" t="s">
        <v>182</v>
      </c>
      <c r="BE171" s="145">
        <f t="shared" si="14"/>
        <v>6662.5</v>
      </c>
      <c r="BF171" s="145">
        <f t="shared" si="15"/>
        <v>0</v>
      </c>
      <c r="BG171" s="145">
        <f t="shared" si="16"/>
        <v>0</v>
      </c>
      <c r="BH171" s="145">
        <f t="shared" si="17"/>
        <v>0</v>
      </c>
      <c r="BI171" s="145">
        <f t="shared" si="18"/>
        <v>0</v>
      </c>
      <c r="BJ171" s="14" t="s">
        <v>77</v>
      </c>
      <c r="BK171" s="145">
        <f t="shared" si="19"/>
        <v>6662.5</v>
      </c>
      <c r="BL171" s="14" t="s">
        <v>187</v>
      </c>
      <c r="BM171" s="144" t="s">
        <v>312</v>
      </c>
    </row>
    <row r="172" spans="1:65" s="2" customFormat="1" ht="21.75" customHeight="1">
      <c r="A172" s="26"/>
      <c r="B172" s="132"/>
      <c r="C172" s="133" t="s">
        <v>313</v>
      </c>
      <c r="D172" s="133" t="s">
        <v>183</v>
      </c>
      <c r="E172" s="134" t="s">
        <v>2604</v>
      </c>
      <c r="F172" s="135" t="s">
        <v>2605</v>
      </c>
      <c r="G172" s="136" t="s">
        <v>186</v>
      </c>
      <c r="H172" s="137">
        <v>1</v>
      </c>
      <c r="I172" s="138">
        <v>901.92</v>
      </c>
      <c r="J172" s="138">
        <f t="shared" si="10"/>
        <v>901.92</v>
      </c>
      <c r="K172" s="139"/>
      <c r="L172" s="27"/>
      <c r="M172" s="140" t="s">
        <v>1</v>
      </c>
      <c r="N172" s="141" t="s">
        <v>34</v>
      </c>
      <c r="O172" s="142">
        <v>1.5620000000000001</v>
      </c>
      <c r="P172" s="142">
        <f t="shared" si="11"/>
        <v>1.5620000000000001</v>
      </c>
      <c r="Q172" s="142">
        <v>1.0186000000000001E-2</v>
      </c>
      <c r="R172" s="142">
        <f t="shared" si="12"/>
        <v>1.0186000000000001E-2</v>
      </c>
      <c r="S172" s="142">
        <v>0</v>
      </c>
      <c r="T172" s="143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4" t="s">
        <v>187</v>
      </c>
      <c r="AT172" s="144" t="s">
        <v>183</v>
      </c>
      <c r="AU172" s="144" t="s">
        <v>79</v>
      </c>
      <c r="AY172" s="14" t="s">
        <v>182</v>
      </c>
      <c r="BE172" s="145">
        <f t="shared" si="14"/>
        <v>901.92</v>
      </c>
      <c r="BF172" s="145">
        <f t="shared" si="15"/>
        <v>0</v>
      </c>
      <c r="BG172" s="145">
        <f t="shared" si="16"/>
        <v>0</v>
      </c>
      <c r="BH172" s="145">
        <f t="shared" si="17"/>
        <v>0</v>
      </c>
      <c r="BI172" s="145">
        <f t="shared" si="18"/>
        <v>0</v>
      </c>
      <c r="BJ172" s="14" t="s">
        <v>77</v>
      </c>
      <c r="BK172" s="145">
        <f t="shared" si="19"/>
        <v>901.92</v>
      </c>
      <c r="BL172" s="14" t="s">
        <v>187</v>
      </c>
      <c r="BM172" s="144" t="s">
        <v>316</v>
      </c>
    </row>
    <row r="173" spans="1:65" s="2" customFormat="1" ht="21.75" customHeight="1">
      <c r="A173" s="26"/>
      <c r="B173" s="132"/>
      <c r="C173" s="146" t="s">
        <v>295</v>
      </c>
      <c r="D173" s="146" t="s">
        <v>272</v>
      </c>
      <c r="E173" s="147" t="s">
        <v>2606</v>
      </c>
      <c r="F173" s="148" t="s">
        <v>2607</v>
      </c>
      <c r="G173" s="149" t="s">
        <v>186</v>
      </c>
      <c r="H173" s="150">
        <v>1</v>
      </c>
      <c r="I173" s="151">
        <v>263</v>
      </c>
      <c r="J173" s="151">
        <f t="shared" si="10"/>
        <v>263</v>
      </c>
      <c r="K173" s="152"/>
      <c r="L173" s="153"/>
      <c r="M173" s="154" t="s">
        <v>1</v>
      </c>
      <c r="N173" s="155" t="s">
        <v>34</v>
      </c>
      <c r="O173" s="142">
        <v>0</v>
      </c>
      <c r="P173" s="142">
        <f t="shared" si="11"/>
        <v>0</v>
      </c>
      <c r="Q173" s="142">
        <v>3.2000000000000001E-2</v>
      </c>
      <c r="R173" s="142">
        <f t="shared" si="12"/>
        <v>3.2000000000000001E-2</v>
      </c>
      <c r="S173" s="142">
        <v>0</v>
      </c>
      <c r="T173" s="143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4" t="s">
        <v>198</v>
      </c>
      <c r="AT173" s="144" t="s">
        <v>272</v>
      </c>
      <c r="AU173" s="144" t="s">
        <v>79</v>
      </c>
      <c r="AY173" s="14" t="s">
        <v>182</v>
      </c>
      <c r="BE173" s="145">
        <f t="shared" si="14"/>
        <v>263</v>
      </c>
      <c r="BF173" s="145">
        <f t="shared" si="15"/>
        <v>0</v>
      </c>
      <c r="BG173" s="145">
        <f t="shared" si="16"/>
        <v>0</v>
      </c>
      <c r="BH173" s="145">
        <f t="shared" si="17"/>
        <v>0</v>
      </c>
      <c r="BI173" s="145">
        <f t="shared" si="18"/>
        <v>0</v>
      </c>
      <c r="BJ173" s="14" t="s">
        <v>77</v>
      </c>
      <c r="BK173" s="145">
        <f t="shared" si="19"/>
        <v>263</v>
      </c>
      <c r="BL173" s="14" t="s">
        <v>187</v>
      </c>
      <c r="BM173" s="144" t="s">
        <v>2608</v>
      </c>
    </row>
    <row r="174" spans="1:65" s="2" customFormat="1" ht="21.75" customHeight="1">
      <c r="A174" s="26"/>
      <c r="B174" s="132"/>
      <c r="C174" s="133" t="s">
        <v>321</v>
      </c>
      <c r="D174" s="133" t="s">
        <v>183</v>
      </c>
      <c r="E174" s="134" t="s">
        <v>2609</v>
      </c>
      <c r="F174" s="135" t="s">
        <v>2610</v>
      </c>
      <c r="G174" s="136" t="s">
        <v>186</v>
      </c>
      <c r="H174" s="137">
        <v>1</v>
      </c>
      <c r="I174" s="138">
        <v>901.92</v>
      </c>
      <c r="J174" s="138">
        <f t="shared" si="10"/>
        <v>901.92</v>
      </c>
      <c r="K174" s="139"/>
      <c r="L174" s="27"/>
      <c r="M174" s="140" t="s">
        <v>1</v>
      </c>
      <c r="N174" s="141" t="s">
        <v>34</v>
      </c>
      <c r="O174" s="142">
        <v>1.5620000000000001</v>
      </c>
      <c r="P174" s="142">
        <f t="shared" si="11"/>
        <v>1.5620000000000001</v>
      </c>
      <c r="Q174" s="142">
        <v>1.0186000000000001E-2</v>
      </c>
      <c r="R174" s="142">
        <f t="shared" si="12"/>
        <v>1.0186000000000001E-2</v>
      </c>
      <c r="S174" s="142">
        <v>0</v>
      </c>
      <c r="T174" s="143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4" t="s">
        <v>187</v>
      </c>
      <c r="AT174" s="144" t="s">
        <v>183</v>
      </c>
      <c r="AU174" s="144" t="s">
        <v>79</v>
      </c>
      <c r="AY174" s="14" t="s">
        <v>182</v>
      </c>
      <c r="BE174" s="145">
        <f t="shared" si="14"/>
        <v>901.92</v>
      </c>
      <c r="BF174" s="145">
        <f t="shared" si="15"/>
        <v>0</v>
      </c>
      <c r="BG174" s="145">
        <f t="shared" si="16"/>
        <v>0</v>
      </c>
      <c r="BH174" s="145">
        <f t="shared" si="17"/>
        <v>0</v>
      </c>
      <c r="BI174" s="145">
        <f t="shared" si="18"/>
        <v>0</v>
      </c>
      <c r="BJ174" s="14" t="s">
        <v>77</v>
      </c>
      <c r="BK174" s="145">
        <f t="shared" si="19"/>
        <v>901.92</v>
      </c>
      <c r="BL174" s="14" t="s">
        <v>187</v>
      </c>
      <c r="BM174" s="144" t="s">
        <v>324</v>
      </c>
    </row>
    <row r="175" spans="1:65" s="2" customFormat="1" ht="16.5" customHeight="1">
      <c r="A175" s="26"/>
      <c r="B175" s="132"/>
      <c r="C175" s="146" t="s">
        <v>430</v>
      </c>
      <c r="D175" s="146" t="s">
        <v>272</v>
      </c>
      <c r="E175" s="147" t="s">
        <v>2611</v>
      </c>
      <c r="F175" s="148" t="s">
        <v>2612</v>
      </c>
      <c r="G175" s="149" t="s">
        <v>186</v>
      </c>
      <c r="H175" s="150">
        <v>1</v>
      </c>
      <c r="I175" s="151">
        <v>872</v>
      </c>
      <c r="J175" s="151">
        <f t="shared" si="10"/>
        <v>872</v>
      </c>
      <c r="K175" s="152"/>
      <c r="L175" s="153"/>
      <c r="M175" s="154" t="s">
        <v>1</v>
      </c>
      <c r="N175" s="155" t="s">
        <v>34</v>
      </c>
      <c r="O175" s="142">
        <v>0</v>
      </c>
      <c r="P175" s="142">
        <f t="shared" si="11"/>
        <v>0</v>
      </c>
      <c r="Q175" s="142">
        <v>0.185</v>
      </c>
      <c r="R175" s="142">
        <f t="shared" si="12"/>
        <v>0.185</v>
      </c>
      <c r="S175" s="142">
        <v>0</v>
      </c>
      <c r="T175" s="143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4" t="s">
        <v>198</v>
      </c>
      <c r="AT175" s="144" t="s">
        <v>272</v>
      </c>
      <c r="AU175" s="144" t="s">
        <v>79</v>
      </c>
      <c r="AY175" s="14" t="s">
        <v>182</v>
      </c>
      <c r="BE175" s="145">
        <f t="shared" si="14"/>
        <v>872</v>
      </c>
      <c r="BF175" s="145">
        <f t="shared" si="15"/>
        <v>0</v>
      </c>
      <c r="BG175" s="145">
        <f t="shared" si="16"/>
        <v>0</v>
      </c>
      <c r="BH175" s="145">
        <f t="shared" si="17"/>
        <v>0</v>
      </c>
      <c r="BI175" s="145">
        <f t="shared" si="18"/>
        <v>0</v>
      </c>
      <c r="BJ175" s="14" t="s">
        <v>77</v>
      </c>
      <c r="BK175" s="145">
        <f t="shared" si="19"/>
        <v>872</v>
      </c>
      <c r="BL175" s="14" t="s">
        <v>187</v>
      </c>
      <c r="BM175" s="144" t="s">
        <v>2613</v>
      </c>
    </row>
    <row r="176" spans="1:65" s="2" customFormat="1" ht="21.75" customHeight="1">
      <c r="A176" s="26"/>
      <c r="B176" s="132"/>
      <c r="C176" s="133" t="s">
        <v>328</v>
      </c>
      <c r="D176" s="133" t="s">
        <v>183</v>
      </c>
      <c r="E176" s="134" t="s">
        <v>2614</v>
      </c>
      <c r="F176" s="135" t="s">
        <v>2615</v>
      </c>
      <c r="G176" s="136" t="s">
        <v>186</v>
      </c>
      <c r="H176" s="137">
        <v>1</v>
      </c>
      <c r="I176" s="138">
        <v>934.61</v>
      </c>
      <c r="J176" s="138">
        <f t="shared" si="10"/>
        <v>934.61</v>
      </c>
      <c r="K176" s="139"/>
      <c r="L176" s="27"/>
      <c r="M176" s="140" t="s">
        <v>1</v>
      </c>
      <c r="N176" s="141" t="s">
        <v>34</v>
      </c>
      <c r="O176" s="142">
        <v>1.6639999999999999</v>
      </c>
      <c r="P176" s="142">
        <f t="shared" si="11"/>
        <v>1.6639999999999999</v>
      </c>
      <c r="Q176" s="142">
        <v>1.248E-2</v>
      </c>
      <c r="R176" s="142">
        <f t="shared" si="12"/>
        <v>1.248E-2</v>
      </c>
      <c r="S176" s="142">
        <v>0</v>
      </c>
      <c r="T176" s="143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4" t="s">
        <v>187</v>
      </c>
      <c r="AT176" s="144" t="s">
        <v>183</v>
      </c>
      <c r="AU176" s="144" t="s">
        <v>79</v>
      </c>
      <c r="AY176" s="14" t="s">
        <v>182</v>
      </c>
      <c r="BE176" s="145">
        <f t="shared" si="14"/>
        <v>934.61</v>
      </c>
      <c r="BF176" s="145">
        <f t="shared" si="15"/>
        <v>0</v>
      </c>
      <c r="BG176" s="145">
        <f t="shared" si="16"/>
        <v>0</v>
      </c>
      <c r="BH176" s="145">
        <f t="shared" si="17"/>
        <v>0</v>
      </c>
      <c r="BI176" s="145">
        <f t="shared" si="18"/>
        <v>0</v>
      </c>
      <c r="BJ176" s="14" t="s">
        <v>77</v>
      </c>
      <c r="BK176" s="145">
        <f t="shared" si="19"/>
        <v>934.61</v>
      </c>
      <c r="BL176" s="14" t="s">
        <v>187</v>
      </c>
      <c r="BM176" s="144" t="s">
        <v>331</v>
      </c>
    </row>
    <row r="177" spans="1:65" s="2" customFormat="1" ht="16.5" customHeight="1">
      <c r="A177" s="26"/>
      <c r="B177" s="132"/>
      <c r="C177" s="146" t="s">
        <v>298</v>
      </c>
      <c r="D177" s="146" t="s">
        <v>272</v>
      </c>
      <c r="E177" s="147" t="s">
        <v>2616</v>
      </c>
      <c r="F177" s="148" t="s">
        <v>2617</v>
      </c>
      <c r="G177" s="149" t="s">
        <v>186</v>
      </c>
      <c r="H177" s="150">
        <v>1</v>
      </c>
      <c r="I177" s="151">
        <v>2207</v>
      </c>
      <c r="J177" s="151">
        <f t="shared" si="10"/>
        <v>2207</v>
      </c>
      <c r="K177" s="152"/>
      <c r="L177" s="153"/>
      <c r="M177" s="154" t="s">
        <v>1</v>
      </c>
      <c r="N177" s="155" t="s">
        <v>34</v>
      </c>
      <c r="O177" s="142">
        <v>0</v>
      </c>
      <c r="P177" s="142">
        <f t="shared" si="11"/>
        <v>0</v>
      </c>
      <c r="Q177" s="142">
        <v>0.56999999999999995</v>
      </c>
      <c r="R177" s="142">
        <f t="shared" si="12"/>
        <v>0.56999999999999995</v>
      </c>
      <c r="S177" s="142">
        <v>0</v>
      </c>
      <c r="T177" s="143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4" t="s">
        <v>198</v>
      </c>
      <c r="AT177" s="144" t="s">
        <v>272</v>
      </c>
      <c r="AU177" s="144" t="s">
        <v>79</v>
      </c>
      <c r="AY177" s="14" t="s">
        <v>182</v>
      </c>
      <c r="BE177" s="145">
        <f t="shared" si="14"/>
        <v>2207</v>
      </c>
      <c r="BF177" s="145">
        <f t="shared" si="15"/>
        <v>0</v>
      </c>
      <c r="BG177" s="145">
        <f t="shared" si="16"/>
        <v>0</v>
      </c>
      <c r="BH177" s="145">
        <f t="shared" si="17"/>
        <v>0</v>
      </c>
      <c r="BI177" s="145">
        <f t="shared" si="18"/>
        <v>0</v>
      </c>
      <c r="BJ177" s="14" t="s">
        <v>77</v>
      </c>
      <c r="BK177" s="145">
        <f t="shared" si="19"/>
        <v>2207</v>
      </c>
      <c r="BL177" s="14" t="s">
        <v>187</v>
      </c>
      <c r="BM177" s="144" t="s">
        <v>2618</v>
      </c>
    </row>
    <row r="178" spans="1:65" s="2" customFormat="1" ht="21.75" customHeight="1">
      <c r="A178" s="26"/>
      <c r="B178" s="132"/>
      <c r="C178" s="133" t="s">
        <v>335</v>
      </c>
      <c r="D178" s="133" t="s">
        <v>183</v>
      </c>
      <c r="E178" s="134" t="s">
        <v>2619</v>
      </c>
      <c r="F178" s="135" t="s">
        <v>2620</v>
      </c>
      <c r="G178" s="136" t="s">
        <v>186</v>
      </c>
      <c r="H178" s="137">
        <v>1</v>
      </c>
      <c r="I178" s="138">
        <v>1075.9000000000001</v>
      </c>
      <c r="J178" s="138">
        <f t="shared" si="10"/>
        <v>1075.9000000000001</v>
      </c>
      <c r="K178" s="139"/>
      <c r="L178" s="27"/>
      <c r="M178" s="140" t="s">
        <v>1</v>
      </c>
      <c r="N178" s="141" t="s">
        <v>34</v>
      </c>
      <c r="O178" s="142">
        <v>2.08</v>
      </c>
      <c r="P178" s="142">
        <f t="shared" si="11"/>
        <v>2.08</v>
      </c>
      <c r="Q178" s="142">
        <v>2.8538000000000001E-2</v>
      </c>
      <c r="R178" s="142">
        <f t="shared" si="12"/>
        <v>2.8538000000000001E-2</v>
      </c>
      <c r="S178" s="142">
        <v>0</v>
      </c>
      <c r="T178" s="143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4" t="s">
        <v>187</v>
      </c>
      <c r="AT178" s="144" t="s">
        <v>183</v>
      </c>
      <c r="AU178" s="144" t="s">
        <v>79</v>
      </c>
      <c r="AY178" s="14" t="s">
        <v>182</v>
      </c>
      <c r="BE178" s="145">
        <f t="shared" si="14"/>
        <v>1075.9000000000001</v>
      </c>
      <c r="BF178" s="145">
        <f t="shared" si="15"/>
        <v>0</v>
      </c>
      <c r="BG178" s="145">
        <f t="shared" si="16"/>
        <v>0</v>
      </c>
      <c r="BH178" s="145">
        <f t="shared" si="17"/>
        <v>0</v>
      </c>
      <c r="BI178" s="145">
        <f t="shared" si="18"/>
        <v>0</v>
      </c>
      <c r="BJ178" s="14" t="s">
        <v>77</v>
      </c>
      <c r="BK178" s="145">
        <f t="shared" si="19"/>
        <v>1075.9000000000001</v>
      </c>
      <c r="BL178" s="14" t="s">
        <v>187</v>
      </c>
      <c r="BM178" s="144" t="s">
        <v>338</v>
      </c>
    </row>
    <row r="179" spans="1:65" s="2" customFormat="1" ht="16.5" customHeight="1">
      <c r="A179" s="26"/>
      <c r="B179" s="132"/>
      <c r="C179" s="146" t="s">
        <v>437</v>
      </c>
      <c r="D179" s="146" t="s">
        <v>272</v>
      </c>
      <c r="E179" s="147" t="s">
        <v>2621</v>
      </c>
      <c r="F179" s="148" t="s">
        <v>2622</v>
      </c>
      <c r="G179" s="149" t="s">
        <v>186</v>
      </c>
      <c r="H179" s="150">
        <v>1</v>
      </c>
      <c r="I179" s="151">
        <v>9650</v>
      </c>
      <c r="J179" s="151">
        <f t="shared" si="10"/>
        <v>9650</v>
      </c>
      <c r="K179" s="152"/>
      <c r="L179" s="153"/>
      <c r="M179" s="154" t="s">
        <v>1</v>
      </c>
      <c r="N179" s="155" t="s">
        <v>34</v>
      </c>
      <c r="O179" s="142">
        <v>0</v>
      </c>
      <c r="P179" s="142">
        <f t="shared" si="11"/>
        <v>0</v>
      </c>
      <c r="Q179" s="142">
        <v>1.363</v>
      </c>
      <c r="R179" s="142">
        <f t="shared" si="12"/>
        <v>1.363</v>
      </c>
      <c r="S179" s="142">
        <v>0</v>
      </c>
      <c r="T179" s="143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4" t="s">
        <v>198</v>
      </c>
      <c r="AT179" s="144" t="s">
        <v>272</v>
      </c>
      <c r="AU179" s="144" t="s">
        <v>79</v>
      </c>
      <c r="AY179" s="14" t="s">
        <v>182</v>
      </c>
      <c r="BE179" s="145">
        <f t="shared" si="14"/>
        <v>9650</v>
      </c>
      <c r="BF179" s="145">
        <f t="shared" si="15"/>
        <v>0</v>
      </c>
      <c r="BG179" s="145">
        <f t="shared" si="16"/>
        <v>0</v>
      </c>
      <c r="BH179" s="145">
        <f t="shared" si="17"/>
        <v>0</v>
      </c>
      <c r="BI179" s="145">
        <f t="shared" si="18"/>
        <v>0</v>
      </c>
      <c r="BJ179" s="14" t="s">
        <v>77</v>
      </c>
      <c r="BK179" s="145">
        <f t="shared" si="19"/>
        <v>9650</v>
      </c>
      <c r="BL179" s="14" t="s">
        <v>187</v>
      </c>
      <c r="BM179" s="144" t="s">
        <v>2623</v>
      </c>
    </row>
    <row r="180" spans="1:65" s="2" customFormat="1" ht="16.5" customHeight="1">
      <c r="A180" s="26"/>
      <c r="B180" s="132"/>
      <c r="C180" s="133" t="s">
        <v>359</v>
      </c>
      <c r="D180" s="133" t="s">
        <v>183</v>
      </c>
      <c r="E180" s="134" t="s">
        <v>2624</v>
      </c>
      <c r="F180" s="135" t="s">
        <v>2625</v>
      </c>
      <c r="G180" s="136" t="s">
        <v>186</v>
      </c>
      <c r="H180" s="137">
        <v>1</v>
      </c>
      <c r="I180" s="138">
        <v>1038.95</v>
      </c>
      <c r="J180" s="138">
        <f t="shared" si="10"/>
        <v>1038.95</v>
      </c>
      <c r="K180" s="139"/>
      <c r="L180" s="27"/>
      <c r="M180" s="140" t="s">
        <v>1</v>
      </c>
      <c r="N180" s="141" t="s">
        <v>34</v>
      </c>
      <c r="O180" s="142">
        <v>3.448</v>
      </c>
      <c r="P180" s="142">
        <f t="shared" si="11"/>
        <v>3.448</v>
      </c>
      <c r="Q180" s="142">
        <v>1.5E-5</v>
      </c>
      <c r="R180" s="142">
        <f t="shared" si="12"/>
        <v>1.5E-5</v>
      </c>
      <c r="S180" s="142">
        <v>0</v>
      </c>
      <c r="T180" s="143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4" t="s">
        <v>187</v>
      </c>
      <c r="AT180" s="144" t="s">
        <v>183</v>
      </c>
      <c r="AU180" s="144" t="s">
        <v>79</v>
      </c>
      <c r="AY180" s="14" t="s">
        <v>182</v>
      </c>
      <c r="BE180" s="145">
        <f t="shared" si="14"/>
        <v>1038.95</v>
      </c>
      <c r="BF180" s="145">
        <f t="shared" si="15"/>
        <v>0</v>
      </c>
      <c r="BG180" s="145">
        <f t="shared" si="16"/>
        <v>0</v>
      </c>
      <c r="BH180" s="145">
        <f t="shared" si="17"/>
        <v>0</v>
      </c>
      <c r="BI180" s="145">
        <f t="shared" si="18"/>
        <v>0</v>
      </c>
      <c r="BJ180" s="14" t="s">
        <v>77</v>
      </c>
      <c r="BK180" s="145">
        <f t="shared" si="19"/>
        <v>1038.95</v>
      </c>
      <c r="BL180" s="14" t="s">
        <v>187</v>
      </c>
      <c r="BM180" s="144" t="s">
        <v>362</v>
      </c>
    </row>
    <row r="181" spans="1:65" s="2" customFormat="1" ht="21.75" customHeight="1">
      <c r="A181" s="26"/>
      <c r="B181" s="132"/>
      <c r="C181" s="133" t="s">
        <v>259</v>
      </c>
      <c r="D181" s="133" t="s">
        <v>183</v>
      </c>
      <c r="E181" s="134" t="s">
        <v>2626</v>
      </c>
      <c r="F181" s="135" t="s">
        <v>2627</v>
      </c>
      <c r="G181" s="136" t="s">
        <v>186</v>
      </c>
      <c r="H181" s="137">
        <v>1</v>
      </c>
      <c r="I181" s="138">
        <v>4200</v>
      </c>
      <c r="J181" s="138">
        <f t="shared" si="10"/>
        <v>4200</v>
      </c>
      <c r="K181" s="139"/>
      <c r="L181" s="27"/>
      <c r="M181" s="140" t="s">
        <v>1</v>
      </c>
      <c r="N181" s="141" t="s">
        <v>34</v>
      </c>
      <c r="O181" s="142">
        <v>0</v>
      </c>
      <c r="P181" s="142">
        <f t="shared" si="11"/>
        <v>0</v>
      </c>
      <c r="Q181" s="142">
        <v>0</v>
      </c>
      <c r="R181" s="142">
        <f t="shared" si="12"/>
        <v>0</v>
      </c>
      <c r="S181" s="142">
        <v>0</v>
      </c>
      <c r="T181" s="143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4" t="s">
        <v>187</v>
      </c>
      <c r="AT181" s="144" t="s">
        <v>183</v>
      </c>
      <c r="AU181" s="144" t="s">
        <v>79</v>
      </c>
      <c r="AY181" s="14" t="s">
        <v>182</v>
      </c>
      <c r="BE181" s="145">
        <f t="shared" si="14"/>
        <v>4200</v>
      </c>
      <c r="BF181" s="145">
        <f t="shared" si="15"/>
        <v>0</v>
      </c>
      <c r="BG181" s="145">
        <f t="shared" si="16"/>
        <v>0</v>
      </c>
      <c r="BH181" s="145">
        <f t="shared" si="17"/>
        <v>0</v>
      </c>
      <c r="BI181" s="145">
        <f t="shared" si="18"/>
        <v>0</v>
      </c>
      <c r="BJ181" s="14" t="s">
        <v>77</v>
      </c>
      <c r="BK181" s="145">
        <f t="shared" si="19"/>
        <v>4200</v>
      </c>
      <c r="BL181" s="14" t="s">
        <v>187</v>
      </c>
      <c r="BM181" s="144" t="s">
        <v>365</v>
      </c>
    </row>
    <row r="182" spans="1:65" s="2" customFormat="1" ht="16.5" customHeight="1">
      <c r="A182" s="26"/>
      <c r="B182" s="132"/>
      <c r="C182" s="133" t="s">
        <v>366</v>
      </c>
      <c r="D182" s="133" t="s">
        <v>183</v>
      </c>
      <c r="E182" s="134" t="s">
        <v>2628</v>
      </c>
      <c r="F182" s="135" t="s">
        <v>2629</v>
      </c>
      <c r="G182" s="136" t="s">
        <v>186</v>
      </c>
      <c r="H182" s="137">
        <v>1</v>
      </c>
      <c r="I182" s="138">
        <v>2200</v>
      </c>
      <c r="J182" s="138">
        <f t="shared" si="10"/>
        <v>2200</v>
      </c>
      <c r="K182" s="139"/>
      <c r="L182" s="27"/>
      <c r="M182" s="140" t="s">
        <v>1</v>
      </c>
      <c r="N182" s="141" t="s">
        <v>34</v>
      </c>
      <c r="O182" s="142">
        <v>0</v>
      </c>
      <c r="P182" s="142">
        <f t="shared" si="11"/>
        <v>0</v>
      </c>
      <c r="Q182" s="142">
        <v>0</v>
      </c>
      <c r="R182" s="142">
        <f t="shared" si="12"/>
        <v>0</v>
      </c>
      <c r="S182" s="142">
        <v>0</v>
      </c>
      <c r="T182" s="143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4" t="s">
        <v>187</v>
      </c>
      <c r="AT182" s="144" t="s">
        <v>183</v>
      </c>
      <c r="AU182" s="144" t="s">
        <v>79</v>
      </c>
      <c r="AY182" s="14" t="s">
        <v>182</v>
      </c>
      <c r="BE182" s="145">
        <f t="shared" si="14"/>
        <v>2200</v>
      </c>
      <c r="BF182" s="145">
        <f t="shared" si="15"/>
        <v>0</v>
      </c>
      <c r="BG182" s="145">
        <f t="shared" si="16"/>
        <v>0</v>
      </c>
      <c r="BH182" s="145">
        <f t="shared" si="17"/>
        <v>0</v>
      </c>
      <c r="BI182" s="145">
        <f t="shared" si="18"/>
        <v>0</v>
      </c>
      <c r="BJ182" s="14" t="s">
        <v>77</v>
      </c>
      <c r="BK182" s="145">
        <f t="shared" si="19"/>
        <v>2200</v>
      </c>
      <c r="BL182" s="14" t="s">
        <v>187</v>
      </c>
      <c r="BM182" s="144" t="s">
        <v>369</v>
      </c>
    </row>
    <row r="183" spans="1:65" s="2" customFormat="1" ht="16.5" customHeight="1">
      <c r="A183" s="26"/>
      <c r="B183" s="132"/>
      <c r="C183" s="133" t="s">
        <v>263</v>
      </c>
      <c r="D183" s="133" t="s">
        <v>183</v>
      </c>
      <c r="E183" s="134" t="s">
        <v>2630</v>
      </c>
      <c r="F183" s="135" t="s">
        <v>2631</v>
      </c>
      <c r="G183" s="136" t="s">
        <v>186</v>
      </c>
      <c r="H183" s="137">
        <v>1</v>
      </c>
      <c r="I183" s="138">
        <v>1000</v>
      </c>
      <c r="J183" s="138">
        <f t="shared" si="10"/>
        <v>1000</v>
      </c>
      <c r="K183" s="139"/>
      <c r="L183" s="27"/>
      <c r="M183" s="140" t="s">
        <v>1</v>
      </c>
      <c r="N183" s="141" t="s">
        <v>34</v>
      </c>
      <c r="O183" s="142">
        <v>0</v>
      </c>
      <c r="P183" s="142">
        <f t="shared" si="11"/>
        <v>0</v>
      </c>
      <c r="Q183" s="142">
        <v>0</v>
      </c>
      <c r="R183" s="142">
        <f t="shared" si="12"/>
        <v>0</v>
      </c>
      <c r="S183" s="142">
        <v>0</v>
      </c>
      <c r="T183" s="143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4" t="s">
        <v>187</v>
      </c>
      <c r="AT183" s="144" t="s">
        <v>183</v>
      </c>
      <c r="AU183" s="144" t="s">
        <v>79</v>
      </c>
      <c r="AY183" s="14" t="s">
        <v>182</v>
      </c>
      <c r="BE183" s="145">
        <f t="shared" si="14"/>
        <v>1000</v>
      </c>
      <c r="BF183" s="145">
        <f t="shared" si="15"/>
        <v>0</v>
      </c>
      <c r="BG183" s="145">
        <f t="shared" si="16"/>
        <v>0</v>
      </c>
      <c r="BH183" s="145">
        <f t="shared" si="17"/>
        <v>0</v>
      </c>
      <c r="BI183" s="145">
        <f t="shared" si="18"/>
        <v>0</v>
      </c>
      <c r="BJ183" s="14" t="s">
        <v>77</v>
      </c>
      <c r="BK183" s="145">
        <f t="shared" si="19"/>
        <v>1000</v>
      </c>
      <c r="BL183" s="14" t="s">
        <v>187</v>
      </c>
      <c r="BM183" s="144" t="s">
        <v>372</v>
      </c>
    </row>
    <row r="184" spans="1:65" s="2" customFormat="1" ht="16.5" customHeight="1">
      <c r="A184" s="26"/>
      <c r="B184" s="132"/>
      <c r="C184" s="133" t="s">
        <v>373</v>
      </c>
      <c r="D184" s="133" t="s">
        <v>183</v>
      </c>
      <c r="E184" s="134" t="s">
        <v>2632</v>
      </c>
      <c r="F184" s="135" t="s">
        <v>2633</v>
      </c>
      <c r="G184" s="136" t="s">
        <v>186</v>
      </c>
      <c r="H184" s="137">
        <v>1</v>
      </c>
      <c r="I184" s="138">
        <v>1000</v>
      </c>
      <c r="J184" s="138">
        <f t="shared" si="10"/>
        <v>1000</v>
      </c>
      <c r="K184" s="139"/>
      <c r="L184" s="27"/>
      <c r="M184" s="140" t="s">
        <v>1</v>
      </c>
      <c r="N184" s="141" t="s">
        <v>34</v>
      </c>
      <c r="O184" s="142">
        <v>0</v>
      </c>
      <c r="P184" s="142">
        <f t="shared" si="11"/>
        <v>0</v>
      </c>
      <c r="Q184" s="142">
        <v>0</v>
      </c>
      <c r="R184" s="142">
        <f t="shared" si="12"/>
        <v>0</v>
      </c>
      <c r="S184" s="142">
        <v>0</v>
      </c>
      <c r="T184" s="143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4" t="s">
        <v>187</v>
      </c>
      <c r="AT184" s="144" t="s">
        <v>183</v>
      </c>
      <c r="AU184" s="144" t="s">
        <v>79</v>
      </c>
      <c r="AY184" s="14" t="s">
        <v>182</v>
      </c>
      <c r="BE184" s="145">
        <f t="shared" si="14"/>
        <v>1000</v>
      </c>
      <c r="BF184" s="145">
        <f t="shared" si="15"/>
        <v>0</v>
      </c>
      <c r="BG184" s="145">
        <f t="shared" si="16"/>
        <v>0</v>
      </c>
      <c r="BH184" s="145">
        <f t="shared" si="17"/>
        <v>0</v>
      </c>
      <c r="BI184" s="145">
        <f t="shared" si="18"/>
        <v>0</v>
      </c>
      <c r="BJ184" s="14" t="s">
        <v>77</v>
      </c>
      <c r="BK184" s="145">
        <f t="shared" si="19"/>
        <v>1000</v>
      </c>
      <c r="BL184" s="14" t="s">
        <v>187</v>
      </c>
      <c r="BM184" s="144" t="s">
        <v>376</v>
      </c>
    </row>
    <row r="185" spans="1:65" s="2" customFormat="1" ht="16.5" customHeight="1">
      <c r="A185" s="26"/>
      <c r="B185" s="132"/>
      <c r="C185" s="133" t="s">
        <v>266</v>
      </c>
      <c r="D185" s="133" t="s">
        <v>183</v>
      </c>
      <c r="E185" s="134" t="s">
        <v>2634</v>
      </c>
      <c r="F185" s="135" t="s">
        <v>2635</v>
      </c>
      <c r="G185" s="136" t="s">
        <v>186</v>
      </c>
      <c r="H185" s="137">
        <v>1</v>
      </c>
      <c r="I185" s="138">
        <v>3200</v>
      </c>
      <c r="J185" s="138">
        <f t="shared" si="10"/>
        <v>3200</v>
      </c>
      <c r="K185" s="139"/>
      <c r="L185" s="27"/>
      <c r="M185" s="140" t="s">
        <v>1</v>
      </c>
      <c r="N185" s="141" t="s">
        <v>34</v>
      </c>
      <c r="O185" s="142">
        <v>0</v>
      </c>
      <c r="P185" s="142">
        <f t="shared" si="11"/>
        <v>0</v>
      </c>
      <c r="Q185" s="142">
        <v>0</v>
      </c>
      <c r="R185" s="142">
        <f t="shared" si="12"/>
        <v>0</v>
      </c>
      <c r="S185" s="142">
        <v>0</v>
      </c>
      <c r="T185" s="143">
        <f t="shared" si="1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4" t="s">
        <v>187</v>
      </c>
      <c r="AT185" s="144" t="s">
        <v>183</v>
      </c>
      <c r="AU185" s="144" t="s">
        <v>79</v>
      </c>
      <c r="AY185" s="14" t="s">
        <v>182</v>
      </c>
      <c r="BE185" s="145">
        <f t="shared" si="14"/>
        <v>3200</v>
      </c>
      <c r="BF185" s="145">
        <f t="shared" si="15"/>
        <v>0</v>
      </c>
      <c r="BG185" s="145">
        <f t="shared" si="16"/>
        <v>0</v>
      </c>
      <c r="BH185" s="145">
        <f t="shared" si="17"/>
        <v>0</v>
      </c>
      <c r="BI185" s="145">
        <f t="shared" si="18"/>
        <v>0</v>
      </c>
      <c r="BJ185" s="14" t="s">
        <v>77</v>
      </c>
      <c r="BK185" s="145">
        <f t="shared" si="19"/>
        <v>3200</v>
      </c>
      <c r="BL185" s="14" t="s">
        <v>187</v>
      </c>
      <c r="BM185" s="144" t="s">
        <v>379</v>
      </c>
    </row>
    <row r="186" spans="1:65" s="2" customFormat="1" ht="16.5" customHeight="1">
      <c r="A186" s="26"/>
      <c r="B186" s="132"/>
      <c r="C186" s="133" t="s">
        <v>380</v>
      </c>
      <c r="D186" s="133" t="s">
        <v>183</v>
      </c>
      <c r="E186" s="134" t="s">
        <v>2636</v>
      </c>
      <c r="F186" s="135" t="s">
        <v>2637</v>
      </c>
      <c r="G186" s="136" t="s">
        <v>186</v>
      </c>
      <c r="H186" s="137">
        <v>1</v>
      </c>
      <c r="I186" s="138">
        <v>179.43</v>
      </c>
      <c r="J186" s="138">
        <f t="shared" si="10"/>
        <v>179.43</v>
      </c>
      <c r="K186" s="139"/>
      <c r="L186" s="27"/>
      <c r="M186" s="140" t="s">
        <v>1</v>
      </c>
      <c r="N186" s="141" t="s">
        <v>34</v>
      </c>
      <c r="O186" s="142">
        <v>0.48099999999999998</v>
      </c>
      <c r="P186" s="142">
        <f t="shared" si="11"/>
        <v>0.48099999999999998</v>
      </c>
      <c r="Q186" s="142">
        <v>0</v>
      </c>
      <c r="R186" s="142">
        <f t="shared" si="12"/>
        <v>0</v>
      </c>
      <c r="S186" s="142">
        <v>0</v>
      </c>
      <c r="T186" s="143">
        <f t="shared" si="1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4" t="s">
        <v>187</v>
      </c>
      <c r="AT186" s="144" t="s">
        <v>183</v>
      </c>
      <c r="AU186" s="144" t="s">
        <v>79</v>
      </c>
      <c r="AY186" s="14" t="s">
        <v>182</v>
      </c>
      <c r="BE186" s="145">
        <f t="shared" si="14"/>
        <v>179.43</v>
      </c>
      <c r="BF186" s="145">
        <f t="shared" si="15"/>
        <v>0</v>
      </c>
      <c r="BG186" s="145">
        <f t="shared" si="16"/>
        <v>0</v>
      </c>
      <c r="BH186" s="145">
        <f t="shared" si="17"/>
        <v>0</v>
      </c>
      <c r="BI186" s="145">
        <f t="shared" si="18"/>
        <v>0</v>
      </c>
      <c r="BJ186" s="14" t="s">
        <v>77</v>
      </c>
      <c r="BK186" s="145">
        <f t="shared" si="19"/>
        <v>179.43</v>
      </c>
      <c r="BL186" s="14" t="s">
        <v>187</v>
      </c>
      <c r="BM186" s="144" t="s">
        <v>383</v>
      </c>
    </row>
    <row r="187" spans="1:65" s="2" customFormat="1" ht="21.75" customHeight="1">
      <c r="A187" s="26"/>
      <c r="B187" s="132"/>
      <c r="C187" s="133" t="s">
        <v>270</v>
      </c>
      <c r="D187" s="133" t="s">
        <v>183</v>
      </c>
      <c r="E187" s="134" t="s">
        <v>2638</v>
      </c>
      <c r="F187" s="135" t="s">
        <v>2639</v>
      </c>
      <c r="G187" s="136" t="s">
        <v>186</v>
      </c>
      <c r="H187" s="137">
        <v>1</v>
      </c>
      <c r="I187" s="138">
        <v>2500</v>
      </c>
      <c r="J187" s="138">
        <f t="shared" si="10"/>
        <v>2500</v>
      </c>
      <c r="K187" s="139"/>
      <c r="L187" s="27"/>
      <c r="M187" s="140" t="s">
        <v>1</v>
      </c>
      <c r="N187" s="141" t="s">
        <v>34</v>
      </c>
      <c r="O187" s="142">
        <v>0</v>
      </c>
      <c r="P187" s="142">
        <f t="shared" si="11"/>
        <v>0</v>
      </c>
      <c r="Q187" s="142">
        <v>0</v>
      </c>
      <c r="R187" s="142">
        <f t="shared" si="12"/>
        <v>0</v>
      </c>
      <c r="S187" s="142">
        <v>0</v>
      </c>
      <c r="T187" s="143">
        <f t="shared" si="1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4" t="s">
        <v>187</v>
      </c>
      <c r="AT187" s="144" t="s">
        <v>183</v>
      </c>
      <c r="AU187" s="144" t="s">
        <v>79</v>
      </c>
      <c r="AY187" s="14" t="s">
        <v>182</v>
      </c>
      <c r="BE187" s="145">
        <f t="shared" si="14"/>
        <v>2500</v>
      </c>
      <c r="BF187" s="145">
        <f t="shared" si="15"/>
        <v>0</v>
      </c>
      <c r="BG187" s="145">
        <f t="shared" si="16"/>
        <v>0</v>
      </c>
      <c r="BH187" s="145">
        <f t="shared" si="17"/>
        <v>0</v>
      </c>
      <c r="BI187" s="145">
        <f t="shared" si="18"/>
        <v>0</v>
      </c>
      <c r="BJ187" s="14" t="s">
        <v>77</v>
      </c>
      <c r="BK187" s="145">
        <f t="shared" si="19"/>
        <v>2500</v>
      </c>
      <c r="BL187" s="14" t="s">
        <v>187</v>
      </c>
      <c r="BM187" s="144" t="s">
        <v>386</v>
      </c>
    </row>
    <row r="188" spans="1:65" s="2" customFormat="1" ht="16.5" customHeight="1">
      <c r="A188" s="26"/>
      <c r="B188" s="132"/>
      <c r="C188" s="133" t="s">
        <v>387</v>
      </c>
      <c r="D188" s="133" t="s">
        <v>183</v>
      </c>
      <c r="E188" s="134" t="s">
        <v>2640</v>
      </c>
      <c r="F188" s="135" t="s">
        <v>2641</v>
      </c>
      <c r="G188" s="136" t="s">
        <v>186</v>
      </c>
      <c r="H188" s="137">
        <v>1</v>
      </c>
      <c r="I188" s="138">
        <v>987.98</v>
      </c>
      <c r="J188" s="138">
        <f t="shared" si="10"/>
        <v>987.98</v>
      </c>
      <c r="K188" s="139"/>
      <c r="L188" s="27"/>
      <c r="M188" s="140" t="s">
        <v>1</v>
      </c>
      <c r="N188" s="141" t="s">
        <v>34</v>
      </c>
      <c r="O188" s="142">
        <v>1.492</v>
      </c>
      <c r="P188" s="142">
        <f t="shared" si="11"/>
        <v>1.492</v>
      </c>
      <c r="Q188" s="142">
        <v>0.217338</v>
      </c>
      <c r="R188" s="142">
        <f t="shared" si="12"/>
        <v>0.217338</v>
      </c>
      <c r="S188" s="142">
        <v>0</v>
      </c>
      <c r="T188" s="143">
        <f t="shared" si="1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4" t="s">
        <v>187</v>
      </c>
      <c r="AT188" s="144" t="s">
        <v>183</v>
      </c>
      <c r="AU188" s="144" t="s">
        <v>79</v>
      </c>
      <c r="AY188" s="14" t="s">
        <v>182</v>
      </c>
      <c r="BE188" s="145">
        <f t="shared" si="14"/>
        <v>987.98</v>
      </c>
      <c r="BF188" s="145">
        <f t="shared" si="15"/>
        <v>0</v>
      </c>
      <c r="BG188" s="145">
        <f t="shared" si="16"/>
        <v>0</v>
      </c>
      <c r="BH188" s="145">
        <f t="shared" si="17"/>
        <v>0</v>
      </c>
      <c r="BI188" s="145">
        <f t="shared" si="18"/>
        <v>0</v>
      </c>
      <c r="BJ188" s="14" t="s">
        <v>77</v>
      </c>
      <c r="BK188" s="145">
        <f t="shared" si="19"/>
        <v>987.98</v>
      </c>
      <c r="BL188" s="14" t="s">
        <v>187</v>
      </c>
      <c r="BM188" s="144" t="s">
        <v>390</v>
      </c>
    </row>
    <row r="189" spans="1:65" s="2" customFormat="1" ht="16.5" customHeight="1">
      <c r="A189" s="26"/>
      <c r="B189" s="132"/>
      <c r="C189" s="133" t="s">
        <v>391</v>
      </c>
      <c r="D189" s="133" t="s">
        <v>183</v>
      </c>
      <c r="E189" s="134" t="s">
        <v>2642</v>
      </c>
      <c r="F189" s="135" t="s">
        <v>2643</v>
      </c>
      <c r="G189" s="136" t="s">
        <v>186</v>
      </c>
      <c r="H189" s="137">
        <v>1</v>
      </c>
      <c r="I189" s="138">
        <v>2100</v>
      </c>
      <c r="J189" s="138">
        <f t="shared" si="10"/>
        <v>2100</v>
      </c>
      <c r="K189" s="139"/>
      <c r="L189" s="27"/>
      <c r="M189" s="140" t="s">
        <v>1</v>
      </c>
      <c r="N189" s="141" t="s">
        <v>34</v>
      </c>
      <c r="O189" s="142">
        <v>0</v>
      </c>
      <c r="P189" s="142">
        <f t="shared" si="11"/>
        <v>0</v>
      </c>
      <c r="Q189" s="142">
        <v>0</v>
      </c>
      <c r="R189" s="142">
        <f t="shared" si="12"/>
        <v>0</v>
      </c>
      <c r="S189" s="142">
        <v>0</v>
      </c>
      <c r="T189" s="143">
        <f t="shared" si="1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44" t="s">
        <v>187</v>
      </c>
      <c r="AT189" s="144" t="s">
        <v>183</v>
      </c>
      <c r="AU189" s="144" t="s">
        <v>79</v>
      </c>
      <c r="AY189" s="14" t="s">
        <v>182</v>
      </c>
      <c r="BE189" s="145">
        <f t="shared" si="14"/>
        <v>2100</v>
      </c>
      <c r="BF189" s="145">
        <f t="shared" si="15"/>
        <v>0</v>
      </c>
      <c r="BG189" s="145">
        <f t="shared" si="16"/>
        <v>0</v>
      </c>
      <c r="BH189" s="145">
        <f t="shared" si="17"/>
        <v>0</v>
      </c>
      <c r="BI189" s="145">
        <f t="shared" si="18"/>
        <v>0</v>
      </c>
      <c r="BJ189" s="14" t="s">
        <v>77</v>
      </c>
      <c r="BK189" s="145">
        <f t="shared" si="19"/>
        <v>2100</v>
      </c>
      <c r="BL189" s="14" t="s">
        <v>187</v>
      </c>
      <c r="BM189" s="144" t="s">
        <v>394</v>
      </c>
    </row>
    <row r="190" spans="1:65" s="11" customFormat="1" ht="22.9" customHeight="1">
      <c r="B190" s="122"/>
      <c r="D190" s="123" t="s">
        <v>68</v>
      </c>
      <c r="E190" s="164" t="s">
        <v>210</v>
      </c>
      <c r="F190" s="164" t="s">
        <v>1390</v>
      </c>
      <c r="J190" s="165">
        <f>BK190</f>
        <v>16169.029999999999</v>
      </c>
      <c r="L190" s="122"/>
      <c r="M190" s="126"/>
      <c r="N190" s="127"/>
      <c r="O190" s="127"/>
      <c r="P190" s="128">
        <f>P191+P194</f>
        <v>35.742640000000002</v>
      </c>
      <c r="Q190" s="127"/>
      <c r="R190" s="128">
        <f>R191+R194</f>
        <v>0.28135436200000002</v>
      </c>
      <c r="S190" s="127"/>
      <c r="T190" s="129">
        <f>T191+T194</f>
        <v>0</v>
      </c>
      <c r="AR190" s="123" t="s">
        <v>77</v>
      </c>
      <c r="AT190" s="130" t="s">
        <v>68</v>
      </c>
      <c r="AU190" s="130" t="s">
        <v>77</v>
      </c>
      <c r="AY190" s="123" t="s">
        <v>182</v>
      </c>
      <c r="BK190" s="131">
        <f>BK191+BK194</f>
        <v>16169.029999999999</v>
      </c>
    </row>
    <row r="191" spans="1:65" s="11" customFormat="1" ht="20.85" customHeight="1">
      <c r="B191" s="122"/>
      <c r="D191" s="123" t="s">
        <v>68</v>
      </c>
      <c r="E191" s="164" t="s">
        <v>512</v>
      </c>
      <c r="F191" s="164" t="s">
        <v>2481</v>
      </c>
      <c r="J191" s="165">
        <f>BK191</f>
        <v>1405.12</v>
      </c>
      <c r="L191" s="122"/>
      <c r="M191" s="126"/>
      <c r="N191" s="127"/>
      <c r="O191" s="127"/>
      <c r="P191" s="128">
        <f>SUM(P192:P193)</f>
        <v>2.786</v>
      </c>
      <c r="Q191" s="127"/>
      <c r="R191" s="128">
        <f>SUM(R192:R193)</f>
        <v>0.28135436200000002</v>
      </c>
      <c r="S191" s="127"/>
      <c r="T191" s="129">
        <f>SUM(T192:T193)</f>
        <v>0</v>
      </c>
      <c r="AR191" s="123" t="s">
        <v>77</v>
      </c>
      <c r="AT191" s="130" t="s">
        <v>68</v>
      </c>
      <c r="AU191" s="130" t="s">
        <v>79</v>
      </c>
      <c r="AY191" s="123" t="s">
        <v>182</v>
      </c>
      <c r="BK191" s="131">
        <f>SUM(BK192:BK193)</f>
        <v>1405.12</v>
      </c>
    </row>
    <row r="192" spans="1:65" s="2" customFormat="1" ht="16.5" customHeight="1">
      <c r="A192" s="26"/>
      <c r="B192" s="132"/>
      <c r="C192" s="133" t="s">
        <v>395</v>
      </c>
      <c r="D192" s="133" t="s">
        <v>183</v>
      </c>
      <c r="E192" s="134" t="s">
        <v>2494</v>
      </c>
      <c r="F192" s="135" t="s">
        <v>2495</v>
      </c>
      <c r="G192" s="136" t="s">
        <v>197</v>
      </c>
      <c r="H192" s="137">
        <v>7.6</v>
      </c>
      <c r="I192" s="138">
        <v>125.79</v>
      </c>
      <c r="J192" s="138">
        <f>ROUND(I192*H192,2)</f>
        <v>956</v>
      </c>
      <c r="K192" s="139"/>
      <c r="L192" s="27"/>
      <c r="M192" s="140" t="s">
        <v>1</v>
      </c>
      <c r="N192" s="141" t="s">
        <v>34</v>
      </c>
      <c r="O192" s="142">
        <v>0.30499999999999999</v>
      </c>
      <c r="P192" s="142">
        <f>O192*H192</f>
        <v>2.3180000000000001</v>
      </c>
      <c r="Q192" s="142">
        <v>1.995E-6</v>
      </c>
      <c r="R192" s="142">
        <f>Q192*H192</f>
        <v>1.5161999999999998E-5</v>
      </c>
      <c r="S192" s="142">
        <v>0</v>
      </c>
      <c r="T192" s="143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44" t="s">
        <v>187</v>
      </c>
      <c r="AT192" s="144" t="s">
        <v>183</v>
      </c>
      <c r="AU192" s="144" t="s">
        <v>190</v>
      </c>
      <c r="AY192" s="14" t="s">
        <v>182</v>
      </c>
      <c r="BE192" s="145">
        <f>IF(N192="základní",J192,0)</f>
        <v>956</v>
      </c>
      <c r="BF192" s="145">
        <f>IF(N192="snížená",J192,0)</f>
        <v>0</v>
      </c>
      <c r="BG192" s="145">
        <f>IF(N192="zákl. přenesená",J192,0)</f>
        <v>0</v>
      </c>
      <c r="BH192" s="145">
        <f>IF(N192="sníž. přenesená",J192,0)</f>
        <v>0</v>
      </c>
      <c r="BI192" s="145">
        <f>IF(N192="nulová",J192,0)</f>
        <v>0</v>
      </c>
      <c r="BJ192" s="14" t="s">
        <v>77</v>
      </c>
      <c r="BK192" s="145">
        <f>ROUND(I192*H192,2)</f>
        <v>956</v>
      </c>
      <c r="BL192" s="14" t="s">
        <v>187</v>
      </c>
      <c r="BM192" s="144" t="s">
        <v>398</v>
      </c>
    </row>
    <row r="193" spans="1:65" s="2" customFormat="1" ht="16.5" customHeight="1">
      <c r="A193" s="26"/>
      <c r="B193" s="132"/>
      <c r="C193" s="133" t="s">
        <v>280</v>
      </c>
      <c r="D193" s="133" t="s">
        <v>183</v>
      </c>
      <c r="E193" s="134" t="s">
        <v>2644</v>
      </c>
      <c r="F193" s="135" t="s">
        <v>2645</v>
      </c>
      <c r="G193" s="136" t="s">
        <v>197</v>
      </c>
      <c r="H193" s="137">
        <v>2</v>
      </c>
      <c r="I193" s="138">
        <v>224.56</v>
      </c>
      <c r="J193" s="138">
        <f>ROUND(I193*H193,2)</f>
        <v>449.12</v>
      </c>
      <c r="K193" s="139"/>
      <c r="L193" s="27"/>
      <c r="M193" s="140" t="s">
        <v>1</v>
      </c>
      <c r="N193" s="141" t="s">
        <v>34</v>
      </c>
      <c r="O193" s="142">
        <v>0.23400000000000001</v>
      </c>
      <c r="P193" s="142">
        <f>O193*H193</f>
        <v>0.46800000000000003</v>
      </c>
      <c r="Q193" s="142">
        <v>0.14066960000000001</v>
      </c>
      <c r="R193" s="142">
        <f>Q193*H193</f>
        <v>0.28133920000000001</v>
      </c>
      <c r="S193" s="142">
        <v>0</v>
      </c>
      <c r="T193" s="143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4" t="s">
        <v>187</v>
      </c>
      <c r="AT193" s="144" t="s">
        <v>183</v>
      </c>
      <c r="AU193" s="144" t="s">
        <v>190</v>
      </c>
      <c r="AY193" s="14" t="s">
        <v>182</v>
      </c>
      <c r="BE193" s="145">
        <f>IF(N193="základní",J193,0)</f>
        <v>449.12</v>
      </c>
      <c r="BF193" s="145">
        <f>IF(N193="snížená",J193,0)</f>
        <v>0</v>
      </c>
      <c r="BG193" s="145">
        <f>IF(N193="zákl. přenesená",J193,0)</f>
        <v>0</v>
      </c>
      <c r="BH193" s="145">
        <f>IF(N193="sníž. přenesená",J193,0)</f>
        <v>0</v>
      </c>
      <c r="BI193" s="145">
        <f>IF(N193="nulová",J193,0)</f>
        <v>0</v>
      </c>
      <c r="BJ193" s="14" t="s">
        <v>77</v>
      </c>
      <c r="BK193" s="145">
        <f>ROUND(I193*H193,2)</f>
        <v>449.12</v>
      </c>
      <c r="BL193" s="14" t="s">
        <v>187</v>
      </c>
      <c r="BM193" s="144" t="s">
        <v>401</v>
      </c>
    </row>
    <row r="194" spans="1:65" s="11" customFormat="1" ht="20.85" customHeight="1">
      <c r="B194" s="122"/>
      <c r="D194" s="123" t="s">
        <v>68</v>
      </c>
      <c r="E194" s="164" t="s">
        <v>543</v>
      </c>
      <c r="F194" s="164" t="s">
        <v>1418</v>
      </c>
      <c r="J194" s="165">
        <f>BK194</f>
        <v>14763.91</v>
      </c>
      <c r="L194" s="122"/>
      <c r="M194" s="126"/>
      <c r="N194" s="127"/>
      <c r="O194" s="127"/>
      <c r="P194" s="128">
        <f>P195</f>
        <v>32.95664</v>
      </c>
      <c r="Q194" s="127"/>
      <c r="R194" s="128">
        <f>R195</f>
        <v>0</v>
      </c>
      <c r="S194" s="127"/>
      <c r="T194" s="129">
        <f>T195</f>
        <v>0</v>
      </c>
      <c r="AR194" s="123" t="s">
        <v>77</v>
      </c>
      <c r="AT194" s="130" t="s">
        <v>68</v>
      </c>
      <c r="AU194" s="130" t="s">
        <v>79</v>
      </c>
      <c r="AY194" s="123" t="s">
        <v>182</v>
      </c>
      <c r="BK194" s="131">
        <f>BK195</f>
        <v>14763.91</v>
      </c>
    </row>
    <row r="195" spans="1:65" s="2" customFormat="1" ht="16.5" customHeight="1">
      <c r="A195" s="26"/>
      <c r="B195" s="132"/>
      <c r="C195" s="133" t="s">
        <v>402</v>
      </c>
      <c r="D195" s="133" t="s">
        <v>183</v>
      </c>
      <c r="E195" s="134" t="s">
        <v>2574</v>
      </c>
      <c r="F195" s="135" t="s">
        <v>2575</v>
      </c>
      <c r="G195" s="136" t="s">
        <v>275</v>
      </c>
      <c r="H195" s="137">
        <v>22.268000000000001</v>
      </c>
      <c r="I195" s="138">
        <v>663.01</v>
      </c>
      <c r="J195" s="138">
        <f>ROUND(I195*H195,2)</f>
        <v>14763.91</v>
      </c>
      <c r="K195" s="139"/>
      <c r="L195" s="27"/>
      <c r="M195" s="140" t="s">
        <v>1</v>
      </c>
      <c r="N195" s="141" t="s">
        <v>34</v>
      </c>
      <c r="O195" s="142">
        <v>1.48</v>
      </c>
      <c r="P195" s="142">
        <f>O195*H195</f>
        <v>32.95664</v>
      </c>
      <c r="Q195" s="142">
        <v>0</v>
      </c>
      <c r="R195" s="142">
        <f>Q195*H195</f>
        <v>0</v>
      </c>
      <c r="S195" s="142">
        <v>0</v>
      </c>
      <c r="T195" s="143">
        <f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44" t="s">
        <v>187</v>
      </c>
      <c r="AT195" s="144" t="s">
        <v>183</v>
      </c>
      <c r="AU195" s="144" t="s">
        <v>190</v>
      </c>
      <c r="AY195" s="14" t="s">
        <v>182</v>
      </c>
      <c r="BE195" s="145">
        <f>IF(N195="základní",J195,0)</f>
        <v>14763.91</v>
      </c>
      <c r="BF195" s="145">
        <f>IF(N195="snížená",J195,0)</f>
        <v>0</v>
      </c>
      <c r="BG195" s="145">
        <f>IF(N195="zákl. přenesená",J195,0)</f>
        <v>0</v>
      </c>
      <c r="BH195" s="145">
        <f>IF(N195="sníž. přenesená",J195,0)</f>
        <v>0</v>
      </c>
      <c r="BI195" s="145">
        <f>IF(N195="nulová",J195,0)</f>
        <v>0</v>
      </c>
      <c r="BJ195" s="14" t="s">
        <v>77</v>
      </c>
      <c r="BK195" s="145">
        <f>ROUND(I195*H195,2)</f>
        <v>14763.91</v>
      </c>
      <c r="BL195" s="14" t="s">
        <v>187</v>
      </c>
      <c r="BM195" s="144" t="s">
        <v>405</v>
      </c>
    </row>
    <row r="196" spans="1:65" s="11" customFormat="1" ht="25.9" customHeight="1">
      <c r="B196" s="122"/>
      <c r="D196" s="123" t="s">
        <v>68</v>
      </c>
      <c r="E196" s="124" t="s">
        <v>272</v>
      </c>
      <c r="F196" s="124" t="s">
        <v>1153</v>
      </c>
      <c r="J196" s="125">
        <f>BK196</f>
        <v>2126.48</v>
      </c>
      <c r="L196" s="122"/>
      <c r="M196" s="126"/>
      <c r="N196" s="127"/>
      <c r="O196" s="127"/>
      <c r="P196" s="128">
        <f>P197</f>
        <v>5.6550000000000002</v>
      </c>
      <c r="Q196" s="127"/>
      <c r="R196" s="128">
        <f>R197</f>
        <v>3.4124999999999997E-3</v>
      </c>
      <c r="S196" s="127"/>
      <c r="T196" s="129">
        <f>T197</f>
        <v>0</v>
      </c>
      <c r="AR196" s="123" t="s">
        <v>190</v>
      </c>
      <c r="AT196" s="130" t="s">
        <v>68</v>
      </c>
      <c r="AU196" s="130" t="s">
        <v>69</v>
      </c>
      <c r="AY196" s="123" t="s">
        <v>182</v>
      </c>
      <c r="BK196" s="131">
        <f>BK197</f>
        <v>2126.48</v>
      </c>
    </row>
    <row r="197" spans="1:65" s="11" customFormat="1" ht="22.9" customHeight="1">
      <c r="B197" s="122"/>
      <c r="D197" s="123" t="s">
        <v>68</v>
      </c>
      <c r="E197" s="164" t="s">
        <v>2496</v>
      </c>
      <c r="F197" s="164" t="s">
        <v>2497</v>
      </c>
      <c r="J197" s="165">
        <f>BK197</f>
        <v>2126.48</v>
      </c>
      <c r="L197" s="122"/>
      <c r="M197" s="126"/>
      <c r="N197" s="127"/>
      <c r="O197" s="127"/>
      <c r="P197" s="128">
        <f>P198</f>
        <v>5.6550000000000002</v>
      </c>
      <c r="Q197" s="127"/>
      <c r="R197" s="128">
        <f>R198</f>
        <v>3.4124999999999997E-3</v>
      </c>
      <c r="S197" s="127"/>
      <c r="T197" s="129">
        <f>T198</f>
        <v>0</v>
      </c>
      <c r="AR197" s="123" t="s">
        <v>190</v>
      </c>
      <c r="AT197" s="130" t="s">
        <v>68</v>
      </c>
      <c r="AU197" s="130" t="s">
        <v>77</v>
      </c>
      <c r="AY197" s="123" t="s">
        <v>182</v>
      </c>
      <c r="BK197" s="131">
        <f>BK198</f>
        <v>2126.48</v>
      </c>
    </row>
    <row r="198" spans="1:65" s="2" customFormat="1" ht="16.5" customHeight="1">
      <c r="A198" s="26"/>
      <c r="B198" s="132"/>
      <c r="C198" s="133" t="s">
        <v>283</v>
      </c>
      <c r="D198" s="133" t="s">
        <v>183</v>
      </c>
      <c r="E198" s="134" t="s">
        <v>1116</v>
      </c>
      <c r="F198" s="135" t="s">
        <v>1117</v>
      </c>
      <c r="G198" s="136" t="s">
        <v>236</v>
      </c>
      <c r="H198" s="137">
        <v>97.5</v>
      </c>
      <c r="I198" s="138">
        <v>21.81</v>
      </c>
      <c r="J198" s="138">
        <f>ROUND(I198*H198,2)</f>
        <v>2126.48</v>
      </c>
      <c r="K198" s="139"/>
      <c r="L198" s="27"/>
      <c r="M198" s="156" t="s">
        <v>1</v>
      </c>
      <c r="N198" s="157" t="s">
        <v>34</v>
      </c>
      <c r="O198" s="158">
        <v>5.8000000000000003E-2</v>
      </c>
      <c r="P198" s="158">
        <f>O198*H198</f>
        <v>5.6550000000000002</v>
      </c>
      <c r="Q198" s="158">
        <v>3.4999999999999997E-5</v>
      </c>
      <c r="R198" s="158">
        <f>Q198*H198</f>
        <v>3.4124999999999997E-3</v>
      </c>
      <c r="S198" s="158">
        <v>0</v>
      </c>
      <c r="T198" s="159">
        <f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44" t="s">
        <v>187</v>
      </c>
      <c r="AT198" s="144" t="s">
        <v>183</v>
      </c>
      <c r="AU198" s="144" t="s">
        <v>79</v>
      </c>
      <c r="AY198" s="14" t="s">
        <v>182</v>
      </c>
      <c r="BE198" s="145">
        <f>IF(N198="základní",J198,0)</f>
        <v>2126.48</v>
      </c>
      <c r="BF198" s="145">
        <f>IF(N198="snížená",J198,0)</f>
        <v>0</v>
      </c>
      <c r="BG198" s="145">
        <f>IF(N198="zákl. přenesená",J198,0)</f>
        <v>0</v>
      </c>
      <c r="BH198" s="145">
        <f>IF(N198="sníž. přenesená",J198,0)</f>
        <v>0</v>
      </c>
      <c r="BI198" s="145">
        <f>IF(N198="nulová",J198,0)</f>
        <v>0</v>
      </c>
      <c r="BJ198" s="14" t="s">
        <v>77</v>
      </c>
      <c r="BK198" s="145">
        <f>ROUND(I198*H198,2)</f>
        <v>2126.48</v>
      </c>
      <c r="BL198" s="14" t="s">
        <v>187</v>
      </c>
      <c r="BM198" s="144" t="s">
        <v>408</v>
      </c>
    </row>
    <row r="199" spans="1:65" s="2" customFormat="1" ht="6.95" customHeight="1">
      <c r="A199" s="26"/>
      <c r="B199" s="41"/>
      <c r="C199" s="42"/>
      <c r="D199" s="42"/>
      <c r="E199" s="42"/>
      <c r="F199" s="42"/>
      <c r="G199" s="42"/>
      <c r="H199" s="42"/>
      <c r="I199" s="42"/>
      <c r="J199" s="42"/>
      <c r="K199" s="42"/>
      <c r="L199" s="27"/>
      <c r="M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</row>
  </sheetData>
  <autoFilter ref="C126:K198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2646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ROUND(J128, 2)</f>
        <v>98162.99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ROUND((SUM(BE128:BE181)),  2)</f>
        <v>98162.99</v>
      </c>
      <c r="G33" s="26"/>
      <c r="H33" s="26"/>
      <c r="I33" s="95">
        <v>0.21</v>
      </c>
      <c r="J33" s="94">
        <f>ROUND(((SUM(BE128:BE181))*I33),  2)</f>
        <v>20614.23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ROUND((SUM(BF128:BF181)),  2)</f>
        <v>0</v>
      </c>
      <c r="G34" s="26"/>
      <c r="H34" s="26"/>
      <c r="I34" s="95">
        <v>0.15</v>
      </c>
      <c r="J34" s="94">
        <f>ROUND(((SUM(BF128:BF181))*I34),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ROUND((SUM(BG128:BG181)),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ROUND((SUM(BH128:BH181)),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ROUND((SUM(BI128:BI181)),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118777.22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15 - Přípojka NN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J128</f>
        <v>98162.989999999991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1360</v>
      </c>
      <c r="E97" s="109"/>
      <c r="F97" s="109"/>
      <c r="G97" s="109"/>
      <c r="H97" s="109"/>
      <c r="I97" s="109"/>
      <c r="J97" s="110">
        <f>J129</f>
        <v>44576.49</v>
      </c>
      <c r="L97" s="107"/>
    </row>
    <row r="98" spans="1:31" s="12" customFormat="1" ht="19.899999999999999" customHeight="1">
      <c r="B98" s="160"/>
      <c r="D98" s="161" t="s">
        <v>1361</v>
      </c>
      <c r="E98" s="162"/>
      <c r="F98" s="162"/>
      <c r="G98" s="162"/>
      <c r="H98" s="162"/>
      <c r="I98" s="162"/>
      <c r="J98" s="163">
        <f>J130</f>
        <v>24783.059999999998</v>
      </c>
      <c r="L98" s="160"/>
    </row>
    <row r="99" spans="1:31" s="12" customFormat="1" ht="19.899999999999999" customHeight="1">
      <c r="B99" s="160"/>
      <c r="D99" s="161" t="s">
        <v>2449</v>
      </c>
      <c r="E99" s="162"/>
      <c r="F99" s="162"/>
      <c r="G99" s="162"/>
      <c r="H99" s="162"/>
      <c r="I99" s="162"/>
      <c r="J99" s="163">
        <f>J148</f>
        <v>163.92</v>
      </c>
      <c r="L99" s="160"/>
    </row>
    <row r="100" spans="1:31" s="12" customFormat="1" ht="19.899999999999999" customHeight="1">
      <c r="B100" s="160"/>
      <c r="D100" s="161" t="s">
        <v>1363</v>
      </c>
      <c r="E100" s="162"/>
      <c r="F100" s="162"/>
      <c r="G100" s="162"/>
      <c r="H100" s="162"/>
      <c r="I100" s="162"/>
      <c r="J100" s="163">
        <f>J150</f>
        <v>2788.46</v>
      </c>
      <c r="L100" s="160"/>
    </row>
    <row r="101" spans="1:31" s="12" customFormat="1" ht="19.899999999999999" customHeight="1">
      <c r="B101" s="160"/>
      <c r="D101" s="161" t="s">
        <v>2450</v>
      </c>
      <c r="E101" s="162"/>
      <c r="F101" s="162"/>
      <c r="G101" s="162"/>
      <c r="H101" s="162"/>
      <c r="I101" s="162"/>
      <c r="J101" s="163">
        <f>J152</f>
        <v>9585.8000000000011</v>
      </c>
      <c r="L101" s="160"/>
    </row>
    <row r="102" spans="1:31" s="12" customFormat="1" ht="19.899999999999999" customHeight="1">
      <c r="B102" s="160"/>
      <c r="D102" s="161" t="s">
        <v>1364</v>
      </c>
      <c r="E102" s="162"/>
      <c r="F102" s="162"/>
      <c r="G102" s="162"/>
      <c r="H102" s="162"/>
      <c r="I102" s="162"/>
      <c r="J102" s="163">
        <f>J156</f>
        <v>7255.25</v>
      </c>
      <c r="L102" s="160"/>
    </row>
    <row r="103" spans="1:31" s="12" customFormat="1" ht="14.85" customHeight="1">
      <c r="B103" s="160"/>
      <c r="D103" s="161" t="s">
        <v>2451</v>
      </c>
      <c r="E103" s="162"/>
      <c r="F103" s="162"/>
      <c r="G103" s="162"/>
      <c r="H103" s="162"/>
      <c r="I103" s="162"/>
      <c r="J103" s="163">
        <f>J157</f>
        <v>3040.39</v>
      </c>
      <c r="L103" s="160"/>
    </row>
    <row r="104" spans="1:31" s="12" customFormat="1" ht="14.85" customHeight="1">
      <c r="B104" s="160"/>
      <c r="D104" s="161" t="s">
        <v>1368</v>
      </c>
      <c r="E104" s="162"/>
      <c r="F104" s="162"/>
      <c r="G104" s="162"/>
      <c r="H104" s="162"/>
      <c r="I104" s="162"/>
      <c r="J104" s="163">
        <f>J160</f>
        <v>4214.8599999999997</v>
      </c>
      <c r="L104" s="160"/>
    </row>
    <row r="105" spans="1:31" s="9" customFormat="1" ht="24.95" customHeight="1">
      <c r="B105" s="107"/>
      <c r="D105" s="108" t="s">
        <v>1151</v>
      </c>
      <c r="E105" s="109"/>
      <c r="F105" s="109"/>
      <c r="G105" s="109"/>
      <c r="H105" s="109"/>
      <c r="I105" s="109"/>
      <c r="J105" s="110">
        <f>J162</f>
        <v>53586.5</v>
      </c>
      <c r="L105" s="107"/>
    </row>
    <row r="106" spans="1:31" s="12" customFormat="1" ht="19.899999999999999" customHeight="1">
      <c r="B106" s="160"/>
      <c r="D106" s="161" t="s">
        <v>1152</v>
      </c>
      <c r="E106" s="162"/>
      <c r="F106" s="162"/>
      <c r="G106" s="162"/>
      <c r="H106" s="162"/>
      <c r="I106" s="162"/>
      <c r="J106" s="163">
        <f>J163</f>
        <v>49909.1</v>
      </c>
      <c r="L106" s="160"/>
    </row>
    <row r="107" spans="1:31" s="12" customFormat="1" ht="19.899999999999999" customHeight="1">
      <c r="B107" s="160"/>
      <c r="D107" s="161" t="s">
        <v>2647</v>
      </c>
      <c r="E107" s="162"/>
      <c r="F107" s="162"/>
      <c r="G107" s="162"/>
      <c r="H107" s="162"/>
      <c r="I107" s="162"/>
      <c r="J107" s="163">
        <f>J175</f>
        <v>232.68</v>
      </c>
      <c r="L107" s="160"/>
    </row>
    <row r="108" spans="1:31" s="12" customFormat="1" ht="19.899999999999999" customHeight="1">
      <c r="B108" s="160"/>
      <c r="D108" s="161" t="s">
        <v>2452</v>
      </c>
      <c r="E108" s="162"/>
      <c r="F108" s="162"/>
      <c r="G108" s="162"/>
      <c r="H108" s="162"/>
      <c r="I108" s="162"/>
      <c r="J108" s="163">
        <f>J178</f>
        <v>3444.7200000000003</v>
      </c>
      <c r="L108" s="160"/>
    </row>
    <row r="109" spans="1:31" s="2" customFormat="1" ht="21.7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4" spans="1:63" s="2" customFormat="1" ht="6.95" customHeight="1">
      <c r="A114" s="26"/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24.95" customHeight="1">
      <c r="A115" s="26"/>
      <c r="B115" s="27"/>
      <c r="C115" s="18" t="s">
        <v>168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14</v>
      </c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203" t="str">
        <f>E7</f>
        <v>Tělocvična - Chodová Planá</v>
      </c>
      <c r="F118" s="204"/>
      <c r="G118" s="204"/>
      <c r="H118" s="204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134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171" t="str">
        <f>E9</f>
        <v>15 - Přípojka NN</v>
      </c>
      <c r="F120" s="202"/>
      <c r="G120" s="202"/>
      <c r="H120" s="202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18</v>
      </c>
      <c r="D122" s="26"/>
      <c r="E122" s="26"/>
      <c r="F122" s="21" t="str">
        <f>F12</f>
        <v xml:space="preserve"> </v>
      </c>
      <c r="G122" s="26"/>
      <c r="H122" s="26"/>
      <c r="I122" s="23" t="s">
        <v>20</v>
      </c>
      <c r="J122" s="49">
        <f>IF(J12="","",J12)</f>
        <v>43927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21</v>
      </c>
      <c r="D124" s="26"/>
      <c r="E124" s="26"/>
      <c r="F124" s="21" t="str">
        <f>E15</f>
        <v xml:space="preserve"> </v>
      </c>
      <c r="G124" s="26"/>
      <c r="H124" s="26"/>
      <c r="I124" s="23" t="s">
        <v>25</v>
      </c>
      <c r="J124" s="24" t="str">
        <f>E21</f>
        <v xml:space="preserve"> 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24</v>
      </c>
      <c r="D125" s="26"/>
      <c r="E125" s="26"/>
      <c r="F125" s="21" t="str">
        <f>IF(E18="","",E18)</f>
        <v>S&amp;H stavební a obchodní firma, spol. s.r.o.</v>
      </c>
      <c r="G125" s="26"/>
      <c r="H125" s="26"/>
      <c r="I125" s="23" t="s">
        <v>27</v>
      </c>
      <c r="J125" s="24" t="str">
        <f>E24</f>
        <v xml:space="preserve"> 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0" customFormat="1" ht="29.25" customHeight="1">
      <c r="A127" s="111"/>
      <c r="B127" s="112"/>
      <c r="C127" s="113" t="s">
        <v>169</v>
      </c>
      <c r="D127" s="114" t="s">
        <v>54</v>
      </c>
      <c r="E127" s="114" t="s">
        <v>50</v>
      </c>
      <c r="F127" s="114" t="s">
        <v>51</v>
      </c>
      <c r="G127" s="114" t="s">
        <v>170</v>
      </c>
      <c r="H127" s="114" t="s">
        <v>171</v>
      </c>
      <c r="I127" s="114" t="s">
        <v>172</v>
      </c>
      <c r="J127" s="115" t="s">
        <v>138</v>
      </c>
      <c r="K127" s="116" t="s">
        <v>173</v>
      </c>
      <c r="L127" s="117"/>
      <c r="M127" s="56" t="s">
        <v>1</v>
      </c>
      <c r="N127" s="57" t="s">
        <v>33</v>
      </c>
      <c r="O127" s="57" t="s">
        <v>174</v>
      </c>
      <c r="P127" s="57" t="s">
        <v>175</v>
      </c>
      <c r="Q127" s="57" t="s">
        <v>176</v>
      </c>
      <c r="R127" s="57" t="s">
        <v>177</v>
      </c>
      <c r="S127" s="57" t="s">
        <v>178</v>
      </c>
      <c r="T127" s="58" t="s">
        <v>179</v>
      </c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</row>
    <row r="128" spans="1:63" s="2" customFormat="1" ht="22.9" customHeight="1">
      <c r="A128" s="26"/>
      <c r="B128" s="27"/>
      <c r="C128" s="63" t="s">
        <v>180</v>
      </c>
      <c r="D128" s="26"/>
      <c r="E128" s="26"/>
      <c r="F128" s="26"/>
      <c r="G128" s="26"/>
      <c r="H128" s="26"/>
      <c r="I128" s="26"/>
      <c r="J128" s="118">
        <f>BK128</f>
        <v>98162.989999999991</v>
      </c>
      <c r="K128" s="26"/>
      <c r="L128" s="27"/>
      <c r="M128" s="59"/>
      <c r="N128" s="50"/>
      <c r="O128" s="60"/>
      <c r="P128" s="119">
        <f>P129+P162</f>
        <v>68.177546000000007</v>
      </c>
      <c r="Q128" s="60"/>
      <c r="R128" s="119">
        <f>R129+R162</f>
        <v>17.820029696999999</v>
      </c>
      <c r="S128" s="60"/>
      <c r="T128" s="120">
        <f>T129+T162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68</v>
      </c>
      <c r="AU128" s="14" t="s">
        <v>140</v>
      </c>
      <c r="BK128" s="121">
        <f>BK129+BK162</f>
        <v>98162.989999999991</v>
      </c>
    </row>
    <row r="129" spans="1:65" s="11" customFormat="1" ht="25.9" customHeight="1">
      <c r="B129" s="122"/>
      <c r="D129" s="123" t="s">
        <v>68</v>
      </c>
      <c r="E129" s="124" t="s">
        <v>1137</v>
      </c>
      <c r="F129" s="124" t="s">
        <v>1376</v>
      </c>
      <c r="J129" s="125">
        <f>BK129</f>
        <v>44576.49</v>
      </c>
      <c r="L129" s="122"/>
      <c r="M129" s="126"/>
      <c r="N129" s="127"/>
      <c r="O129" s="127"/>
      <c r="P129" s="128">
        <f>P130+P148+P150+P152+P156</f>
        <v>67.046546000000006</v>
      </c>
      <c r="Q129" s="127"/>
      <c r="R129" s="128">
        <f>R130+R148+R150+R152+R156</f>
        <v>17.819347196999999</v>
      </c>
      <c r="S129" s="127"/>
      <c r="T129" s="129">
        <f>T130+T148+T150+T152+T156</f>
        <v>0</v>
      </c>
      <c r="AR129" s="123" t="s">
        <v>77</v>
      </c>
      <c r="AT129" s="130" t="s">
        <v>68</v>
      </c>
      <c r="AU129" s="130" t="s">
        <v>69</v>
      </c>
      <c r="AY129" s="123" t="s">
        <v>182</v>
      </c>
      <c r="BK129" s="131">
        <f>BK130+BK148+BK150+BK152+BK156</f>
        <v>44576.49</v>
      </c>
    </row>
    <row r="130" spans="1:65" s="11" customFormat="1" ht="22.9" customHeight="1">
      <c r="B130" s="122"/>
      <c r="D130" s="123" t="s">
        <v>68</v>
      </c>
      <c r="E130" s="164" t="s">
        <v>77</v>
      </c>
      <c r="F130" s="164" t="s">
        <v>181</v>
      </c>
      <c r="J130" s="165">
        <f>BK130</f>
        <v>24783.059999999998</v>
      </c>
      <c r="L130" s="122"/>
      <c r="M130" s="126"/>
      <c r="N130" s="127"/>
      <c r="O130" s="127"/>
      <c r="P130" s="128">
        <f>SUM(P131:P147)</f>
        <v>37.808905000000003</v>
      </c>
      <c r="Q130" s="127"/>
      <c r="R130" s="128">
        <f>SUM(R131:R147)</f>
        <v>9.8871288499999999</v>
      </c>
      <c r="S130" s="127"/>
      <c r="T130" s="129">
        <f>SUM(T131:T147)</f>
        <v>0</v>
      </c>
      <c r="AR130" s="123" t="s">
        <v>77</v>
      </c>
      <c r="AT130" s="130" t="s">
        <v>68</v>
      </c>
      <c r="AU130" s="130" t="s">
        <v>77</v>
      </c>
      <c r="AY130" s="123" t="s">
        <v>182</v>
      </c>
      <c r="BK130" s="131">
        <f>SUM(BK131:BK147)</f>
        <v>24783.059999999998</v>
      </c>
    </row>
    <row r="131" spans="1:65" s="2" customFormat="1" ht="16.5" customHeight="1">
      <c r="A131" s="26"/>
      <c r="B131" s="132"/>
      <c r="C131" s="133" t="s">
        <v>77</v>
      </c>
      <c r="D131" s="133" t="s">
        <v>183</v>
      </c>
      <c r="E131" s="134" t="s">
        <v>2500</v>
      </c>
      <c r="F131" s="135" t="s">
        <v>2501</v>
      </c>
      <c r="G131" s="136" t="s">
        <v>236</v>
      </c>
      <c r="H131" s="137">
        <v>5.15</v>
      </c>
      <c r="I131" s="138">
        <v>37.020000000000003</v>
      </c>
      <c r="J131" s="138">
        <f t="shared" ref="J131:J147" si="0">ROUND(I131*H131,2)</f>
        <v>190.65</v>
      </c>
      <c r="K131" s="139"/>
      <c r="L131" s="27"/>
      <c r="M131" s="140" t="s">
        <v>1</v>
      </c>
      <c r="N131" s="141" t="s">
        <v>34</v>
      </c>
      <c r="O131" s="142">
        <v>7.5999999999999998E-2</v>
      </c>
      <c r="P131" s="142">
        <f t="shared" ref="P131:P147" si="1">O131*H131</f>
        <v>0.39140000000000003</v>
      </c>
      <c r="Q131" s="142">
        <v>0</v>
      </c>
      <c r="R131" s="142">
        <f t="shared" ref="R131:R147" si="2">Q131*H131</f>
        <v>0</v>
      </c>
      <c r="S131" s="142">
        <v>0</v>
      </c>
      <c r="T131" s="143">
        <f t="shared" ref="T131:T147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4" t="s">
        <v>187</v>
      </c>
      <c r="AT131" s="144" t="s">
        <v>183</v>
      </c>
      <c r="AU131" s="144" t="s">
        <v>79</v>
      </c>
      <c r="AY131" s="14" t="s">
        <v>182</v>
      </c>
      <c r="BE131" s="145">
        <f t="shared" ref="BE131:BE147" si="4">IF(N131="základní",J131,0)</f>
        <v>190.65</v>
      </c>
      <c r="BF131" s="145">
        <f t="shared" ref="BF131:BF147" si="5">IF(N131="snížená",J131,0)</f>
        <v>0</v>
      </c>
      <c r="BG131" s="145">
        <f t="shared" ref="BG131:BG147" si="6">IF(N131="zákl. přenesená",J131,0)</f>
        <v>0</v>
      </c>
      <c r="BH131" s="145">
        <f t="shared" ref="BH131:BH147" si="7">IF(N131="sníž. přenesená",J131,0)</f>
        <v>0</v>
      </c>
      <c r="BI131" s="145">
        <f t="shared" ref="BI131:BI147" si="8">IF(N131="nulová",J131,0)</f>
        <v>0</v>
      </c>
      <c r="BJ131" s="14" t="s">
        <v>77</v>
      </c>
      <c r="BK131" s="145">
        <f t="shared" ref="BK131:BK147" si="9">ROUND(I131*H131,2)</f>
        <v>190.65</v>
      </c>
      <c r="BL131" s="14" t="s">
        <v>187</v>
      </c>
      <c r="BM131" s="144" t="s">
        <v>79</v>
      </c>
    </row>
    <row r="132" spans="1:65" s="2" customFormat="1" ht="16.5" customHeight="1">
      <c r="A132" s="26"/>
      <c r="B132" s="132"/>
      <c r="C132" s="133" t="s">
        <v>79</v>
      </c>
      <c r="D132" s="133" t="s">
        <v>183</v>
      </c>
      <c r="E132" s="134" t="s">
        <v>2502</v>
      </c>
      <c r="F132" s="135" t="s">
        <v>2503</v>
      </c>
      <c r="G132" s="136" t="s">
        <v>236</v>
      </c>
      <c r="H132" s="137">
        <v>5.15</v>
      </c>
      <c r="I132" s="138">
        <v>679.47</v>
      </c>
      <c r="J132" s="138">
        <f t="shared" si="0"/>
        <v>3499.27</v>
      </c>
      <c r="K132" s="139"/>
      <c r="L132" s="27"/>
      <c r="M132" s="140" t="s">
        <v>1</v>
      </c>
      <c r="N132" s="141" t="s">
        <v>34</v>
      </c>
      <c r="O132" s="142">
        <v>1.84</v>
      </c>
      <c r="P132" s="142">
        <f t="shared" si="1"/>
        <v>9.4760000000000009</v>
      </c>
      <c r="Q132" s="142">
        <v>0</v>
      </c>
      <c r="R132" s="142">
        <f t="shared" si="2"/>
        <v>0</v>
      </c>
      <c r="S132" s="142">
        <v>0</v>
      </c>
      <c r="T132" s="143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4" t="s">
        <v>187</v>
      </c>
      <c r="AT132" s="144" t="s">
        <v>183</v>
      </c>
      <c r="AU132" s="144" t="s">
        <v>79</v>
      </c>
      <c r="AY132" s="14" t="s">
        <v>182</v>
      </c>
      <c r="BE132" s="145">
        <f t="shared" si="4"/>
        <v>3499.27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4" t="s">
        <v>77</v>
      </c>
      <c r="BK132" s="145">
        <f t="shared" si="9"/>
        <v>3499.27</v>
      </c>
      <c r="BL132" s="14" t="s">
        <v>187</v>
      </c>
      <c r="BM132" s="144" t="s">
        <v>187</v>
      </c>
    </row>
    <row r="133" spans="1:65" s="2" customFormat="1" ht="16.5" customHeight="1">
      <c r="A133" s="26"/>
      <c r="B133" s="132"/>
      <c r="C133" s="133" t="s">
        <v>190</v>
      </c>
      <c r="D133" s="133" t="s">
        <v>183</v>
      </c>
      <c r="E133" s="134" t="s">
        <v>2508</v>
      </c>
      <c r="F133" s="135" t="s">
        <v>2509</v>
      </c>
      <c r="G133" s="136" t="s">
        <v>197</v>
      </c>
      <c r="H133" s="137">
        <v>0.5</v>
      </c>
      <c r="I133" s="138">
        <v>229.69</v>
      </c>
      <c r="J133" s="138">
        <f t="shared" si="0"/>
        <v>114.85</v>
      </c>
      <c r="K133" s="139"/>
      <c r="L133" s="27"/>
      <c r="M133" s="140" t="s">
        <v>1</v>
      </c>
      <c r="N133" s="141" t="s">
        <v>34</v>
      </c>
      <c r="O133" s="142">
        <v>0.54700000000000004</v>
      </c>
      <c r="P133" s="142">
        <f t="shared" si="1"/>
        <v>0.27350000000000002</v>
      </c>
      <c r="Q133" s="142">
        <v>3.6904300000000001E-2</v>
      </c>
      <c r="R133" s="142">
        <f t="shared" si="2"/>
        <v>1.845215E-2</v>
      </c>
      <c r="S133" s="142">
        <v>0</v>
      </c>
      <c r="T133" s="143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4" t="s">
        <v>187</v>
      </c>
      <c r="AT133" s="144" t="s">
        <v>183</v>
      </c>
      <c r="AU133" s="144" t="s">
        <v>79</v>
      </c>
      <c r="AY133" s="14" t="s">
        <v>182</v>
      </c>
      <c r="BE133" s="145">
        <f t="shared" si="4"/>
        <v>114.85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4" t="s">
        <v>77</v>
      </c>
      <c r="BK133" s="145">
        <f t="shared" si="9"/>
        <v>114.85</v>
      </c>
      <c r="BL133" s="14" t="s">
        <v>187</v>
      </c>
      <c r="BM133" s="144" t="s">
        <v>194</v>
      </c>
    </row>
    <row r="134" spans="1:65" s="2" customFormat="1" ht="16.5" customHeight="1">
      <c r="A134" s="26"/>
      <c r="B134" s="132"/>
      <c r="C134" s="133" t="s">
        <v>187</v>
      </c>
      <c r="D134" s="133" t="s">
        <v>183</v>
      </c>
      <c r="E134" s="134" t="s">
        <v>2506</v>
      </c>
      <c r="F134" s="135" t="s">
        <v>2507</v>
      </c>
      <c r="G134" s="136" t="s">
        <v>197</v>
      </c>
      <c r="H134" s="137">
        <v>1</v>
      </c>
      <c r="I134" s="138">
        <v>280.08999999999997</v>
      </c>
      <c r="J134" s="138">
        <f t="shared" si="0"/>
        <v>280.08999999999997</v>
      </c>
      <c r="K134" s="139"/>
      <c r="L134" s="27"/>
      <c r="M134" s="140" t="s">
        <v>1</v>
      </c>
      <c r="N134" s="141" t="s">
        <v>34</v>
      </c>
      <c r="O134" s="142">
        <v>0.70299999999999996</v>
      </c>
      <c r="P134" s="142">
        <f t="shared" si="1"/>
        <v>0.70299999999999996</v>
      </c>
      <c r="Q134" s="142">
        <v>8.6767000000000007E-3</v>
      </c>
      <c r="R134" s="142">
        <f t="shared" si="2"/>
        <v>8.6767000000000007E-3</v>
      </c>
      <c r="S134" s="142">
        <v>0</v>
      </c>
      <c r="T134" s="143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4" t="s">
        <v>187</v>
      </c>
      <c r="AT134" s="144" t="s">
        <v>183</v>
      </c>
      <c r="AU134" s="144" t="s">
        <v>79</v>
      </c>
      <c r="AY134" s="14" t="s">
        <v>182</v>
      </c>
      <c r="BE134" s="145">
        <f t="shared" si="4"/>
        <v>280.08999999999997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4" t="s">
        <v>77</v>
      </c>
      <c r="BK134" s="145">
        <f t="shared" si="9"/>
        <v>280.08999999999997</v>
      </c>
      <c r="BL134" s="14" t="s">
        <v>187</v>
      </c>
      <c r="BM134" s="144" t="s">
        <v>198</v>
      </c>
    </row>
    <row r="135" spans="1:65" s="2" customFormat="1" ht="16.5" customHeight="1">
      <c r="A135" s="26"/>
      <c r="B135" s="132"/>
      <c r="C135" s="133" t="s">
        <v>199</v>
      </c>
      <c r="D135" s="133" t="s">
        <v>183</v>
      </c>
      <c r="E135" s="134" t="s">
        <v>2504</v>
      </c>
      <c r="F135" s="135" t="s">
        <v>2505</v>
      </c>
      <c r="G135" s="136" t="s">
        <v>197</v>
      </c>
      <c r="H135" s="137">
        <v>2</v>
      </c>
      <c r="I135" s="138">
        <v>58.34</v>
      </c>
      <c r="J135" s="138">
        <f t="shared" si="0"/>
        <v>116.68</v>
      </c>
      <c r="K135" s="139"/>
      <c r="L135" s="27"/>
      <c r="M135" s="140" t="s">
        <v>1</v>
      </c>
      <c r="N135" s="141" t="s">
        <v>34</v>
      </c>
      <c r="O135" s="142">
        <v>0.13300000000000001</v>
      </c>
      <c r="P135" s="142">
        <f t="shared" si="1"/>
        <v>0.26600000000000001</v>
      </c>
      <c r="Q135" s="142">
        <v>0</v>
      </c>
      <c r="R135" s="142">
        <f t="shared" si="2"/>
        <v>0</v>
      </c>
      <c r="S135" s="142">
        <v>0</v>
      </c>
      <c r="T135" s="143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4" t="s">
        <v>187</v>
      </c>
      <c r="AT135" s="144" t="s">
        <v>183</v>
      </c>
      <c r="AU135" s="144" t="s">
        <v>79</v>
      </c>
      <c r="AY135" s="14" t="s">
        <v>182</v>
      </c>
      <c r="BE135" s="145">
        <f t="shared" si="4"/>
        <v>116.68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4" t="s">
        <v>77</v>
      </c>
      <c r="BK135" s="145">
        <f t="shared" si="9"/>
        <v>116.68</v>
      </c>
      <c r="BL135" s="14" t="s">
        <v>187</v>
      </c>
      <c r="BM135" s="144" t="s">
        <v>104</v>
      </c>
    </row>
    <row r="136" spans="1:65" s="2" customFormat="1" ht="16.5" customHeight="1">
      <c r="A136" s="26"/>
      <c r="B136" s="132"/>
      <c r="C136" s="133" t="s">
        <v>194</v>
      </c>
      <c r="D136" s="133" t="s">
        <v>183</v>
      </c>
      <c r="E136" s="134" t="s">
        <v>207</v>
      </c>
      <c r="F136" s="135" t="s">
        <v>208</v>
      </c>
      <c r="G136" s="136" t="s">
        <v>209</v>
      </c>
      <c r="H136" s="137">
        <v>3.9</v>
      </c>
      <c r="I136" s="138">
        <v>47.05</v>
      </c>
      <c r="J136" s="138">
        <f t="shared" si="0"/>
        <v>183.5</v>
      </c>
      <c r="K136" s="139"/>
      <c r="L136" s="27"/>
      <c r="M136" s="140" t="s">
        <v>1</v>
      </c>
      <c r="N136" s="141" t="s">
        <v>34</v>
      </c>
      <c r="O136" s="142">
        <v>1.2999999999999999E-2</v>
      </c>
      <c r="P136" s="142">
        <f t="shared" si="1"/>
        <v>5.0699999999999995E-2</v>
      </c>
      <c r="Q136" s="142">
        <v>0</v>
      </c>
      <c r="R136" s="142">
        <f t="shared" si="2"/>
        <v>0</v>
      </c>
      <c r="S136" s="142">
        <v>0</v>
      </c>
      <c r="T136" s="143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4" t="s">
        <v>187</v>
      </c>
      <c r="AT136" s="144" t="s">
        <v>183</v>
      </c>
      <c r="AU136" s="144" t="s">
        <v>79</v>
      </c>
      <c r="AY136" s="14" t="s">
        <v>182</v>
      </c>
      <c r="BE136" s="145">
        <f t="shared" si="4"/>
        <v>183.5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4" t="s">
        <v>77</v>
      </c>
      <c r="BK136" s="145">
        <f t="shared" si="9"/>
        <v>183.5</v>
      </c>
      <c r="BL136" s="14" t="s">
        <v>187</v>
      </c>
      <c r="BM136" s="144" t="s">
        <v>110</v>
      </c>
    </row>
    <row r="137" spans="1:65" s="2" customFormat="1" ht="16.5" customHeight="1">
      <c r="A137" s="26"/>
      <c r="B137" s="132"/>
      <c r="C137" s="133" t="s">
        <v>204</v>
      </c>
      <c r="D137" s="133" t="s">
        <v>183</v>
      </c>
      <c r="E137" s="134" t="s">
        <v>2510</v>
      </c>
      <c r="F137" s="135" t="s">
        <v>2511</v>
      </c>
      <c r="G137" s="136" t="s">
        <v>209</v>
      </c>
      <c r="H137" s="137">
        <v>1.6</v>
      </c>
      <c r="I137" s="138">
        <v>479.3</v>
      </c>
      <c r="J137" s="138">
        <f t="shared" si="0"/>
        <v>766.88</v>
      </c>
      <c r="K137" s="139"/>
      <c r="L137" s="27"/>
      <c r="M137" s="140" t="s">
        <v>1</v>
      </c>
      <c r="N137" s="141" t="s">
        <v>34</v>
      </c>
      <c r="O137" s="142">
        <v>1.7629999999999999</v>
      </c>
      <c r="P137" s="142">
        <f t="shared" si="1"/>
        <v>2.8208000000000002</v>
      </c>
      <c r="Q137" s="142">
        <v>0</v>
      </c>
      <c r="R137" s="142">
        <f t="shared" si="2"/>
        <v>0</v>
      </c>
      <c r="S137" s="142">
        <v>0</v>
      </c>
      <c r="T137" s="143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4" t="s">
        <v>187</v>
      </c>
      <c r="AT137" s="144" t="s">
        <v>183</v>
      </c>
      <c r="AU137" s="144" t="s">
        <v>79</v>
      </c>
      <c r="AY137" s="14" t="s">
        <v>182</v>
      </c>
      <c r="BE137" s="145">
        <f t="shared" si="4"/>
        <v>766.88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4" t="s">
        <v>77</v>
      </c>
      <c r="BK137" s="145">
        <f t="shared" si="9"/>
        <v>766.88</v>
      </c>
      <c r="BL137" s="14" t="s">
        <v>187</v>
      </c>
      <c r="BM137" s="144" t="s">
        <v>116</v>
      </c>
    </row>
    <row r="138" spans="1:65" s="2" customFormat="1" ht="16.5" customHeight="1">
      <c r="A138" s="26"/>
      <c r="B138" s="132"/>
      <c r="C138" s="133" t="s">
        <v>198</v>
      </c>
      <c r="D138" s="133" t="s">
        <v>183</v>
      </c>
      <c r="E138" s="134" t="s">
        <v>2648</v>
      </c>
      <c r="F138" s="135" t="s">
        <v>2649</v>
      </c>
      <c r="G138" s="136" t="s">
        <v>209</v>
      </c>
      <c r="H138" s="137">
        <v>19.72</v>
      </c>
      <c r="I138" s="138">
        <v>295.95999999999998</v>
      </c>
      <c r="J138" s="138">
        <f t="shared" si="0"/>
        <v>5836.33</v>
      </c>
      <c r="K138" s="139"/>
      <c r="L138" s="27"/>
      <c r="M138" s="140" t="s">
        <v>1</v>
      </c>
      <c r="N138" s="141" t="s">
        <v>34</v>
      </c>
      <c r="O138" s="142">
        <v>0.441</v>
      </c>
      <c r="P138" s="142">
        <f t="shared" si="1"/>
        <v>8.6965199999999996</v>
      </c>
      <c r="Q138" s="142">
        <v>0</v>
      </c>
      <c r="R138" s="142">
        <f t="shared" si="2"/>
        <v>0</v>
      </c>
      <c r="S138" s="142">
        <v>0</v>
      </c>
      <c r="T138" s="143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4" t="s">
        <v>187</v>
      </c>
      <c r="AT138" s="144" t="s">
        <v>183</v>
      </c>
      <c r="AU138" s="144" t="s">
        <v>79</v>
      </c>
      <c r="AY138" s="14" t="s">
        <v>182</v>
      </c>
      <c r="BE138" s="145">
        <f t="shared" si="4"/>
        <v>5836.33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4" t="s">
        <v>77</v>
      </c>
      <c r="BK138" s="145">
        <f t="shared" si="9"/>
        <v>5836.33</v>
      </c>
      <c r="BL138" s="14" t="s">
        <v>187</v>
      </c>
      <c r="BM138" s="144" t="s">
        <v>121</v>
      </c>
    </row>
    <row r="139" spans="1:65" s="2" customFormat="1" ht="16.5" customHeight="1">
      <c r="A139" s="26"/>
      <c r="B139" s="132"/>
      <c r="C139" s="133" t="s">
        <v>210</v>
      </c>
      <c r="D139" s="133" t="s">
        <v>183</v>
      </c>
      <c r="E139" s="134" t="s">
        <v>244</v>
      </c>
      <c r="F139" s="135" t="s">
        <v>245</v>
      </c>
      <c r="G139" s="136" t="s">
        <v>209</v>
      </c>
      <c r="H139" s="137">
        <v>19.72</v>
      </c>
      <c r="I139" s="138">
        <v>39.51</v>
      </c>
      <c r="J139" s="138">
        <f t="shared" si="0"/>
        <v>779.14</v>
      </c>
      <c r="K139" s="139"/>
      <c r="L139" s="27"/>
      <c r="M139" s="140" t="s">
        <v>1</v>
      </c>
      <c r="N139" s="141" t="s">
        <v>34</v>
      </c>
      <c r="O139" s="142">
        <v>7.0000000000000007E-2</v>
      </c>
      <c r="P139" s="142">
        <f t="shared" si="1"/>
        <v>1.3804000000000001</v>
      </c>
      <c r="Q139" s="142">
        <v>0</v>
      </c>
      <c r="R139" s="142">
        <f t="shared" si="2"/>
        <v>0</v>
      </c>
      <c r="S139" s="142">
        <v>0</v>
      </c>
      <c r="T139" s="143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4" t="s">
        <v>187</v>
      </c>
      <c r="AT139" s="144" t="s">
        <v>183</v>
      </c>
      <c r="AU139" s="144" t="s">
        <v>79</v>
      </c>
      <c r="AY139" s="14" t="s">
        <v>182</v>
      </c>
      <c r="BE139" s="145">
        <f t="shared" si="4"/>
        <v>779.14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4" t="s">
        <v>77</v>
      </c>
      <c r="BK139" s="145">
        <f t="shared" si="9"/>
        <v>779.14</v>
      </c>
      <c r="BL139" s="14" t="s">
        <v>187</v>
      </c>
      <c r="BM139" s="144" t="s">
        <v>127</v>
      </c>
    </row>
    <row r="140" spans="1:65" s="2" customFormat="1" ht="21.75" customHeight="1">
      <c r="A140" s="26"/>
      <c r="B140" s="132"/>
      <c r="C140" s="133" t="s">
        <v>104</v>
      </c>
      <c r="D140" s="133" t="s">
        <v>183</v>
      </c>
      <c r="E140" s="134" t="s">
        <v>254</v>
      </c>
      <c r="F140" s="135" t="s">
        <v>255</v>
      </c>
      <c r="G140" s="136" t="s">
        <v>209</v>
      </c>
      <c r="H140" s="137">
        <v>7.3949999999999996</v>
      </c>
      <c r="I140" s="138">
        <v>259.22000000000003</v>
      </c>
      <c r="J140" s="138">
        <f t="shared" si="0"/>
        <v>1916.93</v>
      </c>
      <c r="K140" s="139"/>
      <c r="L140" s="27"/>
      <c r="M140" s="140" t="s">
        <v>1</v>
      </c>
      <c r="N140" s="141" t="s">
        <v>34</v>
      </c>
      <c r="O140" s="142">
        <v>8.6999999999999994E-2</v>
      </c>
      <c r="P140" s="142">
        <f t="shared" si="1"/>
        <v>0.64336499999999996</v>
      </c>
      <c r="Q140" s="142">
        <v>0</v>
      </c>
      <c r="R140" s="142">
        <f t="shared" si="2"/>
        <v>0</v>
      </c>
      <c r="S140" s="142">
        <v>0</v>
      </c>
      <c r="T140" s="143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4" t="s">
        <v>187</v>
      </c>
      <c r="AT140" s="144" t="s">
        <v>183</v>
      </c>
      <c r="AU140" s="144" t="s">
        <v>79</v>
      </c>
      <c r="AY140" s="14" t="s">
        <v>182</v>
      </c>
      <c r="BE140" s="145">
        <f t="shared" si="4"/>
        <v>1916.93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4" t="s">
        <v>77</v>
      </c>
      <c r="BK140" s="145">
        <f t="shared" si="9"/>
        <v>1916.93</v>
      </c>
      <c r="BL140" s="14" t="s">
        <v>187</v>
      </c>
      <c r="BM140" s="144" t="s">
        <v>215</v>
      </c>
    </row>
    <row r="141" spans="1:65" s="2" customFormat="1" ht="16.5" customHeight="1">
      <c r="A141" s="26"/>
      <c r="B141" s="132"/>
      <c r="C141" s="133" t="s">
        <v>107</v>
      </c>
      <c r="D141" s="133" t="s">
        <v>183</v>
      </c>
      <c r="E141" s="134" t="s">
        <v>257</v>
      </c>
      <c r="F141" s="135" t="s">
        <v>258</v>
      </c>
      <c r="G141" s="136" t="s">
        <v>209</v>
      </c>
      <c r="H141" s="137">
        <v>73.95</v>
      </c>
      <c r="I141" s="138">
        <v>15.86</v>
      </c>
      <c r="J141" s="138">
        <f t="shared" si="0"/>
        <v>1172.8499999999999</v>
      </c>
      <c r="K141" s="139"/>
      <c r="L141" s="27"/>
      <c r="M141" s="140" t="s">
        <v>1</v>
      </c>
      <c r="N141" s="141" t="s">
        <v>34</v>
      </c>
      <c r="O141" s="142">
        <v>5.0000000000000001E-3</v>
      </c>
      <c r="P141" s="142">
        <f t="shared" si="1"/>
        <v>0.36975000000000002</v>
      </c>
      <c r="Q141" s="142">
        <v>0</v>
      </c>
      <c r="R141" s="142">
        <f t="shared" si="2"/>
        <v>0</v>
      </c>
      <c r="S141" s="142">
        <v>0</v>
      </c>
      <c r="T141" s="143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4" t="s">
        <v>187</v>
      </c>
      <c r="AT141" s="144" t="s">
        <v>183</v>
      </c>
      <c r="AU141" s="144" t="s">
        <v>79</v>
      </c>
      <c r="AY141" s="14" t="s">
        <v>182</v>
      </c>
      <c r="BE141" s="145">
        <f t="shared" si="4"/>
        <v>1172.8499999999999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4" t="s">
        <v>77</v>
      </c>
      <c r="BK141" s="145">
        <f t="shared" si="9"/>
        <v>1172.8499999999999</v>
      </c>
      <c r="BL141" s="14" t="s">
        <v>187</v>
      </c>
      <c r="BM141" s="144" t="s">
        <v>218</v>
      </c>
    </row>
    <row r="142" spans="1:65" s="2" customFormat="1" ht="16.5" customHeight="1">
      <c r="A142" s="26"/>
      <c r="B142" s="132"/>
      <c r="C142" s="133" t="s">
        <v>110</v>
      </c>
      <c r="D142" s="133" t="s">
        <v>183</v>
      </c>
      <c r="E142" s="134" t="s">
        <v>261</v>
      </c>
      <c r="F142" s="135" t="s">
        <v>262</v>
      </c>
      <c r="G142" s="136" t="s">
        <v>209</v>
      </c>
      <c r="H142" s="137">
        <v>19.72</v>
      </c>
      <c r="I142" s="138">
        <v>44.64</v>
      </c>
      <c r="J142" s="138">
        <f t="shared" si="0"/>
        <v>880.3</v>
      </c>
      <c r="K142" s="139"/>
      <c r="L142" s="27"/>
      <c r="M142" s="140" t="s">
        <v>1</v>
      </c>
      <c r="N142" s="141" t="s">
        <v>34</v>
      </c>
      <c r="O142" s="142">
        <v>7.1999999999999995E-2</v>
      </c>
      <c r="P142" s="142">
        <f t="shared" si="1"/>
        <v>1.4198399999999998</v>
      </c>
      <c r="Q142" s="142">
        <v>0</v>
      </c>
      <c r="R142" s="142">
        <f t="shared" si="2"/>
        <v>0</v>
      </c>
      <c r="S142" s="142">
        <v>0</v>
      </c>
      <c r="T142" s="143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4" t="s">
        <v>187</v>
      </c>
      <c r="AT142" s="144" t="s">
        <v>183</v>
      </c>
      <c r="AU142" s="144" t="s">
        <v>79</v>
      </c>
      <c r="AY142" s="14" t="s">
        <v>182</v>
      </c>
      <c r="BE142" s="145">
        <f t="shared" si="4"/>
        <v>880.3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4" t="s">
        <v>77</v>
      </c>
      <c r="BK142" s="145">
        <f t="shared" si="9"/>
        <v>880.3</v>
      </c>
      <c r="BL142" s="14" t="s">
        <v>187</v>
      </c>
      <c r="BM142" s="144" t="s">
        <v>221</v>
      </c>
    </row>
    <row r="143" spans="1:65" s="2" customFormat="1" ht="16.5" customHeight="1">
      <c r="A143" s="26"/>
      <c r="B143" s="132"/>
      <c r="C143" s="133" t="s">
        <v>113</v>
      </c>
      <c r="D143" s="133" t="s">
        <v>183</v>
      </c>
      <c r="E143" s="134" t="s">
        <v>2514</v>
      </c>
      <c r="F143" s="135" t="s">
        <v>2515</v>
      </c>
      <c r="G143" s="136" t="s">
        <v>209</v>
      </c>
      <c r="H143" s="137">
        <v>19.72</v>
      </c>
      <c r="I143" s="138">
        <v>18.47</v>
      </c>
      <c r="J143" s="138">
        <f t="shared" si="0"/>
        <v>364.23</v>
      </c>
      <c r="K143" s="139"/>
      <c r="L143" s="27"/>
      <c r="M143" s="140" t="s">
        <v>1</v>
      </c>
      <c r="N143" s="141" t="s">
        <v>34</v>
      </c>
      <c r="O143" s="142">
        <v>8.9999999999999993E-3</v>
      </c>
      <c r="P143" s="142">
        <f t="shared" si="1"/>
        <v>0.17747999999999997</v>
      </c>
      <c r="Q143" s="142">
        <v>0</v>
      </c>
      <c r="R143" s="142">
        <f t="shared" si="2"/>
        <v>0</v>
      </c>
      <c r="S143" s="142">
        <v>0</v>
      </c>
      <c r="T143" s="143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4" t="s">
        <v>187</v>
      </c>
      <c r="AT143" s="144" t="s">
        <v>183</v>
      </c>
      <c r="AU143" s="144" t="s">
        <v>79</v>
      </c>
      <c r="AY143" s="14" t="s">
        <v>182</v>
      </c>
      <c r="BE143" s="145">
        <f t="shared" si="4"/>
        <v>364.23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4" t="s">
        <v>77</v>
      </c>
      <c r="BK143" s="145">
        <f t="shared" si="9"/>
        <v>364.23</v>
      </c>
      <c r="BL143" s="14" t="s">
        <v>187</v>
      </c>
      <c r="BM143" s="144" t="s">
        <v>224</v>
      </c>
    </row>
    <row r="144" spans="1:65" s="2" customFormat="1" ht="16.5" customHeight="1">
      <c r="A144" s="26"/>
      <c r="B144" s="132"/>
      <c r="C144" s="133" t="s">
        <v>116</v>
      </c>
      <c r="D144" s="133" t="s">
        <v>183</v>
      </c>
      <c r="E144" s="134" t="s">
        <v>268</v>
      </c>
      <c r="F144" s="135" t="s">
        <v>269</v>
      </c>
      <c r="G144" s="136" t="s">
        <v>209</v>
      </c>
      <c r="H144" s="137">
        <v>12.324999999999999</v>
      </c>
      <c r="I144" s="138">
        <v>127.25</v>
      </c>
      <c r="J144" s="138">
        <f t="shared" si="0"/>
        <v>1568.36</v>
      </c>
      <c r="K144" s="139"/>
      <c r="L144" s="27"/>
      <c r="M144" s="140" t="s">
        <v>1</v>
      </c>
      <c r="N144" s="141" t="s">
        <v>34</v>
      </c>
      <c r="O144" s="142">
        <v>0.32800000000000001</v>
      </c>
      <c r="P144" s="142">
        <f t="shared" si="1"/>
        <v>4.0426000000000002</v>
      </c>
      <c r="Q144" s="142">
        <v>0</v>
      </c>
      <c r="R144" s="142">
        <f t="shared" si="2"/>
        <v>0</v>
      </c>
      <c r="S144" s="142">
        <v>0</v>
      </c>
      <c r="T144" s="143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4" t="s">
        <v>187</v>
      </c>
      <c r="AT144" s="144" t="s">
        <v>183</v>
      </c>
      <c r="AU144" s="144" t="s">
        <v>79</v>
      </c>
      <c r="AY144" s="14" t="s">
        <v>182</v>
      </c>
      <c r="BE144" s="145">
        <f t="shared" si="4"/>
        <v>1568.36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4" t="s">
        <v>77</v>
      </c>
      <c r="BK144" s="145">
        <f t="shared" si="9"/>
        <v>1568.36</v>
      </c>
      <c r="BL144" s="14" t="s">
        <v>187</v>
      </c>
      <c r="BM144" s="144" t="s">
        <v>227</v>
      </c>
    </row>
    <row r="145" spans="1:65" s="2" customFormat="1" ht="21.75" customHeight="1">
      <c r="A145" s="26"/>
      <c r="B145" s="132"/>
      <c r="C145" s="133" t="s">
        <v>8</v>
      </c>
      <c r="D145" s="133" t="s">
        <v>183</v>
      </c>
      <c r="E145" s="134" t="s">
        <v>2650</v>
      </c>
      <c r="F145" s="135" t="s">
        <v>2651</v>
      </c>
      <c r="G145" s="136" t="s">
        <v>209</v>
      </c>
      <c r="H145" s="137">
        <v>4.93</v>
      </c>
      <c r="I145" s="138">
        <v>978.25</v>
      </c>
      <c r="J145" s="138">
        <f t="shared" si="0"/>
        <v>4822.7700000000004</v>
      </c>
      <c r="K145" s="139"/>
      <c r="L145" s="27"/>
      <c r="M145" s="140" t="s">
        <v>1</v>
      </c>
      <c r="N145" s="141" t="s">
        <v>34</v>
      </c>
      <c r="O145" s="142">
        <v>0.435</v>
      </c>
      <c r="P145" s="142">
        <f t="shared" si="1"/>
        <v>2.1445499999999997</v>
      </c>
      <c r="Q145" s="142">
        <v>2</v>
      </c>
      <c r="R145" s="142">
        <f t="shared" si="2"/>
        <v>9.86</v>
      </c>
      <c r="S145" s="142">
        <v>0</v>
      </c>
      <c r="T145" s="143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4" t="s">
        <v>187</v>
      </c>
      <c r="AT145" s="144" t="s">
        <v>183</v>
      </c>
      <c r="AU145" s="144" t="s">
        <v>79</v>
      </c>
      <c r="AY145" s="14" t="s">
        <v>182</v>
      </c>
      <c r="BE145" s="145">
        <f t="shared" si="4"/>
        <v>4822.7700000000004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4" t="s">
        <v>77</v>
      </c>
      <c r="BK145" s="145">
        <f t="shared" si="9"/>
        <v>4822.7700000000004</v>
      </c>
      <c r="BL145" s="14" t="s">
        <v>187</v>
      </c>
      <c r="BM145" s="144" t="s">
        <v>230</v>
      </c>
    </row>
    <row r="146" spans="1:65" s="2" customFormat="1" ht="16.5" customHeight="1">
      <c r="A146" s="26"/>
      <c r="B146" s="132"/>
      <c r="C146" s="133" t="s">
        <v>121</v>
      </c>
      <c r="D146" s="133" t="s">
        <v>183</v>
      </c>
      <c r="E146" s="134" t="s">
        <v>2455</v>
      </c>
      <c r="F146" s="135" t="s">
        <v>2456</v>
      </c>
      <c r="G146" s="136" t="s">
        <v>236</v>
      </c>
      <c r="H146" s="137">
        <v>19.5</v>
      </c>
      <c r="I146" s="138">
        <v>69.66</v>
      </c>
      <c r="J146" s="138">
        <f t="shared" si="0"/>
        <v>1358.37</v>
      </c>
      <c r="K146" s="139"/>
      <c r="L146" s="27"/>
      <c r="M146" s="140" t="s">
        <v>1</v>
      </c>
      <c r="N146" s="141" t="s">
        <v>34</v>
      </c>
      <c r="O146" s="142">
        <v>0.254</v>
      </c>
      <c r="P146" s="142">
        <f t="shared" si="1"/>
        <v>4.9530000000000003</v>
      </c>
      <c r="Q146" s="142">
        <v>0</v>
      </c>
      <c r="R146" s="142">
        <f t="shared" si="2"/>
        <v>0</v>
      </c>
      <c r="S146" s="142">
        <v>0</v>
      </c>
      <c r="T146" s="143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4" t="s">
        <v>187</v>
      </c>
      <c r="AT146" s="144" t="s">
        <v>183</v>
      </c>
      <c r="AU146" s="144" t="s">
        <v>79</v>
      </c>
      <c r="AY146" s="14" t="s">
        <v>182</v>
      </c>
      <c r="BE146" s="145">
        <f t="shared" si="4"/>
        <v>1358.37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4" t="s">
        <v>77</v>
      </c>
      <c r="BK146" s="145">
        <f t="shared" si="9"/>
        <v>1358.37</v>
      </c>
      <c r="BL146" s="14" t="s">
        <v>187</v>
      </c>
      <c r="BM146" s="144" t="s">
        <v>233</v>
      </c>
    </row>
    <row r="147" spans="1:65" s="2" customFormat="1" ht="16.5" customHeight="1">
      <c r="A147" s="26"/>
      <c r="B147" s="132"/>
      <c r="C147" s="133" t="s">
        <v>124</v>
      </c>
      <c r="D147" s="133" t="s">
        <v>183</v>
      </c>
      <c r="E147" s="134" t="s">
        <v>1384</v>
      </c>
      <c r="F147" s="135" t="s">
        <v>1385</v>
      </c>
      <c r="G147" s="136" t="s">
        <v>209</v>
      </c>
      <c r="H147" s="137">
        <v>5.1769999999999996</v>
      </c>
      <c r="I147" s="138">
        <v>180</v>
      </c>
      <c r="J147" s="138">
        <f t="shared" si="0"/>
        <v>931.86</v>
      </c>
      <c r="K147" s="139"/>
      <c r="L147" s="27"/>
      <c r="M147" s="140" t="s">
        <v>1</v>
      </c>
      <c r="N147" s="141" t="s">
        <v>34</v>
      </c>
      <c r="O147" s="142">
        <v>0</v>
      </c>
      <c r="P147" s="142">
        <f t="shared" si="1"/>
        <v>0</v>
      </c>
      <c r="Q147" s="142">
        <v>0</v>
      </c>
      <c r="R147" s="142">
        <f t="shared" si="2"/>
        <v>0</v>
      </c>
      <c r="S147" s="142">
        <v>0</v>
      </c>
      <c r="T147" s="143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4" t="s">
        <v>187</v>
      </c>
      <c r="AT147" s="144" t="s">
        <v>183</v>
      </c>
      <c r="AU147" s="144" t="s">
        <v>79</v>
      </c>
      <c r="AY147" s="14" t="s">
        <v>182</v>
      </c>
      <c r="BE147" s="145">
        <f t="shared" si="4"/>
        <v>931.86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4" t="s">
        <v>77</v>
      </c>
      <c r="BK147" s="145">
        <f t="shared" si="9"/>
        <v>931.86</v>
      </c>
      <c r="BL147" s="14" t="s">
        <v>187</v>
      </c>
      <c r="BM147" s="144" t="s">
        <v>237</v>
      </c>
    </row>
    <row r="148" spans="1:65" s="11" customFormat="1" ht="22.9" customHeight="1">
      <c r="B148" s="122"/>
      <c r="D148" s="123" t="s">
        <v>68</v>
      </c>
      <c r="E148" s="164" t="s">
        <v>79</v>
      </c>
      <c r="F148" s="164" t="s">
        <v>2457</v>
      </c>
      <c r="J148" s="165">
        <f>BK148</f>
        <v>163.92</v>
      </c>
      <c r="L148" s="122"/>
      <c r="M148" s="126"/>
      <c r="N148" s="127"/>
      <c r="O148" s="127"/>
      <c r="P148" s="128">
        <f>P149</f>
        <v>0.12325</v>
      </c>
      <c r="Q148" s="127"/>
      <c r="R148" s="128">
        <f>R149</f>
        <v>0</v>
      </c>
      <c r="S148" s="127"/>
      <c r="T148" s="129">
        <f>T149</f>
        <v>0</v>
      </c>
      <c r="AR148" s="123" t="s">
        <v>77</v>
      </c>
      <c r="AT148" s="130" t="s">
        <v>68</v>
      </c>
      <c r="AU148" s="130" t="s">
        <v>77</v>
      </c>
      <c r="AY148" s="123" t="s">
        <v>182</v>
      </c>
      <c r="BK148" s="131">
        <f>BK149</f>
        <v>163.92</v>
      </c>
    </row>
    <row r="149" spans="1:65" s="2" customFormat="1" ht="21.75" customHeight="1">
      <c r="A149" s="26"/>
      <c r="B149" s="132"/>
      <c r="C149" s="133" t="s">
        <v>127</v>
      </c>
      <c r="D149" s="133" t="s">
        <v>183</v>
      </c>
      <c r="E149" s="134" t="s">
        <v>293</v>
      </c>
      <c r="F149" s="135" t="s">
        <v>294</v>
      </c>
      <c r="G149" s="136" t="s">
        <v>236</v>
      </c>
      <c r="H149" s="137">
        <v>24.65</v>
      </c>
      <c r="I149" s="138">
        <v>6.65</v>
      </c>
      <c r="J149" s="138">
        <f>ROUND(I149*H149,2)</f>
        <v>163.92</v>
      </c>
      <c r="K149" s="139"/>
      <c r="L149" s="27"/>
      <c r="M149" s="140" t="s">
        <v>1</v>
      </c>
      <c r="N149" s="141" t="s">
        <v>34</v>
      </c>
      <c r="O149" s="142">
        <v>5.0000000000000001E-3</v>
      </c>
      <c r="P149" s="142">
        <f>O149*H149</f>
        <v>0.12325</v>
      </c>
      <c r="Q149" s="142">
        <v>0</v>
      </c>
      <c r="R149" s="142">
        <f>Q149*H149</f>
        <v>0</v>
      </c>
      <c r="S149" s="142">
        <v>0</v>
      </c>
      <c r="T149" s="143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4" t="s">
        <v>187</v>
      </c>
      <c r="AT149" s="144" t="s">
        <v>183</v>
      </c>
      <c r="AU149" s="144" t="s">
        <v>79</v>
      </c>
      <c r="AY149" s="14" t="s">
        <v>182</v>
      </c>
      <c r="BE149" s="145">
        <f>IF(N149="základní",J149,0)</f>
        <v>163.92</v>
      </c>
      <c r="BF149" s="145">
        <f>IF(N149="snížená",J149,0)</f>
        <v>0</v>
      </c>
      <c r="BG149" s="145">
        <f>IF(N149="zákl. přenesená",J149,0)</f>
        <v>0</v>
      </c>
      <c r="BH149" s="145">
        <f>IF(N149="sníž. přenesená",J149,0)</f>
        <v>0</v>
      </c>
      <c r="BI149" s="145">
        <f>IF(N149="nulová",J149,0)</f>
        <v>0</v>
      </c>
      <c r="BJ149" s="14" t="s">
        <v>77</v>
      </c>
      <c r="BK149" s="145">
        <f>ROUND(I149*H149,2)</f>
        <v>163.92</v>
      </c>
      <c r="BL149" s="14" t="s">
        <v>187</v>
      </c>
      <c r="BM149" s="144" t="s">
        <v>240</v>
      </c>
    </row>
    <row r="150" spans="1:65" s="11" customFormat="1" ht="22.9" customHeight="1">
      <c r="B150" s="122"/>
      <c r="D150" s="123" t="s">
        <v>68</v>
      </c>
      <c r="E150" s="164" t="s">
        <v>187</v>
      </c>
      <c r="F150" s="164" t="s">
        <v>455</v>
      </c>
      <c r="J150" s="165">
        <f>BK150</f>
        <v>2788.46</v>
      </c>
      <c r="L150" s="122"/>
      <c r="M150" s="126"/>
      <c r="N150" s="127"/>
      <c r="O150" s="127"/>
      <c r="P150" s="128">
        <f>P151</f>
        <v>4.1781749999999995</v>
      </c>
      <c r="Q150" s="127"/>
      <c r="R150" s="128">
        <f>R151</f>
        <v>4.6607480499999996</v>
      </c>
      <c r="S150" s="127"/>
      <c r="T150" s="129">
        <f>T151</f>
        <v>0</v>
      </c>
      <c r="AR150" s="123" t="s">
        <v>77</v>
      </c>
      <c r="AT150" s="130" t="s">
        <v>68</v>
      </c>
      <c r="AU150" s="130" t="s">
        <v>77</v>
      </c>
      <c r="AY150" s="123" t="s">
        <v>182</v>
      </c>
      <c r="BK150" s="131">
        <f>BK151</f>
        <v>2788.46</v>
      </c>
    </row>
    <row r="151" spans="1:65" s="2" customFormat="1" ht="16.5" customHeight="1">
      <c r="A151" s="26"/>
      <c r="B151" s="132"/>
      <c r="C151" s="133" t="s">
        <v>130</v>
      </c>
      <c r="D151" s="133" t="s">
        <v>183</v>
      </c>
      <c r="E151" s="134" t="s">
        <v>2518</v>
      </c>
      <c r="F151" s="135" t="s">
        <v>2652</v>
      </c>
      <c r="G151" s="136" t="s">
        <v>209</v>
      </c>
      <c r="H151" s="137">
        <v>2.4649999999999999</v>
      </c>
      <c r="I151" s="138">
        <v>1131.22</v>
      </c>
      <c r="J151" s="138">
        <f>ROUND(I151*H151,2)</f>
        <v>2788.46</v>
      </c>
      <c r="K151" s="139"/>
      <c r="L151" s="27"/>
      <c r="M151" s="140" t="s">
        <v>1</v>
      </c>
      <c r="N151" s="141" t="s">
        <v>34</v>
      </c>
      <c r="O151" s="142">
        <v>1.6950000000000001</v>
      </c>
      <c r="P151" s="142">
        <f>O151*H151</f>
        <v>4.1781749999999995</v>
      </c>
      <c r="Q151" s="142">
        <v>1.8907700000000001</v>
      </c>
      <c r="R151" s="142">
        <f>Q151*H151</f>
        <v>4.6607480499999996</v>
      </c>
      <c r="S151" s="142">
        <v>0</v>
      </c>
      <c r="T151" s="143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4" t="s">
        <v>187</v>
      </c>
      <c r="AT151" s="144" t="s">
        <v>183</v>
      </c>
      <c r="AU151" s="144" t="s">
        <v>79</v>
      </c>
      <c r="AY151" s="14" t="s">
        <v>182</v>
      </c>
      <c r="BE151" s="145">
        <f>IF(N151="základní",J151,0)</f>
        <v>2788.46</v>
      </c>
      <c r="BF151" s="145">
        <f>IF(N151="snížená",J151,0)</f>
        <v>0</v>
      </c>
      <c r="BG151" s="145">
        <f>IF(N151="zákl. přenesená",J151,0)</f>
        <v>0</v>
      </c>
      <c r="BH151" s="145">
        <f>IF(N151="sníž. přenesená",J151,0)</f>
        <v>0</v>
      </c>
      <c r="BI151" s="145">
        <f>IF(N151="nulová",J151,0)</f>
        <v>0</v>
      </c>
      <c r="BJ151" s="14" t="s">
        <v>77</v>
      </c>
      <c r="BK151" s="145">
        <f>ROUND(I151*H151,2)</f>
        <v>2788.46</v>
      </c>
      <c r="BL151" s="14" t="s">
        <v>187</v>
      </c>
      <c r="BM151" s="144" t="s">
        <v>243</v>
      </c>
    </row>
    <row r="152" spans="1:65" s="11" customFormat="1" ht="22.9" customHeight="1">
      <c r="B152" s="122"/>
      <c r="D152" s="123" t="s">
        <v>68</v>
      </c>
      <c r="E152" s="164" t="s">
        <v>199</v>
      </c>
      <c r="F152" s="164" t="s">
        <v>2460</v>
      </c>
      <c r="J152" s="165">
        <f>BK152</f>
        <v>9585.8000000000011</v>
      </c>
      <c r="L152" s="122"/>
      <c r="M152" s="126"/>
      <c r="N152" s="127"/>
      <c r="O152" s="127"/>
      <c r="P152" s="128">
        <f>SUM(P153:P155)</f>
        <v>5.0132159999999999</v>
      </c>
      <c r="Q152" s="127"/>
      <c r="R152" s="128">
        <f>SUM(R153:R155)</f>
        <v>2.9900900000000004</v>
      </c>
      <c r="S152" s="127"/>
      <c r="T152" s="129">
        <f>SUM(T153:T155)</f>
        <v>0</v>
      </c>
      <c r="AR152" s="123" t="s">
        <v>77</v>
      </c>
      <c r="AT152" s="130" t="s">
        <v>68</v>
      </c>
      <c r="AU152" s="130" t="s">
        <v>77</v>
      </c>
      <c r="AY152" s="123" t="s">
        <v>182</v>
      </c>
      <c r="BK152" s="131">
        <f>SUM(BK153:BK155)</f>
        <v>9585.8000000000011</v>
      </c>
    </row>
    <row r="153" spans="1:65" s="2" customFormat="1" ht="16.5" customHeight="1">
      <c r="A153" s="26"/>
      <c r="B153" s="132"/>
      <c r="C153" s="133" t="s">
        <v>215</v>
      </c>
      <c r="D153" s="133" t="s">
        <v>183</v>
      </c>
      <c r="E153" s="134" t="s">
        <v>2520</v>
      </c>
      <c r="F153" s="135" t="s">
        <v>2521</v>
      </c>
      <c r="G153" s="136" t="s">
        <v>209</v>
      </c>
      <c r="H153" s="137">
        <v>1.03</v>
      </c>
      <c r="I153" s="138">
        <v>1366.2</v>
      </c>
      <c r="J153" s="138">
        <f>ROUND(I153*H153,2)</f>
        <v>1407.19</v>
      </c>
      <c r="K153" s="139"/>
      <c r="L153" s="27"/>
      <c r="M153" s="140" t="s">
        <v>1</v>
      </c>
      <c r="N153" s="141" t="s">
        <v>34</v>
      </c>
      <c r="O153" s="142">
        <v>0.113</v>
      </c>
      <c r="P153" s="142">
        <f>O153*H153</f>
        <v>0.11639000000000001</v>
      </c>
      <c r="Q153" s="142">
        <v>0.23</v>
      </c>
      <c r="R153" s="142">
        <f>Q153*H153</f>
        <v>0.23690000000000003</v>
      </c>
      <c r="S153" s="142">
        <v>0</v>
      </c>
      <c r="T153" s="143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4" t="s">
        <v>187</v>
      </c>
      <c r="AT153" s="144" t="s">
        <v>183</v>
      </c>
      <c r="AU153" s="144" t="s">
        <v>79</v>
      </c>
      <c r="AY153" s="14" t="s">
        <v>182</v>
      </c>
      <c r="BE153" s="145">
        <f>IF(N153="základní",J153,0)</f>
        <v>1407.19</v>
      </c>
      <c r="BF153" s="145">
        <f>IF(N153="snížená",J153,0)</f>
        <v>0</v>
      </c>
      <c r="BG153" s="145">
        <f>IF(N153="zákl. přenesená",J153,0)</f>
        <v>0</v>
      </c>
      <c r="BH153" s="145">
        <f>IF(N153="sníž. přenesená",J153,0)</f>
        <v>0</v>
      </c>
      <c r="BI153" s="145">
        <f>IF(N153="nulová",J153,0)</f>
        <v>0</v>
      </c>
      <c r="BJ153" s="14" t="s">
        <v>77</v>
      </c>
      <c r="BK153" s="145">
        <f>ROUND(I153*H153,2)</f>
        <v>1407.19</v>
      </c>
      <c r="BL153" s="14" t="s">
        <v>187</v>
      </c>
      <c r="BM153" s="144" t="s">
        <v>246</v>
      </c>
    </row>
    <row r="154" spans="1:65" s="2" customFormat="1" ht="16.5" customHeight="1">
      <c r="A154" s="26"/>
      <c r="B154" s="132"/>
      <c r="C154" s="133" t="s">
        <v>7</v>
      </c>
      <c r="D154" s="133" t="s">
        <v>183</v>
      </c>
      <c r="E154" s="134" t="s">
        <v>2522</v>
      </c>
      <c r="F154" s="135" t="s">
        <v>2523</v>
      </c>
      <c r="G154" s="136" t="s">
        <v>275</v>
      </c>
      <c r="H154" s="137">
        <v>1.133</v>
      </c>
      <c r="I154" s="138">
        <v>3727.36</v>
      </c>
      <c r="J154" s="138">
        <f>ROUND(I154*H154,2)</f>
        <v>4223.1000000000004</v>
      </c>
      <c r="K154" s="139"/>
      <c r="L154" s="27"/>
      <c r="M154" s="140" t="s">
        <v>1</v>
      </c>
      <c r="N154" s="141" t="s">
        <v>34</v>
      </c>
      <c r="O154" s="142">
        <v>3.4220000000000002</v>
      </c>
      <c r="P154" s="142">
        <f>O154*H154</f>
        <v>3.8771260000000001</v>
      </c>
      <c r="Q154" s="142">
        <v>1.01</v>
      </c>
      <c r="R154" s="142">
        <f>Q154*H154</f>
        <v>1.1443300000000001</v>
      </c>
      <c r="S154" s="142">
        <v>0</v>
      </c>
      <c r="T154" s="143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4" t="s">
        <v>187</v>
      </c>
      <c r="AT154" s="144" t="s">
        <v>183</v>
      </c>
      <c r="AU154" s="144" t="s">
        <v>79</v>
      </c>
      <c r="AY154" s="14" t="s">
        <v>182</v>
      </c>
      <c r="BE154" s="145">
        <f>IF(N154="základní",J154,0)</f>
        <v>4223.1000000000004</v>
      </c>
      <c r="BF154" s="145">
        <f>IF(N154="snížená",J154,0)</f>
        <v>0</v>
      </c>
      <c r="BG154" s="145">
        <f>IF(N154="zákl. přenesená",J154,0)</f>
        <v>0</v>
      </c>
      <c r="BH154" s="145">
        <f>IF(N154="sníž. přenesená",J154,0)</f>
        <v>0</v>
      </c>
      <c r="BI154" s="145">
        <f>IF(N154="nulová",J154,0)</f>
        <v>0</v>
      </c>
      <c r="BJ154" s="14" t="s">
        <v>77</v>
      </c>
      <c r="BK154" s="145">
        <f>ROUND(I154*H154,2)</f>
        <v>4223.1000000000004</v>
      </c>
      <c r="BL154" s="14" t="s">
        <v>187</v>
      </c>
      <c r="BM154" s="144" t="s">
        <v>249</v>
      </c>
    </row>
    <row r="155" spans="1:65" s="2" customFormat="1" ht="16.5" customHeight="1">
      <c r="A155" s="26"/>
      <c r="B155" s="132"/>
      <c r="C155" s="133" t="s">
        <v>218</v>
      </c>
      <c r="D155" s="133" t="s">
        <v>183</v>
      </c>
      <c r="E155" s="134" t="s">
        <v>2524</v>
      </c>
      <c r="F155" s="135" t="s">
        <v>2525</v>
      </c>
      <c r="G155" s="136" t="s">
        <v>236</v>
      </c>
      <c r="H155" s="137">
        <v>10.3</v>
      </c>
      <c r="I155" s="138">
        <v>384.03</v>
      </c>
      <c r="J155" s="138">
        <f>ROUND(I155*H155,2)</f>
        <v>3955.51</v>
      </c>
      <c r="K155" s="139"/>
      <c r="L155" s="27"/>
      <c r="M155" s="140" t="s">
        <v>1</v>
      </c>
      <c r="N155" s="141" t="s">
        <v>34</v>
      </c>
      <c r="O155" s="142">
        <v>9.9000000000000005E-2</v>
      </c>
      <c r="P155" s="142">
        <f>O155*H155</f>
        <v>1.0197000000000001</v>
      </c>
      <c r="Q155" s="142">
        <v>0.15620000000000001</v>
      </c>
      <c r="R155" s="142">
        <f>Q155*H155</f>
        <v>1.6088600000000002</v>
      </c>
      <c r="S155" s="142">
        <v>0</v>
      </c>
      <c r="T155" s="143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4" t="s">
        <v>187</v>
      </c>
      <c r="AT155" s="144" t="s">
        <v>183</v>
      </c>
      <c r="AU155" s="144" t="s">
        <v>79</v>
      </c>
      <c r="AY155" s="14" t="s">
        <v>182</v>
      </c>
      <c r="BE155" s="145">
        <f>IF(N155="základní",J155,0)</f>
        <v>3955.51</v>
      </c>
      <c r="BF155" s="145">
        <f>IF(N155="snížená",J155,0)</f>
        <v>0</v>
      </c>
      <c r="BG155" s="145">
        <f>IF(N155="zákl. přenesená",J155,0)</f>
        <v>0</v>
      </c>
      <c r="BH155" s="145">
        <f>IF(N155="sníž. přenesená",J155,0)</f>
        <v>0</v>
      </c>
      <c r="BI155" s="145">
        <f>IF(N155="nulová",J155,0)</f>
        <v>0</v>
      </c>
      <c r="BJ155" s="14" t="s">
        <v>77</v>
      </c>
      <c r="BK155" s="145">
        <f>ROUND(I155*H155,2)</f>
        <v>3955.51</v>
      </c>
      <c r="BL155" s="14" t="s">
        <v>187</v>
      </c>
      <c r="BM155" s="144" t="s">
        <v>252</v>
      </c>
    </row>
    <row r="156" spans="1:65" s="11" customFormat="1" ht="22.9" customHeight="1">
      <c r="B156" s="122"/>
      <c r="D156" s="123" t="s">
        <v>68</v>
      </c>
      <c r="E156" s="164" t="s">
        <v>210</v>
      </c>
      <c r="F156" s="164" t="s">
        <v>1390</v>
      </c>
      <c r="J156" s="165">
        <f>BK156</f>
        <v>7255.25</v>
      </c>
      <c r="L156" s="122"/>
      <c r="M156" s="126"/>
      <c r="N156" s="127"/>
      <c r="O156" s="127"/>
      <c r="P156" s="128">
        <f>P157+P160</f>
        <v>19.923000000000002</v>
      </c>
      <c r="Q156" s="127"/>
      <c r="R156" s="128">
        <f>R157+R160</f>
        <v>0.281380297</v>
      </c>
      <c r="S156" s="127"/>
      <c r="T156" s="129">
        <f>T157+T160</f>
        <v>0</v>
      </c>
      <c r="AR156" s="123" t="s">
        <v>77</v>
      </c>
      <c r="AT156" s="130" t="s">
        <v>68</v>
      </c>
      <c r="AU156" s="130" t="s">
        <v>77</v>
      </c>
      <c r="AY156" s="123" t="s">
        <v>182</v>
      </c>
      <c r="BK156" s="131">
        <f>BK157+BK160</f>
        <v>7255.25</v>
      </c>
    </row>
    <row r="157" spans="1:65" s="11" customFormat="1" ht="20.85" customHeight="1">
      <c r="B157" s="122"/>
      <c r="D157" s="123" t="s">
        <v>68</v>
      </c>
      <c r="E157" s="164" t="s">
        <v>512</v>
      </c>
      <c r="F157" s="164" t="s">
        <v>2481</v>
      </c>
      <c r="J157" s="165">
        <f>BK157</f>
        <v>3040.39</v>
      </c>
      <c r="L157" s="122"/>
      <c r="M157" s="126"/>
      <c r="N157" s="127"/>
      <c r="O157" s="127"/>
      <c r="P157" s="128">
        <f>SUM(P158:P159)</f>
        <v>6.7510000000000003</v>
      </c>
      <c r="Q157" s="127"/>
      <c r="R157" s="128">
        <f>SUM(R158:R159)</f>
        <v>0.281380297</v>
      </c>
      <c r="S157" s="127"/>
      <c r="T157" s="129">
        <f>SUM(T158:T159)</f>
        <v>0</v>
      </c>
      <c r="AR157" s="123" t="s">
        <v>77</v>
      </c>
      <c r="AT157" s="130" t="s">
        <v>68</v>
      </c>
      <c r="AU157" s="130" t="s">
        <v>79</v>
      </c>
      <c r="AY157" s="123" t="s">
        <v>182</v>
      </c>
      <c r="BK157" s="131">
        <f>SUM(BK158:BK159)</f>
        <v>3040.39</v>
      </c>
    </row>
    <row r="158" spans="1:65" s="2" customFormat="1" ht="16.5" customHeight="1">
      <c r="A158" s="26"/>
      <c r="B158" s="132"/>
      <c r="C158" s="133" t="s">
        <v>253</v>
      </c>
      <c r="D158" s="133" t="s">
        <v>183</v>
      </c>
      <c r="E158" s="134" t="s">
        <v>2494</v>
      </c>
      <c r="F158" s="135" t="s">
        <v>2495</v>
      </c>
      <c r="G158" s="136" t="s">
        <v>197</v>
      </c>
      <c r="H158" s="137">
        <v>20.6</v>
      </c>
      <c r="I158" s="138">
        <v>125.79</v>
      </c>
      <c r="J158" s="138">
        <f>ROUND(I158*H158,2)</f>
        <v>2591.27</v>
      </c>
      <c r="K158" s="139"/>
      <c r="L158" s="27"/>
      <c r="M158" s="140" t="s">
        <v>1</v>
      </c>
      <c r="N158" s="141" t="s">
        <v>34</v>
      </c>
      <c r="O158" s="142">
        <v>0.30499999999999999</v>
      </c>
      <c r="P158" s="142">
        <f>O158*H158</f>
        <v>6.2830000000000004</v>
      </c>
      <c r="Q158" s="142">
        <v>1.995E-6</v>
      </c>
      <c r="R158" s="142">
        <f>Q158*H158</f>
        <v>4.1097000000000003E-5</v>
      </c>
      <c r="S158" s="142">
        <v>0</v>
      </c>
      <c r="T158" s="143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4" t="s">
        <v>187</v>
      </c>
      <c r="AT158" s="144" t="s">
        <v>183</v>
      </c>
      <c r="AU158" s="144" t="s">
        <v>190</v>
      </c>
      <c r="AY158" s="14" t="s">
        <v>182</v>
      </c>
      <c r="BE158" s="145">
        <f>IF(N158="základní",J158,0)</f>
        <v>2591.27</v>
      </c>
      <c r="BF158" s="145">
        <f>IF(N158="snížená",J158,0)</f>
        <v>0</v>
      </c>
      <c r="BG158" s="145">
        <f>IF(N158="zákl. přenesená",J158,0)</f>
        <v>0</v>
      </c>
      <c r="BH158" s="145">
        <f>IF(N158="sníž. přenesená",J158,0)</f>
        <v>0</v>
      </c>
      <c r="BI158" s="145">
        <f>IF(N158="nulová",J158,0)</f>
        <v>0</v>
      </c>
      <c r="BJ158" s="14" t="s">
        <v>77</v>
      </c>
      <c r="BK158" s="145">
        <f>ROUND(I158*H158,2)</f>
        <v>2591.27</v>
      </c>
      <c r="BL158" s="14" t="s">
        <v>187</v>
      </c>
      <c r="BM158" s="144" t="s">
        <v>256</v>
      </c>
    </row>
    <row r="159" spans="1:65" s="2" customFormat="1" ht="16.5" customHeight="1">
      <c r="A159" s="26"/>
      <c r="B159" s="132"/>
      <c r="C159" s="133" t="s">
        <v>221</v>
      </c>
      <c r="D159" s="133" t="s">
        <v>183</v>
      </c>
      <c r="E159" s="134" t="s">
        <v>2644</v>
      </c>
      <c r="F159" s="135" t="s">
        <v>2645</v>
      </c>
      <c r="G159" s="136" t="s">
        <v>197</v>
      </c>
      <c r="H159" s="137">
        <v>2</v>
      </c>
      <c r="I159" s="138">
        <v>224.56</v>
      </c>
      <c r="J159" s="138">
        <f>ROUND(I159*H159,2)</f>
        <v>449.12</v>
      </c>
      <c r="K159" s="139"/>
      <c r="L159" s="27"/>
      <c r="M159" s="140" t="s">
        <v>1</v>
      </c>
      <c r="N159" s="141" t="s">
        <v>34</v>
      </c>
      <c r="O159" s="142">
        <v>0.23400000000000001</v>
      </c>
      <c r="P159" s="142">
        <f>O159*H159</f>
        <v>0.46800000000000003</v>
      </c>
      <c r="Q159" s="142">
        <v>0.14066960000000001</v>
      </c>
      <c r="R159" s="142">
        <f>Q159*H159</f>
        <v>0.28133920000000001</v>
      </c>
      <c r="S159" s="142">
        <v>0</v>
      </c>
      <c r="T159" s="143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4" t="s">
        <v>187</v>
      </c>
      <c r="AT159" s="144" t="s">
        <v>183</v>
      </c>
      <c r="AU159" s="144" t="s">
        <v>190</v>
      </c>
      <c r="AY159" s="14" t="s">
        <v>182</v>
      </c>
      <c r="BE159" s="145">
        <f>IF(N159="základní",J159,0)</f>
        <v>449.12</v>
      </c>
      <c r="BF159" s="145">
        <f>IF(N159="snížená",J159,0)</f>
        <v>0</v>
      </c>
      <c r="BG159" s="145">
        <f>IF(N159="zákl. přenesená",J159,0)</f>
        <v>0</v>
      </c>
      <c r="BH159" s="145">
        <f>IF(N159="sníž. přenesená",J159,0)</f>
        <v>0</v>
      </c>
      <c r="BI159" s="145">
        <f>IF(N159="nulová",J159,0)</f>
        <v>0</v>
      </c>
      <c r="BJ159" s="14" t="s">
        <v>77</v>
      </c>
      <c r="BK159" s="145">
        <f>ROUND(I159*H159,2)</f>
        <v>449.12</v>
      </c>
      <c r="BL159" s="14" t="s">
        <v>187</v>
      </c>
      <c r="BM159" s="144" t="s">
        <v>259</v>
      </c>
    </row>
    <row r="160" spans="1:65" s="11" customFormat="1" ht="20.85" customHeight="1">
      <c r="B160" s="122"/>
      <c r="D160" s="123" t="s">
        <v>68</v>
      </c>
      <c r="E160" s="164" t="s">
        <v>543</v>
      </c>
      <c r="F160" s="164" t="s">
        <v>1418</v>
      </c>
      <c r="J160" s="165">
        <f>BK160</f>
        <v>4214.8599999999997</v>
      </c>
      <c r="L160" s="122"/>
      <c r="M160" s="126"/>
      <c r="N160" s="127"/>
      <c r="O160" s="127"/>
      <c r="P160" s="128">
        <f>P161</f>
        <v>13.172000000000001</v>
      </c>
      <c r="Q160" s="127"/>
      <c r="R160" s="128">
        <f>R161</f>
        <v>0</v>
      </c>
      <c r="S160" s="127"/>
      <c r="T160" s="129">
        <f>T161</f>
        <v>0</v>
      </c>
      <c r="AR160" s="123" t="s">
        <v>77</v>
      </c>
      <c r="AT160" s="130" t="s">
        <v>68</v>
      </c>
      <c r="AU160" s="130" t="s">
        <v>79</v>
      </c>
      <c r="AY160" s="123" t="s">
        <v>182</v>
      </c>
      <c r="BK160" s="131">
        <f>BK161</f>
        <v>4214.8599999999997</v>
      </c>
    </row>
    <row r="161" spans="1:65" s="2" customFormat="1" ht="16.5" customHeight="1">
      <c r="A161" s="26"/>
      <c r="B161" s="132"/>
      <c r="C161" s="133" t="s">
        <v>260</v>
      </c>
      <c r="D161" s="133" t="s">
        <v>183</v>
      </c>
      <c r="E161" s="134" t="s">
        <v>2653</v>
      </c>
      <c r="F161" s="135" t="s">
        <v>2654</v>
      </c>
      <c r="G161" s="136" t="s">
        <v>275</v>
      </c>
      <c r="H161" s="137">
        <v>8.9</v>
      </c>
      <c r="I161" s="138">
        <v>473.58</v>
      </c>
      <c r="J161" s="138">
        <f>ROUND(I161*H161,2)</f>
        <v>4214.8599999999997</v>
      </c>
      <c r="K161" s="139"/>
      <c r="L161" s="27"/>
      <c r="M161" s="140" t="s">
        <v>1</v>
      </c>
      <c r="N161" s="141" t="s">
        <v>34</v>
      </c>
      <c r="O161" s="142">
        <v>1.48</v>
      </c>
      <c r="P161" s="142">
        <f>O161*H161</f>
        <v>13.172000000000001</v>
      </c>
      <c r="Q161" s="142">
        <v>0</v>
      </c>
      <c r="R161" s="142">
        <f>Q161*H161</f>
        <v>0</v>
      </c>
      <c r="S161" s="142">
        <v>0</v>
      </c>
      <c r="T161" s="143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4" t="s">
        <v>187</v>
      </c>
      <c r="AT161" s="144" t="s">
        <v>183</v>
      </c>
      <c r="AU161" s="144" t="s">
        <v>190</v>
      </c>
      <c r="AY161" s="14" t="s">
        <v>182</v>
      </c>
      <c r="BE161" s="145">
        <f>IF(N161="základní",J161,0)</f>
        <v>4214.8599999999997</v>
      </c>
      <c r="BF161" s="145">
        <f>IF(N161="snížená",J161,0)</f>
        <v>0</v>
      </c>
      <c r="BG161" s="145">
        <f>IF(N161="zákl. přenesená",J161,0)</f>
        <v>0</v>
      </c>
      <c r="BH161" s="145">
        <f>IF(N161="sníž. přenesená",J161,0)</f>
        <v>0</v>
      </c>
      <c r="BI161" s="145">
        <f>IF(N161="nulová",J161,0)</f>
        <v>0</v>
      </c>
      <c r="BJ161" s="14" t="s">
        <v>77</v>
      </c>
      <c r="BK161" s="145">
        <f>ROUND(I161*H161,2)</f>
        <v>4214.8599999999997</v>
      </c>
      <c r="BL161" s="14" t="s">
        <v>187</v>
      </c>
      <c r="BM161" s="144" t="s">
        <v>263</v>
      </c>
    </row>
    <row r="162" spans="1:65" s="11" customFormat="1" ht="25.9" customHeight="1">
      <c r="B162" s="122"/>
      <c r="D162" s="123" t="s">
        <v>68</v>
      </c>
      <c r="E162" s="124" t="s">
        <v>272</v>
      </c>
      <c r="F162" s="124" t="s">
        <v>1153</v>
      </c>
      <c r="J162" s="125">
        <f>BK162</f>
        <v>53586.5</v>
      </c>
      <c r="L162" s="122"/>
      <c r="M162" s="126"/>
      <c r="N162" s="127"/>
      <c r="O162" s="127"/>
      <c r="P162" s="128">
        <f>P163+P175+P178</f>
        <v>1.131</v>
      </c>
      <c r="Q162" s="127"/>
      <c r="R162" s="128">
        <f>R163+R175+R178</f>
        <v>6.8249999999999995E-4</v>
      </c>
      <c r="S162" s="127"/>
      <c r="T162" s="129">
        <f>T163+T175+T178</f>
        <v>0</v>
      </c>
      <c r="AR162" s="123" t="s">
        <v>190</v>
      </c>
      <c r="AT162" s="130" t="s">
        <v>68</v>
      </c>
      <c r="AU162" s="130" t="s">
        <v>69</v>
      </c>
      <c r="AY162" s="123" t="s">
        <v>182</v>
      </c>
      <c r="BK162" s="131">
        <f>BK163+BK175+BK178</f>
        <v>53586.5</v>
      </c>
    </row>
    <row r="163" spans="1:65" s="11" customFormat="1" ht="22.9" customHeight="1">
      <c r="B163" s="122"/>
      <c r="D163" s="123" t="s">
        <v>68</v>
      </c>
      <c r="E163" s="164" t="s">
        <v>1154</v>
      </c>
      <c r="F163" s="164" t="s">
        <v>1130</v>
      </c>
      <c r="J163" s="165">
        <f>BK163</f>
        <v>49909.1</v>
      </c>
      <c r="L163" s="122"/>
      <c r="M163" s="126"/>
      <c r="N163" s="127"/>
      <c r="O163" s="127"/>
      <c r="P163" s="128">
        <f>SUM(P164:P174)</f>
        <v>0</v>
      </c>
      <c r="Q163" s="127"/>
      <c r="R163" s="128">
        <f>SUM(R164:R174)</f>
        <v>0</v>
      </c>
      <c r="S163" s="127"/>
      <c r="T163" s="129">
        <f>SUM(T164:T174)</f>
        <v>0</v>
      </c>
      <c r="AR163" s="123" t="s">
        <v>190</v>
      </c>
      <c r="AT163" s="130" t="s">
        <v>68</v>
      </c>
      <c r="AU163" s="130" t="s">
        <v>77</v>
      </c>
      <c r="AY163" s="123" t="s">
        <v>182</v>
      </c>
      <c r="BK163" s="131">
        <f>SUM(BK164:BK174)</f>
        <v>49909.1</v>
      </c>
    </row>
    <row r="164" spans="1:65" s="2" customFormat="1" ht="21.75" customHeight="1">
      <c r="A164" s="26"/>
      <c r="B164" s="132"/>
      <c r="C164" s="133" t="s">
        <v>224</v>
      </c>
      <c r="D164" s="133" t="s">
        <v>183</v>
      </c>
      <c r="E164" s="134" t="s">
        <v>2655</v>
      </c>
      <c r="F164" s="135" t="s">
        <v>2656</v>
      </c>
      <c r="G164" s="136" t="s">
        <v>197</v>
      </c>
      <c r="H164" s="137">
        <v>3.5</v>
      </c>
      <c r="I164" s="138">
        <v>168</v>
      </c>
      <c r="J164" s="138">
        <f t="shared" ref="J164:J174" si="10">ROUND(I164*H164,2)</f>
        <v>588</v>
      </c>
      <c r="K164" s="139"/>
      <c r="L164" s="27"/>
      <c r="M164" s="140" t="s">
        <v>1</v>
      </c>
      <c r="N164" s="141" t="s">
        <v>34</v>
      </c>
      <c r="O164" s="142">
        <v>0</v>
      </c>
      <c r="P164" s="142">
        <f t="shared" ref="P164:P174" si="11">O164*H164</f>
        <v>0</v>
      </c>
      <c r="Q164" s="142">
        <v>0</v>
      </c>
      <c r="R164" s="142">
        <f t="shared" ref="R164:R174" si="12">Q164*H164</f>
        <v>0</v>
      </c>
      <c r="S164" s="142">
        <v>0</v>
      </c>
      <c r="T164" s="143">
        <f t="shared" ref="T164:T174" si="13"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4" t="s">
        <v>187</v>
      </c>
      <c r="AT164" s="144" t="s">
        <v>183</v>
      </c>
      <c r="AU164" s="144" t="s">
        <v>79</v>
      </c>
      <c r="AY164" s="14" t="s">
        <v>182</v>
      </c>
      <c r="BE164" s="145">
        <f t="shared" ref="BE164:BE174" si="14">IF(N164="základní",J164,0)</f>
        <v>588</v>
      </c>
      <c r="BF164" s="145">
        <f t="shared" ref="BF164:BF174" si="15">IF(N164="snížená",J164,0)</f>
        <v>0</v>
      </c>
      <c r="BG164" s="145">
        <f t="shared" ref="BG164:BG174" si="16">IF(N164="zákl. přenesená",J164,0)</f>
        <v>0</v>
      </c>
      <c r="BH164" s="145">
        <f t="shared" ref="BH164:BH174" si="17">IF(N164="sníž. přenesená",J164,0)</f>
        <v>0</v>
      </c>
      <c r="BI164" s="145">
        <f t="shared" ref="BI164:BI174" si="18">IF(N164="nulová",J164,0)</f>
        <v>0</v>
      </c>
      <c r="BJ164" s="14" t="s">
        <v>77</v>
      </c>
      <c r="BK164" s="145">
        <f t="shared" ref="BK164:BK174" si="19">ROUND(I164*H164,2)</f>
        <v>588</v>
      </c>
      <c r="BL164" s="14" t="s">
        <v>187</v>
      </c>
      <c r="BM164" s="144" t="s">
        <v>266</v>
      </c>
    </row>
    <row r="165" spans="1:65" s="2" customFormat="1" ht="16.5" customHeight="1">
      <c r="A165" s="26"/>
      <c r="B165" s="132"/>
      <c r="C165" s="133" t="s">
        <v>267</v>
      </c>
      <c r="D165" s="133" t="s">
        <v>183</v>
      </c>
      <c r="E165" s="134" t="s">
        <v>2657</v>
      </c>
      <c r="F165" s="135" t="s">
        <v>2658</v>
      </c>
      <c r="G165" s="136" t="s">
        <v>197</v>
      </c>
      <c r="H165" s="137">
        <v>3.5</v>
      </c>
      <c r="I165" s="138">
        <v>126</v>
      </c>
      <c r="J165" s="138">
        <f t="shared" si="10"/>
        <v>441</v>
      </c>
      <c r="K165" s="139"/>
      <c r="L165" s="27"/>
      <c r="M165" s="140" t="s">
        <v>1</v>
      </c>
      <c r="N165" s="141" t="s">
        <v>34</v>
      </c>
      <c r="O165" s="142">
        <v>0</v>
      </c>
      <c r="P165" s="142">
        <f t="shared" si="11"/>
        <v>0</v>
      </c>
      <c r="Q165" s="142">
        <v>0</v>
      </c>
      <c r="R165" s="142">
        <f t="shared" si="12"/>
        <v>0</v>
      </c>
      <c r="S165" s="142">
        <v>0</v>
      </c>
      <c r="T165" s="143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4" t="s">
        <v>187</v>
      </c>
      <c r="AT165" s="144" t="s">
        <v>183</v>
      </c>
      <c r="AU165" s="144" t="s">
        <v>79</v>
      </c>
      <c r="AY165" s="14" t="s">
        <v>182</v>
      </c>
      <c r="BE165" s="145">
        <f t="shared" si="14"/>
        <v>441</v>
      </c>
      <c r="BF165" s="145">
        <f t="shared" si="15"/>
        <v>0</v>
      </c>
      <c r="BG165" s="145">
        <f t="shared" si="16"/>
        <v>0</v>
      </c>
      <c r="BH165" s="145">
        <f t="shared" si="17"/>
        <v>0</v>
      </c>
      <c r="BI165" s="145">
        <f t="shared" si="18"/>
        <v>0</v>
      </c>
      <c r="BJ165" s="14" t="s">
        <v>77</v>
      </c>
      <c r="BK165" s="145">
        <f t="shared" si="19"/>
        <v>441</v>
      </c>
      <c r="BL165" s="14" t="s">
        <v>187</v>
      </c>
      <c r="BM165" s="144" t="s">
        <v>270</v>
      </c>
    </row>
    <row r="166" spans="1:65" s="2" customFormat="1" ht="21.75" customHeight="1">
      <c r="A166" s="26"/>
      <c r="B166" s="132"/>
      <c r="C166" s="133" t="s">
        <v>227</v>
      </c>
      <c r="D166" s="133" t="s">
        <v>183</v>
      </c>
      <c r="E166" s="134" t="s">
        <v>2659</v>
      </c>
      <c r="F166" s="135" t="s">
        <v>2660</v>
      </c>
      <c r="G166" s="136" t="s">
        <v>197</v>
      </c>
      <c r="H166" s="137">
        <v>67.5</v>
      </c>
      <c r="I166" s="138">
        <v>168</v>
      </c>
      <c r="J166" s="138">
        <f t="shared" si="10"/>
        <v>11340</v>
      </c>
      <c r="K166" s="139"/>
      <c r="L166" s="27"/>
      <c r="M166" s="140" t="s">
        <v>1</v>
      </c>
      <c r="N166" s="141" t="s">
        <v>34</v>
      </c>
      <c r="O166" s="142">
        <v>0</v>
      </c>
      <c r="P166" s="142">
        <f t="shared" si="11"/>
        <v>0</v>
      </c>
      <c r="Q166" s="142">
        <v>0</v>
      </c>
      <c r="R166" s="142">
        <f t="shared" si="12"/>
        <v>0</v>
      </c>
      <c r="S166" s="142">
        <v>0</v>
      </c>
      <c r="T166" s="143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4" t="s">
        <v>187</v>
      </c>
      <c r="AT166" s="144" t="s">
        <v>183</v>
      </c>
      <c r="AU166" s="144" t="s">
        <v>79</v>
      </c>
      <c r="AY166" s="14" t="s">
        <v>182</v>
      </c>
      <c r="BE166" s="145">
        <f t="shared" si="14"/>
        <v>11340</v>
      </c>
      <c r="BF166" s="145">
        <f t="shared" si="15"/>
        <v>0</v>
      </c>
      <c r="BG166" s="145">
        <f t="shared" si="16"/>
        <v>0</v>
      </c>
      <c r="BH166" s="145">
        <f t="shared" si="17"/>
        <v>0</v>
      </c>
      <c r="BI166" s="145">
        <f t="shared" si="18"/>
        <v>0</v>
      </c>
      <c r="BJ166" s="14" t="s">
        <v>77</v>
      </c>
      <c r="BK166" s="145">
        <f t="shared" si="19"/>
        <v>11340</v>
      </c>
      <c r="BL166" s="14" t="s">
        <v>187</v>
      </c>
      <c r="BM166" s="144" t="s">
        <v>391</v>
      </c>
    </row>
    <row r="167" spans="1:65" s="2" customFormat="1" ht="16.5" customHeight="1">
      <c r="A167" s="26"/>
      <c r="B167" s="132"/>
      <c r="C167" s="133" t="s">
        <v>277</v>
      </c>
      <c r="D167" s="133" t="s">
        <v>183</v>
      </c>
      <c r="E167" s="134" t="s">
        <v>2661</v>
      </c>
      <c r="F167" s="135" t="s">
        <v>2662</v>
      </c>
      <c r="G167" s="136" t="s">
        <v>197</v>
      </c>
      <c r="H167" s="137">
        <v>67.5</v>
      </c>
      <c r="I167" s="138">
        <v>117.6</v>
      </c>
      <c r="J167" s="138">
        <f t="shared" si="10"/>
        <v>7938</v>
      </c>
      <c r="K167" s="139"/>
      <c r="L167" s="27"/>
      <c r="M167" s="140" t="s">
        <v>1</v>
      </c>
      <c r="N167" s="141" t="s">
        <v>34</v>
      </c>
      <c r="O167" s="142">
        <v>0</v>
      </c>
      <c r="P167" s="142">
        <f t="shared" si="11"/>
        <v>0</v>
      </c>
      <c r="Q167" s="142">
        <v>0</v>
      </c>
      <c r="R167" s="142">
        <f t="shared" si="12"/>
        <v>0</v>
      </c>
      <c r="S167" s="142">
        <v>0</v>
      </c>
      <c r="T167" s="143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4" t="s">
        <v>187</v>
      </c>
      <c r="AT167" s="144" t="s">
        <v>183</v>
      </c>
      <c r="AU167" s="144" t="s">
        <v>79</v>
      </c>
      <c r="AY167" s="14" t="s">
        <v>182</v>
      </c>
      <c r="BE167" s="145">
        <f t="shared" si="14"/>
        <v>7938</v>
      </c>
      <c r="BF167" s="145">
        <f t="shared" si="15"/>
        <v>0</v>
      </c>
      <c r="BG167" s="145">
        <f t="shared" si="16"/>
        <v>0</v>
      </c>
      <c r="BH167" s="145">
        <f t="shared" si="17"/>
        <v>0</v>
      </c>
      <c r="BI167" s="145">
        <f t="shared" si="18"/>
        <v>0</v>
      </c>
      <c r="BJ167" s="14" t="s">
        <v>77</v>
      </c>
      <c r="BK167" s="145">
        <f t="shared" si="19"/>
        <v>7938</v>
      </c>
      <c r="BL167" s="14" t="s">
        <v>187</v>
      </c>
      <c r="BM167" s="144" t="s">
        <v>280</v>
      </c>
    </row>
    <row r="168" spans="1:65" s="2" customFormat="1" ht="16.5" customHeight="1">
      <c r="A168" s="26"/>
      <c r="B168" s="132"/>
      <c r="C168" s="133" t="s">
        <v>230</v>
      </c>
      <c r="D168" s="133" t="s">
        <v>183</v>
      </c>
      <c r="E168" s="134" t="s">
        <v>2663</v>
      </c>
      <c r="F168" s="135" t="s">
        <v>2664</v>
      </c>
      <c r="G168" s="136" t="s">
        <v>186</v>
      </c>
      <c r="H168" s="137">
        <v>2</v>
      </c>
      <c r="I168" s="138">
        <v>55.86</v>
      </c>
      <c r="J168" s="138">
        <f t="shared" si="10"/>
        <v>111.72</v>
      </c>
      <c r="K168" s="139"/>
      <c r="L168" s="27"/>
      <c r="M168" s="140" t="s">
        <v>1</v>
      </c>
      <c r="N168" s="141" t="s">
        <v>34</v>
      </c>
      <c r="O168" s="142">
        <v>0</v>
      </c>
      <c r="P168" s="142">
        <f t="shared" si="11"/>
        <v>0</v>
      </c>
      <c r="Q168" s="142">
        <v>0</v>
      </c>
      <c r="R168" s="142">
        <f t="shared" si="12"/>
        <v>0</v>
      </c>
      <c r="S168" s="142">
        <v>0</v>
      </c>
      <c r="T168" s="143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4" t="s">
        <v>187</v>
      </c>
      <c r="AT168" s="144" t="s">
        <v>183</v>
      </c>
      <c r="AU168" s="144" t="s">
        <v>79</v>
      </c>
      <c r="AY168" s="14" t="s">
        <v>182</v>
      </c>
      <c r="BE168" s="145">
        <f t="shared" si="14"/>
        <v>111.72</v>
      </c>
      <c r="BF168" s="145">
        <f t="shared" si="15"/>
        <v>0</v>
      </c>
      <c r="BG168" s="145">
        <f t="shared" si="16"/>
        <v>0</v>
      </c>
      <c r="BH168" s="145">
        <f t="shared" si="17"/>
        <v>0</v>
      </c>
      <c r="BI168" s="145">
        <f t="shared" si="18"/>
        <v>0</v>
      </c>
      <c r="BJ168" s="14" t="s">
        <v>77</v>
      </c>
      <c r="BK168" s="145">
        <f t="shared" si="19"/>
        <v>111.72</v>
      </c>
      <c r="BL168" s="14" t="s">
        <v>187</v>
      </c>
      <c r="BM168" s="144" t="s">
        <v>283</v>
      </c>
    </row>
    <row r="169" spans="1:65" s="2" customFormat="1" ht="16.5" customHeight="1">
      <c r="A169" s="26"/>
      <c r="B169" s="132"/>
      <c r="C169" s="133" t="s">
        <v>284</v>
      </c>
      <c r="D169" s="133" t="s">
        <v>183</v>
      </c>
      <c r="E169" s="134" t="s">
        <v>2665</v>
      </c>
      <c r="F169" s="135" t="s">
        <v>2666</v>
      </c>
      <c r="G169" s="136" t="s">
        <v>186</v>
      </c>
      <c r="H169" s="137">
        <v>1</v>
      </c>
      <c r="I169" s="138">
        <v>546</v>
      </c>
      <c r="J169" s="138">
        <f t="shared" si="10"/>
        <v>546</v>
      </c>
      <c r="K169" s="139"/>
      <c r="L169" s="27"/>
      <c r="M169" s="140" t="s">
        <v>1</v>
      </c>
      <c r="N169" s="141" t="s">
        <v>34</v>
      </c>
      <c r="O169" s="142">
        <v>0</v>
      </c>
      <c r="P169" s="142">
        <f t="shared" si="11"/>
        <v>0</v>
      </c>
      <c r="Q169" s="142">
        <v>0</v>
      </c>
      <c r="R169" s="142">
        <f t="shared" si="12"/>
        <v>0</v>
      </c>
      <c r="S169" s="142">
        <v>0</v>
      </c>
      <c r="T169" s="143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4" t="s">
        <v>187</v>
      </c>
      <c r="AT169" s="144" t="s">
        <v>183</v>
      </c>
      <c r="AU169" s="144" t="s">
        <v>79</v>
      </c>
      <c r="AY169" s="14" t="s">
        <v>182</v>
      </c>
      <c r="BE169" s="145">
        <f t="shared" si="14"/>
        <v>546</v>
      </c>
      <c r="BF169" s="145">
        <f t="shared" si="15"/>
        <v>0</v>
      </c>
      <c r="BG169" s="145">
        <f t="shared" si="16"/>
        <v>0</v>
      </c>
      <c r="BH169" s="145">
        <f t="shared" si="17"/>
        <v>0</v>
      </c>
      <c r="BI169" s="145">
        <f t="shared" si="18"/>
        <v>0</v>
      </c>
      <c r="BJ169" s="14" t="s">
        <v>77</v>
      </c>
      <c r="BK169" s="145">
        <f t="shared" si="19"/>
        <v>546</v>
      </c>
      <c r="BL169" s="14" t="s">
        <v>187</v>
      </c>
      <c r="BM169" s="144" t="s">
        <v>287</v>
      </c>
    </row>
    <row r="170" spans="1:65" s="2" customFormat="1" ht="16.5" customHeight="1">
      <c r="A170" s="26"/>
      <c r="B170" s="132"/>
      <c r="C170" s="133" t="s">
        <v>233</v>
      </c>
      <c r="D170" s="133" t="s">
        <v>183</v>
      </c>
      <c r="E170" s="134" t="s">
        <v>2667</v>
      </c>
      <c r="F170" s="135" t="s">
        <v>2668</v>
      </c>
      <c r="G170" s="136" t="s">
        <v>186</v>
      </c>
      <c r="H170" s="137">
        <v>1</v>
      </c>
      <c r="I170" s="138">
        <v>2468.5500000000002</v>
      </c>
      <c r="J170" s="138">
        <f t="shared" si="10"/>
        <v>2468.5500000000002</v>
      </c>
      <c r="K170" s="139"/>
      <c r="L170" s="27"/>
      <c r="M170" s="140" t="s">
        <v>1</v>
      </c>
      <c r="N170" s="141" t="s">
        <v>34</v>
      </c>
      <c r="O170" s="142">
        <v>0</v>
      </c>
      <c r="P170" s="142">
        <f t="shared" si="11"/>
        <v>0</v>
      </c>
      <c r="Q170" s="142">
        <v>0</v>
      </c>
      <c r="R170" s="142">
        <f t="shared" si="12"/>
        <v>0</v>
      </c>
      <c r="S170" s="142">
        <v>0</v>
      </c>
      <c r="T170" s="143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4" t="s">
        <v>187</v>
      </c>
      <c r="AT170" s="144" t="s">
        <v>183</v>
      </c>
      <c r="AU170" s="144" t="s">
        <v>79</v>
      </c>
      <c r="AY170" s="14" t="s">
        <v>182</v>
      </c>
      <c r="BE170" s="145">
        <f t="shared" si="14"/>
        <v>2468.5500000000002</v>
      </c>
      <c r="BF170" s="145">
        <f t="shared" si="15"/>
        <v>0</v>
      </c>
      <c r="BG170" s="145">
        <f t="shared" si="16"/>
        <v>0</v>
      </c>
      <c r="BH170" s="145">
        <f t="shared" si="17"/>
        <v>0</v>
      </c>
      <c r="BI170" s="145">
        <f t="shared" si="18"/>
        <v>0</v>
      </c>
      <c r="BJ170" s="14" t="s">
        <v>77</v>
      </c>
      <c r="BK170" s="145">
        <f t="shared" si="19"/>
        <v>2468.5500000000002</v>
      </c>
      <c r="BL170" s="14" t="s">
        <v>187</v>
      </c>
      <c r="BM170" s="144" t="s">
        <v>290</v>
      </c>
    </row>
    <row r="171" spans="1:65" s="2" customFormat="1" ht="21.75" customHeight="1">
      <c r="A171" s="26"/>
      <c r="B171" s="132"/>
      <c r="C171" s="133" t="s">
        <v>292</v>
      </c>
      <c r="D171" s="133" t="s">
        <v>183</v>
      </c>
      <c r="E171" s="134" t="s">
        <v>2669</v>
      </c>
      <c r="F171" s="135" t="s">
        <v>2670</v>
      </c>
      <c r="G171" s="136" t="s">
        <v>197</v>
      </c>
      <c r="H171" s="137">
        <v>5</v>
      </c>
      <c r="I171" s="138">
        <v>50.82</v>
      </c>
      <c r="J171" s="138">
        <f t="shared" si="10"/>
        <v>254.1</v>
      </c>
      <c r="K171" s="139"/>
      <c r="L171" s="27"/>
      <c r="M171" s="140" t="s">
        <v>1</v>
      </c>
      <c r="N171" s="141" t="s">
        <v>34</v>
      </c>
      <c r="O171" s="142">
        <v>0</v>
      </c>
      <c r="P171" s="142">
        <f t="shared" si="11"/>
        <v>0</v>
      </c>
      <c r="Q171" s="142">
        <v>0</v>
      </c>
      <c r="R171" s="142">
        <f t="shared" si="12"/>
        <v>0</v>
      </c>
      <c r="S171" s="142">
        <v>0</v>
      </c>
      <c r="T171" s="143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4" t="s">
        <v>187</v>
      </c>
      <c r="AT171" s="144" t="s">
        <v>183</v>
      </c>
      <c r="AU171" s="144" t="s">
        <v>79</v>
      </c>
      <c r="AY171" s="14" t="s">
        <v>182</v>
      </c>
      <c r="BE171" s="145">
        <f t="shared" si="14"/>
        <v>254.1</v>
      </c>
      <c r="BF171" s="145">
        <f t="shared" si="15"/>
        <v>0</v>
      </c>
      <c r="BG171" s="145">
        <f t="shared" si="16"/>
        <v>0</v>
      </c>
      <c r="BH171" s="145">
        <f t="shared" si="17"/>
        <v>0</v>
      </c>
      <c r="BI171" s="145">
        <f t="shared" si="18"/>
        <v>0</v>
      </c>
      <c r="BJ171" s="14" t="s">
        <v>77</v>
      </c>
      <c r="BK171" s="145">
        <f t="shared" si="19"/>
        <v>254.1</v>
      </c>
      <c r="BL171" s="14" t="s">
        <v>187</v>
      </c>
      <c r="BM171" s="144" t="s">
        <v>295</v>
      </c>
    </row>
    <row r="172" spans="1:65" s="2" customFormat="1" ht="16.5" customHeight="1">
      <c r="A172" s="26"/>
      <c r="B172" s="132"/>
      <c r="C172" s="133" t="s">
        <v>237</v>
      </c>
      <c r="D172" s="133" t="s">
        <v>183</v>
      </c>
      <c r="E172" s="134" t="s">
        <v>2671</v>
      </c>
      <c r="F172" s="135" t="s">
        <v>2672</v>
      </c>
      <c r="G172" s="136" t="s">
        <v>197</v>
      </c>
      <c r="H172" s="137">
        <v>71</v>
      </c>
      <c r="I172" s="138">
        <v>90.3</v>
      </c>
      <c r="J172" s="138">
        <f t="shared" si="10"/>
        <v>6411.3</v>
      </c>
      <c r="K172" s="139"/>
      <c r="L172" s="27"/>
      <c r="M172" s="140" t="s">
        <v>1</v>
      </c>
      <c r="N172" s="141" t="s">
        <v>34</v>
      </c>
      <c r="O172" s="142">
        <v>0</v>
      </c>
      <c r="P172" s="142">
        <f t="shared" si="11"/>
        <v>0</v>
      </c>
      <c r="Q172" s="142">
        <v>0</v>
      </c>
      <c r="R172" s="142">
        <f t="shared" si="12"/>
        <v>0</v>
      </c>
      <c r="S172" s="142">
        <v>0</v>
      </c>
      <c r="T172" s="143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4" t="s">
        <v>187</v>
      </c>
      <c r="AT172" s="144" t="s">
        <v>183</v>
      </c>
      <c r="AU172" s="144" t="s">
        <v>79</v>
      </c>
      <c r="AY172" s="14" t="s">
        <v>182</v>
      </c>
      <c r="BE172" s="145">
        <f t="shared" si="14"/>
        <v>6411.3</v>
      </c>
      <c r="BF172" s="145">
        <f t="shared" si="15"/>
        <v>0</v>
      </c>
      <c r="BG172" s="145">
        <f t="shared" si="16"/>
        <v>0</v>
      </c>
      <c r="BH172" s="145">
        <f t="shared" si="17"/>
        <v>0</v>
      </c>
      <c r="BI172" s="145">
        <f t="shared" si="18"/>
        <v>0</v>
      </c>
      <c r="BJ172" s="14" t="s">
        <v>77</v>
      </c>
      <c r="BK172" s="145">
        <f t="shared" si="19"/>
        <v>6411.3</v>
      </c>
      <c r="BL172" s="14" t="s">
        <v>187</v>
      </c>
      <c r="BM172" s="144" t="s">
        <v>298</v>
      </c>
    </row>
    <row r="173" spans="1:65" s="2" customFormat="1" ht="16.5" customHeight="1">
      <c r="A173" s="26"/>
      <c r="B173" s="132"/>
      <c r="C173" s="133" t="s">
        <v>299</v>
      </c>
      <c r="D173" s="133" t="s">
        <v>183</v>
      </c>
      <c r="E173" s="134" t="s">
        <v>2673</v>
      </c>
      <c r="F173" s="135" t="s">
        <v>2674</v>
      </c>
      <c r="G173" s="136" t="s">
        <v>197</v>
      </c>
      <c r="H173" s="137">
        <v>49.3</v>
      </c>
      <c r="I173" s="138">
        <v>90.3</v>
      </c>
      <c r="J173" s="138">
        <f t="shared" si="10"/>
        <v>4451.79</v>
      </c>
      <c r="K173" s="139"/>
      <c r="L173" s="27"/>
      <c r="M173" s="140" t="s">
        <v>1</v>
      </c>
      <c r="N173" s="141" t="s">
        <v>34</v>
      </c>
      <c r="O173" s="142">
        <v>0</v>
      </c>
      <c r="P173" s="142">
        <f t="shared" si="11"/>
        <v>0</v>
      </c>
      <c r="Q173" s="142">
        <v>0</v>
      </c>
      <c r="R173" s="142">
        <f t="shared" si="12"/>
        <v>0</v>
      </c>
      <c r="S173" s="142">
        <v>0</v>
      </c>
      <c r="T173" s="143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4" t="s">
        <v>187</v>
      </c>
      <c r="AT173" s="144" t="s">
        <v>183</v>
      </c>
      <c r="AU173" s="144" t="s">
        <v>79</v>
      </c>
      <c r="AY173" s="14" t="s">
        <v>182</v>
      </c>
      <c r="BE173" s="145">
        <f t="shared" si="14"/>
        <v>4451.79</v>
      </c>
      <c r="BF173" s="145">
        <f t="shared" si="15"/>
        <v>0</v>
      </c>
      <c r="BG173" s="145">
        <f t="shared" si="16"/>
        <v>0</v>
      </c>
      <c r="BH173" s="145">
        <f t="shared" si="17"/>
        <v>0</v>
      </c>
      <c r="BI173" s="145">
        <f t="shared" si="18"/>
        <v>0</v>
      </c>
      <c r="BJ173" s="14" t="s">
        <v>77</v>
      </c>
      <c r="BK173" s="145">
        <f t="shared" si="19"/>
        <v>4451.79</v>
      </c>
      <c r="BL173" s="14" t="s">
        <v>187</v>
      </c>
      <c r="BM173" s="144" t="s">
        <v>302</v>
      </c>
    </row>
    <row r="174" spans="1:65" s="2" customFormat="1" ht="16.5" customHeight="1">
      <c r="A174" s="26"/>
      <c r="B174" s="132"/>
      <c r="C174" s="133" t="s">
        <v>240</v>
      </c>
      <c r="D174" s="133" t="s">
        <v>183</v>
      </c>
      <c r="E174" s="134" t="s">
        <v>2675</v>
      </c>
      <c r="F174" s="135" t="s">
        <v>2676</v>
      </c>
      <c r="G174" s="136" t="s">
        <v>197</v>
      </c>
      <c r="H174" s="137">
        <v>126.315</v>
      </c>
      <c r="I174" s="138">
        <v>121.59</v>
      </c>
      <c r="J174" s="138">
        <f t="shared" si="10"/>
        <v>15358.64</v>
      </c>
      <c r="K174" s="139"/>
      <c r="L174" s="27"/>
      <c r="M174" s="140" t="s">
        <v>1</v>
      </c>
      <c r="N174" s="141" t="s">
        <v>34</v>
      </c>
      <c r="O174" s="142">
        <v>0</v>
      </c>
      <c r="P174" s="142">
        <f t="shared" si="11"/>
        <v>0</v>
      </c>
      <c r="Q174" s="142">
        <v>0</v>
      </c>
      <c r="R174" s="142">
        <f t="shared" si="12"/>
        <v>0</v>
      </c>
      <c r="S174" s="142">
        <v>0</v>
      </c>
      <c r="T174" s="143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4" t="s">
        <v>187</v>
      </c>
      <c r="AT174" s="144" t="s">
        <v>183</v>
      </c>
      <c r="AU174" s="144" t="s">
        <v>79</v>
      </c>
      <c r="AY174" s="14" t="s">
        <v>182</v>
      </c>
      <c r="BE174" s="145">
        <f t="shared" si="14"/>
        <v>15358.64</v>
      </c>
      <c r="BF174" s="145">
        <f t="shared" si="15"/>
        <v>0</v>
      </c>
      <c r="BG174" s="145">
        <f t="shared" si="16"/>
        <v>0</v>
      </c>
      <c r="BH174" s="145">
        <f t="shared" si="17"/>
        <v>0</v>
      </c>
      <c r="BI174" s="145">
        <f t="shared" si="18"/>
        <v>0</v>
      </c>
      <c r="BJ174" s="14" t="s">
        <v>77</v>
      </c>
      <c r="BK174" s="145">
        <f t="shared" si="19"/>
        <v>15358.64</v>
      </c>
      <c r="BL174" s="14" t="s">
        <v>187</v>
      </c>
      <c r="BM174" s="144" t="s">
        <v>305</v>
      </c>
    </row>
    <row r="175" spans="1:65" s="11" customFormat="1" ht="22.9" customHeight="1">
      <c r="B175" s="122"/>
      <c r="D175" s="123" t="s">
        <v>68</v>
      </c>
      <c r="E175" s="164" t="s">
        <v>2677</v>
      </c>
      <c r="F175" s="164" t="s">
        <v>2678</v>
      </c>
      <c r="J175" s="165">
        <f>BK175</f>
        <v>232.68</v>
      </c>
      <c r="L175" s="122"/>
      <c r="M175" s="126"/>
      <c r="N175" s="127"/>
      <c r="O175" s="127"/>
      <c r="P175" s="128">
        <f>SUM(P176:P177)</f>
        <v>0</v>
      </c>
      <c r="Q175" s="127"/>
      <c r="R175" s="128">
        <f>SUM(R176:R177)</f>
        <v>0</v>
      </c>
      <c r="S175" s="127"/>
      <c r="T175" s="129">
        <f>SUM(T176:T177)</f>
        <v>0</v>
      </c>
      <c r="AR175" s="123" t="s">
        <v>190</v>
      </c>
      <c r="AT175" s="130" t="s">
        <v>68</v>
      </c>
      <c r="AU175" s="130" t="s">
        <v>77</v>
      </c>
      <c r="AY175" s="123" t="s">
        <v>182</v>
      </c>
      <c r="BK175" s="131">
        <f>SUM(BK176:BK177)</f>
        <v>232.68</v>
      </c>
    </row>
    <row r="176" spans="1:65" s="2" customFormat="1" ht="16.5" customHeight="1">
      <c r="A176" s="26"/>
      <c r="B176" s="132"/>
      <c r="C176" s="133" t="s">
        <v>306</v>
      </c>
      <c r="D176" s="133" t="s">
        <v>183</v>
      </c>
      <c r="E176" s="134" t="s">
        <v>2679</v>
      </c>
      <c r="F176" s="135" t="s">
        <v>2680</v>
      </c>
      <c r="G176" s="136" t="s">
        <v>197</v>
      </c>
      <c r="H176" s="137">
        <v>4</v>
      </c>
      <c r="I176" s="138">
        <v>36.75</v>
      </c>
      <c r="J176" s="138">
        <f>ROUND(I176*H176,2)</f>
        <v>147</v>
      </c>
      <c r="K176" s="139"/>
      <c r="L176" s="27"/>
      <c r="M176" s="140" t="s">
        <v>1</v>
      </c>
      <c r="N176" s="141" t="s">
        <v>34</v>
      </c>
      <c r="O176" s="142">
        <v>0</v>
      </c>
      <c r="P176" s="142">
        <f>O176*H176</f>
        <v>0</v>
      </c>
      <c r="Q176" s="142">
        <v>0</v>
      </c>
      <c r="R176" s="142">
        <f>Q176*H176</f>
        <v>0</v>
      </c>
      <c r="S176" s="142">
        <v>0</v>
      </c>
      <c r="T176" s="143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4" t="s">
        <v>187</v>
      </c>
      <c r="AT176" s="144" t="s">
        <v>183</v>
      </c>
      <c r="AU176" s="144" t="s">
        <v>79</v>
      </c>
      <c r="AY176" s="14" t="s">
        <v>182</v>
      </c>
      <c r="BE176" s="145">
        <f>IF(N176="základní",J176,0)</f>
        <v>147</v>
      </c>
      <c r="BF176" s="145">
        <f>IF(N176="snížená",J176,0)</f>
        <v>0</v>
      </c>
      <c r="BG176" s="145">
        <f>IF(N176="zákl. přenesená",J176,0)</f>
        <v>0</v>
      </c>
      <c r="BH176" s="145">
        <f>IF(N176="sníž. přenesená",J176,0)</f>
        <v>0</v>
      </c>
      <c r="BI176" s="145">
        <f>IF(N176="nulová",J176,0)</f>
        <v>0</v>
      </c>
      <c r="BJ176" s="14" t="s">
        <v>77</v>
      </c>
      <c r="BK176" s="145">
        <f>ROUND(I176*H176,2)</f>
        <v>147</v>
      </c>
      <c r="BL176" s="14" t="s">
        <v>187</v>
      </c>
      <c r="BM176" s="144" t="s">
        <v>309</v>
      </c>
    </row>
    <row r="177" spans="1:65" s="2" customFormat="1" ht="16.5" customHeight="1">
      <c r="A177" s="26"/>
      <c r="B177" s="132"/>
      <c r="C177" s="133" t="s">
        <v>243</v>
      </c>
      <c r="D177" s="133" t="s">
        <v>183</v>
      </c>
      <c r="E177" s="134" t="s">
        <v>2681</v>
      </c>
      <c r="F177" s="135" t="s">
        <v>2682</v>
      </c>
      <c r="G177" s="136" t="s">
        <v>197</v>
      </c>
      <c r="H177" s="137">
        <v>4</v>
      </c>
      <c r="I177" s="138">
        <v>21.42</v>
      </c>
      <c r="J177" s="138">
        <f>ROUND(I177*H177,2)</f>
        <v>85.68</v>
      </c>
      <c r="K177" s="139"/>
      <c r="L177" s="27"/>
      <c r="M177" s="140" t="s">
        <v>1</v>
      </c>
      <c r="N177" s="141" t="s">
        <v>34</v>
      </c>
      <c r="O177" s="142">
        <v>0</v>
      </c>
      <c r="P177" s="142">
        <f>O177*H177</f>
        <v>0</v>
      </c>
      <c r="Q177" s="142">
        <v>0</v>
      </c>
      <c r="R177" s="142">
        <f>Q177*H177</f>
        <v>0</v>
      </c>
      <c r="S177" s="142">
        <v>0</v>
      </c>
      <c r="T177" s="143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4" t="s">
        <v>187</v>
      </c>
      <c r="AT177" s="144" t="s">
        <v>183</v>
      </c>
      <c r="AU177" s="144" t="s">
        <v>79</v>
      </c>
      <c r="AY177" s="14" t="s">
        <v>182</v>
      </c>
      <c r="BE177" s="145">
        <f>IF(N177="základní",J177,0)</f>
        <v>85.68</v>
      </c>
      <c r="BF177" s="145">
        <f>IF(N177="snížená",J177,0)</f>
        <v>0</v>
      </c>
      <c r="BG177" s="145">
        <f>IF(N177="zákl. přenesená",J177,0)</f>
        <v>0</v>
      </c>
      <c r="BH177" s="145">
        <f>IF(N177="sníž. přenesená",J177,0)</f>
        <v>0</v>
      </c>
      <c r="BI177" s="145">
        <f>IF(N177="nulová",J177,0)</f>
        <v>0</v>
      </c>
      <c r="BJ177" s="14" t="s">
        <v>77</v>
      </c>
      <c r="BK177" s="145">
        <f>ROUND(I177*H177,2)</f>
        <v>85.68</v>
      </c>
      <c r="BL177" s="14" t="s">
        <v>187</v>
      </c>
      <c r="BM177" s="144" t="s">
        <v>312</v>
      </c>
    </row>
    <row r="178" spans="1:65" s="11" customFormat="1" ht="22.9" customHeight="1">
      <c r="B178" s="122"/>
      <c r="D178" s="123" t="s">
        <v>68</v>
      </c>
      <c r="E178" s="164" t="s">
        <v>2496</v>
      </c>
      <c r="F178" s="164" t="s">
        <v>2497</v>
      </c>
      <c r="J178" s="165">
        <f>BK178</f>
        <v>3444.7200000000003</v>
      </c>
      <c r="L178" s="122"/>
      <c r="M178" s="126"/>
      <c r="N178" s="127"/>
      <c r="O178" s="127"/>
      <c r="P178" s="128">
        <f>SUM(P179:P181)</f>
        <v>1.131</v>
      </c>
      <c r="Q178" s="127"/>
      <c r="R178" s="128">
        <f>SUM(R179:R181)</f>
        <v>6.8249999999999995E-4</v>
      </c>
      <c r="S178" s="127"/>
      <c r="T178" s="129">
        <f>SUM(T179:T181)</f>
        <v>0</v>
      </c>
      <c r="AR178" s="123" t="s">
        <v>190</v>
      </c>
      <c r="AT178" s="130" t="s">
        <v>68</v>
      </c>
      <c r="AU178" s="130" t="s">
        <v>77</v>
      </c>
      <c r="AY178" s="123" t="s">
        <v>182</v>
      </c>
      <c r="BK178" s="131">
        <f>SUM(BK179:BK181)</f>
        <v>3444.7200000000003</v>
      </c>
    </row>
    <row r="179" spans="1:65" s="2" customFormat="1" ht="16.5" customHeight="1">
      <c r="A179" s="26"/>
      <c r="B179" s="132"/>
      <c r="C179" s="133" t="s">
        <v>313</v>
      </c>
      <c r="D179" s="133" t="s">
        <v>183</v>
      </c>
      <c r="E179" s="134" t="s">
        <v>2683</v>
      </c>
      <c r="F179" s="135" t="s">
        <v>2684</v>
      </c>
      <c r="G179" s="136" t="s">
        <v>2685</v>
      </c>
      <c r="H179" s="137">
        <v>4.9000000000000002E-2</v>
      </c>
      <c r="I179" s="138">
        <v>50000</v>
      </c>
      <c r="J179" s="138">
        <f>ROUND(I179*H179,2)</f>
        <v>2450</v>
      </c>
      <c r="K179" s="139"/>
      <c r="L179" s="27"/>
      <c r="M179" s="140" t="s">
        <v>1</v>
      </c>
      <c r="N179" s="141" t="s">
        <v>34</v>
      </c>
      <c r="O179" s="142">
        <v>0</v>
      </c>
      <c r="P179" s="142">
        <f>O179*H179</f>
        <v>0</v>
      </c>
      <c r="Q179" s="142">
        <v>0</v>
      </c>
      <c r="R179" s="142">
        <f>Q179*H179</f>
        <v>0</v>
      </c>
      <c r="S179" s="142">
        <v>0</v>
      </c>
      <c r="T179" s="143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4" t="s">
        <v>187</v>
      </c>
      <c r="AT179" s="144" t="s">
        <v>183</v>
      </c>
      <c r="AU179" s="144" t="s">
        <v>79</v>
      </c>
      <c r="AY179" s="14" t="s">
        <v>182</v>
      </c>
      <c r="BE179" s="145">
        <f>IF(N179="základní",J179,0)</f>
        <v>2450</v>
      </c>
      <c r="BF179" s="145">
        <f>IF(N179="snížená",J179,0)</f>
        <v>0</v>
      </c>
      <c r="BG179" s="145">
        <f>IF(N179="zákl. přenesená",J179,0)</f>
        <v>0</v>
      </c>
      <c r="BH179" s="145">
        <f>IF(N179="sníž. přenesená",J179,0)</f>
        <v>0</v>
      </c>
      <c r="BI179" s="145">
        <f>IF(N179="nulová",J179,0)</f>
        <v>0</v>
      </c>
      <c r="BJ179" s="14" t="s">
        <v>77</v>
      </c>
      <c r="BK179" s="145">
        <f>ROUND(I179*H179,2)</f>
        <v>2450</v>
      </c>
      <c r="BL179" s="14" t="s">
        <v>187</v>
      </c>
      <c r="BM179" s="144" t="s">
        <v>316</v>
      </c>
    </row>
    <row r="180" spans="1:65" s="2" customFormat="1" ht="21.75" customHeight="1">
      <c r="A180" s="26"/>
      <c r="B180" s="132"/>
      <c r="C180" s="133" t="s">
        <v>246</v>
      </c>
      <c r="D180" s="133" t="s">
        <v>183</v>
      </c>
      <c r="E180" s="134" t="s">
        <v>2686</v>
      </c>
      <c r="F180" s="135" t="s">
        <v>2687</v>
      </c>
      <c r="G180" s="136" t="s">
        <v>197</v>
      </c>
      <c r="H180" s="137">
        <v>49.3</v>
      </c>
      <c r="I180" s="138">
        <v>11.55</v>
      </c>
      <c r="J180" s="138">
        <f>ROUND(I180*H180,2)</f>
        <v>569.41999999999996</v>
      </c>
      <c r="K180" s="139"/>
      <c r="L180" s="27"/>
      <c r="M180" s="140" t="s">
        <v>1</v>
      </c>
      <c r="N180" s="141" t="s">
        <v>34</v>
      </c>
      <c r="O180" s="142">
        <v>0</v>
      </c>
      <c r="P180" s="142">
        <f>O180*H180</f>
        <v>0</v>
      </c>
      <c r="Q180" s="142">
        <v>0</v>
      </c>
      <c r="R180" s="142">
        <f>Q180*H180</f>
        <v>0</v>
      </c>
      <c r="S180" s="142">
        <v>0</v>
      </c>
      <c r="T180" s="143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4" t="s">
        <v>187</v>
      </c>
      <c r="AT180" s="144" t="s">
        <v>183</v>
      </c>
      <c r="AU180" s="144" t="s">
        <v>79</v>
      </c>
      <c r="AY180" s="14" t="s">
        <v>182</v>
      </c>
      <c r="BE180" s="145">
        <f>IF(N180="základní",J180,0)</f>
        <v>569.41999999999996</v>
      </c>
      <c r="BF180" s="145">
        <f>IF(N180="snížená",J180,0)</f>
        <v>0</v>
      </c>
      <c r="BG180" s="145">
        <f>IF(N180="zákl. přenesená",J180,0)</f>
        <v>0</v>
      </c>
      <c r="BH180" s="145">
        <f>IF(N180="sníž. přenesená",J180,0)</f>
        <v>0</v>
      </c>
      <c r="BI180" s="145">
        <f>IF(N180="nulová",J180,0)</f>
        <v>0</v>
      </c>
      <c r="BJ180" s="14" t="s">
        <v>77</v>
      </c>
      <c r="BK180" s="145">
        <f>ROUND(I180*H180,2)</f>
        <v>569.41999999999996</v>
      </c>
      <c r="BL180" s="14" t="s">
        <v>187</v>
      </c>
      <c r="BM180" s="144" t="s">
        <v>320</v>
      </c>
    </row>
    <row r="181" spans="1:65" s="2" customFormat="1" ht="16.5" customHeight="1">
      <c r="A181" s="26"/>
      <c r="B181" s="132"/>
      <c r="C181" s="133" t="s">
        <v>321</v>
      </c>
      <c r="D181" s="133" t="s">
        <v>183</v>
      </c>
      <c r="E181" s="134" t="s">
        <v>1116</v>
      </c>
      <c r="F181" s="135" t="s">
        <v>1117</v>
      </c>
      <c r="G181" s="136" t="s">
        <v>236</v>
      </c>
      <c r="H181" s="137">
        <v>19.5</v>
      </c>
      <c r="I181" s="138">
        <v>21.81</v>
      </c>
      <c r="J181" s="138">
        <f>ROUND(I181*H181,2)</f>
        <v>425.3</v>
      </c>
      <c r="K181" s="139"/>
      <c r="L181" s="27"/>
      <c r="M181" s="156" t="s">
        <v>1</v>
      </c>
      <c r="N181" s="157" t="s">
        <v>34</v>
      </c>
      <c r="O181" s="158">
        <v>5.8000000000000003E-2</v>
      </c>
      <c r="P181" s="158">
        <f>O181*H181</f>
        <v>1.131</v>
      </c>
      <c r="Q181" s="158">
        <v>3.4999999999999997E-5</v>
      </c>
      <c r="R181" s="158">
        <f>Q181*H181</f>
        <v>6.8249999999999995E-4</v>
      </c>
      <c r="S181" s="158">
        <v>0</v>
      </c>
      <c r="T181" s="159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4" t="s">
        <v>187</v>
      </c>
      <c r="AT181" s="144" t="s">
        <v>183</v>
      </c>
      <c r="AU181" s="144" t="s">
        <v>79</v>
      </c>
      <c r="AY181" s="14" t="s">
        <v>182</v>
      </c>
      <c r="BE181" s="145">
        <f>IF(N181="základní",J181,0)</f>
        <v>425.3</v>
      </c>
      <c r="BF181" s="145">
        <f>IF(N181="snížená",J181,0)</f>
        <v>0</v>
      </c>
      <c r="BG181" s="145">
        <f>IF(N181="zákl. přenesená",J181,0)</f>
        <v>0</v>
      </c>
      <c r="BH181" s="145">
        <f>IF(N181="sníž. přenesená",J181,0)</f>
        <v>0</v>
      </c>
      <c r="BI181" s="145">
        <f>IF(N181="nulová",J181,0)</f>
        <v>0</v>
      </c>
      <c r="BJ181" s="14" t="s">
        <v>77</v>
      </c>
      <c r="BK181" s="145">
        <f>ROUND(I181*H181,2)</f>
        <v>425.3</v>
      </c>
      <c r="BL181" s="14" t="s">
        <v>187</v>
      </c>
      <c r="BM181" s="144" t="s">
        <v>324</v>
      </c>
    </row>
    <row r="182" spans="1:65" s="2" customFormat="1" ht="6.95" customHeight="1">
      <c r="A182" s="26"/>
      <c r="B182" s="41"/>
      <c r="C182" s="42"/>
      <c r="D182" s="42"/>
      <c r="E182" s="42"/>
      <c r="F182" s="42"/>
      <c r="G182" s="42"/>
      <c r="H182" s="42"/>
      <c r="I182" s="42"/>
      <c r="J182" s="42"/>
      <c r="K182" s="42"/>
      <c r="L182" s="27"/>
      <c r="M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</row>
  </sheetData>
  <autoFilter ref="C127:K181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0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123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2688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ROUND(J128, 2)</f>
        <v>543706.17000000004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ROUND((SUM(BE128:BE219)),  2)</f>
        <v>543706.17000000004</v>
      </c>
      <c r="G33" s="26"/>
      <c r="H33" s="26"/>
      <c r="I33" s="95">
        <v>0.21</v>
      </c>
      <c r="J33" s="94">
        <f>ROUND(((SUM(BE128:BE219))*I33),  2)</f>
        <v>114178.3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ROUND((SUM(BF128:BF219)),  2)</f>
        <v>0</v>
      </c>
      <c r="G34" s="26"/>
      <c r="H34" s="26"/>
      <c r="I34" s="95">
        <v>0.15</v>
      </c>
      <c r="J34" s="94">
        <f>ROUND(((SUM(BF128:BF219))*I34),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ROUND((SUM(BG128:BG219)),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ROUND((SUM(BH128:BH219)),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ROUND((SUM(BI128:BI219)),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657884.47000000009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16 - Přípojka vody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J128</f>
        <v>543706.17000000004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1360</v>
      </c>
      <c r="E97" s="109"/>
      <c r="F97" s="109"/>
      <c r="G97" s="109"/>
      <c r="H97" s="109"/>
      <c r="I97" s="109"/>
      <c r="J97" s="110">
        <f>J129</f>
        <v>542761.80000000005</v>
      </c>
      <c r="L97" s="107"/>
    </row>
    <row r="98" spans="1:31" s="12" customFormat="1" ht="19.899999999999999" customHeight="1">
      <c r="B98" s="160"/>
      <c r="D98" s="161" t="s">
        <v>1361</v>
      </c>
      <c r="E98" s="162"/>
      <c r="F98" s="162"/>
      <c r="G98" s="162"/>
      <c r="H98" s="162"/>
      <c r="I98" s="162"/>
      <c r="J98" s="163">
        <f>J130</f>
        <v>178994.97000000003</v>
      </c>
      <c r="L98" s="160"/>
    </row>
    <row r="99" spans="1:31" s="12" customFormat="1" ht="19.899999999999999" customHeight="1">
      <c r="B99" s="160"/>
      <c r="D99" s="161" t="s">
        <v>2449</v>
      </c>
      <c r="E99" s="162"/>
      <c r="F99" s="162"/>
      <c r="G99" s="162"/>
      <c r="H99" s="162"/>
      <c r="I99" s="162"/>
      <c r="J99" s="163">
        <f>J152</f>
        <v>671.78</v>
      </c>
      <c r="L99" s="160"/>
    </row>
    <row r="100" spans="1:31" s="12" customFormat="1" ht="19.899999999999999" customHeight="1">
      <c r="B100" s="160"/>
      <c r="D100" s="161" t="s">
        <v>1363</v>
      </c>
      <c r="E100" s="162"/>
      <c r="F100" s="162"/>
      <c r="G100" s="162"/>
      <c r="H100" s="162"/>
      <c r="I100" s="162"/>
      <c r="J100" s="163">
        <f>J154</f>
        <v>9255.99</v>
      </c>
      <c r="L100" s="160"/>
    </row>
    <row r="101" spans="1:31" s="12" customFormat="1" ht="19.899999999999999" customHeight="1">
      <c r="B101" s="160"/>
      <c r="D101" s="161" t="s">
        <v>2450</v>
      </c>
      <c r="E101" s="162"/>
      <c r="F101" s="162"/>
      <c r="G101" s="162"/>
      <c r="H101" s="162"/>
      <c r="I101" s="162"/>
      <c r="J101" s="163">
        <f>J158</f>
        <v>97998.46</v>
      </c>
      <c r="L101" s="160"/>
    </row>
    <row r="102" spans="1:31" s="12" customFormat="1" ht="19.899999999999999" customHeight="1">
      <c r="B102" s="160"/>
      <c r="D102" s="161" t="s">
        <v>2499</v>
      </c>
      <c r="E102" s="162"/>
      <c r="F102" s="162"/>
      <c r="G102" s="162"/>
      <c r="H102" s="162"/>
      <c r="I102" s="162"/>
      <c r="J102" s="163">
        <f>J162</f>
        <v>168763.5</v>
      </c>
      <c r="L102" s="160"/>
    </row>
    <row r="103" spans="1:31" s="12" customFormat="1" ht="19.899999999999999" customHeight="1">
      <c r="B103" s="160"/>
      <c r="D103" s="161" t="s">
        <v>1364</v>
      </c>
      <c r="E103" s="162"/>
      <c r="F103" s="162"/>
      <c r="G103" s="162"/>
      <c r="H103" s="162"/>
      <c r="I103" s="162"/>
      <c r="J103" s="163">
        <f>J206</f>
        <v>87077.1</v>
      </c>
      <c r="L103" s="160"/>
    </row>
    <row r="104" spans="1:31" s="12" customFormat="1" ht="14.85" customHeight="1">
      <c r="B104" s="160"/>
      <c r="D104" s="161" t="s">
        <v>2451</v>
      </c>
      <c r="E104" s="162"/>
      <c r="F104" s="162"/>
      <c r="G104" s="162"/>
      <c r="H104" s="162"/>
      <c r="I104" s="162"/>
      <c r="J104" s="163">
        <f>J207</f>
        <v>16724.23</v>
      </c>
      <c r="L104" s="160"/>
    </row>
    <row r="105" spans="1:31" s="12" customFormat="1" ht="14.85" customHeight="1">
      <c r="B105" s="160"/>
      <c r="D105" s="161" t="s">
        <v>1367</v>
      </c>
      <c r="E105" s="162"/>
      <c r="F105" s="162"/>
      <c r="G105" s="162"/>
      <c r="H105" s="162"/>
      <c r="I105" s="162"/>
      <c r="J105" s="163">
        <f>J210</f>
        <v>32795.340000000004</v>
      </c>
      <c r="L105" s="160"/>
    </row>
    <row r="106" spans="1:31" s="12" customFormat="1" ht="14.85" customHeight="1">
      <c r="B106" s="160"/>
      <c r="D106" s="161" t="s">
        <v>1368</v>
      </c>
      <c r="E106" s="162"/>
      <c r="F106" s="162"/>
      <c r="G106" s="162"/>
      <c r="H106" s="162"/>
      <c r="I106" s="162"/>
      <c r="J106" s="163">
        <f>J215</f>
        <v>37557.53</v>
      </c>
      <c r="L106" s="160"/>
    </row>
    <row r="107" spans="1:31" s="9" customFormat="1" ht="24.95" customHeight="1">
      <c r="B107" s="107"/>
      <c r="D107" s="108" t="s">
        <v>1151</v>
      </c>
      <c r="E107" s="109"/>
      <c r="F107" s="109"/>
      <c r="G107" s="109"/>
      <c r="H107" s="109"/>
      <c r="I107" s="109"/>
      <c r="J107" s="110">
        <f>J217</f>
        <v>944.37</v>
      </c>
      <c r="L107" s="107"/>
    </row>
    <row r="108" spans="1:31" s="12" customFormat="1" ht="19.899999999999999" customHeight="1">
      <c r="B108" s="160"/>
      <c r="D108" s="161" t="s">
        <v>2452</v>
      </c>
      <c r="E108" s="162"/>
      <c r="F108" s="162"/>
      <c r="G108" s="162"/>
      <c r="H108" s="162"/>
      <c r="I108" s="162"/>
      <c r="J108" s="163">
        <f>J218</f>
        <v>944.37</v>
      </c>
      <c r="L108" s="160"/>
    </row>
    <row r="109" spans="1:31" s="2" customFormat="1" ht="21.7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4" spans="1:63" s="2" customFormat="1" ht="6.95" customHeight="1">
      <c r="A114" s="26"/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24.95" customHeight="1">
      <c r="A115" s="26"/>
      <c r="B115" s="27"/>
      <c r="C115" s="18" t="s">
        <v>168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14</v>
      </c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203" t="str">
        <f>E7</f>
        <v>Tělocvična - Chodová Planá</v>
      </c>
      <c r="F118" s="204"/>
      <c r="G118" s="204"/>
      <c r="H118" s="204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134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171" t="str">
        <f>E9</f>
        <v>16 - Přípojka vody</v>
      </c>
      <c r="F120" s="202"/>
      <c r="G120" s="202"/>
      <c r="H120" s="202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18</v>
      </c>
      <c r="D122" s="26"/>
      <c r="E122" s="26"/>
      <c r="F122" s="21" t="str">
        <f>F12</f>
        <v xml:space="preserve"> </v>
      </c>
      <c r="G122" s="26"/>
      <c r="H122" s="26"/>
      <c r="I122" s="23" t="s">
        <v>20</v>
      </c>
      <c r="J122" s="49">
        <f>IF(J12="","",J12)</f>
        <v>43927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21</v>
      </c>
      <c r="D124" s="26"/>
      <c r="E124" s="26"/>
      <c r="F124" s="21" t="str">
        <f>E15</f>
        <v xml:space="preserve"> </v>
      </c>
      <c r="G124" s="26"/>
      <c r="H124" s="26"/>
      <c r="I124" s="23" t="s">
        <v>25</v>
      </c>
      <c r="J124" s="24" t="str">
        <f>E21</f>
        <v xml:space="preserve"> 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24</v>
      </c>
      <c r="D125" s="26"/>
      <c r="E125" s="26"/>
      <c r="F125" s="21" t="str">
        <f>IF(E18="","",E18)</f>
        <v>S&amp;H stavební a obchodní firma, spol. s.r.o.</v>
      </c>
      <c r="G125" s="26"/>
      <c r="H125" s="26"/>
      <c r="I125" s="23" t="s">
        <v>27</v>
      </c>
      <c r="J125" s="24" t="str">
        <f>E24</f>
        <v xml:space="preserve"> 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0" customFormat="1" ht="29.25" customHeight="1">
      <c r="A127" s="111"/>
      <c r="B127" s="112"/>
      <c r="C127" s="113" t="s">
        <v>169</v>
      </c>
      <c r="D127" s="114" t="s">
        <v>54</v>
      </c>
      <c r="E127" s="114" t="s">
        <v>50</v>
      </c>
      <c r="F127" s="114" t="s">
        <v>51</v>
      </c>
      <c r="G127" s="114" t="s">
        <v>170</v>
      </c>
      <c r="H127" s="114" t="s">
        <v>171</v>
      </c>
      <c r="I127" s="114" t="s">
        <v>172</v>
      </c>
      <c r="J127" s="115" t="s">
        <v>138</v>
      </c>
      <c r="K127" s="116" t="s">
        <v>173</v>
      </c>
      <c r="L127" s="117"/>
      <c r="M127" s="56" t="s">
        <v>1</v>
      </c>
      <c r="N127" s="57" t="s">
        <v>33</v>
      </c>
      <c r="O127" s="57" t="s">
        <v>174</v>
      </c>
      <c r="P127" s="57" t="s">
        <v>175</v>
      </c>
      <c r="Q127" s="57" t="s">
        <v>176</v>
      </c>
      <c r="R127" s="57" t="s">
        <v>177</v>
      </c>
      <c r="S127" s="57" t="s">
        <v>178</v>
      </c>
      <c r="T127" s="58" t="s">
        <v>179</v>
      </c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</row>
    <row r="128" spans="1:63" s="2" customFormat="1" ht="22.9" customHeight="1">
      <c r="A128" s="26"/>
      <c r="B128" s="27"/>
      <c r="C128" s="63" t="s">
        <v>180</v>
      </c>
      <c r="D128" s="26"/>
      <c r="E128" s="26"/>
      <c r="F128" s="26"/>
      <c r="G128" s="26"/>
      <c r="H128" s="26"/>
      <c r="I128" s="26"/>
      <c r="J128" s="118">
        <f>BK128</f>
        <v>543706.17000000004</v>
      </c>
      <c r="K128" s="26"/>
      <c r="L128" s="27"/>
      <c r="M128" s="59"/>
      <c r="N128" s="50"/>
      <c r="O128" s="60"/>
      <c r="P128" s="119">
        <f>P129+P217</f>
        <v>637.12081000000001</v>
      </c>
      <c r="Q128" s="60"/>
      <c r="R128" s="119">
        <f>R129+R217</f>
        <v>92.965300076999995</v>
      </c>
      <c r="S128" s="60"/>
      <c r="T128" s="120">
        <f>T129+T217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68</v>
      </c>
      <c r="AU128" s="14" t="s">
        <v>140</v>
      </c>
      <c r="BK128" s="121">
        <f>BK129+BK217</f>
        <v>543706.17000000004</v>
      </c>
    </row>
    <row r="129" spans="1:65" s="11" customFormat="1" ht="25.9" customHeight="1">
      <c r="B129" s="122"/>
      <c r="D129" s="123" t="s">
        <v>68</v>
      </c>
      <c r="E129" s="124" t="s">
        <v>1137</v>
      </c>
      <c r="F129" s="124" t="s">
        <v>1376</v>
      </c>
      <c r="J129" s="125">
        <f>BK129</f>
        <v>542761.80000000005</v>
      </c>
      <c r="L129" s="122"/>
      <c r="M129" s="126"/>
      <c r="N129" s="127"/>
      <c r="O129" s="127"/>
      <c r="P129" s="128">
        <f>P130+P152+P154+P158+P162+P206</f>
        <v>634.60941000000003</v>
      </c>
      <c r="Q129" s="127"/>
      <c r="R129" s="128">
        <f>R130+R152+R154+R158+R162+R206</f>
        <v>92.963784576999998</v>
      </c>
      <c r="S129" s="127"/>
      <c r="T129" s="129">
        <f>T130+T152+T154+T158+T162+T206</f>
        <v>0</v>
      </c>
      <c r="AR129" s="123" t="s">
        <v>77</v>
      </c>
      <c r="AT129" s="130" t="s">
        <v>68</v>
      </c>
      <c r="AU129" s="130" t="s">
        <v>69</v>
      </c>
      <c r="AY129" s="123" t="s">
        <v>182</v>
      </c>
      <c r="BK129" s="131">
        <f>BK130+BK152+BK154+BK158+BK162+BK206</f>
        <v>542761.80000000005</v>
      </c>
    </row>
    <row r="130" spans="1:65" s="11" customFormat="1" ht="22.9" customHeight="1">
      <c r="B130" s="122"/>
      <c r="D130" s="123" t="s">
        <v>68</v>
      </c>
      <c r="E130" s="164" t="s">
        <v>77</v>
      </c>
      <c r="F130" s="164" t="s">
        <v>181</v>
      </c>
      <c r="J130" s="165">
        <f>BK130</f>
        <v>178994.97000000003</v>
      </c>
      <c r="L130" s="122"/>
      <c r="M130" s="126"/>
      <c r="N130" s="127"/>
      <c r="O130" s="127"/>
      <c r="P130" s="128">
        <f>SUM(P131:P151)</f>
        <v>429.85753600000004</v>
      </c>
      <c r="Q130" s="127"/>
      <c r="R130" s="128">
        <f>SUM(R131:R151)</f>
        <v>47.365041230000003</v>
      </c>
      <c r="S130" s="127"/>
      <c r="T130" s="129">
        <f>SUM(T131:T151)</f>
        <v>0</v>
      </c>
      <c r="AR130" s="123" t="s">
        <v>77</v>
      </c>
      <c r="AT130" s="130" t="s">
        <v>68</v>
      </c>
      <c r="AU130" s="130" t="s">
        <v>77</v>
      </c>
      <c r="AY130" s="123" t="s">
        <v>182</v>
      </c>
      <c r="BK130" s="131">
        <f>SUM(BK131:BK151)</f>
        <v>178994.97000000003</v>
      </c>
    </row>
    <row r="131" spans="1:65" s="2" customFormat="1" ht="16.5" customHeight="1">
      <c r="A131" s="26"/>
      <c r="B131" s="132"/>
      <c r="C131" s="133" t="s">
        <v>77</v>
      </c>
      <c r="D131" s="133" t="s">
        <v>183</v>
      </c>
      <c r="E131" s="134" t="s">
        <v>2500</v>
      </c>
      <c r="F131" s="135" t="s">
        <v>2501</v>
      </c>
      <c r="G131" s="136" t="s">
        <v>236</v>
      </c>
      <c r="H131" s="137">
        <v>52.65</v>
      </c>
      <c r="I131" s="138">
        <v>37.020000000000003</v>
      </c>
      <c r="J131" s="138">
        <f t="shared" ref="J131:J151" si="0">ROUND(I131*H131,2)</f>
        <v>1949.1</v>
      </c>
      <c r="K131" s="139"/>
      <c r="L131" s="27"/>
      <c r="M131" s="140" t="s">
        <v>1</v>
      </c>
      <c r="N131" s="141" t="s">
        <v>34</v>
      </c>
      <c r="O131" s="142">
        <v>7.5999999999999998E-2</v>
      </c>
      <c r="P131" s="142">
        <f t="shared" ref="P131:P151" si="1">O131*H131</f>
        <v>4.0013999999999994</v>
      </c>
      <c r="Q131" s="142">
        <v>0</v>
      </c>
      <c r="R131" s="142">
        <f t="shared" ref="R131:R151" si="2">Q131*H131</f>
        <v>0</v>
      </c>
      <c r="S131" s="142">
        <v>0</v>
      </c>
      <c r="T131" s="143">
        <f t="shared" ref="T131:T151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4" t="s">
        <v>187</v>
      </c>
      <c r="AT131" s="144" t="s">
        <v>183</v>
      </c>
      <c r="AU131" s="144" t="s">
        <v>79</v>
      </c>
      <c r="AY131" s="14" t="s">
        <v>182</v>
      </c>
      <c r="BE131" s="145">
        <f t="shared" ref="BE131:BE151" si="4">IF(N131="základní",J131,0)</f>
        <v>1949.1</v>
      </c>
      <c r="BF131" s="145">
        <f t="shared" ref="BF131:BF151" si="5">IF(N131="snížená",J131,0)</f>
        <v>0</v>
      </c>
      <c r="BG131" s="145">
        <f t="shared" ref="BG131:BG151" si="6">IF(N131="zákl. přenesená",J131,0)</f>
        <v>0</v>
      </c>
      <c r="BH131" s="145">
        <f t="shared" ref="BH131:BH151" si="7">IF(N131="sníž. přenesená",J131,0)</f>
        <v>0</v>
      </c>
      <c r="BI131" s="145">
        <f t="shared" ref="BI131:BI151" si="8">IF(N131="nulová",J131,0)</f>
        <v>0</v>
      </c>
      <c r="BJ131" s="14" t="s">
        <v>77</v>
      </c>
      <c r="BK131" s="145">
        <f t="shared" ref="BK131:BK151" si="9">ROUND(I131*H131,2)</f>
        <v>1949.1</v>
      </c>
      <c r="BL131" s="14" t="s">
        <v>187</v>
      </c>
      <c r="BM131" s="144" t="s">
        <v>79</v>
      </c>
    </row>
    <row r="132" spans="1:65" s="2" customFormat="1" ht="16.5" customHeight="1">
      <c r="A132" s="26"/>
      <c r="B132" s="132"/>
      <c r="C132" s="133" t="s">
        <v>79</v>
      </c>
      <c r="D132" s="133" t="s">
        <v>183</v>
      </c>
      <c r="E132" s="134" t="s">
        <v>2502</v>
      </c>
      <c r="F132" s="135" t="s">
        <v>2503</v>
      </c>
      <c r="G132" s="136" t="s">
        <v>236</v>
      </c>
      <c r="H132" s="137">
        <v>52.65</v>
      </c>
      <c r="I132" s="138">
        <v>679.47</v>
      </c>
      <c r="J132" s="138">
        <f t="shared" si="0"/>
        <v>35774.1</v>
      </c>
      <c r="K132" s="139"/>
      <c r="L132" s="27"/>
      <c r="M132" s="140" t="s">
        <v>1</v>
      </c>
      <c r="N132" s="141" t="s">
        <v>34</v>
      </c>
      <c r="O132" s="142">
        <v>1.84</v>
      </c>
      <c r="P132" s="142">
        <f t="shared" si="1"/>
        <v>96.876000000000005</v>
      </c>
      <c r="Q132" s="142">
        <v>0</v>
      </c>
      <c r="R132" s="142">
        <f t="shared" si="2"/>
        <v>0</v>
      </c>
      <c r="S132" s="142">
        <v>0</v>
      </c>
      <c r="T132" s="143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4" t="s">
        <v>187</v>
      </c>
      <c r="AT132" s="144" t="s">
        <v>183</v>
      </c>
      <c r="AU132" s="144" t="s">
        <v>79</v>
      </c>
      <c r="AY132" s="14" t="s">
        <v>182</v>
      </c>
      <c r="BE132" s="145">
        <f t="shared" si="4"/>
        <v>35774.1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4" t="s">
        <v>77</v>
      </c>
      <c r="BK132" s="145">
        <f t="shared" si="9"/>
        <v>35774.1</v>
      </c>
      <c r="BL132" s="14" t="s">
        <v>187</v>
      </c>
      <c r="BM132" s="144" t="s">
        <v>187</v>
      </c>
    </row>
    <row r="133" spans="1:65" s="2" customFormat="1" ht="16.5" customHeight="1">
      <c r="A133" s="26"/>
      <c r="B133" s="132"/>
      <c r="C133" s="133" t="s">
        <v>190</v>
      </c>
      <c r="D133" s="133" t="s">
        <v>183</v>
      </c>
      <c r="E133" s="134" t="s">
        <v>2504</v>
      </c>
      <c r="F133" s="135" t="s">
        <v>2505</v>
      </c>
      <c r="G133" s="136" t="s">
        <v>197</v>
      </c>
      <c r="H133" s="137">
        <v>8</v>
      </c>
      <c r="I133" s="138">
        <v>58.34</v>
      </c>
      <c r="J133" s="138">
        <f t="shared" si="0"/>
        <v>466.72</v>
      </c>
      <c r="K133" s="139"/>
      <c r="L133" s="27"/>
      <c r="M133" s="140" t="s">
        <v>1</v>
      </c>
      <c r="N133" s="141" t="s">
        <v>34</v>
      </c>
      <c r="O133" s="142">
        <v>0.13300000000000001</v>
      </c>
      <c r="P133" s="142">
        <f t="shared" si="1"/>
        <v>1.0640000000000001</v>
      </c>
      <c r="Q133" s="142">
        <v>0</v>
      </c>
      <c r="R133" s="142">
        <f t="shared" si="2"/>
        <v>0</v>
      </c>
      <c r="S133" s="142">
        <v>0</v>
      </c>
      <c r="T133" s="143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4" t="s">
        <v>187</v>
      </c>
      <c r="AT133" s="144" t="s">
        <v>183</v>
      </c>
      <c r="AU133" s="144" t="s">
        <v>79</v>
      </c>
      <c r="AY133" s="14" t="s">
        <v>182</v>
      </c>
      <c r="BE133" s="145">
        <f t="shared" si="4"/>
        <v>466.72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4" t="s">
        <v>77</v>
      </c>
      <c r="BK133" s="145">
        <f t="shared" si="9"/>
        <v>466.72</v>
      </c>
      <c r="BL133" s="14" t="s">
        <v>187</v>
      </c>
      <c r="BM133" s="144" t="s">
        <v>194</v>
      </c>
    </row>
    <row r="134" spans="1:65" s="2" customFormat="1" ht="16.5" customHeight="1">
      <c r="A134" s="26"/>
      <c r="B134" s="132"/>
      <c r="C134" s="133" t="s">
        <v>187</v>
      </c>
      <c r="D134" s="133" t="s">
        <v>183</v>
      </c>
      <c r="E134" s="134" t="s">
        <v>191</v>
      </c>
      <c r="F134" s="135" t="s">
        <v>192</v>
      </c>
      <c r="G134" s="136" t="s">
        <v>193</v>
      </c>
      <c r="H134" s="137">
        <v>229</v>
      </c>
      <c r="I134" s="138">
        <v>36.450000000000003</v>
      </c>
      <c r="J134" s="138">
        <f t="shared" si="0"/>
        <v>8347.0499999999993</v>
      </c>
      <c r="K134" s="139"/>
      <c r="L134" s="27"/>
      <c r="M134" s="140" t="s">
        <v>1</v>
      </c>
      <c r="N134" s="141" t="s">
        <v>34</v>
      </c>
      <c r="O134" s="142">
        <v>0.184</v>
      </c>
      <c r="P134" s="142">
        <f t="shared" si="1"/>
        <v>42.136000000000003</v>
      </c>
      <c r="Q134" s="142">
        <v>3.2634E-5</v>
      </c>
      <c r="R134" s="142">
        <f t="shared" si="2"/>
        <v>7.4731859999999997E-3</v>
      </c>
      <c r="S134" s="142">
        <v>0</v>
      </c>
      <c r="T134" s="143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4" t="s">
        <v>187</v>
      </c>
      <c r="AT134" s="144" t="s">
        <v>183</v>
      </c>
      <c r="AU134" s="144" t="s">
        <v>79</v>
      </c>
      <c r="AY134" s="14" t="s">
        <v>182</v>
      </c>
      <c r="BE134" s="145">
        <f t="shared" si="4"/>
        <v>8347.0499999999993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4" t="s">
        <v>77</v>
      </c>
      <c r="BK134" s="145">
        <f t="shared" si="9"/>
        <v>8347.0499999999993</v>
      </c>
      <c r="BL134" s="14" t="s">
        <v>187</v>
      </c>
      <c r="BM134" s="144" t="s">
        <v>198</v>
      </c>
    </row>
    <row r="135" spans="1:65" s="2" customFormat="1" ht="16.5" customHeight="1">
      <c r="A135" s="26"/>
      <c r="B135" s="132"/>
      <c r="C135" s="133" t="s">
        <v>199</v>
      </c>
      <c r="D135" s="133" t="s">
        <v>183</v>
      </c>
      <c r="E135" s="134" t="s">
        <v>2506</v>
      </c>
      <c r="F135" s="135" t="s">
        <v>2507</v>
      </c>
      <c r="G135" s="136" t="s">
        <v>197</v>
      </c>
      <c r="H135" s="137">
        <v>2.1</v>
      </c>
      <c r="I135" s="138">
        <v>280.08999999999997</v>
      </c>
      <c r="J135" s="138">
        <f t="shared" si="0"/>
        <v>588.19000000000005</v>
      </c>
      <c r="K135" s="139"/>
      <c r="L135" s="27"/>
      <c r="M135" s="140" t="s">
        <v>1</v>
      </c>
      <c r="N135" s="141" t="s">
        <v>34</v>
      </c>
      <c r="O135" s="142">
        <v>0.70299999999999996</v>
      </c>
      <c r="P135" s="142">
        <f t="shared" si="1"/>
        <v>1.4762999999999999</v>
      </c>
      <c r="Q135" s="142">
        <v>8.6767000000000007E-3</v>
      </c>
      <c r="R135" s="142">
        <f t="shared" si="2"/>
        <v>1.8221070000000002E-2</v>
      </c>
      <c r="S135" s="142">
        <v>0</v>
      </c>
      <c r="T135" s="143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4" t="s">
        <v>187</v>
      </c>
      <c r="AT135" s="144" t="s">
        <v>183</v>
      </c>
      <c r="AU135" s="144" t="s">
        <v>79</v>
      </c>
      <c r="AY135" s="14" t="s">
        <v>182</v>
      </c>
      <c r="BE135" s="145">
        <f t="shared" si="4"/>
        <v>588.19000000000005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4" t="s">
        <v>77</v>
      </c>
      <c r="BK135" s="145">
        <f t="shared" si="9"/>
        <v>588.19000000000005</v>
      </c>
      <c r="BL135" s="14" t="s">
        <v>187</v>
      </c>
      <c r="BM135" s="144" t="s">
        <v>104</v>
      </c>
    </row>
    <row r="136" spans="1:65" s="2" customFormat="1" ht="16.5" customHeight="1">
      <c r="A136" s="26"/>
      <c r="B136" s="132"/>
      <c r="C136" s="133" t="s">
        <v>194</v>
      </c>
      <c r="D136" s="133" t="s">
        <v>183</v>
      </c>
      <c r="E136" s="134" t="s">
        <v>2508</v>
      </c>
      <c r="F136" s="135" t="s">
        <v>2509</v>
      </c>
      <c r="G136" s="136" t="s">
        <v>197</v>
      </c>
      <c r="H136" s="137">
        <v>1.4</v>
      </c>
      <c r="I136" s="138">
        <v>229.69</v>
      </c>
      <c r="J136" s="138">
        <f t="shared" si="0"/>
        <v>321.57</v>
      </c>
      <c r="K136" s="139"/>
      <c r="L136" s="27"/>
      <c r="M136" s="140" t="s">
        <v>1</v>
      </c>
      <c r="N136" s="141" t="s">
        <v>34</v>
      </c>
      <c r="O136" s="142">
        <v>0.54700000000000004</v>
      </c>
      <c r="P136" s="142">
        <f t="shared" si="1"/>
        <v>0.76580000000000004</v>
      </c>
      <c r="Q136" s="142">
        <v>3.6904300000000001E-2</v>
      </c>
      <c r="R136" s="142">
        <f t="shared" si="2"/>
        <v>5.166602E-2</v>
      </c>
      <c r="S136" s="142">
        <v>0</v>
      </c>
      <c r="T136" s="143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4" t="s">
        <v>187</v>
      </c>
      <c r="AT136" s="144" t="s">
        <v>183</v>
      </c>
      <c r="AU136" s="144" t="s">
        <v>79</v>
      </c>
      <c r="AY136" s="14" t="s">
        <v>182</v>
      </c>
      <c r="BE136" s="145">
        <f t="shared" si="4"/>
        <v>321.57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4" t="s">
        <v>77</v>
      </c>
      <c r="BK136" s="145">
        <f t="shared" si="9"/>
        <v>321.57</v>
      </c>
      <c r="BL136" s="14" t="s">
        <v>187</v>
      </c>
      <c r="BM136" s="144" t="s">
        <v>110</v>
      </c>
    </row>
    <row r="137" spans="1:65" s="2" customFormat="1" ht="16.5" customHeight="1">
      <c r="A137" s="26"/>
      <c r="B137" s="132"/>
      <c r="C137" s="133" t="s">
        <v>204</v>
      </c>
      <c r="D137" s="133" t="s">
        <v>183</v>
      </c>
      <c r="E137" s="134" t="s">
        <v>2689</v>
      </c>
      <c r="F137" s="135" t="s">
        <v>2690</v>
      </c>
      <c r="G137" s="136" t="s">
        <v>209</v>
      </c>
      <c r="H137" s="137">
        <v>7.35</v>
      </c>
      <c r="I137" s="138">
        <v>479.3</v>
      </c>
      <c r="J137" s="138">
        <f t="shared" si="0"/>
        <v>3522.86</v>
      </c>
      <c r="K137" s="139"/>
      <c r="L137" s="27"/>
      <c r="M137" s="140" t="s">
        <v>1</v>
      </c>
      <c r="N137" s="141" t="s">
        <v>34</v>
      </c>
      <c r="O137" s="142">
        <v>1.7629999999999999</v>
      </c>
      <c r="P137" s="142">
        <f t="shared" si="1"/>
        <v>12.958049999999998</v>
      </c>
      <c r="Q137" s="142">
        <v>0</v>
      </c>
      <c r="R137" s="142">
        <f t="shared" si="2"/>
        <v>0</v>
      </c>
      <c r="S137" s="142">
        <v>0</v>
      </c>
      <c r="T137" s="143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4" t="s">
        <v>187</v>
      </c>
      <c r="AT137" s="144" t="s">
        <v>183</v>
      </c>
      <c r="AU137" s="144" t="s">
        <v>79</v>
      </c>
      <c r="AY137" s="14" t="s">
        <v>182</v>
      </c>
      <c r="BE137" s="145">
        <f t="shared" si="4"/>
        <v>3522.86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4" t="s">
        <v>77</v>
      </c>
      <c r="BK137" s="145">
        <f t="shared" si="9"/>
        <v>3522.86</v>
      </c>
      <c r="BL137" s="14" t="s">
        <v>187</v>
      </c>
      <c r="BM137" s="144" t="s">
        <v>116</v>
      </c>
    </row>
    <row r="138" spans="1:65" s="2" customFormat="1" ht="16.5" customHeight="1">
      <c r="A138" s="26"/>
      <c r="B138" s="132"/>
      <c r="C138" s="133" t="s">
        <v>198</v>
      </c>
      <c r="D138" s="133" t="s">
        <v>183</v>
      </c>
      <c r="E138" s="134" t="s">
        <v>207</v>
      </c>
      <c r="F138" s="135" t="s">
        <v>208</v>
      </c>
      <c r="G138" s="136" t="s">
        <v>209</v>
      </c>
      <c r="H138" s="137">
        <v>8.66</v>
      </c>
      <c r="I138" s="138">
        <v>47.05</v>
      </c>
      <c r="J138" s="138">
        <f t="shared" si="0"/>
        <v>407.45</v>
      </c>
      <c r="K138" s="139"/>
      <c r="L138" s="27"/>
      <c r="M138" s="140" t="s">
        <v>1</v>
      </c>
      <c r="N138" s="141" t="s">
        <v>34</v>
      </c>
      <c r="O138" s="142">
        <v>1.2999999999999999E-2</v>
      </c>
      <c r="P138" s="142">
        <f t="shared" si="1"/>
        <v>0.11258</v>
      </c>
      <c r="Q138" s="142">
        <v>0</v>
      </c>
      <c r="R138" s="142">
        <f t="shared" si="2"/>
        <v>0</v>
      </c>
      <c r="S138" s="142">
        <v>0</v>
      </c>
      <c r="T138" s="143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4" t="s">
        <v>187</v>
      </c>
      <c r="AT138" s="144" t="s">
        <v>183</v>
      </c>
      <c r="AU138" s="144" t="s">
        <v>79</v>
      </c>
      <c r="AY138" s="14" t="s">
        <v>182</v>
      </c>
      <c r="BE138" s="145">
        <f t="shared" si="4"/>
        <v>407.45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4" t="s">
        <v>77</v>
      </c>
      <c r="BK138" s="145">
        <f t="shared" si="9"/>
        <v>407.45</v>
      </c>
      <c r="BL138" s="14" t="s">
        <v>187</v>
      </c>
      <c r="BM138" s="144" t="s">
        <v>121</v>
      </c>
    </row>
    <row r="139" spans="1:65" s="2" customFormat="1" ht="16.5" customHeight="1">
      <c r="A139" s="26"/>
      <c r="B139" s="132"/>
      <c r="C139" s="133" t="s">
        <v>210</v>
      </c>
      <c r="D139" s="133" t="s">
        <v>183</v>
      </c>
      <c r="E139" s="134" t="s">
        <v>2512</v>
      </c>
      <c r="F139" s="135" t="s">
        <v>2513</v>
      </c>
      <c r="G139" s="136" t="s">
        <v>209</v>
      </c>
      <c r="H139" s="137">
        <v>143.38200000000001</v>
      </c>
      <c r="I139" s="138">
        <v>170.94</v>
      </c>
      <c r="J139" s="138">
        <f t="shared" si="0"/>
        <v>24509.72</v>
      </c>
      <c r="K139" s="139"/>
      <c r="L139" s="27"/>
      <c r="M139" s="140" t="s">
        <v>1</v>
      </c>
      <c r="N139" s="141" t="s">
        <v>34</v>
      </c>
      <c r="O139" s="142">
        <v>0.24099999999999999</v>
      </c>
      <c r="P139" s="142">
        <f t="shared" si="1"/>
        <v>34.555062</v>
      </c>
      <c r="Q139" s="142">
        <v>0</v>
      </c>
      <c r="R139" s="142">
        <f t="shared" si="2"/>
        <v>0</v>
      </c>
      <c r="S139" s="142">
        <v>0</v>
      </c>
      <c r="T139" s="143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4" t="s">
        <v>187</v>
      </c>
      <c r="AT139" s="144" t="s">
        <v>183</v>
      </c>
      <c r="AU139" s="144" t="s">
        <v>79</v>
      </c>
      <c r="AY139" s="14" t="s">
        <v>182</v>
      </c>
      <c r="BE139" s="145">
        <f t="shared" si="4"/>
        <v>24509.72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4" t="s">
        <v>77</v>
      </c>
      <c r="BK139" s="145">
        <f t="shared" si="9"/>
        <v>24509.72</v>
      </c>
      <c r="BL139" s="14" t="s">
        <v>187</v>
      </c>
      <c r="BM139" s="144" t="s">
        <v>127</v>
      </c>
    </row>
    <row r="140" spans="1:65" s="2" customFormat="1" ht="16.5" customHeight="1">
      <c r="A140" s="26"/>
      <c r="B140" s="132"/>
      <c r="C140" s="133" t="s">
        <v>104</v>
      </c>
      <c r="D140" s="133" t="s">
        <v>183</v>
      </c>
      <c r="E140" s="134" t="s">
        <v>231</v>
      </c>
      <c r="F140" s="135" t="s">
        <v>232</v>
      </c>
      <c r="G140" s="136" t="s">
        <v>209</v>
      </c>
      <c r="H140" s="137">
        <v>143.38200000000001</v>
      </c>
      <c r="I140" s="138">
        <v>29.61</v>
      </c>
      <c r="J140" s="138">
        <f t="shared" si="0"/>
        <v>4245.54</v>
      </c>
      <c r="K140" s="139"/>
      <c r="L140" s="27"/>
      <c r="M140" s="140" t="s">
        <v>1</v>
      </c>
      <c r="N140" s="141" t="s">
        <v>34</v>
      </c>
      <c r="O140" s="142">
        <v>0.1</v>
      </c>
      <c r="P140" s="142">
        <f t="shared" si="1"/>
        <v>14.338200000000001</v>
      </c>
      <c r="Q140" s="142">
        <v>0</v>
      </c>
      <c r="R140" s="142">
        <f t="shared" si="2"/>
        <v>0</v>
      </c>
      <c r="S140" s="142">
        <v>0</v>
      </c>
      <c r="T140" s="143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4" t="s">
        <v>187</v>
      </c>
      <c r="AT140" s="144" t="s">
        <v>183</v>
      </c>
      <c r="AU140" s="144" t="s">
        <v>79</v>
      </c>
      <c r="AY140" s="14" t="s">
        <v>182</v>
      </c>
      <c r="BE140" s="145">
        <f t="shared" si="4"/>
        <v>4245.54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4" t="s">
        <v>77</v>
      </c>
      <c r="BK140" s="145">
        <f t="shared" si="9"/>
        <v>4245.54</v>
      </c>
      <c r="BL140" s="14" t="s">
        <v>187</v>
      </c>
      <c r="BM140" s="144" t="s">
        <v>215</v>
      </c>
    </row>
    <row r="141" spans="1:65" s="2" customFormat="1" ht="16.5" customHeight="1">
      <c r="A141" s="26"/>
      <c r="B141" s="132"/>
      <c r="C141" s="133" t="s">
        <v>107</v>
      </c>
      <c r="D141" s="133" t="s">
        <v>183</v>
      </c>
      <c r="E141" s="134" t="s">
        <v>234</v>
      </c>
      <c r="F141" s="135" t="s">
        <v>235</v>
      </c>
      <c r="G141" s="136" t="s">
        <v>236</v>
      </c>
      <c r="H141" s="137">
        <v>305.39999999999998</v>
      </c>
      <c r="I141" s="138">
        <v>55.24</v>
      </c>
      <c r="J141" s="138">
        <f t="shared" si="0"/>
        <v>16870.3</v>
      </c>
      <c r="K141" s="139"/>
      <c r="L141" s="27"/>
      <c r="M141" s="140" t="s">
        <v>1</v>
      </c>
      <c r="N141" s="141" t="s">
        <v>34</v>
      </c>
      <c r="O141" s="142">
        <v>0.23599999999999999</v>
      </c>
      <c r="P141" s="142">
        <f t="shared" si="1"/>
        <v>72.074399999999997</v>
      </c>
      <c r="Q141" s="142">
        <v>8.3850999999999999E-4</v>
      </c>
      <c r="R141" s="142">
        <f t="shared" si="2"/>
        <v>0.25608095399999997</v>
      </c>
      <c r="S141" s="142">
        <v>0</v>
      </c>
      <c r="T141" s="143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4" t="s">
        <v>187</v>
      </c>
      <c r="AT141" s="144" t="s">
        <v>183</v>
      </c>
      <c r="AU141" s="144" t="s">
        <v>79</v>
      </c>
      <c r="AY141" s="14" t="s">
        <v>182</v>
      </c>
      <c r="BE141" s="145">
        <f t="shared" si="4"/>
        <v>16870.3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4" t="s">
        <v>77</v>
      </c>
      <c r="BK141" s="145">
        <f t="shared" si="9"/>
        <v>16870.3</v>
      </c>
      <c r="BL141" s="14" t="s">
        <v>187</v>
      </c>
      <c r="BM141" s="144" t="s">
        <v>218</v>
      </c>
    </row>
    <row r="142" spans="1:65" s="2" customFormat="1" ht="16.5" customHeight="1">
      <c r="A142" s="26"/>
      <c r="B142" s="132"/>
      <c r="C142" s="133" t="s">
        <v>110</v>
      </c>
      <c r="D142" s="133" t="s">
        <v>183</v>
      </c>
      <c r="E142" s="134" t="s">
        <v>238</v>
      </c>
      <c r="F142" s="135" t="s">
        <v>239</v>
      </c>
      <c r="G142" s="136" t="s">
        <v>236</v>
      </c>
      <c r="H142" s="137">
        <v>305.39999999999998</v>
      </c>
      <c r="I142" s="138">
        <v>32.75</v>
      </c>
      <c r="J142" s="138">
        <f t="shared" si="0"/>
        <v>10001.85</v>
      </c>
      <c r="K142" s="139"/>
      <c r="L142" s="27"/>
      <c r="M142" s="140" t="s">
        <v>1</v>
      </c>
      <c r="N142" s="141" t="s">
        <v>34</v>
      </c>
      <c r="O142" s="142">
        <v>0.216</v>
      </c>
      <c r="P142" s="142">
        <f t="shared" si="1"/>
        <v>65.966399999999993</v>
      </c>
      <c r="Q142" s="142">
        <v>0</v>
      </c>
      <c r="R142" s="142">
        <f t="shared" si="2"/>
        <v>0</v>
      </c>
      <c r="S142" s="142">
        <v>0</v>
      </c>
      <c r="T142" s="143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4" t="s">
        <v>187</v>
      </c>
      <c r="AT142" s="144" t="s">
        <v>183</v>
      </c>
      <c r="AU142" s="144" t="s">
        <v>79</v>
      </c>
      <c r="AY142" s="14" t="s">
        <v>182</v>
      </c>
      <c r="BE142" s="145">
        <f t="shared" si="4"/>
        <v>10001.85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4" t="s">
        <v>77</v>
      </c>
      <c r="BK142" s="145">
        <f t="shared" si="9"/>
        <v>10001.85</v>
      </c>
      <c r="BL142" s="14" t="s">
        <v>187</v>
      </c>
      <c r="BM142" s="144" t="s">
        <v>221</v>
      </c>
    </row>
    <row r="143" spans="1:65" s="2" customFormat="1" ht="16.5" customHeight="1">
      <c r="A143" s="26"/>
      <c r="B143" s="132"/>
      <c r="C143" s="133" t="s">
        <v>113</v>
      </c>
      <c r="D143" s="133" t="s">
        <v>183</v>
      </c>
      <c r="E143" s="134" t="s">
        <v>244</v>
      </c>
      <c r="F143" s="135" t="s">
        <v>245</v>
      </c>
      <c r="G143" s="136" t="s">
        <v>209</v>
      </c>
      <c r="H143" s="137">
        <v>143.38200000000001</v>
      </c>
      <c r="I143" s="138">
        <v>39.51</v>
      </c>
      <c r="J143" s="138">
        <f t="shared" si="0"/>
        <v>5665.02</v>
      </c>
      <c r="K143" s="139"/>
      <c r="L143" s="27"/>
      <c r="M143" s="140" t="s">
        <v>1</v>
      </c>
      <c r="N143" s="141" t="s">
        <v>34</v>
      </c>
      <c r="O143" s="142">
        <v>7.0000000000000007E-2</v>
      </c>
      <c r="P143" s="142">
        <f t="shared" si="1"/>
        <v>10.036740000000002</v>
      </c>
      <c r="Q143" s="142">
        <v>0</v>
      </c>
      <c r="R143" s="142">
        <f t="shared" si="2"/>
        <v>0</v>
      </c>
      <c r="S143" s="142">
        <v>0</v>
      </c>
      <c r="T143" s="143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4" t="s">
        <v>187</v>
      </c>
      <c r="AT143" s="144" t="s">
        <v>183</v>
      </c>
      <c r="AU143" s="144" t="s">
        <v>79</v>
      </c>
      <c r="AY143" s="14" t="s">
        <v>182</v>
      </c>
      <c r="BE143" s="145">
        <f t="shared" si="4"/>
        <v>5665.02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4" t="s">
        <v>77</v>
      </c>
      <c r="BK143" s="145">
        <f t="shared" si="9"/>
        <v>5665.02</v>
      </c>
      <c r="BL143" s="14" t="s">
        <v>187</v>
      </c>
      <c r="BM143" s="144" t="s">
        <v>224</v>
      </c>
    </row>
    <row r="144" spans="1:65" s="2" customFormat="1" ht="21.75" customHeight="1">
      <c r="A144" s="26"/>
      <c r="B144" s="132"/>
      <c r="C144" s="133" t="s">
        <v>116</v>
      </c>
      <c r="D144" s="133" t="s">
        <v>183</v>
      </c>
      <c r="E144" s="134" t="s">
        <v>254</v>
      </c>
      <c r="F144" s="135" t="s">
        <v>255</v>
      </c>
      <c r="G144" s="136" t="s">
        <v>209</v>
      </c>
      <c r="H144" s="137">
        <v>28.504000000000001</v>
      </c>
      <c r="I144" s="138">
        <v>259.22000000000003</v>
      </c>
      <c r="J144" s="138">
        <f t="shared" si="0"/>
        <v>7388.81</v>
      </c>
      <c r="K144" s="139"/>
      <c r="L144" s="27"/>
      <c r="M144" s="140" t="s">
        <v>1</v>
      </c>
      <c r="N144" s="141" t="s">
        <v>34</v>
      </c>
      <c r="O144" s="142">
        <v>8.6999999999999994E-2</v>
      </c>
      <c r="P144" s="142">
        <f t="shared" si="1"/>
        <v>2.4798480000000001</v>
      </c>
      <c r="Q144" s="142">
        <v>0</v>
      </c>
      <c r="R144" s="142">
        <f t="shared" si="2"/>
        <v>0</v>
      </c>
      <c r="S144" s="142">
        <v>0</v>
      </c>
      <c r="T144" s="143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4" t="s">
        <v>187</v>
      </c>
      <c r="AT144" s="144" t="s">
        <v>183</v>
      </c>
      <c r="AU144" s="144" t="s">
        <v>79</v>
      </c>
      <c r="AY144" s="14" t="s">
        <v>182</v>
      </c>
      <c r="BE144" s="145">
        <f t="shared" si="4"/>
        <v>7388.81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4" t="s">
        <v>77</v>
      </c>
      <c r="BK144" s="145">
        <f t="shared" si="9"/>
        <v>7388.81</v>
      </c>
      <c r="BL144" s="14" t="s">
        <v>187</v>
      </c>
      <c r="BM144" s="144" t="s">
        <v>227</v>
      </c>
    </row>
    <row r="145" spans="1:65" s="2" customFormat="1" ht="16.5" customHeight="1">
      <c r="A145" s="26"/>
      <c r="B145" s="132"/>
      <c r="C145" s="133" t="s">
        <v>8</v>
      </c>
      <c r="D145" s="133" t="s">
        <v>183</v>
      </c>
      <c r="E145" s="134" t="s">
        <v>257</v>
      </c>
      <c r="F145" s="135" t="s">
        <v>258</v>
      </c>
      <c r="G145" s="136" t="s">
        <v>209</v>
      </c>
      <c r="H145" s="137">
        <v>285.04000000000002</v>
      </c>
      <c r="I145" s="138">
        <v>15.86</v>
      </c>
      <c r="J145" s="138">
        <f t="shared" si="0"/>
        <v>4520.7299999999996</v>
      </c>
      <c r="K145" s="139"/>
      <c r="L145" s="27"/>
      <c r="M145" s="140" t="s">
        <v>1</v>
      </c>
      <c r="N145" s="141" t="s">
        <v>34</v>
      </c>
      <c r="O145" s="142">
        <v>5.0000000000000001E-3</v>
      </c>
      <c r="P145" s="142">
        <f t="shared" si="1"/>
        <v>1.4252</v>
      </c>
      <c r="Q145" s="142">
        <v>0</v>
      </c>
      <c r="R145" s="142">
        <f t="shared" si="2"/>
        <v>0</v>
      </c>
      <c r="S145" s="142">
        <v>0</v>
      </c>
      <c r="T145" s="143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4" t="s">
        <v>187</v>
      </c>
      <c r="AT145" s="144" t="s">
        <v>183</v>
      </c>
      <c r="AU145" s="144" t="s">
        <v>79</v>
      </c>
      <c r="AY145" s="14" t="s">
        <v>182</v>
      </c>
      <c r="BE145" s="145">
        <f t="shared" si="4"/>
        <v>4520.7299999999996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4" t="s">
        <v>77</v>
      </c>
      <c r="BK145" s="145">
        <f t="shared" si="9"/>
        <v>4520.7299999999996</v>
      </c>
      <c r="BL145" s="14" t="s">
        <v>187</v>
      </c>
      <c r="BM145" s="144" t="s">
        <v>230</v>
      </c>
    </row>
    <row r="146" spans="1:65" s="2" customFormat="1" ht="16.5" customHeight="1">
      <c r="A146" s="26"/>
      <c r="B146" s="132"/>
      <c r="C146" s="133" t="s">
        <v>121</v>
      </c>
      <c r="D146" s="133" t="s">
        <v>183</v>
      </c>
      <c r="E146" s="134" t="s">
        <v>261</v>
      </c>
      <c r="F146" s="135" t="s">
        <v>262</v>
      </c>
      <c r="G146" s="136" t="s">
        <v>209</v>
      </c>
      <c r="H146" s="137">
        <v>143.38200000000001</v>
      </c>
      <c r="I146" s="138">
        <v>44.64</v>
      </c>
      <c r="J146" s="138">
        <f t="shared" si="0"/>
        <v>6400.57</v>
      </c>
      <c r="K146" s="139"/>
      <c r="L146" s="27"/>
      <c r="M146" s="140" t="s">
        <v>1</v>
      </c>
      <c r="N146" s="141" t="s">
        <v>34</v>
      </c>
      <c r="O146" s="142">
        <v>7.1999999999999995E-2</v>
      </c>
      <c r="P146" s="142">
        <f t="shared" si="1"/>
        <v>10.323504</v>
      </c>
      <c r="Q146" s="142">
        <v>0</v>
      </c>
      <c r="R146" s="142">
        <f t="shared" si="2"/>
        <v>0</v>
      </c>
      <c r="S146" s="142">
        <v>0</v>
      </c>
      <c r="T146" s="143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4" t="s">
        <v>187</v>
      </c>
      <c r="AT146" s="144" t="s">
        <v>183</v>
      </c>
      <c r="AU146" s="144" t="s">
        <v>79</v>
      </c>
      <c r="AY146" s="14" t="s">
        <v>182</v>
      </c>
      <c r="BE146" s="145">
        <f t="shared" si="4"/>
        <v>6400.57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4" t="s">
        <v>77</v>
      </c>
      <c r="BK146" s="145">
        <f t="shared" si="9"/>
        <v>6400.57</v>
      </c>
      <c r="BL146" s="14" t="s">
        <v>187</v>
      </c>
      <c r="BM146" s="144" t="s">
        <v>233</v>
      </c>
    </row>
    <row r="147" spans="1:65" s="2" customFormat="1" ht="16.5" customHeight="1">
      <c r="A147" s="26"/>
      <c r="B147" s="132"/>
      <c r="C147" s="133" t="s">
        <v>124</v>
      </c>
      <c r="D147" s="133" t="s">
        <v>183</v>
      </c>
      <c r="E147" s="134" t="s">
        <v>2514</v>
      </c>
      <c r="F147" s="135" t="s">
        <v>2515</v>
      </c>
      <c r="G147" s="136" t="s">
        <v>209</v>
      </c>
      <c r="H147" s="137">
        <v>143.38200000000001</v>
      </c>
      <c r="I147" s="138">
        <v>18.47</v>
      </c>
      <c r="J147" s="138">
        <f t="shared" si="0"/>
        <v>2648.27</v>
      </c>
      <c r="K147" s="139"/>
      <c r="L147" s="27"/>
      <c r="M147" s="140" t="s">
        <v>1</v>
      </c>
      <c r="N147" s="141" t="s">
        <v>34</v>
      </c>
      <c r="O147" s="142">
        <v>8.9999999999999993E-3</v>
      </c>
      <c r="P147" s="142">
        <f t="shared" si="1"/>
        <v>1.290438</v>
      </c>
      <c r="Q147" s="142">
        <v>0</v>
      </c>
      <c r="R147" s="142">
        <f t="shared" si="2"/>
        <v>0</v>
      </c>
      <c r="S147" s="142">
        <v>0</v>
      </c>
      <c r="T147" s="143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4" t="s">
        <v>187</v>
      </c>
      <c r="AT147" s="144" t="s">
        <v>183</v>
      </c>
      <c r="AU147" s="144" t="s">
        <v>79</v>
      </c>
      <c r="AY147" s="14" t="s">
        <v>182</v>
      </c>
      <c r="BE147" s="145">
        <f t="shared" si="4"/>
        <v>2648.27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4" t="s">
        <v>77</v>
      </c>
      <c r="BK147" s="145">
        <f t="shared" si="9"/>
        <v>2648.27</v>
      </c>
      <c r="BL147" s="14" t="s">
        <v>187</v>
      </c>
      <c r="BM147" s="144" t="s">
        <v>237</v>
      </c>
    </row>
    <row r="148" spans="1:65" s="2" customFormat="1" ht="16.5" customHeight="1">
      <c r="A148" s="26"/>
      <c r="B148" s="132"/>
      <c r="C148" s="133" t="s">
        <v>127</v>
      </c>
      <c r="D148" s="133" t="s">
        <v>183</v>
      </c>
      <c r="E148" s="134" t="s">
        <v>268</v>
      </c>
      <c r="F148" s="135" t="s">
        <v>269</v>
      </c>
      <c r="G148" s="136" t="s">
        <v>209</v>
      </c>
      <c r="H148" s="137">
        <v>114.878</v>
      </c>
      <c r="I148" s="138">
        <v>127.25</v>
      </c>
      <c r="J148" s="138">
        <f t="shared" si="0"/>
        <v>14618.23</v>
      </c>
      <c r="K148" s="139"/>
      <c r="L148" s="27"/>
      <c r="M148" s="140" t="s">
        <v>1</v>
      </c>
      <c r="N148" s="141" t="s">
        <v>34</v>
      </c>
      <c r="O148" s="142">
        <v>0.32800000000000001</v>
      </c>
      <c r="P148" s="142">
        <f t="shared" si="1"/>
        <v>37.679984000000005</v>
      </c>
      <c r="Q148" s="142">
        <v>0</v>
      </c>
      <c r="R148" s="142">
        <f t="shared" si="2"/>
        <v>0</v>
      </c>
      <c r="S148" s="142">
        <v>0</v>
      </c>
      <c r="T148" s="143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4" t="s">
        <v>187</v>
      </c>
      <c r="AT148" s="144" t="s">
        <v>183</v>
      </c>
      <c r="AU148" s="144" t="s">
        <v>79</v>
      </c>
      <c r="AY148" s="14" t="s">
        <v>182</v>
      </c>
      <c r="BE148" s="145">
        <f t="shared" si="4"/>
        <v>14618.23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4" t="s">
        <v>77</v>
      </c>
      <c r="BK148" s="145">
        <f t="shared" si="9"/>
        <v>14618.23</v>
      </c>
      <c r="BL148" s="14" t="s">
        <v>187</v>
      </c>
      <c r="BM148" s="144" t="s">
        <v>240</v>
      </c>
    </row>
    <row r="149" spans="1:65" s="2" customFormat="1" ht="21.75" customHeight="1">
      <c r="A149" s="26"/>
      <c r="B149" s="132"/>
      <c r="C149" s="133" t="s">
        <v>130</v>
      </c>
      <c r="D149" s="133" t="s">
        <v>183</v>
      </c>
      <c r="E149" s="134" t="s">
        <v>2516</v>
      </c>
      <c r="F149" s="135" t="s">
        <v>2517</v>
      </c>
      <c r="G149" s="136" t="s">
        <v>209</v>
      </c>
      <c r="H149" s="137">
        <v>21.378</v>
      </c>
      <c r="I149" s="138">
        <v>1057.25</v>
      </c>
      <c r="J149" s="138">
        <f t="shared" si="0"/>
        <v>22601.89</v>
      </c>
      <c r="K149" s="139"/>
      <c r="L149" s="27"/>
      <c r="M149" s="140" t="s">
        <v>1</v>
      </c>
      <c r="N149" s="141" t="s">
        <v>34</v>
      </c>
      <c r="O149" s="142">
        <v>0.435</v>
      </c>
      <c r="P149" s="142">
        <f t="shared" si="1"/>
        <v>9.2994299999999992</v>
      </c>
      <c r="Q149" s="142">
        <v>2.2000000000000002</v>
      </c>
      <c r="R149" s="142">
        <f t="shared" si="2"/>
        <v>47.031600000000005</v>
      </c>
      <c r="S149" s="142">
        <v>0</v>
      </c>
      <c r="T149" s="143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4" t="s">
        <v>187</v>
      </c>
      <c r="AT149" s="144" t="s">
        <v>183</v>
      </c>
      <c r="AU149" s="144" t="s">
        <v>79</v>
      </c>
      <c r="AY149" s="14" t="s">
        <v>182</v>
      </c>
      <c r="BE149" s="145">
        <f t="shared" si="4"/>
        <v>22601.89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4" t="s">
        <v>77</v>
      </c>
      <c r="BK149" s="145">
        <f t="shared" si="9"/>
        <v>22601.89</v>
      </c>
      <c r="BL149" s="14" t="s">
        <v>187</v>
      </c>
      <c r="BM149" s="144" t="s">
        <v>243</v>
      </c>
    </row>
    <row r="150" spans="1:65" s="2" customFormat="1" ht="16.5" customHeight="1">
      <c r="A150" s="26"/>
      <c r="B150" s="132"/>
      <c r="C150" s="133" t="s">
        <v>215</v>
      </c>
      <c r="D150" s="133" t="s">
        <v>183</v>
      </c>
      <c r="E150" s="134" t="s">
        <v>2455</v>
      </c>
      <c r="F150" s="135" t="s">
        <v>2456</v>
      </c>
      <c r="G150" s="136" t="s">
        <v>236</v>
      </c>
      <c r="H150" s="137">
        <v>43.3</v>
      </c>
      <c r="I150" s="138">
        <v>69.66</v>
      </c>
      <c r="J150" s="138">
        <f t="shared" si="0"/>
        <v>3016.28</v>
      </c>
      <c r="K150" s="139"/>
      <c r="L150" s="27"/>
      <c r="M150" s="140" t="s">
        <v>1</v>
      </c>
      <c r="N150" s="141" t="s">
        <v>34</v>
      </c>
      <c r="O150" s="142">
        <v>0.254</v>
      </c>
      <c r="P150" s="142">
        <f t="shared" si="1"/>
        <v>10.998199999999999</v>
      </c>
      <c r="Q150" s="142">
        <v>0</v>
      </c>
      <c r="R150" s="142">
        <f t="shared" si="2"/>
        <v>0</v>
      </c>
      <c r="S150" s="142">
        <v>0</v>
      </c>
      <c r="T150" s="143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4" t="s">
        <v>187</v>
      </c>
      <c r="AT150" s="144" t="s">
        <v>183</v>
      </c>
      <c r="AU150" s="144" t="s">
        <v>79</v>
      </c>
      <c r="AY150" s="14" t="s">
        <v>182</v>
      </c>
      <c r="BE150" s="145">
        <f t="shared" si="4"/>
        <v>3016.28</v>
      </c>
      <c r="BF150" s="145">
        <f t="shared" si="5"/>
        <v>0</v>
      </c>
      <c r="BG150" s="145">
        <f t="shared" si="6"/>
        <v>0</v>
      </c>
      <c r="BH150" s="145">
        <f t="shared" si="7"/>
        <v>0</v>
      </c>
      <c r="BI150" s="145">
        <f t="shared" si="8"/>
        <v>0</v>
      </c>
      <c r="BJ150" s="14" t="s">
        <v>77</v>
      </c>
      <c r="BK150" s="145">
        <f t="shared" si="9"/>
        <v>3016.28</v>
      </c>
      <c r="BL150" s="14" t="s">
        <v>187</v>
      </c>
      <c r="BM150" s="144" t="s">
        <v>246</v>
      </c>
    </row>
    <row r="151" spans="1:65" s="2" customFormat="1" ht="16.5" customHeight="1">
      <c r="A151" s="26"/>
      <c r="B151" s="132"/>
      <c r="C151" s="133" t="s">
        <v>7</v>
      </c>
      <c r="D151" s="133" t="s">
        <v>183</v>
      </c>
      <c r="E151" s="134" t="s">
        <v>1384</v>
      </c>
      <c r="F151" s="135" t="s">
        <v>1385</v>
      </c>
      <c r="G151" s="136" t="s">
        <v>209</v>
      </c>
      <c r="H151" s="137">
        <v>28.504000000000001</v>
      </c>
      <c r="I151" s="138">
        <v>180</v>
      </c>
      <c r="J151" s="138">
        <f t="shared" si="0"/>
        <v>5130.72</v>
      </c>
      <c r="K151" s="139"/>
      <c r="L151" s="27"/>
      <c r="M151" s="140" t="s">
        <v>1</v>
      </c>
      <c r="N151" s="141" t="s">
        <v>34</v>
      </c>
      <c r="O151" s="142">
        <v>0</v>
      </c>
      <c r="P151" s="142">
        <f t="shared" si="1"/>
        <v>0</v>
      </c>
      <c r="Q151" s="142">
        <v>0</v>
      </c>
      <c r="R151" s="142">
        <f t="shared" si="2"/>
        <v>0</v>
      </c>
      <c r="S151" s="142">
        <v>0</v>
      </c>
      <c r="T151" s="143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4" t="s">
        <v>187</v>
      </c>
      <c r="AT151" s="144" t="s">
        <v>183</v>
      </c>
      <c r="AU151" s="144" t="s">
        <v>79</v>
      </c>
      <c r="AY151" s="14" t="s">
        <v>182</v>
      </c>
      <c r="BE151" s="145">
        <f t="shared" si="4"/>
        <v>5130.72</v>
      </c>
      <c r="BF151" s="145">
        <f t="shared" si="5"/>
        <v>0</v>
      </c>
      <c r="BG151" s="145">
        <f t="shared" si="6"/>
        <v>0</v>
      </c>
      <c r="BH151" s="145">
        <f t="shared" si="7"/>
        <v>0</v>
      </c>
      <c r="BI151" s="145">
        <f t="shared" si="8"/>
        <v>0</v>
      </c>
      <c r="BJ151" s="14" t="s">
        <v>77</v>
      </c>
      <c r="BK151" s="145">
        <f t="shared" si="9"/>
        <v>5130.72</v>
      </c>
      <c r="BL151" s="14" t="s">
        <v>187</v>
      </c>
      <c r="BM151" s="144" t="s">
        <v>249</v>
      </c>
    </row>
    <row r="152" spans="1:65" s="11" customFormat="1" ht="22.9" customHeight="1">
      <c r="B152" s="122"/>
      <c r="D152" s="123" t="s">
        <v>68</v>
      </c>
      <c r="E152" s="164" t="s">
        <v>79</v>
      </c>
      <c r="F152" s="164" t="s">
        <v>2457</v>
      </c>
      <c r="J152" s="165">
        <f>BK152</f>
        <v>671.78</v>
      </c>
      <c r="L152" s="122"/>
      <c r="M152" s="126"/>
      <c r="N152" s="127"/>
      <c r="O152" s="127"/>
      <c r="P152" s="128">
        <f>P153</f>
        <v>0.50509999999999999</v>
      </c>
      <c r="Q152" s="127"/>
      <c r="R152" s="128">
        <f>R153</f>
        <v>0</v>
      </c>
      <c r="S152" s="127"/>
      <c r="T152" s="129">
        <f>T153</f>
        <v>0</v>
      </c>
      <c r="AR152" s="123" t="s">
        <v>77</v>
      </c>
      <c r="AT152" s="130" t="s">
        <v>68</v>
      </c>
      <c r="AU152" s="130" t="s">
        <v>77</v>
      </c>
      <c r="AY152" s="123" t="s">
        <v>182</v>
      </c>
      <c r="BK152" s="131">
        <f>BK153</f>
        <v>671.78</v>
      </c>
    </row>
    <row r="153" spans="1:65" s="2" customFormat="1" ht="21.75" customHeight="1">
      <c r="A153" s="26"/>
      <c r="B153" s="132"/>
      <c r="C153" s="133" t="s">
        <v>218</v>
      </c>
      <c r="D153" s="133" t="s">
        <v>183</v>
      </c>
      <c r="E153" s="134" t="s">
        <v>293</v>
      </c>
      <c r="F153" s="135" t="s">
        <v>294</v>
      </c>
      <c r="G153" s="136" t="s">
        <v>236</v>
      </c>
      <c r="H153" s="137">
        <v>101.02</v>
      </c>
      <c r="I153" s="138">
        <v>6.65</v>
      </c>
      <c r="J153" s="138">
        <f>ROUND(I153*H153,2)</f>
        <v>671.78</v>
      </c>
      <c r="K153" s="139"/>
      <c r="L153" s="27"/>
      <c r="M153" s="140" t="s">
        <v>1</v>
      </c>
      <c r="N153" s="141" t="s">
        <v>34</v>
      </c>
      <c r="O153" s="142">
        <v>5.0000000000000001E-3</v>
      </c>
      <c r="P153" s="142">
        <f>O153*H153</f>
        <v>0.50509999999999999</v>
      </c>
      <c r="Q153" s="142">
        <v>0</v>
      </c>
      <c r="R153" s="142">
        <f>Q153*H153</f>
        <v>0</v>
      </c>
      <c r="S153" s="142">
        <v>0</v>
      </c>
      <c r="T153" s="143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4" t="s">
        <v>187</v>
      </c>
      <c r="AT153" s="144" t="s">
        <v>183</v>
      </c>
      <c r="AU153" s="144" t="s">
        <v>79</v>
      </c>
      <c r="AY153" s="14" t="s">
        <v>182</v>
      </c>
      <c r="BE153" s="145">
        <f>IF(N153="základní",J153,0)</f>
        <v>671.78</v>
      </c>
      <c r="BF153" s="145">
        <f>IF(N153="snížená",J153,0)</f>
        <v>0</v>
      </c>
      <c r="BG153" s="145">
        <f>IF(N153="zákl. přenesená",J153,0)</f>
        <v>0</v>
      </c>
      <c r="BH153" s="145">
        <f>IF(N153="sníž. přenesená",J153,0)</f>
        <v>0</v>
      </c>
      <c r="BI153" s="145">
        <f>IF(N153="nulová",J153,0)</f>
        <v>0</v>
      </c>
      <c r="BJ153" s="14" t="s">
        <v>77</v>
      </c>
      <c r="BK153" s="145">
        <f>ROUND(I153*H153,2)</f>
        <v>671.78</v>
      </c>
      <c r="BL153" s="14" t="s">
        <v>187</v>
      </c>
      <c r="BM153" s="144" t="s">
        <v>252</v>
      </c>
    </row>
    <row r="154" spans="1:65" s="11" customFormat="1" ht="22.9" customHeight="1">
      <c r="B154" s="122"/>
      <c r="D154" s="123" t="s">
        <v>68</v>
      </c>
      <c r="E154" s="164" t="s">
        <v>187</v>
      </c>
      <c r="F154" s="164" t="s">
        <v>455</v>
      </c>
      <c r="J154" s="165">
        <f>BK154</f>
        <v>9255.99</v>
      </c>
      <c r="L154" s="122"/>
      <c r="M154" s="126"/>
      <c r="N154" s="127"/>
      <c r="O154" s="127"/>
      <c r="P154" s="128">
        <f>SUM(P155:P157)</f>
        <v>13.726650000000001</v>
      </c>
      <c r="Q154" s="127"/>
      <c r="R154" s="128">
        <f>SUM(R155:R157)</f>
        <v>13.786723772</v>
      </c>
      <c r="S154" s="127"/>
      <c r="T154" s="129">
        <f>SUM(T155:T157)</f>
        <v>0</v>
      </c>
      <c r="AR154" s="123" t="s">
        <v>77</v>
      </c>
      <c r="AT154" s="130" t="s">
        <v>68</v>
      </c>
      <c r="AU154" s="130" t="s">
        <v>77</v>
      </c>
      <c r="AY154" s="123" t="s">
        <v>182</v>
      </c>
      <c r="BK154" s="131">
        <f>SUM(BK155:BK157)</f>
        <v>9255.99</v>
      </c>
    </row>
    <row r="155" spans="1:65" s="2" customFormat="1" ht="16.5" customHeight="1">
      <c r="A155" s="26"/>
      <c r="B155" s="132"/>
      <c r="C155" s="133" t="s">
        <v>253</v>
      </c>
      <c r="D155" s="133" t="s">
        <v>183</v>
      </c>
      <c r="E155" s="134" t="s">
        <v>2518</v>
      </c>
      <c r="F155" s="135" t="s">
        <v>2519</v>
      </c>
      <c r="G155" s="136" t="s">
        <v>209</v>
      </c>
      <c r="H155" s="137">
        <v>7.1260000000000003</v>
      </c>
      <c r="I155" s="138">
        <v>1131.22</v>
      </c>
      <c r="J155" s="138">
        <f>ROUND(I155*H155,2)</f>
        <v>8061.07</v>
      </c>
      <c r="K155" s="139"/>
      <c r="L155" s="27"/>
      <c r="M155" s="140" t="s">
        <v>1</v>
      </c>
      <c r="N155" s="141" t="s">
        <v>34</v>
      </c>
      <c r="O155" s="142">
        <v>1.6950000000000001</v>
      </c>
      <c r="P155" s="142">
        <f>O155*H155</f>
        <v>12.078570000000001</v>
      </c>
      <c r="Q155" s="142">
        <v>1.8907700000000001</v>
      </c>
      <c r="R155" s="142">
        <f>Q155*H155</f>
        <v>13.47362702</v>
      </c>
      <c r="S155" s="142">
        <v>0</v>
      </c>
      <c r="T155" s="143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4" t="s">
        <v>187</v>
      </c>
      <c r="AT155" s="144" t="s">
        <v>183</v>
      </c>
      <c r="AU155" s="144" t="s">
        <v>79</v>
      </c>
      <c r="AY155" s="14" t="s">
        <v>182</v>
      </c>
      <c r="BE155" s="145">
        <f>IF(N155="základní",J155,0)</f>
        <v>8061.07</v>
      </c>
      <c r="BF155" s="145">
        <f>IF(N155="snížená",J155,0)</f>
        <v>0</v>
      </c>
      <c r="BG155" s="145">
        <f>IF(N155="zákl. přenesená",J155,0)</f>
        <v>0</v>
      </c>
      <c r="BH155" s="145">
        <f>IF(N155="sníž. přenesená",J155,0)</f>
        <v>0</v>
      </c>
      <c r="BI155" s="145">
        <f>IF(N155="nulová",J155,0)</f>
        <v>0</v>
      </c>
      <c r="BJ155" s="14" t="s">
        <v>77</v>
      </c>
      <c r="BK155" s="145">
        <f>ROUND(I155*H155,2)</f>
        <v>8061.07</v>
      </c>
      <c r="BL155" s="14" t="s">
        <v>187</v>
      </c>
      <c r="BM155" s="144" t="s">
        <v>256</v>
      </c>
    </row>
    <row r="156" spans="1:65" s="2" customFormat="1" ht="16.5" customHeight="1">
      <c r="A156" s="26"/>
      <c r="B156" s="132"/>
      <c r="C156" s="133" t="s">
        <v>221</v>
      </c>
      <c r="D156" s="133" t="s">
        <v>183</v>
      </c>
      <c r="E156" s="134" t="s">
        <v>2691</v>
      </c>
      <c r="F156" s="135" t="s">
        <v>2692</v>
      </c>
      <c r="G156" s="136" t="s">
        <v>209</v>
      </c>
      <c r="H156" s="137">
        <v>0.13500000000000001</v>
      </c>
      <c r="I156" s="138">
        <v>2785.9</v>
      </c>
      <c r="J156" s="138">
        <f>ROUND(I156*H156,2)</f>
        <v>376.1</v>
      </c>
      <c r="K156" s="139"/>
      <c r="L156" s="27"/>
      <c r="M156" s="140" t="s">
        <v>1</v>
      </c>
      <c r="N156" s="141" t="s">
        <v>34</v>
      </c>
      <c r="O156" s="142">
        <v>1.208</v>
      </c>
      <c r="P156" s="142">
        <f>O156*H156</f>
        <v>0.16308</v>
      </c>
      <c r="Q156" s="142">
        <v>2.234</v>
      </c>
      <c r="R156" s="142">
        <f>Q156*H156</f>
        <v>0.30159000000000002</v>
      </c>
      <c r="S156" s="142">
        <v>0</v>
      </c>
      <c r="T156" s="143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4" t="s">
        <v>187</v>
      </c>
      <c r="AT156" s="144" t="s">
        <v>183</v>
      </c>
      <c r="AU156" s="144" t="s">
        <v>79</v>
      </c>
      <c r="AY156" s="14" t="s">
        <v>182</v>
      </c>
      <c r="BE156" s="145">
        <f>IF(N156="základní",J156,0)</f>
        <v>376.1</v>
      </c>
      <c r="BF156" s="145">
        <f>IF(N156="snížená",J156,0)</f>
        <v>0</v>
      </c>
      <c r="BG156" s="145">
        <f>IF(N156="zákl. přenesená",J156,0)</f>
        <v>0</v>
      </c>
      <c r="BH156" s="145">
        <f>IF(N156="sníž. přenesená",J156,0)</f>
        <v>0</v>
      </c>
      <c r="BI156" s="145">
        <f>IF(N156="nulová",J156,0)</f>
        <v>0</v>
      </c>
      <c r="BJ156" s="14" t="s">
        <v>77</v>
      </c>
      <c r="BK156" s="145">
        <f>ROUND(I156*H156,2)</f>
        <v>376.1</v>
      </c>
      <c r="BL156" s="14" t="s">
        <v>187</v>
      </c>
      <c r="BM156" s="144" t="s">
        <v>259</v>
      </c>
    </row>
    <row r="157" spans="1:65" s="2" customFormat="1" ht="16.5" customHeight="1">
      <c r="A157" s="26"/>
      <c r="B157" s="132"/>
      <c r="C157" s="133" t="s">
        <v>260</v>
      </c>
      <c r="D157" s="133" t="s">
        <v>183</v>
      </c>
      <c r="E157" s="134" t="s">
        <v>2693</v>
      </c>
      <c r="F157" s="135" t="s">
        <v>2694</v>
      </c>
      <c r="G157" s="136" t="s">
        <v>236</v>
      </c>
      <c r="H157" s="137">
        <v>1.8</v>
      </c>
      <c r="I157" s="138">
        <v>454.9</v>
      </c>
      <c r="J157" s="138">
        <f>ROUND(I157*H157,2)</f>
        <v>818.82</v>
      </c>
      <c r="K157" s="139"/>
      <c r="L157" s="27"/>
      <c r="M157" s="140" t="s">
        <v>1</v>
      </c>
      <c r="N157" s="141" t="s">
        <v>34</v>
      </c>
      <c r="O157" s="142">
        <v>0.82499999999999996</v>
      </c>
      <c r="P157" s="142">
        <f>O157*H157</f>
        <v>1.4849999999999999</v>
      </c>
      <c r="Q157" s="142">
        <v>6.3926399999999998E-3</v>
      </c>
      <c r="R157" s="142">
        <f>Q157*H157</f>
        <v>1.1506752E-2</v>
      </c>
      <c r="S157" s="142">
        <v>0</v>
      </c>
      <c r="T157" s="143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4" t="s">
        <v>187</v>
      </c>
      <c r="AT157" s="144" t="s">
        <v>183</v>
      </c>
      <c r="AU157" s="144" t="s">
        <v>79</v>
      </c>
      <c r="AY157" s="14" t="s">
        <v>182</v>
      </c>
      <c r="BE157" s="145">
        <f>IF(N157="základní",J157,0)</f>
        <v>818.82</v>
      </c>
      <c r="BF157" s="145">
        <f>IF(N157="snížená",J157,0)</f>
        <v>0</v>
      </c>
      <c r="BG157" s="145">
        <f>IF(N157="zákl. přenesená",J157,0)</f>
        <v>0</v>
      </c>
      <c r="BH157" s="145">
        <f>IF(N157="sníž. přenesená",J157,0)</f>
        <v>0</v>
      </c>
      <c r="BI157" s="145">
        <f>IF(N157="nulová",J157,0)</f>
        <v>0</v>
      </c>
      <c r="BJ157" s="14" t="s">
        <v>77</v>
      </c>
      <c r="BK157" s="145">
        <f>ROUND(I157*H157,2)</f>
        <v>818.82</v>
      </c>
      <c r="BL157" s="14" t="s">
        <v>187</v>
      </c>
      <c r="BM157" s="144" t="s">
        <v>263</v>
      </c>
    </row>
    <row r="158" spans="1:65" s="11" customFormat="1" ht="22.9" customHeight="1">
      <c r="B158" s="122"/>
      <c r="D158" s="123" t="s">
        <v>68</v>
      </c>
      <c r="E158" s="164" t="s">
        <v>199</v>
      </c>
      <c r="F158" s="164" t="s">
        <v>2460</v>
      </c>
      <c r="J158" s="165">
        <f>BK158</f>
        <v>97998.46</v>
      </c>
      <c r="L158" s="122"/>
      <c r="M158" s="126"/>
      <c r="N158" s="127"/>
      <c r="O158" s="127"/>
      <c r="P158" s="128">
        <f>SUM(P159:P161)</f>
        <v>51.251616000000006</v>
      </c>
      <c r="Q158" s="127"/>
      <c r="R158" s="128">
        <f>SUM(R159:R161)</f>
        <v>30.56859</v>
      </c>
      <c r="S158" s="127"/>
      <c r="T158" s="129">
        <f>SUM(T159:T161)</f>
        <v>0</v>
      </c>
      <c r="AR158" s="123" t="s">
        <v>77</v>
      </c>
      <c r="AT158" s="130" t="s">
        <v>68</v>
      </c>
      <c r="AU158" s="130" t="s">
        <v>77</v>
      </c>
      <c r="AY158" s="123" t="s">
        <v>182</v>
      </c>
      <c r="BK158" s="131">
        <f>SUM(BK159:BK161)</f>
        <v>97998.46</v>
      </c>
    </row>
    <row r="159" spans="1:65" s="2" customFormat="1" ht="16.5" customHeight="1">
      <c r="A159" s="26"/>
      <c r="B159" s="132"/>
      <c r="C159" s="133" t="s">
        <v>224</v>
      </c>
      <c r="D159" s="133" t="s">
        <v>183</v>
      </c>
      <c r="E159" s="134" t="s">
        <v>2520</v>
      </c>
      <c r="F159" s="135" t="s">
        <v>2521</v>
      </c>
      <c r="G159" s="136" t="s">
        <v>209</v>
      </c>
      <c r="H159" s="137">
        <v>10.53</v>
      </c>
      <c r="I159" s="138">
        <v>1366.2</v>
      </c>
      <c r="J159" s="138">
        <f>ROUND(I159*H159,2)</f>
        <v>14386.09</v>
      </c>
      <c r="K159" s="139"/>
      <c r="L159" s="27"/>
      <c r="M159" s="140" t="s">
        <v>1</v>
      </c>
      <c r="N159" s="141" t="s">
        <v>34</v>
      </c>
      <c r="O159" s="142">
        <v>0.113</v>
      </c>
      <c r="P159" s="142">
        <f>O159*H159</f>
        <v>1.1898899999999999</v>
      </c>
      <c r="Q159" s="142">
        <v>0.23</v>
      </c>
      <c r="R159" s="142">
        <f>Q159*H159</f>
        <v>2.4218999999999999</v>
      </c>
      <c r="S159" s="142">
        <v>0</v>
      </c>
      <c r="T159" s="143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4" t="s">
        <v>187</v>
      </c>
      <c r="AT159" s="144" t="s">
        <v>183</v>
      </c>
      <c r="AU159" s="144" t="s">
        <v>79</v>
      </c>
      <c r="AY159" s="14" t="s">
        <v>182</v>
      </c>
      <c r="BE159" s="145">
        <f>IF(N159="základní",J159,0)</f>
        <v>14386.09</v>
      </c>
      <c r="BF159" s="145">
        <f>IF(N159="snížená",J159,0)</f>
        <v>0</v>
      </c>
      <c r="BG159" s="145">
        <f>IF(N159="zákl. přenesená",J159,0)</f>
        <v>0</v>
      </c>
      <c r="BH159" s="145">
        <f>IF(N159="sníž. přenesená",J159,0)</f>
        <v>0</v>
      </c>
      <c r="BI159" s="145">
        <f>IF(N159="nulová",J159,0)</f>
        <v>0</v>
      </c>
      <c r="BJ159" s="14" t="s">
        <v>77</v>
      </c>
      <c r="BK159" s="145">
        <f>ROUND(I159*H159,2)</f>
        <v>14386.09</v>
      </c>
      <c r="BL159" s="14" t="s">
        <v>187</v>
      </c>
      <c r="BM159" s="144" t="s">
        <v>266</v>
      </c>
    </row>
    <row r="160" spans="1:65" s="2" customFormat="1" ht="16.5" customHeight="1">
      <c r="A160" s="26"/>
      <c r="B160" s="132"/>
      <c r="C160" s="133" t="s">
        <v>267</v>
      </c>
      <c r="D160" s="133" t="s">
        <v>183</v>
      </c>
      <c r="E160" s="134" t="s">
        <v>2522</v>
      </c>
      <c r="F160" s="135" t="s">
        <v>2523</v>
      </c>
      <c r="G160" s="136" t="s">
        <v>275</v>
      </c>
      <c r="H160" s="137">
        <v>11.583</v>
      </c>
      <c r="I160" s="138">
        <v>3727.36</v>
      </c>
      <c r="J160" s="138">
        <f>ROUND(I160*H160,2)</f>
        <v>43174.01</v>
      </c>
      <c r="K160" s="139"/>
      <c r="L160" s="27"/>
      <c r="M160" s="140" t="s">
        <v>1</v>
      </c>
      <c r="N160" s="141" t="s">
        <v>34</v>
      </c>
      <c r="O160" s="142">
        <v>3.4220000000000002</v>
      </c>
      <c r="P160" s="142">
        <f>O160*H160</f>
        <v>39.637026000000006</v>
      </c>
      <c r="Q160" s="142">
        <v>1.01</v>
      </c>
      <c r="R160" s="142">
        <f>Q160*H160</f>
        <v>11.698830000000001</v>
      </c>
      <c r="S160" s="142">
        <v>0</v>
      </c>
      <c r="T160" s="143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4" t="s">
        <v>187</v>
      </c>
      <c r="AT160" s="144" t="s">
        <v>183</v>
      </c>
      <c r="AU160" s="144" t="s">
        <v>79</v>
      </c>
      <c r="AY160" s="14" t="s">
        <v>182</v>
      </c>
      <c r="BE160" s="145">
        <f>IF(N160="základní",J160,0)</f>
        <v>43174.01</v>
      </c>
      <c r="BF160" s="145">
        <f>IF(N160="snížená",J160,0)</f>
        <v>0</v>
      </c>
      <c r="BG160" s="145">
        <f>IF(N160="zákl. přenesená",J160,0)</f>
        <v>0</v>
      </c>
      <c r="BH160" s="145">
        <f>IF(N160="sníž. přenesená",J160,0)</f>
        <v>0</v>
      </c>
      <c r="BI160" s="145">
        <f>IF(N160="nulová",J160,0)</f>
        <v>0</v>
      </c>
      <c r="BJ160" s="14" t="s">
        <v>77</v>
      </c>
      <c r="BK160" s="145">
        <f>ROUND(I160*H160,2)</f>
        <v>43174.01</v>
      </c>
      <c r="BL160" s="14" t="s">
        <v>187</v>
      </c>
      <c r="BM160" s="144" t="s">
        <v>270</v>
      </c>
    </row>
    <row r="161" spans="1:65" s="2" customFormat="1" ht="16.5" customHeight="1">
      <c r="A161" s="26"/>
      <c r="B161" s="132"/>
      <c r="C161" s="133" t="s">
        <v>227</v>
      </c>
      <c r="D161" s="133" t="s">
        <v>183</v>
      </c>
      <c r="E161" s="134" t="s">
        <v>2524</v>
      </c>
      <c r="F161" s="135" t="s">
        <v>2525</v>
      </c>
      <c r="G161" s="136" t="s">
        <v>236</v>
      </c>
      <c r="H161" s="137">
        <v>105.3</v>
      </c>
      <c r="I161" s="138">
        <v>384.03</v>
      </c>
      <c r="J161" s="138">
        <f>ROUND(I161*H161,2)</f>
        <v>40438.36</v>
      </c>
      <c r="K161" s="139"/>
      <c r="L161" s="27"/>
      <c r="M161" s="140" t="s">
        <v>1</v>
      </c>
      <c r="N161" s="141" t="s">
        <v>34</v>
      </c>
      <c r="O161" s="142">
        <v>9.9000000000000005E-2</v>
      </c>
      <c r="P161" s="142">
        <f>O161*H161</f>
        <v>10.4247</v>
      </c>
      <c r="Q161" s="142">
        <v>0.15620000000000001</v>
      </c>
      <c r="R161" s="142">
        <f>Q161*H161</f>
        <v>16.447859999999999</v>
      </c>
      <c r="S161" s="142">
        <v>0</v>
      </c>
      <c r="T161" s="143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4" t="s">
        <v>187</v>
      </c>
      <c r="AT161" s="144" t="s">
        <v>183</v>
      </c>
      <c r="AU161" s="144" t="s">
        <v>79</v>
      </c>
      <c r="AY161" s="14" t="s">
        <v>182</v>
      </c>
      <c r="BE161" s="145">
        <f>IF(N161="základní",J161,0)</f>
        <v>40438.36</v>
      </c>
      <c r="BF161" s="145">
        <f>IF(N161="snížená",J161,0)</f>
        <v>0</v>
      </c>
      <c r="BG161" s="145">
        <f>IF(N161="zákl. přenesená",J161,0)</f>
        <v>0</v>
      </c>
      <c r="BH161" s="145">
        <f>IF(N161="sníž. přenesená",J161,0)</f>
        <v>0</v>
      </c>
      <c r="BI161" s="145">
        <f>IF(N161="nulová",J161,0)</f>
        <v>0</v>
      </c>
      <c r="BJ161" s="14" t="s">
        <v>77</v>
      </c>
      <c r="BK161" s="145">
        <f>ROUND(I161*H161,2)</f>
        <v>40438.36</v>
      </c>
      <c r="BL161" s="14" t="s">
        <v>187</v>
      </c>
      <c r="BM161" s="144" t="s">
        <v>391</v>
      </c>
    </row>
    <row r="162" spans="1:65" s="11" customFormat="1" ht="22.9" customHeight="1">
      <c r="B162" s="122"/>
      <c r="D162" s="123" t="s">
        <v>68</v>
      </c>
      <c r="E162" s="164" t="s">
        <v>198</v>
      </c>
      <c r="F162" s="164" t="s">
        <v>2526</v>
      </c>
      <c r="J162" s="165">
        <f>BK162</f>
        <v>168763.5</v>
      </c>
      <c r="L162" s="122"/>
      <c r="M162" s="126"/>
      <c r="N162" s="127"/>
      <c r="O162" s="127"/>
      <c r="P162" s="128">
        <f>SUM(P163:P205)</f>
        <v>0</v>
      </c>
      <c r="Q162" s="127"/>
      <c r="R162" s="128">
        <f>SUM(R163:R205)</f>
        <v>0</v>
      </c>
      <c r="S162" s="127"/>
      <c r="T162" s="129">
        <f>SUM(T163:T205)</f>
        <v>0</v>
      </c>
      <c r="AR162" s="123" t="s">
        <v>77</v>
      </c>
      <c r="AT162" s="130" t="s">
        <v>68</v>
      </c>
      <c r="AU162" s="130" t="s">
        <v>77</v>
      </c>
      <c r="AY162" s="123" t="s">
        <v>182</v>
      </c>
      <c r="BK162" s="131">
        <f>SUM(BK163:BK205)</f>
        <v>168763.5</v>
      </c>
    </row>
    <row r="163" spans="1:65" s="2" customFormat="1" ht="16.5" customHeight="1">
      <c r="A163" s="26"/>
      <c r="B163" s="132"/>
      <c r="C163" s="133" t="s">
        <v>277</v>
      </c>
      <c r="D163" s="133" t="s">
        <v>183</v>
      </c>
      <c r="E163" s="134" t="s">
        <v>2695</v>
      </c>
      <c r="F163" s="135" t="s">
        <v>2696</v>
      </c>
      <c r="G163" s="136" t="s">
        <v>186</v>
      </c>
      <c r="H163" s="137">
        <v>6</v>
      </c>
      <c r="I163" s="138">
        <v>126</v>
      </c>
      <c r="J163" s="138">
        <f t="shared" ref="J163:J205" si="10">ROUND(I163*H163,2)</f>
        <v>756</v>
      </c>
      <c r="K163" s="139"/>
      <c r="L163" s="27"/>
      <c r="M163" s="140" t="s">
        <v>1</v>
      </c>
      <c r="N163" s="141" t="s">
        <v>34</v>
      </c>
      <c r="O163" s="142">
        <v>0</v>
      </c>
      <c r="P163" s="142">
        <f t="shared" ref="P163:P205" si="11">O163*H163</f>
        <v>0</v>
      </c>
      <c r="Q163" s="142">
        <v>0</v>
      </c>
      <c r="R163" s="142">
        <f t="shared" ref="R163:R205" si="12">Q163*H163</f>
        <v>0</v>
      </c>
      <c r="S163" s="142">
        <v>0</v>
      </c>
      <c r="T163" s="143">
        <f t="shared" ref="T163:T205" si="13"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4" t="s">
        <v>187</v>
      </c>
      <c r="AT163" s="144" t="s">
        <v>183</v>
      </c>
      <c r="AU163" s="144" t="s">
        <v>79</v>
      </c>
      <c r="AY163" s="14" t="s">
        <v>182</v>
      </c>
      <c r="BE163" s="145">
        <f t="shared" ref="BE163:BE205" si="14">IF(N163="základní",J163,0)</f>
        <v>756</v>
      </c>
      <c r="BF163" s="145">
        <f t="shared" ref="BF163:BF205" si="15">IF(N163="snížená",J163,0)</f>
        <v>0</v>
      </c>
      <c r="BG163" s="145">
        <f t="shared" ref="BG163:BG205" si="16">IF(N163="zákl. přenesená",J163,0)</f>
        <v>0</v>
      </c>
      <c r="BH163" s="145">
        <f t="shared" ref="BH163:BH205" si="17">IF(N163="sníž. přenesená",J163,0)</f>
        <v>0</v>
      </c>
      <c r="BI163" s="145">
        <f t="shared" ref="BI163:BI205" si="18">IF(N163="nulová",J163,0)</f>
        <v>0</v>
      </c>
      <c r="BJ163" s="14" t="s">
        <v>77</v>
      </c>
      <c r="BK163" s="145">
        <f t="shared" ref="BK163:BK205" si="19">ROUND(I163*H163,2)</f>
        <v>756</v>
      </c>
      <c r="BL163" s="14" t="s">
        <v>187</v>
      </c>
      <c r="BM163" s="144" t="s">
        <v>280</v>
      </c>
    </row>
    <row r="164" spans="1:65" s="2" customFormat="1" ht="16.5" customHeight="1">
      <c r="A164" s="26"/>
      <c r="B164" s="132"/>
      <c r="C164" s="133" t="s">
        <v>230</v>
      </c>
      <c r="D164" s="133" t="s">
        <v>183</v>
      </c>
      <c r="E164" s="134" t="s">
        <v>2697</v>
      </c>
      <c r="F164" s="135" t="s">
        <v>2698</v>
      </c>
      <c r="G164" s="136" t="s">
        <v>186</v>
      </c>
      <c r="H164" s="137">
        <v>15</v>
      </c>
      <c r="I164" s="138">
        <v>168</v>
      </c>
      <c r="J164" s="138">
        <f t="shared" si="10"/>
        <v>2520</v>
      </c>
      <c r="K164" s="139"/>
      <c r="L164" s="27"/>
      <c r="M164" s="140" t="s">
        <v>1</v>
      </c>
      <c r="N164" s="141" t="s">
        <v>34</v>
      </c>
      <c r="O164" s="142">
        <v>0</v>
      </c>
      <c r="P164" s="142">
        <f t="shared" si="11"/>
        <v>0</v>
      </c>
      <c r="Q164" s="142">
        <v>0</v>
      </c>
      <c r="R164" s="142">
        <f t="shared" si="12"/>
        <v>0</v>
      </c>
      <c r="S164" s="142">
        <v>0</v>
      </c>
      <c r="T164" s="143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4" t="s">
        <v>187</v>
      </c>
      <c r="AT164" s="144" t="s">
        <v>183</v>
      </c>
      <c r="AU164" s="144" t="s">
        <v>79</v>
      </c>
      <c r="AY164" s="14" t="s">
        <v>182</v>
      </c>
      <c r="BE164" s="145">
        <f t="shared" si="14"/>
        <v>2520</v>
      </c>
      <c r="BF164" s="145">
        <f t="shared" si="15"/>
        <v>0</v>
      </c>
      <c r="BG164" s="145">
        <f t="shared" si="16"/>
        <v>0</v>
      </c>
      <c r="BH164" s="145">
        <f t="shared" si="17"/>
        <v>0</v>
      </c>
      <c r="BI164" s="145">
        <f t="shared" si="18"/>
        <v>0</v>
      </c>
      <c r="BJ164" s="14" t="s">
        <v>77</v>
      </c>
      <c r="BK164" s="145">
        <f t="shared" si="19"/>
        <v>2520</v>
      </c>
      <c r="BL164" s="14" t="s">
        <v>187</v>
      </c>
      <c r="BM164" s="144" t="s">
        <v>283</v>
      </c>
    </row>
    <row r="165" spans="1:65" s="2" customFormat="1" ht="16.5" customHeight="1">
      <c r="A165" s="26"/>
      <c r="B165" s="132"/>
      <c r="C165" s="133" t="s">
        <v>284</v>
      </c>
      <c r="D165" s="133" t="s">
        <v>183</v>
      </c>
      <c r="E165" s="134" t="s">
        <v>2699</v>
      </c>
      <c r="F165" s="135" t="s">
        <v>2700</v>
      </c>
      <c r="G165" s="136" t="s">
        <v>186</v>
      </c>
      <c r="H165" s="137">
        <v>2</v>
      </c>
      <c r="I165" s="138">
        <v>409.5</v>
      </c>
      <c r="J165" s="138">
        <f t="shared" si="10"/>
        <v>819</v>
      </c>
      <c r="K165" s="139"/>
      <c r="L165" s="27"/>
      <c r="M165" s="140" t="s">
        <v>1</v>
      </c>
      <c r="N165" s="141" t="s">
        <v>34</v>
      </c>
      <c r="O165" s="142">
        <v>0</v>
      </c>
      <c r="P165" s="142">
        <f t="shared" si="11"/>
        <v>0</v>
      </c>
      <c r="Q165" s="142">
        <v>0</v>
      </c>
      <c r="R165" s="142">
        <f t="shared" si="12"/>
        <v>0</v>
      </c>
      <c r="S165" s="142">
        <v>0</v>
      </c>
      <c r="T165" s="143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4" t="s">
        <v>187</v>
      </c>
      <c r="AT165" s="144" t="s">
        <v>183</v>
      </c>
      <c r="AU165" s="144" t="s">
        <v>79</v>
      </c>
      <c r="AY165" s="14" t="s">
        <v>182</v>
      </c>
      <c r="BE165" s="145">
        <f t="shared" si="14"/>
        <v>819</v>
      </c>
      <c r="BF165" s="145">
        <f t="shared" si="15"/>
        <v>0</v>
      </c>
      <c r="BG165" s="145">
        <f t="shared" si="16"/>
        <v>0</v>
      </c>
      <c r="BH165" s="145">
        <f t="shared" si="17"/>
        <v>0</v>
      </c>
      <c r="BI165" s="145">
        <f t="shared" si="18"/>
        <v>0</v>
      </c>
      <c r="BJ165" s="14" t="s">
        <v>77</v>
      </c>
      <c r="BK165" s="145">
        <f t="shared" si="19"/>
        <v>819</v>
      </c>
      <c r="BL165" s="14" t="s">
        <v>187</v>
      </c>
      <c r="BM165" s="144" t="s">
        <v>287</v>
      </c>
    </row>
    <row r="166" spans="1:65" s="2" customFormat="1" ht="16.5" customHeight="1">
      <c r="A166" s="26"/>
      <c r="B166" s="132"/>
      <c r="C166" s="133" t="s">
        <v>233</v>
      </c>
      <c r="D166" s="133" t="s">
        <v>183</v>
      </c>
      <c r="E166" s="134" t="s">
        <v>2701</v>
      </c>
      <c r="F166" s="135" t="s">
        <v>2702</v>
      </c>
      <c r="G166" s="136" t="s">
        <v>186</v>
      </c>
      <c r="H166" s="137">
        <v>2</v>
      </c>
      <c r="I166" s="138">
        <v>294</v>
      </c>
      <c r="J166" s="138">
        <f t="shared" si="10"/>
        <v>588</v>
      </c>
      <c r="K166" s="139"/>
      <c r="L166" s="27"/>
      <c r="M166" s="140" t="s">
        <v>1</v>
      </c>
      <c r="N166" s="141" t="s">
        <v>34</v>
      </c>
      <c r="O166" s="142">
        <v>0</v>
      </c>
      <c r="P166" s="142">
        <f t="shared" si="11"/>
        <v>0</v>
      </c>
      <c r="Q166" s="142">
        <v>0</v>
      </c>
      <c r="R166" s="142">
        <f t="shared" si="12"/>
        <v>0</v>
      </c>
      <c r="S166" s="142">
        <v>0</v>
      </c>
      <c r="T166" s="143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4" t="s">
        <v>187</v>
      </c>
      <c r="AT166" s="144" t="s">
        <v>183</v>
      </c>
      <c r="AU166" s="144" t="s">
        <v>79</v>
      </c>
      <c r="AY166" s="14" t="s">
        <v>182</v>
      </c>
      <c r="BE166" s="145">
        <f t="shared" si="14"/>
        <v>588</v>
      </c>
      <c r="BF166" s="145">
        <f t="shared" si="15"/>
        <v>0</v>
      </c>
      <c r="BG166" s="145">
        <f t="shared" si="16"/>
        <v>0</v>
      </c>
      <c r="BH166" s="145">
        <f t="shared" si="17"/>
        <v>0</v>
      </c>
      <c r="BI166" s="145">
        <f t="shared" si="18"/>
        <v>0</v>
      </c>
      <c r="BJ166" s="14" t="s">
        <v>77</v>
      </c>
      <c r="BK166" s="145">
        <f t="shared" si="19"/>
        <v>588</v>
      </c>
      <c r="BL166" s="14" t="s">
        <v>187</v>
      </c>
      <c r="BM166" s="144" t="s">
        <v>290</v>
      </c>
    </row>
    <row r="167" spans="1:65" s="2" customFormat="1" ht="16.5" customHeight="1">
      <c r="A167" s="26"/>
      <c r="B167" s="132"/>
      <c r="C167" s="133" t="s">
        <v>292</v>
      </c>
      <c r="D167" s="133" t="s">
        <v>183</v>
      </c>
      <c r="E167" s="134" t="s">
        <v>2703</v>
      </c>
      <c r="F167" s="135" t="s">
        <v>2704</v>
      </c>
      <c r="G167" s="136" t="s">
        <v>186</v>
      </c>
      <c r="H167" s="137">
        <v>2</v>
      </c>
      <c r="I167" s="138">
        <v>399</v>
      </c>
      <c r="J167" s="138">
        <f t="shared" si="10"/>
        <v>798</v>
      </c>
      <c r="K167" s="139"/>
      <c r="L167" s="27"/>
      <c r="M167" s="140" t="s">
        <v>1</v>
      </c>
      <c r="N167" s="141" t="s">
        <v>34</v>
      </c>
      <c r="O167" s="142">
        <v>0</v>
      </c>
      <c r="P167" s="142">
        <f t="shared" si="11"/>
        <v>0</v>
      </c>
      <c r="Q167" s="142">
        <v>0</v>
      </c>
      <c r="R167" s="142">
        <f t="shared" si="12"/>
        <v>0</v>
      </c>
      <c r="S167" s="142">
        <v>0</v>
      </c>
      <c r="T167" s="143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4" t="s">
        <v>187</v>
      </c>
      <c r="AT167" s="144" t="s">
        <v>183</v>
      </c>
      <c r="AU167" s="144" t="s">
        <v>79</v>
      </c>
      <c r="AY167" s="14" t="s">
        <v>182</v>
      </c>
      <c r="BE167" s="145">
        <f t="shared" si="14"/>
        <v>798</v>
      </c>
      <c r="BF167" s="145">
        <f t="shared" si="15"/>
        <v>0</v>
      </c>
      <c r="BG167" s="145">
        <f t="shared" si="16"/>
        <v>0</v>
      </c>
      <c r="BH167" s="145">
        <f t="shared" si="17"/>
        <v>0</v>
      </c>
      <c r="BI167" s="145">
        <f t="shared" si="18"/>
        <v>0</v>
      </c>
      <c r="BJ167" s="14" t="s">
        <v>77</v>
      </c>
      <c r="BK167" s="145">
        <f t="shared" si="19"/>
        <v>798</v>
      </c>
      <c r="BL167" s="14" t="s">
        <v>187</v>
      </c>
      <c r="BM167" s="144" t="s">
        <v>295</v>
      </c>
    </row>
    <row r="168" spans="1:65" s="2" customFormat="1" ht="16.5" customHeight="1">
      <c r="A168" s="26"/>
      <c r="B168" s="132"/>
      <c r="C168" s="133" t="s">
        <v>237</v>
      </c>
      <c r="D168" s="133" t="s">
        <v>183</v>
      </c>
      <c r="E168" s="134" t="s">
        <v>2705</v>
      </c>
      <c r="F168" s="135" t="s">
        <v>2706</v>
      </c>
      <c r="G168" s="136" t="s">
        <v>186</v>
      </c>
      <c r="H168" s="137">
        <v>2</v>
      </c>
      <c r="I168" s="138">
        <v>388.5</v>
      </c>
      <c r="J168" s="138">
        <f t="shared" si="10"/>
        <v>777</v>
      </c>
      <c r="K168" s="139"/>
      <c r="L168" s="27"/>
      <c r="M168" s="140" t="s">
        <v>1</v>
      </c>
      <c r="N168" s="141" t="s">
        <v>34</v>
      </c>
      <c r="O168" s="142">
        <v>0</v>
      </c>
      <c r="P168" s="142">
        <f t="shared" si="11"/>
        <v>0</v>
      </c>
      <c r="Q168" s="142">
        <v>0</v>
      </c>
      <c r="R168" s="142">
        <f t="shared" si="12"/>
        <v>0</v>
      </c>
      <c r="S168" s="142">
        <v>0</v>
      </c>
      <c r="T168" s="143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4" t="s">
        <v>187</v>
      </c>
      <c r="AT168" s="144" t="s">
        <v>183</v>
      </c>
      <c r="AU168" s="144" t="s">
        <v>79</v>
      </c>
      <c r="AY168" s="14" t="s">
        <v>182</v>
      </c>
      <c r="BE168" s="145">
        <f t="shared" si="14"/>
        <v>777</v>
      </c>
      <c r="BF168" s="145">
        <f t="shared" si="15"/>
        <v>0</v>
      </c>
      <c r="BG168" s="145">
        <f t="shared" si="16"/>
        <v>0</v>
      </c>
      <c r="BH168" s="145">
        <f t="shared" si="17"/>
        <v>0</v>
      </c>
      <c r="BI168" s="145">
        <f t="shared" si="18"/>
        <v>0</v>
      </c>
      <c r="BJ168" s="14" t="s">
        <v>77</v>
      </c>
      <c r="BK168" s="145">
        <f t="shared" si="19"/>
        <v>777</v>
      </c>
      <c r="BL168" s="14" t="s">
        <v>187</v>
      </c>
      <c r="BM168" s="144" t="s">
        <v>298</v>
      </c>
    </row>
    <row r="169" spans="1:65" s="2" customFormat="1" ht="16.5" customHeight="1">
      <c r="A169" s="26"/>
      <c r="B169" s="132"/>
      <c r="C169" s="133" t="s">
        <v>299</v>
      </c>
      <c r="D169" s="133" t="s">
        <v>183</v>
      </c>
      <c r="E169" s="134" t="s">
        <v>2707</v>
      </c>
      <c r="F169" s="135" t="s">
        <v>2708</v>
      </c>
      <c r="G169" s="136" t="s">
        <v>186</v>
      </c>
      <c r="H169" s="137">
        <v>1</v>
      </c>
      <c r="I169" s="138">
        <v>672</v>
      </c>
      <c r="J169" s="138">
        <f t="shared" si="10"/>
        <v>672</v>
      </c>
      <c r="K169" s="139"/>
      <c r="L169" s="27"/>
      <c r="M169" s="140" t="s">
        <v>1</v>
      </c>
      <c r="N169" s="141" t="s">
        <v>34</v>
      </c>
      <c r="O169" s="142">
        <v>0</v>
      </c>
      <c r="P169" s="142">
        <f t="shared" si="11"/>
        <v>0</v>
      </c>
      <c r="Q169" s="142">
        <v>0</v>
      </c>
      <c r="R169" s="142">
        <f t="shared" si="12"/>
        <v>0</v>
      </c>
      <c r="S169" s="142">
        <v>0</v>
      </c>
      <c r="T169" s="143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4" t="s">
        <v>187</v>
      </c>
      <c r="AT169" s="144" t="s">
        <v>183</v>
      </c>
      <c r="AU169" s="144" t="s">
        <v>79</v>
      </c>
      <c r="AY169" s="14" t="s">
        <v>182</v>
      </c>
      <c r="BE169" s="145">
        <f t="shared" si="14"/>
        <v>672</v>
      </c>
      <c r="BF169" s="145">
        <f t="shared" si="15"/>
        <v>0</v>
      </c>
      <c r="BG169" s="145">
        <f t="shared" si="16"/>
        <v>0</v>
      </c>
      <c r="BH169" s="145">
        <f t="shared" si="17"/>
        <v>0</v>
      </c>
      <c r="BI169" s="145">
        <f t="shared" si="18"/>
        <v>0</v>
      </c>
      <c r="BJ169" s="14" t="s">
        <v>77</v>
      </c>
      <c r="BK169" s="145">
        <f t="shared" si="19"/>
        <v>672</v>
      </c>
      <c r="BL169" s="14" t="s">
        <v>187</v>
      </c>
      <c r="BM169" s="144" t="s">
        <v>302</v>
      </c>
    </row>
    <row r="170" spans="1:65" s="2" customFormat="1" ht="16.5" customHeight="1">
      <c r="A170" s="26"/>
      <c r="B170" s="132"/>
      <c r="C170" s="133" t="s">
        <v>240</v>
      </c>
      <c r="D170" s="133" t="s">
        <v>183</v>
      </c>
      <c r="E170" s="134" t="s">
        <v>2709</v>
      </c>
      <c r="F170" s="135" t="s">
        <v>2710</v>
      </c>
      <c r="G170" s="136" t="s">
        <v>186</v>
      </c>
      <c r="H170" s="137">
        <v>1</v>
      </c>
      <c r="I170" s="138">
        <v>661.5</v>
      </c>
      <c r="J170" s="138">
        <f t="shared" si="10"/>
        <v>661.5</v>
      </c>
      <c r="K170" s="139"/>
      <c r="L170" s="27"/>
      <c r="M170" s="140" t="s">
        <v>1</v>
      </c>
      <c r="N170" s="141" t="s">
        <v>34</v>
      </c>
      <c r="O170" s="142">
        <v>0</v>
      </c>
      <c r="P170" s="142">
        <f t="shared" si="11"/>
        <v>0</v>
      </c>
      <c r="Q170" s="142">
        <v>0</v>
      </c>
      <c r="R170" s="142">
        <f t="shared" si="12"/>
        <v>0</v>
      </c>
      <c r="S170" s="142">
        <v>0</v>
      </c>
      <c r="T170" s="143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4" t="s">
        <v>187</v>
      </c>
      <c r="AT170" s="144" t="s">
        <v>183</v>
      </c>
      <c r="AU170" s="144" t="s">
        <v>79</v>
      </c>
      <c r="AY170" s="14" t="s">
        <v>182</v>
      </c>
      <c r="BE170" s="145">
        <f t="shared" si="14"/>
        <v>661.5</v>
      </c>
      <c r="BF170" s="145">
        <f t="shared" si="15"/>
        <v>0</v>
      </c>
      <c r="BG170" s="145">
        <f t="shared" si="16"/>
        <v>0</v>
      </c>
      <c r="BH170" s="145">
        <f t="shared" si="17"/>
        <v>0</v>
      </c>
      <c r="BI170" s="145">
        <f t="shared" si="18"/>
        <v>0</v>
      </c>
      <c r="BJ170" s="14" t="s">
        <v>77</v>
      </c>
      <c r="BK170" s="145">
        <f t="shared" si="19"/>
        <v>661.5</v>
      </c>
      <c r="BL170" s="14" t="s">
        <v>187</v>
      </c>
      <c r="BM170" s="144" t="s">
        <v>305</v>
      </c>
    </row>
    <row r="171" spans="1:65" s="2" customFormat="1" ht="16.5" customHeight="1">
      <c r="A171" s="26"/>
      <c r="B171" s="132"/>
      <c r="C171" s="133" t="s">
        <v>306</v>
      </c>
      <c r="D171" s="133" t="s">
        <v>183</v>
      </c>
      <c r="E171" s="134" t="s">
        <v>2711</v>
      </c>
      <c r="F171" s="135" t="s">
        <v>2712</v>
      </c>
      <c r="G171" s="136" t="s">
        <v>186</v>
      </c>
      <c r="H171" s="137">
        <v>1</v>
      </c>
      <c r="I171" s="138">
        <v>336</v>
      </c>
      <c r="J171" s="138">
        <f t="shared" si="10"/>
        <v>336</v>
      </c>
      <c r="K171" s="139"/>
      <c r="L171" s="27"/>
      <c r="M171" s="140" t="s">
        <v>1</v>
      </c>
      <c r="N171" s="141" t="s">
        <v>34</v>
      </c>
      <c r="O171" s="142">
        <v>0</v>
      </c>
      <c r="P171" s="142">
        <f t="shared" si="11"/>
        <v>0</v>
      </c>
      <c r="Q171" s="142">
        <v>0</v>
      </c>
      <c r="R171" s="142">
        <f t="shared" si="12"/>
        <v>0</v>
      </c>
      <c r="S171" s="142">
        <v>0</v>
      </c>
      <c r="T171" s="143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4" t="s">
        <v>187</v>
      </c>
      <c r="AT171" s="144" t="s">
        <v>183</v>
      </c>
      <c r="AU171" s="144" t="s">
        <v>79</v>
      </c>
      <c r="AY171" s="14" t="s">
        <v>182</v>
      </c>
      <c r="BE171" s="145">
        <f t="shared" si="14"/>
        <v>336</v>
      </c>
      <c r="BF171" s="145">
        <f t="shared" si="15"/>
        <v>0</v>
      </c>
      <c r="BG171" s="145">
        <f t="shared" si="16"/>
        <v>0</v>
      </c>
      <c r="BH171" s="145">
        <f t="shared" si="17"/>
        <v>0</v>
      </c>
      <c r="BI171" s="145">
        <f t="shared" si="18"/>
        <v>0</v>
      </c>
      <c r="BJ171" s="14" t="s">
        <v>77</v>
      </c>
      <c r="BK171" s="145">
        <f t="shared" si="19"/>
        <v>336</v>
      </c>
      <c r="BL171" s="14" t="s">
        <v>187</v>
      </c>
      <c r="BM171" s="144" t="s">
        <v>309</v>
      </c>
    </row>
    <row r="172" spans="1:65" s="2" customFormat="1" ht="16.5" customHeight="1">
      <c r="A172" s="26"/>
      <c r="B172" s="132"/>
      <c r="C172" s="133" t="s">
        <v>243</v>
      </c>
      <c r="D172" s="133" t="s">
        <v>183</v>
      </c>
      <c r="E172" s="134" t="s">
        <v>2713</v>
      </c>
      <c r="F172" s="135" t="s">
        <v>2714</v>
      </c>
      <c r="G172" s="136" t="s">
        <v>197</v>
      </c>
      <c r="H172" s="137">
        <v>38.799999999999997</v>
      </c>
      <c r="I172" s="138">
        <v>220.5</v>
      </c>
      <c r="J172" s="138">
        <f t="shared" si="10"/>
        <v>8555.4</v>
      </c>
      <c r="K172" s="139"/>
      <c r="L172" s="27"/>
      <c r="M172" s="140" t="s">
        <v>1</v>
      </c>
      <c r="N172" s="141" t="s">
        <v>34</v>
      </c>
      <c r="O172" s="142">
        <v>0</v>
      </c>
      <c r="P172" s="142">
        <f t="shared" si="11"/>
        <v>0</v>
      </c>
      <c r="Q172" s="142">
        <v>0</v>
      </c>
      <c r="R172" s="142">
        <f t="shared" si="12"/>
        <v>0</v>
      </c>
      <c r="S172" s="142">
        <v>0</v>
      </c>
      <c r="T172" s="143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4" t="s">
        <v>187</v>
      </c>
      <c r="AT172" s="144" t="s">
        <v>183</v>
      </c>
      <c r="AU172" s="144" t="s">
        <v>79</v>
      </c>
      <c r="AY172" s="14" t="s">
        <v>182</v>
      </c>
      <c r="BE172" s="145">
        <f t="shared" si="14"/>
        <v>8555.4</v>
      </c>
      <c r="BF172" s="145">
        <f t="shared" si="15"/>
        <v>0</v>
      </c>
      <c r="BG172" s="145">
        <f t="shared" si="16"/>
        <v>0</v>
      </c>
      <c r="BH172" s="145">
        <f t="shared" si="17"/>
        <v>0</v>
      </c>
      <c r="BI172" s="145">
        <f t="shared" si="18"/>
        <v>0</v>
      </c>
      <c r="BJ172" s="14" t="s">
        <v>77</v>
      </c>
      <c r="BK172" s="145">
        <f t="shared" si="19"/>
        <v>8555.4</v>
      </c>
      <c r="BL172" s="14" t="s">
        <v>187</v>
      </c>
      <c r="BM172" s="144" t="s">
        <v>312</v>
      </c>
    </row>
    <row r="173" spans="1:65" s="2" customFormat="1" ht="21.75" customHeight="1">
      <c r="A173" s="26"/>
      <c r="B173" s="132"/>
      <c r="C173" s="133" t="s">
        <v>313</v>
      </c>
      <c r="D173" s="133" t="s">
        <v>183</v>
      </c>
      <c r="E173" s="134" t="s">
        <v>2715</v>
      </c>
      <c r="F173" s="135" t="s">
        <v>2716</v>
      </c>
      <c r="G173" s="136" t="s">
        <v>197</v>
      </c>
      <c r="H173" s="137">
        <v>40.74</v>
      </c>
      <c r="I173" s="138">
        <v>50.4</v>
      </c>
      <c r="J173" s="138">
        <f t="shared" si="10"/>
        <v>2053.3000000000002</v>
      </c>
      <c r="K173" s="139"/>
      <c r="L173" s="27"/>
      <c r="M173" s="140" t="s">
        <v>1</v>
      </c>
      <c r="N173" s="141" t="s">
        <v>34</v>
      </c>
      <c r="O173" s="142">
        <v>0</v>
      </c>
      <c r="P173" s="142">
        <f t="shared" si="11"/>
        <v>0</v>
      </c>
      <c r="Q173" s="142">
        <v>0</v>
      </c>
      <c r="R173" s="142">
        <f t="shared" si="12"/>
        <v>0</v>
      </c>
      <c r="S173" s="142">
        <v>0</v>
      </c>
      <c r="T173" s="143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4" t="s">
        <v>187</v>
      </c>
      <c r="AT173" s="144" t="s">
        <v>183</v>
      </c>
      <c r="AU173" s="144" t="s">
        <v>79</v>
      </c>
      <c r="AY173" s="14" t="s">
        <v>182</v>
      </c>
      <c r="BE173" s="145">
        <f t="shared" si="14"/>
        <v>2053.3000000000002</v>
      </c>
      <c r="BF173" s="145">
        <f t="shared" si="15"/>
        <v>0</v>
      </c>
      <c r="BG173" s="145">
        <f t="shared" si="16"/>
        <v>0</v>
      </c>
      <c r="BH173" s="145">
        <f t="shared" si="17"/>
        <v>0</v>
      </c>
      <c r="BI173" s="145">
        <f t="shared" si="18"/>
        <v>0</v>
      </c>
      <c r="BJ173" s="14" t="s">
        <v>77</v>
      </c>
      <c r="BK173" s="145">
        <f t="shared" si="19"/>
        <v>2053.3000000000002</v>
      </c>
      <c r="BL173" s="14" t="s">
        <v>187</v>
      </c>
      <c r="BM173" s="144" t="s">
        <v>316</v>
      </c>
    </row>
    <row r="174" spans="1:65" s="2" customFormat="1" ht="16.5" customHeight="1">
      <c r="A174" s="26"/>
      <c r="B174" s="132"/>
      <c r="C174" s="133" t="s">
        <v>246</v>
      </c>
      <c r="D174" s="133" t="s">
        <v>183</v>
      </c>
      <c r="E174" s="134" t="s">
        <v>2717</v>
      </c>
      <c r="F174" s="135" t="s">
        <v>2718</v>
      </c>
      <c r="G174" s="136" t="s">
        <v>197</v>
      </c>
      <c r="H174" s="137">
        <v>101.8</v>
      </c>
      <c r="I174" s="138">
        <v>273</v>
      </c>
      <c r="J174" s="138">
        <f t="shared" si="10"/>
        <v>27791.4</v>
      </c>
      <c r="K174" s="139"/>
      <c r="L174" s="27"/>
      <c r="M174" s="140" t="s">
        <v>1</v>
      </c>
      <c r="N174" s="141" t="s">
        <v>34</v>
      </c>
      <c r="O174" s="142">
        <v>0</v>
      </c>
      <c r="P174" s="142">
        <f t="shared" si="11"/>
        <v>0</v>
      </c>
      <c r="Q174" s="142">
        <v>0</v>
      </c>
      <c r="R174" s="142">
        <f t="shared" si="12"/>
        <v>0</v>
      </c>
      <c r="S174" s="142">
        <v>0</v>
      </c>
      <c r="T174" s="143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4" t="s">
        <v>187</v>
      </c>
      <c r="AT174" s="144" t="s">
        <v>183</v>
      </c>
      <c r="AU174" s="144" t="s">
        <v>79</v>
      </c>
      <c r="AY174" s="14" t="s">
        <v>182</v>
      </c>
      <c r="BE174" s="145">
        <f t="shared" si="14"/>
        <v>27791.4</v>
      </c>
      <c r="BF174" s="145">
        <f t="shared" si="15"/>
        <v>0</v>
      </c>
      <c r="BG174" s="145">
        <f t="shared" si="16"/>
        <v>0</v>
      </c>
      <c r="BH174" s="145">
        <f t="shared" si="17"/>
        <v>0</v>
      </c>
      <c r="BI174" s="145">
        <f t="shared" si="18"/>
        <v>0</v>
      </c>
      <c r="BJ174" s="14" t="s">
        <v>77</v>
      </c>
      <c r="BK174" s="145">
        <f t="shared" si="19"/>
        <v>27791.4</v>
      </c>
      <c r="BL174" s="14" t="s">
        <v>187</v>
      </c>
      <c r="BM174" s="144" t="s">
        <v>320</v>
      </c>
    </row>
    <row r="175" spans="1:65" s="2" customFormat="1" ht="21.75" customHeight="1">
      <c r="A175" s="26"/>
      <c r="B175" s="132"/>
      <c r="C175" s="133" t="s">
        <v>321</v>
      </c>
      <c r="D175" s="133" t="s">
        <v>183</v>
      </c>
      <c r="E175" s="134" t="s">
        <v>2719</v>
      </c>
      <c r="F175" s="135" t="s">
        <v>2720</v>
      </c>
      <c r="G175" s="136" t="s">
        <v>197</v>
      </c>
      <c r="H175" s="137">
        <v>106.89</v>
      </c>
      <c r="I175" s="138">
        <v>102.9</v>
      </c>
      <c r="J175" s="138">
        <f t="shared" si="10"/>
        <v>10998.98</v>
      </c>
      <c r="K175" s="139"/>
      <c r="L175" s="27"/>
      <c r="M175" s="140" t="s">
        <v>1</v>
      </c>
      <c r="N175" s="141" t="s">
        <v>34</v>
      </c>
      <c r="O175" s="142">
        <v>0</v>
      </c>
      <c r="P175" s="142">
        <f t="shared" si="11"/>
        <v>0</v>
      </c>
      <c r="Q175" s="142">
        <v>0</v>
      </c>
      <c r="R175" s="142">
        <f t="shared" si="12"/>
        <v>0</v>
      </c>
      <c r="S175" s="142">
        <v>0</v>
      </c>
      <c r="T175" s="143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4" t="s">
        <v>187</v>
      </c>
      <c r="AT175" s="144" t="s">
        <v>183</v>
      </c>
      <c r="AU175" s="144" t="s">
        <v>79</v>
      </c>
      <c r="AY175" s="14" t="s">
        <v>182</v>
      </c>
      <c r="BE175" s="145">
        <f t="shared" si="14"/>
        <v>10998.98</v>
      </c>
      <c r="BF175" s="145">
        <f t="shared" si="15"/>
        <v>0</v>
      </c>
      <c r="BG175" s="145">
        <f t="shared" si="16"/>
        <v>0</v>
      </c>
      <c r="BH175" s="145">
        <f t="shared" si="17"/>
        <v>0</v>
      </c>
      <c r="BI175" s="145">
        <f t="shared" si="18"/>
        <v>0</v>
      </c>
      <c r="BJ175" s="14" t="s">
        <v>77</v>
      </c>
      <c r="BK175" s="145">
        <f t="shared" si="19"/>
        <v>10998.98</v>
      </c>
      <c r="BL175" s="14" t="s">
        <v>187</v>
      </c>
      <c r="BM175" s="144" t="s">
        <v>324</v>
      </c>
    </row>
    <row r="176" spans="1:65" s="2" customFormat="1" ht="16.5" customHeight="1">
      <c r="A176" s="26"/>
      <c r="B176" s="132"/>
      <c r="C176" s="133" t="s">
        <v>249</v>
      </c>
      <c r="D176" s="133" t="s">
        <v>183</v>
      </c>
      <c r="E176" s="134" t="s">
        <v>2721</v>
      </c>
      <c r="F176" s="135" t="s">
        <v>2722</v>
      </c>
      <c r="G176" s="136" t="s">
        <v>197</v>
      </c>
      <c r="H176" s="137">
        <v>8</v>
      </c>
      <c r="I176" s="138">
        <v>115.5</v>
      </c>
      <c r="J176" s="138">
        <f t="shared" si="10"/>
        <v>924</v>
      </c>
      <c r="K176" s="139"/>
      <c r="L176" s="27"/>
      <c r="M176" s="140" t="s">
        <v>1</v>
      </c>
      <c r="N176" s="141" t="s">
        <v>34</v>
      </c>
      <c r="O176" s="142">
        <v>0</v>
      </c>
      <c r="P176" s="142">
        <f t="shared" si="11"/>
        <v>0</v>
      </c>
      <c r="Q176" s="142">
        <v>0</v>
      </c>
      <c r="R176" s="142">
        <f t="shared" si="12"/>
        <v>0</v>
      </c>
      <c r="S176" s="142">
        <v>0</v>
      </c>
      <c r="T176" s="143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4" t="s">
        <v>187</v>
      </c>
      <c r="AT176" s="144" t="s">
        <v>183</v>
      </c>
      <c r="AU176" s="144" t="s">
        <v>79</v>
      </c>
      <c r="AY176" s="14" t="s">
        <v>182</v>
      </c>
      <c r="BE176" s="145">
        <f t="shared" si="14"/>
        <v>924</v>
      </c>
      <c r="BF176" s="145">
        <f t="shared" si="15"/>
        <v>0</v>
      </c>
      <c r="BG176" s="145">
        <f t="shared" si="16"/>
        <v>0</v>
      </c>
      <c r="BH176" s="145">
        <f t="shared" si="17"/>
        <v>0</v>
      </c>
      <c r="BI176" s="145">
        <f t="shared" si="18"/>
        <v>0</v>
      </c>
      <c r="BJ176" s="14" t="s">
        <v>77</v>
      </c>
      <c r="BK176" s="145">
        <f t="shared" si="19"/>
        <v>924</v>
      </c>
      <c r="BL176" s="14" t="s">
        <v>187</v>
      </c>
      <c r="BM176" s="144" t="s">
        <v>327</v>
      </c>
    </row>
    <row r="177" spans="1:65" s="2" customFormat="1" ht="16.5" customHeight="1">
      <c r="A177" s="26"/>
      <c r="B177" s="132"/>
      <c r="C177" s="133" t="s">
        <v>328</v>
      </c>
      <c r="D177" s="133" t="s">
        <v>183</v>
      </c>
      <c r="E177" s="134" t="s">
        <v>2533</v>
      </c>
      <c r="F177" s="135" t="s">
        <v>2723</v>
      </c>
      <c r="G177" s="136" t="s">
        <v>197</v>
      </c>
      <c r="H177" s="137">
        <v>8</v>
      </c>
      <c r="I177" s="138">
        <v>336</v>
      </c>
      <c r="J177" s="138">
        <f t="shared" si="10"/>
        <v>2688</v>
      </c>
      <c r="K177" s="139"/>
      <c r="L177" s="27"/>
      <c r="M177" s="140" t="s">
        <v>1</v>
      </c>
      <c r="N177" s="141" t="s">
        <v>34</v>
      </c>
      <c r="O177" s="142">
        <v>0</v>
      </c>
      <c r="P177" s="142">
        <f t="shared" si="11"/>
        <v>0</v>
      </c>
      <c r="Q177" s="142">
        <v>0</v>
      </c>
      <c r="R177" s="142">
        <f t="shared" si="12"/>
        <v>0</v>
      </c>
      <c r="S177" s="142">
        <v>0</v>
      </c>
      <c r="T177" s="143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4" t="s">
        <v>187</v>
      </c>
      <c r="AT177" s="144" t="s">
        <v>183</v>
      </c>
      <c r="AU177" s="144" t="s">
        <v>79</v>
      </c>
      <c r="AY177" s="14" t="s">
        <v>182</v>
      </c>
      <c r="BE177" s="145">
        <f t="shared" si="14"/>
        <v>2688</v>
      </c>
      <c r="BF177" s="145">
        <f t="shared" si="15"/>
        <v>0</v>
      </c>
      <c r="BG177" s="145">
        <f t="shared" si="16"/>
        <v>0</v>
      </c>
      <c r="BH177" s="145">
        <f t="shared" si="17"/>
        <v>0</v>
      </c>
      <c r="BI177" s="145">
        <f t="shared" si="18"/>
        <v>0</v>
      </c>
      <c r="BJ177" s="14" t="s">
        <v>77</v>
      </c>
      <c r="BK177" s="145">
        <f t="shared" si="19"/>
        <v>2688</v>
      </c>
      <c r="BL177" s="14" t="s">
        <v>187</v>
      </c>
      <c r="BM177" s="144" t="s">
        <v>331</v>
      </c>
    </row>
    <row r="178" spans="1:65" s="2" customFormat="1" ht="16.5" customHeight="1">
      <c r="A178" s="26"/>
      <c r="B178" s="132"/>
      <c r="C178" s="133" t="s">
        <v>252</v>
      </c>
      <c r="D178" s="133" t="s">
        <v>183</v>
      </c>
      <c r="E178" s="134" t="s">
        <v>2724</v>
      </c>
      <c r="F178" s="135" t="s">
        <v>2725</v>
      </c>
      <c r="G178" s="136" t="s">
        <v>186</v>
      </c>
      <c r="H178" s="137">
        <v>10</v>
      </c>
      <c r="I178" s="138">
        <v>60.9</v>
      </c>
      <c r="J178" s="138">
        <f t="shared" si="10"/>
        <v>609</v>
      </c>
      <c r="K178" s="139"/>
      <c r="L178" s="27"/>
      <c r="M178" s="140" t="s">
        <v>1</v>
      </c>
      <c r="N178" s="141" t="s">
        <v>34</v>
      </c>
      <c r="O178" s="142">
        <v>0</v>
      </c>
      <c r="P178" s="142">
        <f t="shared" si="11"/>
        <v>0</v>
      </c>
      <c r="Q178" s="142">
        <v>0</v>
      </c>
      <c r="R178" s="142">
        <f t="shared" si="12"/>
        <v>0</v>
      </c>
      <c r="S178" s="142">
        <v>0</v>
      </c>
      <c r="T178" s="143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4" t="s">
        <v>187</v>
      </c>
      <c r="AT178" s="144" t="s">
        <v>183</v>
      </c>
      <c r="AU178" s="144" t="s">
        <v>79</v>
      </c>
      <c r="AY178" s="14" t="s">
        <v>182</v>
      </c>
      <c r="BE178" s="145">
        <f t="shared" si="14"/>
        <v>609</v>
      </c>
      <c r="BF178" s="145">
        <f t="shared" si="15"/>
        <v>0</v>
      </c>
      <c r="BG178" s="145">
        <f t="shared" si="16"/>
        <v>0</v>
      </c>
      <c r="BH178" s="145">
        <f t="shared" si="17"/>
        <v>0</v>
      </c>
      <c r="BI178" s="145">
        <f t="shared" si="18"/>
        <v>0</v>
      </c>
      <c r="BJ178" s="14" t="s">
        <v>77</v>
      </c>
      <c r="BK178" s="145">
        <f t="shared" si="19"/>
        <v>609</v>
      </c>
      <c r="BL178" s="14" t="s">
        <v>187</v>
      </c>
      <c r="BM178" s="144" t="s">
        <v>334</v>
      </c>
    </row>
    <row r="179" spans="1:65" s="2" customFormat="1" ht="16.5" customHeight="1">
      <c r="A179" s="26"/>
      <c r="B179" s="132"/>
      <c r="C179" s="133" t="s">
        <v>335</v>
      </c>
      <c r="D179" s="133" t="s">
        <v>183</v>
      </c>
      <c r="E179" s="134" t="s">
        <v>2537</v>
      </c>
      <c r="F179" s="135" t="s">
        <v>2726</v>
      </c>
      <c r="G179" s="136" t="s">
        <v>186</v>
      </c>
      <c r="H179" s="137">
        <v>2</v>
      </c>
      <c r="I179" s="138">
        <v>903</v>
      </c>
      <c r="J179" s="138">
        <f t="shared" si="10"/>
        <v>1806</v>
      </c>
      <c r="K179" s="139"/>
      <c r="L179" s="27"/>
      <c r="M179" s="140" t="s">
        <v>1</v>
      </c>
      <c r="N179" s="141" t="s">
        <v>34</v>
      </c>
      <c r="O179" s="142">
        <v>0</v>
      </c>
      <c r="P179" s="142">
        <f t="shared" si="11"/>
        <v>0</v>
      </c>
      <c r="Q179" s="142">
        <v>0</v>
      </c>
      <c r="R179" s="142">
        <f t="shared" si="12"/>
        <v>0</v>
      </c>
      <c r="S179" s="142">
        <v>0</v>
      </c>
      <c r="T179" s="143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4" t="s">
        <v>187</v>
      </c>
      <c r="AT179" s="144" t="s">
        <v>183</v>
      </c>
      <c r="AU179" s="144" t="s">
        <v>79</v>
      </c>
      <c r="AY179" s="14" t="s">
        <v>182</v>
      </c>
      <c r="BE179" s="145">
        <f t="shared" si="14"/>
        <v>1806</v>
      </c>
      <c r="BF179" s="145">
        <f t="shared" si="15"/>
        <v>0</v>
      </c>
      <c r="BG179" s="145">
        <f t="shared" si="16"/>
        <v>0</v>
      </c>
      <c r="BH179" s="145">
        <f t="shared" si="17"/>
        <v>0</v>
      </c>
      <c r="BI179" s="145">
        <f t="shared" si="18"/>
        <v>0</v>
      </c>
      <c r="BJ179" s="14" t="s">
        <v>77</v>
      </c>
      <c r="BK179" s="145">
        <f t="shared" si="19"/>
        <v>1806</v>
      </c>
      <c r="BL179" s="14" t="s">
        <v>187</v>
      </c>
      <c r="BM179" s="144" t="s">
        <v>338</v>
      </c>
    </row>
    <row r="180" spans="1:65" s="2" customFormat="1" ht="16.5" customHeight="1">
      <c r="A180" s="26"/>
      <c r="B180" s="132"/>
      <c r="C180" s="133" t="s">
        <v>256</v>
      </c>
      <c r="D180" s="133" t="s">
        <v>183</v>
      </c>
      <c r="E180" s="134" t="s">
        <v>2539</v>
      </c>
      <c r="F180" s="135" t="s">
        <v>2727</v>
      </c>
      <c r="G180" s="136" t="s">
        <v>186</v>
      </c>
      <c r="H180" s="137">
        <v>8</v>
      </c>
      <c r="I180" s="138">
        <v>567</v>
      </c>
      <c r="J180" s="138">
        <f t="shared" si="10"/>
        <v>4536</v>
      </c>
      <c r="K180" s="139"/>
      <c r="L180" s="27"/>
      <c r="M180" s="140" t="s">
        <v>1</v>
      </c>
      <c r="N180" s="141" t="s">
        <v>34</v>
      </c>
      <c r="O180" s="142">
        <v>0</v>
      </c>
      <c r="P180" s="142">
        <f t="shared" si="11"/>
        <v>0</v>
      </c>
      <c r="Q180" s="142">
        <v>0</v>
      </c>
      <c r="R180" s="142">
        <f t="shared" si="12"/>
        <v>0</v>
      </c>
      <c r="S180" s="142">
        <v>0</v>
      </c>
      <c r="T180" s="143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4" t="s">
        <v>187</v>
      </c>
      <c r="AT180" s="144" t="s">
        <v>183</v>
      </c>
      <c r="AU180" s="144" t="s">
        <v>79</v>
      </c>
      <c r="AY180" s="14" t="s">
        <v>182</v>
      </c>
      <c r="BE180" s="145">
        <f t="shared" si="14"/>
        <v>4536</v>
      </c>
      <c r="BF180" s="145">
        <f t="shared" si="15"/>
        <v>0</v>
      </c>
      <c r="BG180" s="145">
        <f t="shared" si="16"/>
        <v>0</v>
      </c>
      <c r="BH180" s="145">
        <f t="shared" si="17"/>
        <v>0</v>
      </c>
      <c r="BI180" s="145">
        <f t="shared" si="18"/>
        <v>0</v>
      </c>
      <c r="BJ180" s="14" t="s">
        <v>77</v>
      </c>
      <c r="BK180" s="145">
        <f t="shared" si="19"/>
        <v>4536</v>
      </c>
      <c r="BL180" s="14" t="s">
        <v>187</v>
      </c>
      <c r="BM180" s="144" t="s">
        <v>358</v>
      </c>
    </row>
    <row r="181" spans="1:65" s="2" customFormat="1" ht="16.5" customHeight="1">
      <c r="A181" s="26"/>
      <c r="B181" s="132"/>
      <c r="C181" s="133" t="s">
        <v>359</v>
      </c>
      <c r="D181" s="133" t="s">
        <v>183</v>
      </c>
      <c r="E181" s="134" t="s">
        <v>2728</v>
      </c>
      <c r="F181" s="135" t="s">
        <v>2729</v>
      </c>
      <c r="G181" s="136" t="s">
        <v>186</v>
      </c>
      <c r="H181" s="137">
        <v>3</v>
      </c>
      <c r="I181" s="138">
        <v>220.5</v>
      </c>
      <c r="J181" s="138">
        <f t="shared" si="10"/>
        <v>661.5</v>
      </c>
      <c r="K181" s="139"/>
      <c r="L181" s="27"/>
      <c r="M181" s="140" t="s">
        <v>1</v>
      </c>
      <c r="N181" s="141" t="s">
        <v>34</v>
      </c>
      <c r="O181" s="142">
        <v>0</v>
      </c>
      <c r="P181" s="142">
        <f t="shared" si="11"/>
        <v>0</v>
      </c>
      <c r="Q181" s="142">
        <v>0</v>
      </c>
      <c r="R181" s="142">
        <f t="shared" si="12"/>
        <v>0</v>
      </c>
      <c r="S181" s="142">
        <v>0</v>
      </c>
      <c r="T181" s="143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4" t="s">
        <v>187</v>
      </c>
      <c r="AT181" s="144" t="s">
        <v>183</v>
      </c>
      <c r="AU181" s="144" t="s">
        <v>79</v>
      </c>
      <c r="AY181" s="14" t="s">
        <v>182</v>
      </c>
      <c r="BE181" s="145">
        <f t="shared" si="14"/>
        <v>661.5</v>
      </c>
      <c r="BF181" s="145">
        <f t="shared" si="15"/>
        <v>0</v>
      </c>
      <c r="BG181" s="145">
        <f t="shared" si="16"/>
        <v>0</v>
      </c>
      <c r="BH181" s="145">
        <f t="shared" si="17"/>
        <v>0</v>
      </c>
      <c r="BI181" s="145">
        <f t="shared" si="18"/>
        <v>0</v>
      </c>
      <c r="BJ181" s="14" t="s">
        <v>77</v>
      </c>
      <c r="BK181" s="145">
        <f t="shared" si="19"/>
        <v>661.5</v>
      </c>
      <c r="BL181" s="14" t="s">
        <v>187</v>
      </c>
      <c r="BM181" s="144" t="s">
        <v>362</v>
      </c>
    </row>
    <row r="182" spans="1:65" s="2" customFormat="1" ht="16.5" customHeight="1">
      <c r="A182" s="26"/>
      <c r="B182" s="132"/>
      <c r="C182" s="133" t="s">
        <v>259</v>
      </c>
      <c r="D182" s="133" t="s">
        <v>183</v>
      </c>
      <c r="E182" s="134" t="s">
        <v>2730</v>
      </c>
      <c r="F182" s="135" t="s">
        <v>2731</v>
      </c>
      <c r="G182" s="136" t="s">
        <v>186</v>
      </c>
      <c r="H182" s="137">
        <v>1</v>
      </c>
      <c r="I182" s="138">
        <v>388.5</v>
      </c>
      <c r="J182" s="138">
        <f t="shared" si="10"/>
        <v>388.5</v>
      </c>
      <c r="K182" s="139"/>
      <c r="L182" s="27"/>
      <c r="M182" s="140" t="s">
        <v>1</v>
      </c>
      <c r="N182" s="141" t="s">
        <v>34</v>
      </c>
      <c r="O182" s="142">
        <v>0</v>
      </c>
      <c r="P182" s="142">
        <f t="shared" si="11"/>
        <v>0</v>
      </c>
      <c r="Q182" s="142">
        <v>0</v>
      </c>
      <c r="R182" s="142">
        <f t="shared" si="12"/>
        <v>0</v>
      </c>
      <c r="S182" s="142">
        <v>0</v>
      </c>
      <c r="T182" s="143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4" t="s">
        <v>187</v>
      </c>
      <c r="AT182" s="144" t="s">
        <v>183</v>
      </c>
      <c r="AU182" s="144" t="s">
        <v>79</v>
      </c>
      <c r="AY182" s="14" t="s">
        <v>182</v>
      </c>
      <c r="BE182" s="145">
        <f t="shared" si="14"/>
        <v>388.5</v>
      </c>
      <c r="BF182" s="145">
        <f t="shared" si="15"/>
        <v>0</v>
      </c>
      <c r="BG182" s="145">
        <f t="shared" si="16"/>
        <v>0</v>
      </c>
      <c r="BH182" s="145">
        <f t="shared" si="17"/>
        <v>0</v>
      </c>
      <c r="BI182" s="145">
        <f t="shared" si="18"/>
        <v>0</v>
      </c>
      <c r="BJ182" s="14" t="s">
        <v>77</v>
      </c>
      <c r="BK182" s="145">
        <f t="shared" si="19"/>
        <v>388.5</v>
      </c>
      <c r="BL182" s="14" t="s">
        <v>187</v>
      </c>
      <c r="BM182" s="144" t="s">
        <v>365</v>
      </c>
    </row>
    <row r="183" spans="1:65" s="2" customFormat="1" ht="16.5" customHeight="1">
      <c r="A183" s="26"/>
      <c r="B183" s="132"/>
      <c r="C183" s="133" t="s">
        <v>366</v>
      </c>
      <c r="D183" s="133" t="s">
        <v>183</v>
      </c>
      <c r="E183" s="134" t="s">
        <v>2732</v>
      </c>
      <c r="F183" s="135" t="s">
        <v>2733</v>
      </c>
      <c r="G183" s="136" t="s">
        <v>186</v>
      </c>
      <c r="H183" s="137">
        <v>2</v>
      </c>
      <c r="I183" s="138">
        <v>430.5</v>
      </c>
      <c r="J183" s="138">
        <f t="shared" si="10"/>
        <v>861</v>
      </c>
      <c r="K183" s="139"/>
      <c r="L183" s="27"/>
      <c r="M183" s="140" t="s">
        <v>1</v>
      </c>
      <c r="N183" s="141" t="s">
        <v>34</v>
      </c>
      <c r="O183" s="142">
        <v>0</v>
      </c>
      <c r="P183" s="142">
        <f t="shared" si="11"/>
        <v>0</v>
      </c>
      <c r="Q183" s="142">
        <v>0</v>
      </c>
      <c r="R183" s="142">
        <f t="shared" si="12"/>
        <v>0</v>
      </c>
      <c r="S183" s="142">
        <v>0</v>
      </c>
      <c r="T183" s="143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4" t="s">
        <v>187</v>
      </c>
      <c r="AT183" s="144" t="s">
        <v>183</v>
      </c>
      <c r="AU183" s="144" t="s">
        <v>79</v>
      </c>
      <c r="AY183" s="14" t="s">
        <v>182</v>
      </c>
      <c r="BE183" s="145">
        <f t="shared" si="14"/>
        <v>861</v>
      </c>
      <c r="BF183" s="145">
        <f t="shared" si="15"/>
        <v>0</v>
      </c>
      <c r="BG183" s="145">
        <f t="shared" si="16"/>
        <v>0</v>
      </c>
      <c r="BH183" s="145">
        <f t="shared" si="17"/>
        <v>0</v>
      </c>
      <c r="BI183" s="145">
        <f t="shared" si="18"/>
        <v>0</v>
      </c>
      <c r="BJ183" s="14" t="s">
        <v>77</v>
      </c>
      <c r="BK183" s="145">
        <f t="shared" si="19"/>
        <v>861</v>
      </c>
      <c r="BL183" s="14" t="s">
        <v>187</v>
      </c>
      <c r="BM183" s="144" t="s">
        <v>369</v>
      </c>
    </row>
    <row r="184" spans="1:65" s="2" customFormat="1" ht="16.5" customHeight="1">
      <c r="A184" s="26"/>
      <c r="B184" s="132"/>
      <c r="C184" s="133" t="s">
        <v>263</v>
      </c>
      <c r="D184" s="133" t="s">
        <v>183</v>
      </c>
      <c r="E184" s="134" t="s">
        <v>2734</v>
      </c>
      <c r="F184" s="135" t="s">
        <v>2735</v>
      </c>
      <c r="G184" s="136" t="s">
        <v>186</v>
      </c>
      <c r="H184" s="137">
        <v>1</v>
      </c>
      <c r="I184" s="138">
        <v>220.5</v>
      </c>
      <c r="J184" s="138">
        <f t="shared" si="10"/>
        <v>220.5</v>
      </c>
      <c r="K184" s="139"/>
      <c r="L184" s="27"/>
      <c r="M184" s="140" t="s">
        <v>1</v>
      </c>
      <c r="N184" s="141" t="s">
        <v>34</v>
      </c>
      <c r="O184" s="142">
        <v>0</v>
      </c>
      <c r="P184" s="142">
        <f t="shared" si="11"/>
        <v>0</v>
      </c>
      <c r="Q184" s="142">
        <v>0</v>
      </c>
      <c r="R184" s="142">
        <f t="shared" si="12"/>
        <v>0</v>
      </c>
      <c r="S184" s="142">
        <v>0</v>
      </c>
      <c r="T184" s="143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4" t="s">
        <v>187</v>
      </c>
      <c r="AT184" s="144" t="s">
        <v>183</v>
      </c>
      <c r="AU184" s="144" t="s">
        <v>79</v>
      </c>
      <c r="AY184" s="14" t="s">
        <v>182</v>
      </c>
      <c r="BE184" s="145">
        <f t="shared" si="14"/>
        <v>220.5</v>
      </c>
      <c r="BF184" s="145">
        <f t="shared" si="15"/>
        <v>0</v>
      </c>
      <c r="BG184" s="145">
        <f t="shared" si="16"/>
        <v>0</v>
      </c>
      <c r="BH184" s="145">
        <f t="shared" si="17"/>
        <v>0</v>
      </c>
      <c r="BI184" s="145">
        <f t="shared" si="18"/>
        <v>0</v>
      </c>
      <c r="BJ184" s="14" t="s">
        <v>77</v>
      </c>
      <c r="BK184" s="145">
        <f t="shared" si="19"/>
        <v>220.5</v>
      </c>
      <c r="BL184" s="14" t="s">
        <v>187</v>
      </c>
      <c r="BM184" s="144" t="s">
        <v>372</v>
      </c>
    </row>
    <row r="185" spans="1:65" s="2" customFormat="1" ht="21.75" customHeight="1">
      <c r="A185" s="26"/>
      <c r="B185" s="132"/>
      <c r="C185" s="133" t="s">
        <v>373</v>
      </c>
      <c r="D185" s="133" t="s">
        <v>183</v>
      </c>
      <c r="E185" s="134" t="s">
        <v>2736</v>
      </c>
      <c r="F185" s="135" t="s">
        <v>2737</v>
      </c>
      <c r="G185" s="136" t="s">
        <v>186</v>
      </c>
      <c r="H185" s="137">
        <v>1</v>
      </c>
      <c r="I185" s="138">
        <v>1680</v>
      </c>
      <c r="J185" s="138">
        <f t="shared" si="10"/>
        <v>1680</v>
      </c>
      <c r="K185" s="139"/>
      <c r="L185" s="27"/>
      <c r="M185" s="140" t="s">
        <v>1</v>
      </c>
      <c r="N185" s="141" t="s">
        <v>34</v>
      </c>
      <c r="O185" s="142">
        <v>0</v>
      </c>
      <c r="P185" s="142">
        <f t="shared" si="11"/>
        <v>0</v>
      </c>
      <c r="Q185" s="142">
        <v>0</v>
      </c>
      <c r="R185" s="142">
        <f t="shared" si="12"/>
        <v>0</v>
      </c>
      <c r="S185" s="142">
        <v>0</v>
      </c>
      <c r="T185" s="143">
        <f t="shared" si="1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4" t="s">
        <v>187</v>
      </c>
      <c r="AT185" s="144" t="s">
        <v>183</v>
      </c>
      <c r="AU185" s="144" t="s">
        <v>79</v>
      </c>
      <c r="AY185" s="14" t="s">
        <v>182</v>
      </c>
      <c r="BE185" s="145">
        <f t="shared" si="14"/>
        <v>1680</v>
      </c>
      <c r="BF185" s="145">
        <f t="shared" si="15"/>
        <v>0</v>
      </c>
      <c r="BG185" s="145">
        <f t="shared" si="16"/>
        <v>0</v>
      </c>
      <c r="BH185" s="145">
        <f t="shared" si="17"/>
        <v>0</v>
      </c>
      <c r="BI185" s="145">
        <f t="shared" si="18"/>
        <v>0</v>
      </c>
      <c r="BJ185" s="14" t="s">
        <v>77</v>
      </c>
      <c r="BK185" s="145">
        <f t="shared" si="19"/>
        <v>1680</v>
      </c>
      <c r="BL185" s="14" t="s">
        <v>187</v>
      </c>
      <c r="BM185" s="144" t="s">
        <v>376</v>
      </c>
    </row>
    <row r="186" spans="1:65" s="2" customFormat="1" ht="16.5" customHeight="1">
      <c r="A186" s="26"/>
      <c r="B186" s="132"/>
      <c r="C186" s="133" t="s">
        <v>266</v>
      </c>
      <c r="D186" s="133" t="s">
        <v>183</v>
      </c>
      <c r="E186" s="134" t="s">
        <v>2738</v>
      </c>
      <c r="F186" s="135" t="s">
        <v>2739</v>
      </c>
      <c r="G186" s="136" t="s">
        <v>186</v>
      </c>
      <c r="H186" s="137">
        <v>1</v>
      </c>
      <c r="I186" s="138">
        <v>262.5</v>
      </c>
      <c r="J186" s="138">
        <f t="shared" si="10"/>
        <v>262.5</v>
      </c>
      <c r="K186" s="139"/>
      <c r="L186" s="27"/>
      <c r="M186" s="140" t="s">
        <v>1</v>
      </c>
      <c r="N186" s="141" t="s">
        <v>34</v>
      </c>
      <c r="O186" s="142">
        <v>0</v>
      </c>
      <c r="P186" s="142">
        <f t="shared" si="11"/>
        <v>0</v>
      </c>
      <c r="Q186" s="142">
        <v>0</v>
      </c>
      <c r="R186" s="142">
        <f t="shared" si="12"/>
        <v>0</v>
      </c>
      <c r="S186" s="142">
        <v>0</v>
      </c>
      <c r="T186" s="143">
        <f t="shared" si="1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4" t="s">
        <v>187</v>
      </c>
      <c r="AT186" s="144" t="s">
        <v>183</v>
      </c>
      <c r="AU186" s="144" t="s">
        <v>79</v>
      </c>
      <c r="AY186" s="14" t="s">
        <v>182</v>
      </c>
      <c r="BE186" s="145">
        <f t="shared" si="14"/>
        <v>262.5</v>
      </c>
      <c r="BF186" s="145">
        <f t="shared" si="15"/>
        <v>0</v>
      </c>
      <c r="BG186" s="145">
        <f t="shared" si="16"/>
        <v>0</v>
      </c>
      <c r="BH186" s="145">
        <f t="shared" si="17"/>
        <v>0</v>
      </c>
      <c r="BI186" s="145">
        <f t="shared" si="18"/>
        <v>0</v>
      </c>
      <c r="BJ186" s="14" t="s">
        <v>77</v>
      </c>
      <c r="BK186" s="145">
        <f t="shared" si="19"/>
        <v>262.5</v>
      </c>
      <c r="BL186" s="14" t="s">
        <v>187</v>
      </c>
      <c r="BM186" s="144" t="s">
        <v>379</v>
      </c>
    </row>
    <row r="187" spans="1:65" s="2" customFormat="1" ht="16.5" customHeight="1">
      <c r="A187" s="26"/>
      <c r="B187" s="132"/>
      <c r="C187" s="133" t="s">
        <v>380</v>
      </c>
      <c r="D187" s="133" t="s">
        <v>183</v>
      </c>
      <c r="E187" s="134" t="s">
        <v>2740</v>
      </c>
      <c r="F187" s="135" t="s">
        <v>2741</v>
      </c>
      <c r="G187" s="136" t="s">
        <v>186</v>
      </c>
      <c r="H187" s="137">
        <v>1</v>
      </c>
      <c r="I187" s="138">
        <v>798</v>
      </c>
      <c r="J187" s="138">
        <f t="shared" si="10"/>
        <v>798</v>
      </c>
      <c r="K187" s="139"/>
      <c r="L187" s="27"/>
      <c r="M187" s="140" t="s">
        <v>1</v>
      </c>
      <c r="N187" s="141" t="s">
        <v>34</v>
      </c>
      <c r="O187" s="142">
        <v>0</v>
      </c>
      <c r="P187" s="142">
        <f t="shared" si="11"/>
        <v>0</v>
      </c>
      <c r="Q187" s="142">
        <v>0</v>
      </c>
      <c r="R187" s="142">
        <f t="shared" si="12"/>
        <v>0</v>
      </c>
      <c r="S187" s="142">
        <v>0</v>
      </c>
      <c r="T187" s="143">
        <f t="shared" si="1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4" t="s">
        <v>187</v>
      </c>
      <c r="AT187" s="144" t="s">
        <v>183</v>
      </c>
      <c r="AU187" s="144" t="s">
        <v>79</v>
      </c>
      <c r="AY187" s="14" t="s">
        <v>182</v>
      </c>
      <c r="BE187" s="145">
        <f t="shared" si="14"/>
        <v>798</v>
      </c>
      <c r="BF187" s="145">
        <f t="shared" si="15"/>
        <v>0</v>
      </c>
      <c r="BG187" s="145">
        <f t="shared" si="16"/>
        <v>0</v>
      </c>
      <c r="BH187" s="145">
        <f t="shared" si="17"/>
        <v>0</v>
      </c>
      <c r="BI187" s="145">
        <f t="shared" si="18"/>
        <v>0</v>
      </c>
      <c r="BJ187" s="14" t="s">
        <v>77</v>
      </c>
      <c r="BK187" s="145">
        <f t="shared" si="19"/>
        <v>798</v>
      </c>
      <c r="BL187" s="14" t="s">
        <v>187</v>
      </c>
      <c r="BM187" s="144" t="s">
        <v>383</v>
      </c>
    </row>
    <row r="188" spans="1:65" s="2" customFormat="1" ht="16.5" customHeight="1">
      <c r="A188" s="26"/>
      <c r="B188" s="132"/>
      <c r="C188" s="133" t="s">
        <v>270</v>
      </c>
      <c r="D188" s="133" t="s">
        <v>183</v>
      </c>
      <c r="E188" s="134" t="s">
        <v>2742</v>
      </c>
      <c r="F188" s="135" t="s">
        <v>2743</v>
      </c>
      <c r="G188" s="136" t="s">
        <v>186</v>
      </c>
      <c r="H188" s="137">
        <v>1</v>
      </c>
      <c r="I188" s="138">
        <v>1522.5</v>
      </c>
      <c r="J188" s="138">
        <f t="shared" si="10"/>
        <v>1522.5</v>
      </c>
      <c r="K188" s="139"/>
      <c r="L188" s="27"/>
      <c r="M188" s="140" t="s">
        <v>1</v>
      </c>
      <c r="N188" s="141" t="s">
        <v>34</v>
      </c>
      <c r="O188" s="142">
        <v>0</v>
      </c>
      <c r="P188" s="142">
        <f t="shared" si="11"/>
        <v>0</v>
      </c>
      <c r="Q188" s="142">
        <v>0</v>
      </c>
      <c r="R188" s="142">
        <f t="shared" si="12"/>
        <v>0</v>
      </c>
      <c r="S188" s="142">
        <v>0</v>
      </c>
      <c r="T188" s="143">
        <f t="shared" si="1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4" t="s">
        <v>187</v>
      </c>
      <c r="AT188" s="144" t="s">
        <v>183</v>
      </c>
      <c r="AU188" s="144" t="s">
        <v>79</v>
      </c>
      <c r="AY188" s="14" t="s">
        <v>182</v>
      </c>
      <c r="BE188" s="145">
        <f t="shared" si="14"/>
        <v>1522.5</v>
      </c>
      <c r="BF188" s="145">
        <f t="shared" si="15"/>
        <v>0</v>
      </c>
      <c r="BG188" s="145">
        <f t="shared" si="16"/>
        <v>0</v>
      </c>
      <c r="BH188" s="145">
        <f t="shared" si="17"/>
        <v>0</v>
      </c>
      <c r="BI188" s="145">
        <f t="shared" si="18"/>
        <v>0</v>
      </c>
      <c r="BJ188" s="14" t="s">
        <v>77</v>
      </c>
      <c r="BK188" s="145">
        <f t="shared" si="19"/>
        <v>1522.5</v>
      </c>
      <c r="BL188" s="14" t="s">
        <v>187</v>
      </c>
      <c r="BM188" s="144" t="s">
        <v>386</v>
      </c>
    </row>
    <row r="189" spans="1:65" s="2" customFormat="1" ht="16.5" customHeight="1">
      <c r="A189" s="26"/>
      <c r="B189" s="132"/>
      <c r="C189" s="133" t="s">
        <v>387</v>
      </c>
      <c r="D189" s="133" t="s">
        <v>183</v>
      </c>
      <c r="E189" s="134" t="s">
        <v>2744</v>
      </c>
      <c r="F189" s="135" t="s">
        <v>2745</v>
      </c>
      <c r="G189" s="136" t="s">
        <v>186</v>
      </c>
      <c r="H189" s="137">
        <v>1</v>
      </c>
      <c r="I189" s="138">
        <v>5208</v>
      </c>
      <c r="J189" s="138">
        <f t="shared" si="10"/>
        <v>5208</v>
      </c>
      <c r="K189" s="139"/>
      <c r="L189" s="27"/>
      <c r="M189" s="140" t="s">
        <v>1</v>
      </c>
      <c r="N189" s="141" t="s">
        <v>34</v>
      </c>
      <c r="O189" s="142">
        <v>0</v>
      </c>
      <c r="P189" s="142">
        <f t="shared" si="11"/>
        <v>0</v>
      </c>
      <c r="Q189" s="142">
        <v>0</v>
      </c>
      <c r="R189" s="142">
        <f t="shared" si="12"/>
        <v>0</v>
      </c>
      <c r="S189" s="142">
        <v>0</v>
      </c>
      <c r="T189" s="143">
        <f t="shared" si="1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44" t="s">
        <v>187</v>
      </c>
      <c r="AT189" s="144" t="s">
        <v>183</v>
      </c>
      <c r="AU189" s="144" t="s">
        <v>79</v>
      </c>
      <c r="AY189" s="14" t="s">
        <v>182</v>
      </c>
      <c r="BE189" s="145">
        <f t="shared" si="14"/>
        <v>5208</v>
      </c>
      <c r="BF189" s="145">
        <f t="shared" si="15"/>
        <v>0</v>
      </c>
      <c r="BG189" s="145">
        <f t="shared" si="16"/>
        <v>0</v>
      </c>
      <c r="BH189" s="145">
        <f t="shared" si="17"/>
        <v>0</v>
      </c>
      <c r="BI189" s="145">
        <f t="shared" si="18"/>
        <v>0</v>
      </c>
      <c r="BJ189" s="14" t="s">
        <v>77</v>
      </c>
      <c r="BK189" s="145">
        <f t="shared" si="19"/>
        <v>5208</v>
      </c>
      <c r="BL189" s="14" t="s">
        <v>187</v>
      </c>
      <c r="BM189" s="144" t="s">
        <v>390</v>
      </c>
    </row>
    <row r="190" spans="1:65" s="2" customFormat="1" ht="16.5" customHeight="1">
      <c r="A190" s="26"/>
      <c r="B190" s="132"/>
      <c r="C190" s="133" t="s">
        <v>391</v>
      </c>
      <c r="D190" s="133" t="s">
        <v>183</v>
      </c>
      <c r="E190" s="134" t="s">
        <v>2746</v>
      </c>
      <c r="F190" s="135" t="s">
        <v>2747</v>
      </c>
      <c r="G190" s="136" t="s">
        <v>186</v>
      </c>
      <c r="H190" s="137">
        <v>1</v>
      </c>
      <c r="I190" s="138">
        <v>1890</v>
      </c>
      <c r="J190" s="138">
        <f t="shared" si="10"/>
        <v>1890</v>
      </c>
      <c r="K190" s="139"/>
      <c r="L190" s="27"/>
      <c r="M190" s="140" t="s">
        <v>1</v>
      </c>
      <c r="N190" s="141" t="s">
        <v>34</v>
      </c>
      <c r="O190" s="142">
        <v>0</v>
      </c>
      <c r="P190" s="142">
        <f t="shared" si="11"/>
        <v>0</v>
      </c>
      <c r="Q190" s="142">
        <v>0</v>
      </c>
      <c r="R190" s="142">
        <f t="shared" si="12"/>
        <v>0</v>
      </c>
      <c r="S190" s="142">
        <v>0</v>
      </c>
      <c r="T190" s="143">
        <f t="shared" si="1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44" t="s">
        <v>187</v>
      </c>
      <c r="AT190" s="144" t="s">
        <v>183</v>
      </c>
      <c r="AU190" s="144" t="s">
        <v>79</v>
      </c>
      <c r="AY190" s="14" t="s">
        <v>182</v>
      </c>
      <c r="BE190" s="145">
        <f t="shared" si="14"/>
        <v>1890</v>
      </c>
      <c r="BF190" s="145">
        <f t="shared" si="15"/>
        <v>0</v>
      </c>
      <c r="BG190" s="145">
        <f t="shared" si="16"/>
        <v>0</v>
      </c>
      <c r="BH190" s="145">
        <f t="shared" si="17"/>
        <v>0</v>
      </c>
      <c r="BI190" s="145">
        <f t="shared" si="18"/>
        <v>0</v>
      </c>
      <c r="BJ190" s="14" t="s">
        <v>77</v>
      </c>
      <c r="BK190" s="145">
        <f t="shared" si="19"/>
        <v>1890</v>
      </c>
      <c r="BL190" s="14" t="s">
        <v>187</v>
      </c>
      <c r="BM190" s="144" t="s">
        <v>394</v>
      </c>
    </row>
    <row r="191" spans="1:65" s="2" customFormat="1" ht="16.5" customHeight="1">
      <c r="A191" s="26"/>
      <c r="B191" s="132"/>
      <c r="C191" s="133" t="s">
        <v>395</v>
      </c>
      <c r="D191" s="133" t="s">
        <v>183</v>
      </c>
      <c r="E191" s="134" t="s">
        <v>2748</v>
      </c>
      <c r="F191" s="135" t="s">
        <v>2749</v>
      </c>
      <c r="G191" s="136" t="s">
        <v>186</v>
      </c>
      <c r="H191" s="137">
        <v>1</v>
      </c>
      <c r="I191" s="138">
        <v>9282</v>
      </c>
      <c r="J191" s="138">
        <f t="shared" si="10"/>
        <v>9282</v>
      </c>
      <c r="K191" s="139"/>
      <c r="L191" s="27"/>
      <c r="M191" s="140" t="s">
        <v>1</v>
      </c>
      <c r="N191" s="141" t="s">
        <v>34</v>
      </c>
      <c r="O191" s="142">
        <v>0</v>
      </c>
      <c r="P191" s="142">
        <f t="shared" si="11"/>
        <v>0</v>
      </c>
      <c r="Q191" s="142">
        <v>0</v>
      </c>
      <c r="R191" s="142">
        <f t="shared" si="12"/>
        <v>0</v>
      </c>
      <c r="S191" s="142">
        <v>0</v>
      </c>
      <c r="T191" s="143">
        <f t="shared" si="1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44" t="s">
        <v>187</v>
      </c>
      <c r="AT191" s="144" t="s">
        <v>183</v>
      </c>
      <c r="AU191" s="144" t="s">
        <v>79</v>
      </c>
      <c r="AY191" s="14" t="s">
        <v>182</v>
      </c>
      <c r="BE191" s="145">
        <f t="shared" si="14"/>
        <v>9282</v>
      </c>
      <c r="BF191" s="145">
        <f t="shared" si="15"/>
        <v>0</v>
      </c>
      <c r="BG191" s="145">
        <f t="shared" si="16"/>
        <v>0</v>
      </c>
      <c r="BH191" s="145">
        <f t="shared" si="17"/>
        <v>0</v>
      </c>
      <c r="BI191" s="145">
        <f t="shared" si="18"/>
        <v>0</v>
      </c>
      <c r="BJ191" s="14" t="s">
        <v>77</v>
      </c>
      <c r="BK191" s="145">
        <f t="shared" si="19"/>
        <v>9282</v>
      </c>
      <c r="BL191" s="14" t="s">
        <v>187</v>
      </c>
      <c r="BM191" s="144" t="s">
        <v>398</v>
      </c>
    </row>
    <row r="192" spans="1:65" s="2" customFormat="1" ht="16.5" customHeight="1">
      <c r="A192" s="26"/>
      <c r="B192" s="132"/>
      <c r="C192" s="133" t="s">
        <v>280</v>
      </c>
      <c r="D192" s="133" t="s">
        <v>183</v>
      </c>
      <c r="E192" s="134" t="s">
        <v>2750</v>
      </c>
      <c r="F192" s="135" t="s">
        <v>2751</v>
      </c>
      <c r="G192" s="136" t="s">
        <v>186</v>
      </c>
      <c r="H192" s="137">
        <v>2</v>
      </c>
      <c r="I192" s="138">
        <v>2730</v>
      </c>
      <c r="J192" s="138">
        <f t="shared" si="10"/>
        <v>5460</v>
      </c>
      <c r="K192" s="139"/>
      <c r="L192" s="27"/>
      <c r="M192" s="140" t="s">
        <v>1</v>
      </c>
      <c r="N192" s="141" t="s">
        <v>34</v>
      </c>
      <c r="O192" s="142">
        <v>0</v>
      </c>
      <c r="P192" s="142">
        <f t="shared" si="11"/>
        <v>0</v>
      </c>
      <c r="Q192" s="142">
        <v>0</v>
      </c>
      <c r="R192" s="142">
        <f t="shared" si="12"/>
        <v>0</v>
      </c>
      <c r="S192" s="142">
        <v>0</v>
      </c>
      <c r="T192" s="143">
        <f t="shared" si="1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44" t="s">
        <v>187</v>
      </c>
      <c r="AT192" s="144" t="s">
        <v>183</v>
      </c>
      <c r="AU192" s="144" t="s">
        <v>79</v>
      </c>
      <c r="AY192" s="14" t="s">
        <v>182</v>
      </c>
      <c r="BE192" s="145">
        <f t="shared" si="14"/>
        <v>5460</v>
      </c>
      <c r="BF192" s="145">
        <f t="shared" si="15"/>
        <v>0</v>
      </c>
      <c r="BG192" s="145">
        <f t="shared" si="16"/>
        <v>0</v>
      </c>
      <c r="BH192" s="145">
        <f t="shared" si="17"/>
        <v>0</v>
      </c>
      <c r="BI192" s="145">
        <f t="shared" si="18"/>
        <v>0</v>
      </c>
      <c r="BJ192" s="14" t="s">
        <v>77</v>
      </c>
      <c r="BK192" s="145">
        <f t="shared" si="19"/>
        <v>5460</v>
      </c>
      <c r="BL192" s="14" t="s">
        <v>187</v>
      </c>
      <c r="BM192" s="144" t="s">
        <v>401</v>
      </c>
    </row>
    <row r="193" spans="1:65" s="2" customFormat="1" ht="16.5" customHeight="1">
      <c r="A193" s="26"/>
      <c r="B193" s="132"/>
      <c r="C193" s="133" t="s">
        <v>402</v>
      </c>
      <c r="D193" s="133" t="s">
        <v>183</v>
      </c>
      <c r="E193" s="134" t="s">
        <v>2752</v>
      </c>
      <c r="F193" s="135" t="s">
        <v>2753</v>
      </c>
      <c r="G193" s="136" t="s">
        <v>186</v>
      </c>
      <c r="H193" s="137">
        <v>2</v>
      </c>
      <c r="I193" s="138">
        <v>2205</v>
      </c>
      <c r="J193" s="138">
        <f t="shared" si="10"/>
        <v>4410</v>
      </c>
      <c r="K193" s="139"/>
      <c r="L193" s="27"/>
      <c r="M193" s="140" t="s">
        <v>1</v>
      </c>
      <c r="N193" s="141" t="s">
        <v>34</v>
      </c>
      <c r="O193" s="142">
        <v>0</v>
      </c>
      <c r="P193" s="142">
        <f t="shared" si="11"/>
        <v>0</v>
      </c>
      <c r="Q193" s="142">
        <v>0</v>
      </c>
      <c r="R193" s="142">
        <f t="shared" si="12"/>
        <v>0</v>
      </c>
      <c r="S193" s="142">
        <v>0</v>
      </c>
      <c r="T193" s="143">
        <f t="shared" si="1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4" t="s">
        <v>187</v>
      </c>
      <c r="AT193" s="144" t="s">
        <v>183</v>
      </c>
      <c r="AU193" s="144" t="s">
        <v>79</v>
      </c>
      <c r="AY193" s="14" t="s">
        <v>182</v>
      </c>
      <c r="BE193" s="145">
        <f t="shared" si="14"/>
        <v>4410</v>
      </c>
      <c r="BF193" s="145">
        <f t="shared" si="15"/>
        <v>0</v>
      </c>
      <c r="BG193" s="145">
        <f t="shared" si="16"/>
        <v>0</v>
      </c>
      <c r="BH193" s="145">
        <f t="shared" si="17"/>
        <v>0</v>
      </c>
      <c r="BI193" s="145">
        <f t="shared" si="18"/>
        <v>0</v>
      </c>
      <c r="BJ193" s="14" t="s">
        <v>77</v>
      </c>
      <c r="BK193" s="145">
        <f t="shared" si="19"/>
        <v>4410</v>
      </c>
      <c r="BL193" s="14" t="s">
        <v>187</v>
      </c>
      <c r="BM193" s="144" t="s">
        <v>405</v>
      </c>
    </row>
    <row r="194" spans="1:65" s="2" customFormat="1" ht="16.5" customHeight="1">
      <c r="A194" s="26"/>
      <c r="B194" s="132"/>
      <c r="C194" s="133" t="s">
        <v>283</v>
      </c>
      <c r="D194" s="133" t="s">
        <v>183</v>
      </c>
      <c r="E194" s="134" t="s">
        <v>2754</v>
      </c>
      <c r="F194" s="135" t="s">
        <v>2755</v>
      </c>
      <c r="G194" s="136" t="s">
        <v>186</v>
      </c>
      <c r="H194" s="137">
        <v>1</v>
      </c>
      <c r="I194" s="138">
        <v>2205</v>
      </c>
      <c r="J194" s="138">
        <f t="shared" si="10"/>
        <v>2205</v>
      </c>
      <c r="K194" s="139"/>
      <c r="L194" s="27"/>
      <c r="M194" s="140" t="s">
        <v>1</v>
      </c>
      <c r="N194" s="141" t="s">
        <v>34</v>
      </c>
      <c r="O194" s="142">
        <v>0</v>
      </c>
      <c r="P194" s="142">
        <f t="shared" si="11"/>
        <v>0</v>
      </c>
      <c r="Q194" s="142">
        <v>0</v>
      </c>
      <c r="R194" s="142">
        <f t="shared" si="12"/>
        <v>0</v>
      </c>
      <c r="S194" s="142">
        <v>0</v>
      </c>
      <c r="T194" s="143">
        <f t="shared" si="1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44" t="s">
        <v>187</v>
      </c>
      <c r="AT194" s="144" t="s">
        <v>183</v>
      </c>
      <c r="AU194" s="144" t="s">
        <v>79</v>
      </c>
      <c r="AY194" s="14" t="s">
        <v>182</v>
      </c>
      <c r="BE194" s="145">
        <f t="shared" si="14"/>
        <v>2205</v>
      </c>
      <c r="BF194" s="145">
        <f t="shared" si="15"/>
        <v>0</v>
      </c>
      <c r="BG194" s="145">
        <f t="shared" si="16"/>
        <v>0</v>
      </c>
      <c r="BH194" s="145">
        <f t="shared" si="17"/>
        <v>0</v>
      </c>
      <c r="BI194" s="145">
        <f t="shared" si="18"/>
        <v>0</v>
      </c>
      <c r="BJ194" s="14" t="s">
        <v>77</v>
      </c>
      <c r="BK194" s="145">
        <f t="shared" si="19"/>
        <v>2205</v>
      </c>
      <c r="BL194" s="14" t="s">
        <v>187</v>
      </c>
      <c r="BM194" s="144" t="s">
        <v>408</v>
      </c>
    </row>
    <row r="195" spans="1:65" s="2" customFormat="1" ht="16.5" customHeight="1">
      <c r="A195" s="26"/>
      <c r="B195" s="132"/>
      <c r="C195" s="133" t="s">
        <v>409</v>
      </c>
      <c r="D195" s="133" t="s">
        <v>183</v>
      </c>
      <c r="E195" s="134" t="s">
        <v>2756</v>
      </c>
      <c r="F195" s="135" t="s">
        <v>2757</v>
      </c>
      <c r="G195" s="136" t="s">
        <v>186</v>
      </c>
      <c r="H195" s="137">
        <v>1</v>
      </c>
      <c r="I195" s="138">
        <v>1879.5</v>
      </c>
      <c r="J195" s="138">
        <f t="shared" si="10"/>
        <v>1879.5</v>
      </c>
      <c r="K195" s="139"/>
      <c r="L195" s="27"/>
      <c r="M195" s="140" t="s">
        <v>1</v>
      </c>
      <c r="N195" s="141" t="s">
        <v>34</v>
      </c>
      <c r="O195" s="142">
        <v>0</v>
      </c>
      <c r="P195" s="142">
        <f t="shared" si="11"/>
        <v>0</v>
      </c>
      <c r="Q195" s="142">
        <v>0</v>
      </c>
      <c r="R195" s="142">
        <f t="shared" si="12"/>
        <v>0</v>
      </c>
      <c r="S195" s="142">
        <v>0</v>
      </c>
      <c r="T195" s="143">
        <f t="shared" si="1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44" t="s">
        <v>187</v>
      </c>
      <c r="AT195" s="144" t="s">
        <v>183</v>
      </c>
      <c r="AU195" s="144" t="s">
        <v>79</v>
      </c>
      <c r="AY195" s="14" t="s">
        <v>182</v>
      </c>
      <c r="BE195" s="145">
        <f t="shared" si="14"/>
        <v>1879.5</v>
      </c>
      <c r="BF195" s="145">
        <f t="shared" si="15"/>
        <v>0</v>
      </c>
      <c r="BG195" s="145">
        <f t="shared" si="16"/>
        <v>0</v>
      </c>
      <c r="BH195" s="145">
        <f t="shared" si="17"/>
        <v>0</v>
      </c>
      <c r="BI195" s="145">
        <f t="shared" si="18"/>
        <v>0</v>
      </c>
      <c r="BJ195" s="14" t="s">
        <v>77</v>
      </c>
      <c r="BK195" s="145">
        <f t="shared" si="19"/>
        <v>1879.5</v>
      </c>
      <c r="BL195" s="14" t="s">
        <v>187</v>
      </c>
      <c r="BM195" s="144" t="s">
        <v>412</v>
      </c>
    </row>
    <row r="196" spans="1:65" s="2" customFormat="1" ht="16.5" customHeight="1">
      <c r="A196" s="26"/>
      <c r="B196" s="132"/>
      <c r="C196" s="133" t="s">
        <v>287</v>
      </c>
      <c r="D196" s="133" t="s">
        <v>183</v>
      </c>
      <c r="E196" s="134" t="s">
        <v>2758</v>
      </c>
      <c r="F196" s="135" t="s">
        <v>2759</v>
      </c>
      <c r="G196" s="136" t="s">
        <v>197</v>
      </c>
      <c r="H196" s="137">
        <v>140.6</v>
      </c>
      <c r="I196" s="138">
        <v>22.05</v>
      </c>
      <c r="J196" s="138">
        <f t="shared" si="10"/>
        <v>3100.23</v>
      </c>
      <c r="K196" s="139"/>
      <c r="L196" s="27"/>
      <c r="M196" s="140" t="s">
        <v>1</v>
      </c>
      <c r="N196" s="141" t="s">
        <v>34</v>
      </c>
      <c r="O196" s="142">
        <v>0</v>
      </c>
      <c r="P196" s="142">
        <f t="shared" si="11"/>
        <v>0</v>
      </c>
      <c r="Q196" s="142">
        <v>0</v>
      </c>
      <c r="R196" s="142">
        <f t="shared" si="12"/>
        <v>0</v>
      </c>
      <c r="S196" s="142">
        <v>0</v>
      </c>
      <c r="T196" s="143">
        <f t="shared" si="1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44" t="s">
        <v>187</v>
      </c>
      <c r="AT196" s="144" t="s">
        <v>183</v>
      </c>
      <c r="AU196" s="144" t="s">
        <v>79</v>
      </c>
      <c r="AY196" s="14" t="s">
        <v>182</v>
      </c>
      <c r="BE196" s="145">
        <f t="shared" si="14"/>
        <v>3100.23</v>
      </c>
      <c r="BF196" s="145">
        <f t="shared" si="15"/>
        <v>0</v>
      </c>
      <c r="BG196" s="145">
        <f t="shared" si="16"/>
        <v>0</v>
      </c>
      <c r="BH196" s="145">
        <f t="shared" si="17"/>
        <v>0</v>
      </c>
      <c r="BI196" s="145">
        <f t="shared" si="18"/>
        <v>0</v>
      </c>
      <c r="BJ196" s="14" t="s">
        <v>77</v>
      </c>
      <c r="BK196" s="145">
        <f t="shared" si="19"/>
        <v>3100.23</v>
      </c>
      <c r="BL196" s="14" t="s">
        <v>187</v>
      </c>
      <c r="BM196" s="144" t="s">
        <v>415</v>
      </c>
    </row>
    <row r="197" spans="1:65" s="2" customFormat="1" ht="16.5" customHeight="1">
      <c r="A197" s="26"/>
      <c r="B197" s="132"/>
      <c r="C197" s="133" t="s">
        <v>416</v>
      </c>
      <c r="D197" s="133" t="s">
        <v>183</v>
      </c>
      <c r="E197" s="134" t="s">
        <v>2760</v>
      </c>
      <c r="F197" s="135" t="s">
        <v>2761</v>
      </c>
      <c r="G197" s="136" t="s">
        <v>197</v>
      </c>
      <c r="H197" s="137">
        <v>140.6</v>
      </c>
      <c r="I197" s="138">
        <v>18.899999999999999</v>
      </c>
      <c r="J197" s="138">
        <f t="shared" si="10"/>
        <v>2657.34</v>
      </c>
      <c r="K197" s="139"/>
      <c r="L197" s="27"/>
      <c r="M197" s="140" t="s">
        <v>1</v>
      </c>
      <c r="N197" s="141" t="s">
        <v>34</v>
      </c>
      <c r="O197" s="142">
        <v>0</v>
      </c>
      <c r="P197" s="142">
        <f t="shared" si="11"/>
        <v>0</v>
      </c>
      <c r="Q197" s="142">
        <v>0</v>
      </c>
      <c r="R197" s="142">
        <f t="shared" si="12"/>
        <v>0</v>
      </c>
      <c r="S197" s="142">
        <v>0</v>
      </c>
      <c r="T197" s="143">
        <f t="shared" si="1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44" t="s">
        <v>187</v>
      </c>
      <c r="AT197" s="144" t="s">
        <v>183</v>
      </c>
      <c r="AU197" s="144" t="s">
        <v>79</v>
      </c>
      <c r="AY197" s="14" t="s">
        <v>182</v>
      </c>
      <c r="BE197" s="145">
        <f t="shared" si="14"/>
        <v>2657.34</v>
      </c>
      <c r="BF197" s="145">
        <f t="shared" si="15"/>
        <v>0</v>
      </c>
      <c r="BG197" s="145">
        <f t="shared" si="16"/>
        <v>0</v>
      </c>
      <c r="BH197" s="145">
        <f t="shared" si="17"/>
        <v>0</v>
      </c>
      <c r="BI197" s="145">
        <f t="shared" si="18"/>
        <v>0</v>
      </c>
      <c r="BJ197" s="14" t="s">
        <v>77</v>
      </c>
      <c r="BK197" s="145">
        <f t="shared" si="19"/>
        <v>2657.34</v>
      </c>
      <c r="BL197" s="14" t="s">
        <v>187</v>
      </c>
      <c r="BM197" s="144" t="s">
        <v>419</v>
      </c>
    </row>
    <row r="198" spans="1:65" s="2" customFormat="1" ht="16.5" customHeight="1">
      <c r="A198" s="26"/>
      <c r="B198" s="132"/>
      <c r="C198" s="133" t="s">
        <v>290</v>
      </c>
      <c r="D198" s="133" t="s">
        <v>183</v>
      </c>
      <c r="E198" s="134" t="s">
        <v>2762</v>
      </c>
      <c r="F198" s="135" t="s">
        <v>2763</v>
      </c>
      <c r="G198" s="136" t="s">
        <v>186</v>
      </c>
      <c r="H198" s="137">
        <v>1</v>
      </c>
      <c r="I198" s="138">
        <v>903</v>
      </c>
      <c r="J198" s="138">
        <f t="shared" si="10"/>
        <v>903</v>
      </c>
      <c r="K198" s="139"/>
      <c r="L198" s="27"/>
      <c r="M198" s="140" t="s">
        <v>1</v>
      </c>
      <c r="N198" s="141" t="s">
        <v>34</v>
      </c>
      <c r="O198" s="142">
        <v>0</v>
      </c>
      <c r="P198" s="142">
        <f t="shared" si="11"/>
        <v>0</v>
      </c>
      <c r="Q198" s="142">
        <v>0</v>
      </c>
      <c r="R198" s="142">
        <f t="shared" si="12"/>
        <v>0</v>
      </c>
      <c r="S198" s="142">
        <v>0</v>
      </c>
      <c r="T198" s="143">
        <f t="shared" si="1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44" t="s">
        <v>187</v>
      </c>
      <c r="AT198" s="144" t="s">
        <v>183</v>
      </c>
      <c r="AU198" s="144" t="s">
        <v>79</v>
      </c>
      <c r="AY198" s="14" t="s">
        <v>182</v>
      </c>
      <c r="BE198" s="145">
        <f t="shared" si="14"/>
        <v>903</v>
      </c>
      <c r="BF198" s="145">
        <f t="shared" si="15"/>
        <v>0</v>
      </c>
      <c r="BG198" s="145">
        <f t="shared" si="16"/>
        <v>0</v>
      </c>
      <c r="BH198" s="145">
        <f t="shared" si="17"/>
        <v>0</v>
      </c>
      <c r="BI198" s="145">
        <f t="shared" si="18"/>
        <v>0</v>
      </c>
      <c r="BJ198" s="14" t="s">
        <v>77</v>
      </c>
      <c r="BK198" s="145">
        <f t="shared" si="19"/>
        <v>903</v>
      </c>
      <c r="BL198" s="14" t="s">
        <v>187</v>
      </c>
      <c r="BM198" s="144" t="s">
        <v>422</v>
      </c>
    </row>
    <row r="199" spans="1:65" s="2" customFormat="1" ht="16.5" customHeight="1">
      <c r="A199" s="26"/>
      <c r="B199" s="132"/>
      <c r="C199" s="133" t="s">
        <v>423</v>
      </c>
      <c r="D199" s="133" t="s">
        <v>183</v>
      </c>
      <c r="E199" s="134" t="s">
        <v>2764</v>
      </c>
      <c r="F199" s="135" t="s">
        <v>2765</v>
      </c>
      <c r="G199" s="136" t="s">
        <v>186</v>
      </c>
      <c r="H199" s="137">
        <v>1</v>
      </c>
      <c r="I199" s="138">
        <v>9555</v>
      </c>
      <c r="J199" s="138">
        <f t="shared" si="10"/>
        <v>9555</v>
      </c>
      <c r="K199" s="139"/>
      <c r="L199" s="27"/>
      <c r="M199" s="140" t="s">
        <v>1</v>
      </c>
      <c r="N199" s="141" t="s">
        <v>34</v>
      </c>
      <c r="O199" s="142">
        <v>0</v>
      </c>
      <c r="P199" s="142">
        <f t="shared" si="11"/>
        <v>0</v>
      </c>
      <c r="Q199" s="142">
        <v>0</v>
      </c>
      <c r="R199" s="142">
        <f t="shared" si="12"/>
        <v>0</v>
      </c>
      <c r="S199" s="142">
        <v>0</v>
      </c>
      <c r="T199" s="143">
        <f t="shared" si="1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44" t="s">
        <v>187</v>
      </c>
      <c r="AT199" s="144" t="s">
        <v>183</v>
      </c>
      <c r="AU199" s="144" t="s">
        <v>79</v>
      </c>
      <c r="AY199" s="14" t="s">
        <v>182</v>
      </c>
      <c r="BE199" s="145">
        <f t="shared" si="14"/>
        <v>9555</v>
      </c>
      <c r="BF199" s="145">
        <f t="shared" si="15"/>
        <v>0</v>
      </c>
      <c r="BG199" s="145">
        <f t="shared" si="16"/>
        <v>0</v>
      </c>
      <c r="BH199" s="145">
        <f t="shared" si="17"/>
        <v>0</v>
      </c>
      <c r="BI199" s="145">
        <f t="shared" si="18"/>
        <v>0</v>
      </c>
      <c r="BJ199" s="14" t="s">
        <v>77</v>
      </c>
      <c r="BK199" s="145">
        <f t="shared" si="19"/>
        <v>9555</v>
      </c>
      <c r="BL199" s="14" t="s">
        <v>187</v>
      </c>
      <c r="BM199" s="144" t="s">
        <v>426</v>
      </c>
    </row>
    <row r="200" spans="1:65" s="2" customFormat="1" ht="21.75" customHeight="1">
      <c r="A200" s="26"/>
      <c r="B200" s="132"/>
      <c r="C200" s="133" t="s">
        <v>295</v>
      </c>
      <c r="D200" s="133" t="s">
        <v>183</v>
      </c>
      <c r="E200" s="134" t="s">
        <v>2766</v>
      </c>
      <c r="F200" s="135" t="s">
        <v>2767</v>
      </c>
      <c r="G200" s="136" t="s">
        <v>186</v>
      </c>
      <c r="H200" s="137">
        <v>4</v>
      </c>
      <c r="I200" s="138">
        <v>4200</v>
      </c>
      <c r="J200" s="138">
        <f t="shared" si="10"/>
        <v>16800</v>
      </c>
      <c r="K200" s="139"/>
      <c r="L200" s="27"/>
      <c r="M200" s="140" t="s">
        <v>1</v>
      </c>
      <c r="N200" s="141" t="s">
        <v>34</v>
      </c>
      <c r="O200" s="142">
        <v>0</v>
      </c>
      <c r="P200" s="142">
        <f t="shared" si="11"/>
        <v>0</v>
      </c>
      <c r="Q200" s="142">
        <v>0</v>
      </c>
      <c r="R200" s="142">
        <f t="shared" si="12"/>
        <v>0</v>
      </c>
      <c r="S200" s="142">
        <v>0</v>
      </c>
      <c r="T200" s="143">
        <f t="shared" si="1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44" t="s">
        <v>187</v>
      </c>
      <c r="AT200" s="144" t="s">
        <v>183</v>
      </c>
      <c r="AU200" s="144" t="s">
        <v>79</v>
      </c>
      <c r="AY200" s="14" t="s">
        <v>182</v>
      </c>
      <c r="BE200" s="145">
        <f t="shared" si="14"/>
        <v>16800</v>
      </c>
      <c r="BF200" s="145">
        <f t="shared" si="15"/>
        <v>0</v>
      </c>
      <c r="BG200" s="145">
        <f t="shared" si="16"/>
        <v>0</v>
      </c>
      <c r="BH200" s="145">
        <f t="shared" si="17"/>
        <v>0</v>
      </c>
      <c r="BI200" s="145">
        <f t="shared" si="18"/>
        <v>0</v>
      </c>
      <c r="BJ200" s="14" t="s">
        <v>77</v>
      </c>
      <c r="BK200" s="145">
        <f t="shared" si="19"/>
        <v>16800</v>
      </c>
      <c r="BL200" s="14" t="s">
        <v>187</v>
      </c>
      <c r="BM200" s="144" t="s">
        <v>429</v>
      </c>
    </row>
    <row r="201" spans="1:65" s="2" customFormat="1" ht="16.5" customHeight="1">
      <c r="A201" s="26"/>
      <c r="B201" s="132"/>
      <c r="C201" s="133" t="s">
        <v>430</v>
      </c>
      <c r="D201" s="133" t="s">
        <v>183</v>
      </c>
      <c r="E201" s="134" t="s">
        <v>2768</v>
      </c>
      <c r="F201" s="135" t="s">
        <v>2769</v>
      </c>
      <c r="G201" s="136" t="s">
        <v>186</v>
      </c>
      <c r="H201" s="137">
        <v>2</v>
      </c>
      <c r="I201" s="138">
        <v>220.5</v>
      </c>
      <c r="J201" s="138">
        <f t="shared" si="10"/>
        <v>441</v>
      </c>
      <c r="K201" s="139"/>
      <c r="L201" s="27"/>
      <c r="M201" s="140" t="s">
        <v>1</v>
      </c>
      <c r="N201" s="141" t="s">
        <v>34</v>
      </c>
      <c r="O201" s="142">
        <v>0</v>
      </c>
      <c r="P201" s="142">
        <f t="shared" si="11"/>
        <v>0</v>
      </c>
      <c r="Q201" s="142">
        <v>0</v>
      </c>
      <c r="R201" s="142">
        <f t="shared" si="12"/>
        <v>0</v>
      </c>
      <c r="S201" s="142">
        <v>0</v>
      </c>
      <c r="T201" s="143">
        <f t="shared" si="1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44" t="s">
        <v>187</v>
      </c>
      <c r="AT201" s="144" t="s">
        <v>183</v>
      </c>
      <c r="AU201" s="144" t="s">
        <v>79</v>
      </c>
      <c r="AY201" s="14" t="s">
        <v>182</v>
      </c>
      <c r="BE201" s="145">
        <f t="shared" si="14"/>
        <v>441</v>
      </c>
      <c r="BF201" s="145">
        <f t="shared" si="15"/>
        <v>0</v>
      </c>
      <c r="BG201" s="145">
        <f t="shared" si="16"/>
        <v>0</v>
      </c>
      <c r="BH201" s="145">
        <f t="shared" si="17"/>
        <v>0</v>
      </c>
      <c r="BI201" s="145">
        <f t="shared" si="18"/>
        <v>0</v>
      </c>
      <c r="BJ201" s="14" t="s">
        <v>77</v>
      </c>
      <c r="BK201" s="145">
        <f t="shared" si="19"/>
        <v>441</v>
      </c>
      <c r="BL201" s="14" t="s">
        <v>187</v>
      </c>
      <c r="BM201" s="144" t="s">
        <v>433</v>
      </c>
    </row>
    <row r="202" spans="1:65" s="2" customFormat="1" ht="16.5" customHeight="1">
      <c r="A202" s="26"/>
      <c r="B202" s="132"/>
      <c r="C202" s="133" t="s">
        <v>298</v>
      </c>
      <c r="D202" s="133" t="s">
        <v>183</v>
      </c>
      <c r="E202" s="134" t="s">
        <v>2770</v>
      </c>
      <c r="F202" s="135" t="s">
        <v>2771</v>
      </c>
      <c r="G202" s="136" t="s">
        <v>186</v>
      </c>
      <c r="H202" s="137">
        <v>2</v>
      </c>
      <c r="I202" s="138">
        <v>682.5</v>
      </c>
      <c r="J202" s="138">
        <f t="shared" si="10"/>
        <v>1365</v>
      </c>
      <c r="K202" s="139"/>
      <c r="L202" s="27"/>
      <c r="M202" s="140" t="s">
        <v>1</v>
      </c>
      <c r="N202" s="141" t="s">
        <v>34</v>
      </c>
      <c r="O202" s="142">
        <v>0</v>
      </c>
      <c r="P202" s="142">
        <f t="shared" si="11"/>
        <v>0</v>
      </c>
      <c r="Q202" s="142">
        <v>0</v>
      </c>
      <c r="R202" s="142">
        <f t="shared" si="12"/>
        <v>0</v>
      </c>
      <c r="S202" s="142">
        <v>0</v>
      </c>
      <c r="T202" s="143">
        <f t="shared" si="1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44" t="s">
        <v>187</v>
      </c>
      <c r="AT202" s="144" t="s">
        <v>183</v>
      </c>
      <c r="AU202" s="144" t="s">
        <v>79</v>
      </c>
      <c r="AY202" s="14" t="s">
        <v>182</v>
      </c>
      <c r="BE202" s="145">
        <f t="shared" si="14"/>
        <v>1365</v>
      </c>
      <c r="BF202" s="145">
        <f t="shared" si="15"/>
        <v>0</v>
      </c>
      <c r="BG202" s="145">
        <f t="shared" si="16"/>
        <v>0</v>
      </c>
      <c r="BH202" s="145">
        <f t="shared" si="17"/>
        <v>0</v>
      </c>
      <c r="BI202" s="145">
        <f t="shared" si="18"/>
        <v>0</v>
      </c>
      <c r="BJ202" s="14" t="s">
        <v>77</v>
      </c>
      <c r="BK202" s="145">
        <f t="shared" si="19"/>
        <v>1365</v>
      </c>
      <c r="BL202" s="14" t="s">
        <v>187</v>
      </c>
      <c r="BM202" s="144" t="s">
        <v>436</v>
      </c>
    </row>
    <row r="203" spans="1:65" s="2" customFormat="1" ht="16.5" customHeight="1">
      <c r="A203" s="26"/>
      <c r="B203" s="132"/>
      <c r="C203" s="133" t="s">
        <v>437</v>
      </c>
      <c r="D203" s="133" t="s">
        <v>183</v>
      </c>
      <c r="E203" s="134" t="s">
        <v>2772</v>
      </c>
      <c r="F203" s="135" t="s">
        <v>2773</v>
      </c>
      <c r="G203" s="136" t="s">
        <v>186</v>
      </c>
      <c r="H203" s="137">
        <v>6</v>
      </c>
      <c r="I203" s="138">
        <v>3780</v>
      </c>
      <c r="J203" s="138">
        <f t="shared" si="10"/>
        <v>22680</v>
      </c>
      <c r="K203" s="139"/>
      <c r="L203" s="27"/>
      <c r="M203" s="140" t="s">
        <v>1</v>
      </c>
      <c r="N203" s="141" t="s">
        <v>34</v>
      </c>
      <c r="O203" s="142">
        <v>0</v>
      </c>
      <c r="P203" s="142">
        <f t="shared" si="11"/>
        <v>0</v>
      </c>
      <c r="Q203" s="142">
        <v>0</v>
      </c>
      <c r="R203" s="142">
        <f t="shared" si="12"/>
        <v>0</v>
      </c>
      <c r="S203" s="142">
        <v>0</v>
      </c>
      <c r="T203" s="143">
        <f t="shared" si="1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44" t="s">
        <v>187</v>
      </c>
      <c r="AT203" s="144" t="s">
        <v>183</v>
      </c>
      <c r="AU203" s="144" t="s">
        <v>79</v>
      </c>
      <c r="AY203" s="14" t="s">
        <v>182</v>
      </c>
      <c r="BE203" s="145">
        <f t="shared" si="14"/>
        <v>22680</v>
      </c>
      <c r="BF203" s="145">
        <f t="shared" si="15"/>
        <v>0</v>
      </c>
      <c r="BG203" s="145">
        <f t="shared" si="16"/>
        <v>0</v>
      </c>
      <c r="BH203" s="145">
        <f t="shared" si="17"/>
        <v>0</v>
      </c>
      <c r="BI203" s="145">
        <f t="shared" si="18"/>
        <v>0</v>
      </c>
      <c r="BJ203" s="14" t="s">
        <v>77</v>
      </c>
      <c r="BK203" s="145">
        <f t="shared" si="19"/>
        <v>22680</v>
      </c>
      <c r="BL203" s="14" t="s">
        <v>187</v>
      </c>
      <c r="BM203" s="144" t="s">
        <v>440</v>
      </c>
    </row>
    <row r="204" spans="1:65" s="2" customFormat="1" ht="16.5" customHeight="1">
      <c r="A204" s="26"/>
      <c r="B204" s="132"/>
      <c r="C204" s="133" t="s">
        <v>302</v>
      </c>
      <c r="D204" s="133" t="s">
        <v>183</v>
      </c>
      <c r="E204" s="134" t="s">
        <v>2774</v>
      </c>
      <c r="F204" s="135" t="s">
        <v>2775</v>
      </c>
      <c r="G204" s="136" t="s">
        <v>197</v>
      </c>
      <c r="H204" s="137">
        <v>140.6</v>
      </c>
      <c r="I204" s="138">
        <v>22.05</v>
      </c>
      <c r="J204" s="138">
        <f t="shared" si="10"/>
        <v>3100.23</v>
      </c>
      <c r="K204" s="139"/>
      <c r="L204" s="27"/>
      <c r="M204" s="140" t="s">
        <v>1</v>
      </c>
      <c r="N204" s="141" t="s">
        <v>34</v>
      </c>
      <c r="O204" s="142">
        <v>0</v>
      </c>
      <c r="P204" s="142">
        <f t="shared" si="11"/>
        <v>0</v>
      </c>
      <c r="Q204" s="142">
        <v>0</v>
      </c>
      <c r="R204" s="142">
        <f t="shared" si="12"/>
        <v>0</v>
      </c>
      <c r="S204" s="142">
        <v>0</v>
      </c>
      <c r="T204" s="143">
        <f t="shared" si="1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44" t="s">
        <v>187</v>
      </c>
      <c r="AT204" s="144" t="s">
        <v>183</v>
      </c>
      <c r="AU204" s="144" t="s">
        <v>79</v>
      </c>
      <c r="AY204" s="14" t="s">
        <v>182</v>
      </c>
      <c r="BE204" s="145">
        <f t="shared" si="14"/>
        <v>3100.23</v>
      </c>
      <c r="BF204" s="145">
        <f t="shared" si="15"/>
        <v>0</v>
      </c>
      <c r="BG204" s="145">
        <f t="shared" si="16"/>
        <v>0</v>
      </c>
      <c r="BH204" s="145">
        <f t="shared" si="17"/>
        <v>0</v>
      </c>
      <c r="BI204" s="145">
        <f t="shared" si="18"/>
        <v>0</v>
      </c>
      <c r="BJ204" s="14" t="s">
        <v>77</v>
      </c>
      <c r="BK204" s="145">
        <f t="shared" si="19"/>
        <v>3100.23</v>
      </c>
      <c r="BL204" s="14" t="s">
        <v>187</v>
      </c>
      <c r="BM204" s="144" t="s">
        <v>443</v>
      </c>
    </row>
    <row r="205" spans="1:65" s="2" customFormat="1" ht="16.5" customHeight="1">
      <c r="A205" s="26"/>
      <c r="B205" s="132"/>
      <c r="C205" s="133" t="s">
        <v>444</v>
      </c>
      <c r="D205" s="133" t="s">
        <v>183</v>
      </c>
      <c r="E205" s="134" t="s">
        <v>2776</v>
      </c>
      <c r="F205" s="135" t="s">
        <v>2777</v>
      </c>
      <c r="G205" s="136" t="s">
        <v>197</v>
      </c>
      <c r="H205" s="137">
        <v>140.6</v>
      </c>
      <c r="I205" s="138">
        <v>25.2</v>
      </c>
      <c r="J205" s="138">
        <f t="shared" si="10"/>
        <v>3543.12</v>
      </c>
      <c r="K205" s="139"/>
      <c r="L205" s="27"/>
      <c r="M205" s="140" t="s">
        <v>1</v>
      </c>
      <c r="N205" s="141" t="s">
        <v>34</v>
      </c>
      <c r="O205" s="142">
        <v>0</v>
      </c>
      <c r="P205" s="142">
        <f t="shared" si="11"/>
        <v>0</v>
      </c>
      <c r="Q205" s="142">
        <v>0</v>
      </c>
      <c r="R205" s="142">
        <f t="shared" si="12"/>
        <v>0</v>
      </c>
      <c r="S205" s="142">
        <v>0</v>
      </c>
      <c r="T205" s="143">
        <f t="shared" si="1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44" t="s">
        <v>187</v>
      </c>
      <c r="AT205" s="144" t="s">
        <v>183</v>
      </c>
      <c r="AU205" s="144" t="s">
        <v>79</v>
      </c>
      <c r="AY205" s="14" t="s">
        <v>182</v>
      </c>
      <c r="BE205" s="145">
        <f t="shared" si="14"/>
        <v>3543.12</v>
      </c>
      <c r="BF205" s="145">
        <f t="shared" si="15"/>
        <v>0</v>
      </c>
      <c r="BG205" s="145">
        <f t="shared" si="16"/>
        <v>0</v>
      </c>
      <c r="BH205" s="145">
        <f t="shared" si="17"/>
        <v>0</v>
      </c>
      <c r="BI205" s="145">
        <f t="shared" si="18"/>
        <v>0</v>
      </c>
      <c r="BJ205" s="14" t="s">
        <v>77</v>
      </c>
      <c r="BK205" s="145">
        <f t="shared" si="19"/>
        <v>3543.12</v>
      </c>
      <c r="BL205" s="14" t="s">
        <v>187</v>
      </c>
      <c r="BM205" s="144" t="s">
        <v>447</v>
      </c>
    </row>
    <row r="206" spans="1:65" s="11" customFormat="1" ht="22.9" customHeight="1">
      <c r="B206" s="122"/>
      <c r="D206" s="123" t="s">
        <v>68</v>
      </c>
      <c r="E206" s="164" t="s">
        <v>210</v>
      </c>
      <c r="F206" s="164" t="s">
        <v>1390</v>
      </c>
      <c r="J206" s="165">
        <f>BK206</f>
        <v>87077.1</v>
      </c>
      <c r="L206" s="122"/>
      <c r="M206" s="126"/>
      <c r="N206" s="127"/>
      <c r="O206" s="127"/>
      <c r="P206" s="128">
        <f>P207+P210+P215</f>
        <v>139.268508</v>
      </c>
      <c r="Q206" s="127"/>
      <c r="R206" s="128">
        <f>R207+R210+R215</f>
        <v>1.2434295750000002</v>
      </c>
      <c r="S206" s="127"/>
      <c r="T206" s="129">
        <f>T207+T210+T215</f>
        <v>0</v>
      </c>
      <c r="AR206" s="123" t="s">
        <v>77</v>
      </c>
      <c r="AT206" s="130" t="s">
        <v>68</v>
      </c>
      <c r="AU206" s="130" t="s">
        <v>77</v>
      </c>
      <c r="AY206" s="123" t="s">
        <v>182</v>
      </c>
      <c r="BK206" s="131">
        <f>BK207+BK210+BK215</f>
        <v>87077.1</v>
      </c>
    </row>
    <row r="207" spans="1:65" s="11" customFormat="1" ht="20.85" customHeight="1">
      <c r="B207" s="122"/>
      <c r="D207" s="123" t="s">
        <v>68</v>
      </c>
      <c r="E207" s="164" t="s">
        <v>512</v>
      </c>
      <c r="F207" s="164" t="s">
        <v>2481</v>
      </c>
      <c r="J207" s="165">
        <f>BK207</f>
        <v>16724.23</v>
      </c>
      <c r="L207" s="122"/>
      <c r="M207" s="126"/>
      <c r="N207" s="127"/>
      <c r="O207" s="127"/>
      <c r="P207" s="128">
        <f>SUM(P208:P209)</f>
        <v>37.829000000000001</v>
      </c>
      <c r="Q207" s="127"/>
      <c r="R207" s="128">
        <f>SUM(R208:R209)</f>
        <v>1.2434295750000002</v>
      </c>
      <c r="S207" s="127"/>
      <c r="T207" s="129">
        <f>SUM(T208:T209)</f>
        <v>0</v>
      </c>
      <c r="AR207" s="123" t="s">
        <v>77</v>
      </c>
      <c r="AT207" s="130" t="s">
        <v>68</v>
      </c>
      <c r="AU207" s="130" t="s">
        <v>79</v>
      </c>
      <c r="AY207" s="123" t="s">
        <v>182</v>
      </c>
      <c r="BK207" s="131">
        <f>SUM(BK208:BK209)</f>
        <v>16724.23</v>
      </c>
    </row>
    <row r="208" spans="1:65" s="2" customFormat="1" ht="16.5" customHeight="1">
      <c r="A208" s="26"/>
      <c r="B208" s="132"/>
      <c r="C208" s="133" t="s">
        <v>305</v>
      </c>
      <c r="D208" s="133" t="s">
        <v>183</v>
      </c>
      <c r="E208" s="134" t="s">
        <v>2494</v>
      </c>
      <c r="F208" s="135" t="s">
        <v>2495</v>
      </c>
      <c r="G208" s="136" t="s">
        <v>197</v>
      </c>
      <c r="H208" s="137">
        <v>117</v>
      </c>
      <c r="I208" s="138">
        <v>125.79</v>
      </c>
      <c r="J208" s="138">
        <f>ROUND(I208*H208,2)</f>
        <v>14717.43</v>
      </c>
      <c r="K208" s="139"/>
      <c r="L208" s="27"/>
      <c r="M208" s="140" t="s">
        <v>1</v>
      </c>
      <c r="N208" s="141" t="s">
        <v>34</v>
      </c>
      <c r="O208" s="142">
        <v>0.30499999999999999</v>
      </c>
      <c r="P208" s="142">
        <f>O208*H208</f>
        <v>35.685000000000002</v>
      </c>
      <c r="Q208" s="142">
        <v>1.995E-6</v>
      </c>
      <c r="R208" s="142">
        <f>Q208*H208</f>
        <v>2.33415E-4</v>
      </c>
      <c r="S208" s="142">
        <v>0</v>
      </c>
      <c r="T208" s="143">
        <f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44" t="s">
        <v>187</v>
      </c>
      <c r="AT208" s="144" t="s">
        <v>183</v>
      </c>
      <c r="AU208" s="144" t="s">
        <v>190</v>
      </c>
      <c r="AY208" s="14" t="s">
        <v>182</v>
      </c>
      <c r="BE208" s="145">
        <f>IF(N208="základní",J208,0)</f>
        <v>14717.43</v>
      </c>
      <c r="BF208" s="145">
        <f>IF(N208="snížená",J208,0)</f>
        <v>0</v>
      </c>
      <c r="BG208" s="145">
        <f>IF(N208="zákl. přenesená",J208,0)</f>
        <v>0</v>
      </c>
      <c r="BH208" s="145">
        <f>IF(N208="sníž. přenesená",J208,0)</f>
        <v>0</v>
      </c>
      <c r="BI208" s="145">
        <f>IF(N208="nulová",J208,0)</f>
        <v>0</v>
      </c>
      <c r="BJ208" s="14" t="s">
        <v>77</v>
      </c>
      <c r="BK208" s="145">
        <f>ROUND(I208*H208,2)</f>
        <v>14717.43</v>
      </c>
      <c r="BL208" s="14" t="s">
        <v>187</v>
      </c>
      <c r="BM208" s="144" t="s">
        <v>450</v>
      </c>
    </row>
    <row r="209" spans="1:65" s="2" customFormat="1" ht="16.5" customHeight="1">
      <c r="A209" s="26"/>
      <c r="B209" s="132"/>
      <c r="C209" s="133" t="s">
        <v>451</v>
      </c>
      <c r="D209" s="133" t="s">
        <v>183</v>
      </c>
      <c r="E209" s="134" t="s">
        <v>2572</v>
      </c>
      <c r="F209" s="135" t="s">
        <v>2573</v>
      </c>
      <c r="G209" s="136" t="s">
        <v>197</v>
      </c>
      <c r="H209" s="137">
        <v>8</v>
      </c>
      <c r="I209" s="138">
        <v>250.85</v>
      </c>
      <c r="J209" s="138">
        <f>ROUND(I209*H209,2)</f>
        <v>2006.8</v>
      </c>
      <c r="K209" s="139"/>
      <c r="L209" s="27"/>
      <c r="M209" s="140" t="s">
        <v>1</v>
      </c>
      <c r="N209" s="141" t="s">
        <v>34</v>
      </c>
      <c r="O209" s="142">
        <v>0.26800000000000002</v>
      </c>
      <c r="P209" s="142">
        <f>O209*H209</f>
        <v>2.1440000000000001</v>
      </c>
      <c r="Q209" s="142">
        <v>0.15539952000000001</v>
      </c>
      <c r="R209" s="142">
        <f>Q209*H209</f>
        <v>1.2431961600000001</v>
      </c>
      <c r="S209" s="142">
        <v>0</v>
      </c>
      <c r="T209" s="143">
        <f>S209*H209</f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44" t="s">
        <v>187</v>
      </c>
      <c r="AT209" s="144" t="s">
        <v>183</v>
      </c>
      <c r="AU209" s="144" t="s">
        <v>190</v>
      </c>
      <c r="AY209" s="14" t="s">
        <v>182</v>
      </c>
      <c r="BE209" s="145">
        <f>IF(N209="základní",J209,0)</f>
        <v>2006.8</v>
      </c>
      <c r="BF209" s="145">
        <f>IF(N209="snížená",J209,0)</f>
        <v>0</v>
      </c>
      <c r="BG209" s="145">
        <f>IF(N209="zákl. přenesená",J209,0)</f>
        <v>0</v>
      </c>
      <c r="BH209" s="145">
        <f>IF(N209="sníž. přenesená",J209,0)</f>
        <v>0</v>
      </c>
      <c r="BI209" s="145">
        <f>IF(N209="nulová",J209,0)</f>
        <v>0</v>
      </c>
      <c r="BJ209" s="14" t="s">
        <v>77</v>
      </c>
      <c r="BK209" s="145">
        <f>ROUND(I209*H209,2)</f>
        <v>2006.8</v>
      </c>
      <c r="BL209" s="14" t="s">
        <v>187</v>
      </c>
      <c r="BM209" s="144" t="s">
        <v>454</v>
      </c>
    </row>
    <row r="210" spans="1:65" s="11" customFormat="1" ht="20.85" customHeight="1">
      <c r="B210" s="122"/>
      <c r="D210" s="123" t="s">
        <v>68</v>
      </c>
      <c r="E210" s="164" t="s">
        <v>535</v>
      </c>
      <c r="F210" s="164" t="s">
        <v>1393</v>
      </c>
      <c r="J210" s="165">
        <f>BK210</f>
        <v>32795.340000000004</v>
      </c>
      <c r="L210" s="122"/>
      <c r="M210" s="126"/>
      <c r="N210" s="127"/>
      <c r="O210" s="127"/>
      <c r="P210" s="128">
        <f>SUM(P211:P214)</f>
        <v>17.601948</v>
      </c>
      <c r="Q210" s="127"/>
      <c r="R210" s="128">
        <f>SUM(R211:R214)</f>
        <v>0</v>
      </c>
      <c r="S210" s="127"/>
      <c r="T210" s="129">
        <f>SUM(T211:T214)</f>
        <v>0</v>
      </c>
      <c r="AR210" s="123" t="s">
        <v>77</v>
      </c>
      <c r="AT210" s="130" t="s">
        <v>68</v>
      </c>
      <c r="AU210" s="130" t="s">
        <v>79</v>
      </c>
      <c r="AY210" s="123" t="s">
        <v>182</v>
      </c>
      <c r="BK210" s="131">
        <f>SUM(BK211:BK214)</f>
        <v>32795.340000000004</v>
      </c>
    </row>
    <row r="211" spans="1:65" s="2" customFormat="1" ht="16.5" customHeight="1">
      <c r="A211" s="26"/>
      <c r="B211" s="132"/>
      <c r="C211" s="133" t="s">
        <v>309</v>
      </c>
      <c r="D211" s="133" t="s">
        <v>183</v>
      </c>
      <c r="E211" s="134" t="s">
        <v>2778</v>
      </c>
      <c r="F211" s="135" t="s">
        <v>2779</v>
      </c>
      <c r="G211" s="136" t="s">
        <v>275</v>
      </c>
      <c r="H211" s="137">
        <v>44.225999999999999</v>
      </c>
      <c r="I211" s="138">
        <v>234.38</v>
      </c>
      <c r="J211" s="138">
        <f>ROUND(I211*H211,2)</f>
        <v>10365.69</v>
      </c>
      <c r="K211" s="139"/>
      <c r="L211" s="27"/>
      <c r="M211" s="140" t="s">
        <v>1</v>
      </c>
      <c r="N211" s="141" t="s">
        <v>34</v>
      </c>
      <c r="O211" s="142">
        <v>0.125</v>
      </c>
      <c r="P211" s="142">
        <f>O211*H211</f>
        <v>5.5282499999999999</v>
      </c>
      <c r="Q211" s="142">
        <v>0</v>
      </c>
      <c r="R211" s="142">
        <f>Q211*H211</f>
        <v>0</v>
      </c>
      <c r="S211" s="142">
        <v>0</v>
      </c>
      <c r="T211" s="143">
        <f>S211*H211</f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44" t="s">
        <v>187</v>
      </c>
      <c r="AT211" s="144" t="s">
        <v>183</v>
      </c>
      <c r="AU211" s="144" t="s">
        <v>190</v>
      </c>
      <c r="AY211" s="14" t="s">
        <v>182</v>
      </c>
      <c r="BE211" s="145">
        <f>IF(N211="základní",J211,0)</f>
        <v>10365.69</v>
      </c>
      <c r="BF211" s="145">
        <f>IF(N211="snížená",J211,0)</f>
        <v>0</v>
      </c>
      <c r="BG211" s="145">
        <f>IF(N211="zákl. přenesená",J211,0)</f>
        <v>0</v>
      </c>
      <c r="BH211" s="145">
        <f>IF(N211="sníž. přenesená",J211,0)</f>
        <v>0</v>
      </c>
      <c r="BI211" s="145">
        <f>IF(N211="nulová",J211,0)</f>
        <v>0</v>
      </c>
      <c r="BJ211" s="14" t="s">
        <v>77</v>
      </c>
      <c r="BK211" s="145">
        <f>ROUND(I211*H211,2)</f>
        <v>10365.69</v>
      </c>
      <c r="BL211" s="14" t="s">
        <v>187</v>
      </c>
      <c r="BM211" s="144" t="s">
        <v>726</v>
      </c>
    </row>
    <row r="212" spans="1:65" s="2" customFormat="1" ht="16.5" customHeight="1">
      <c r="A212" s="26"/>
      <c r="B212" s="132"/>
      <c r="C212" s="133" t="s">
        <v>456</v>
      </c>
      <c r="D212" s="133" t="s">
        <v>183</v>
      </c>
      <c r="E212" s="134" t="s">
        <v>2780</v>
      </c>
      <c r="F212" s="135" t="s">
        <v>2781</v>
      </c>
      <c r="G212" s="136" t="s">
        <v>275</v>
      </c>
      <c r="H212" s="137">
        <v>840.29399999999998</v>
      </c>
      <c r="I212" s="138">
        <v>10.25</v>
      </c>
      <c r="J212" s="138">
        <f>ROUND(I212*H212,2)</f>
        <v>8613.01</v>
      </c>
      <c r="K212" s="139"/>
      <c r="L212" s="27"/>
      <c r="M212" s="140" t="s">
        <v>1</v>
      </c>
      <c r="N212" s="141" t="s">
        <v>34</v>
      </c>
      <c r="O212" s="142">
        <v>6.0000000000000001E-3</v>
      </c>
      <c r="P212" s="142">
        <f>O212*H212</f>
        <v>5.0417639999999997</v>
      </c>
      <c r="Q212" s="142">
        <v>0</v>
      </c>
      <c r="R212" s="142">
        <f>Q212*H212</f>
        <v>0</v>
      </c>
      <c r="S212" s="142">
        <v>0</v>
      </c>
      <c r="T212" s="143">
        <f>S212*H212</f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44" t="s">
        <v>187</v>
      </c>
      <c r="AT212" s="144" t="s">
        <v>183</v>
      </c>
      <c r="AU212" s="144" t="s">
        <v>190</v>
      </c>
      <c r="AY212" s="14" t="s">
        <v>182</v>
      </c>
      <c r="BE212" s="145">
        <f>IF(N212="základní",J212,0)</f>
        <v>8613.01</v>
      </c>
      <c r="BF212" s="145">
        <f>IF(N212="snížená",J212,0)</f>
        <v>0</v>
      </c>
      <c r="BG212" s="145">
        <f>IF(N212="zákl. přenesená",J212,0)</f>
        <v>0</v>
      </c>
      <c r="BH212" s="145">
        <f>IF(N212="sníž. přenesená",J212,0)</f>
        <v>0</v>
      </c>
      <c r="BI212" s="145">
        <f>IF(N212="nulová",J212,0)</f>
        <v>0</v>
      </c>
      <c r="BJ212" s="14" t="s">
        <v>77</v>
      </c>
      <c r="BK212" s="145">
        <f>ROUND(I212*H212,2)</f>
        <v>8613.01</v>
      </c>
      <c r="BL212" s="14" t="s">
        <v>187</v>
      </c>
      <c r="BM212" s="144" t="s">
        <v>459</v>
      </c>
    </row>
    <row r="213" spans="1:65" s="2" customFormat="1" ht="16.5" customHeight="1">
      <c r="A213" s="26"/>
      <c r="B213" s="132"/>
      <c r="C213" s="133" t="s">
        <v>312</v>
      </c>
      <c r="D213" s="133" t="s">
        <v>183</v>
      </c>
      <c r="E213" s="134" t="s">
        <v>2782</v>
      </c>
      <c r="F213" s="135" t="s">
        <v>2783</v>
      </c>
      <c r="G213" s="136" t="s">
        <v>275</v>
      </c>
      <c r="H213" s="137">
        <v>44.225999999999999</v>
      </c>
      <c r="I213" s="138">
        <v>162.41</v>
      </c>
      <c r="J213" s="138">
        <f>ROUND(I213*H213,2)</f>
        <v>7182.74</v>
      </c>
      <c r="K213" s="139"/>
      <c r="L213" s="27"/>
      <c r="M213" s="140" t="s">
        <v>1</v>
      </c>
      <c r="N213" s="141" t="s">
        <v>34</v>
      </c>
      <c r="O213" s="142">
        <v>0.159</v>
      </c>
      <c r="P213" s="142">
        <f>O213*H213</f>
        <v>7.0319339999999997</v>
      </c>
      <c r="Q213" s="142">
        <v>0</v>
      </c>
      <c r="R213" s="142">
        <f>Q213*H213</f>
        <v>0</v>
      </c>
      <c r="S213" s="142">
        <v>0</v>
      </c>
      <c r="T213" s="143">
        <f>S213*H213</f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44" t="s">
        <v>187</v>
      </c>
      <c r="AT213" s="144" t="s">
        <v>183</v>
      </c>
      <c r="AU213" s="144" t="s">
        <v>190</v>
      </c>
      <c r="AY213" s="14" t="s">
        <v>182</v>
      </c>
      <c r="BE213" s="145">
        <f>IF(N213="základní",J213,0)</f>
        <v>7182.74</v>
      </c>
      <c r="BF213" s="145">
        <f>IF(N213="snížená",J213,0)</f>
        <v>0</v>
      </c>
      <c r="BG213" s="145">
        <f>IF(N213="zákl. přenesená",J213,0)</f>
        <v>0</v>
      </c>
      <c r="BH213" s="145">
        <f>IF(N213="sníž. přenesená",J213,0)</f>
        <v>0</v>
      </c>
      <c r="BI213" s="145">
        <f>IF(N213="nulová",J213,0)</f>
        <v>0</v>
      </c>
      <c r="BJ213" s="14" t="s">
        <v>77</v>
      </c>
      <c r="BK213" s="145">
        <f>ROUND(I213*H213,2)</f>
        <v>7182.74</v>
      </c>
      <c r="BL213" s="14" t="s">
        <v>187</v>
      </c>
      <c r="BM213" s="144" t="s">
        <v>462</v>
      </c>
    </row>
    <row r="214" spans="1:65" s="2" customFormat="1" ht="16.5" customHeight="1">
      <c r="A214" s="26"/>
      <c r="B214" s="132"/>
      <c r="C214" s="133" t="s">
        <v>463</v>
      </c>
      <c r="D214" s="133" t="s">
        <v>183</v>
      </c>
      <c r="E214" s="134" t="s">
        <v>2784</v>
      </c>
      <c r="F214" s="135" t="s">
        <v>2785</v>
      </c>
      <c r="G214" s="136" t="s">
        <v>275</v>
      </c>
      <c r="H214" s="137">
        <v>44.225999999999999</v>
      </c>
      <c r="I214" s="138">
        <v>150</v>
      </c>
      <c r="J214" s="138">
        <f>ROUND(I214*H214,2)</f>
        <v>6633.9</v>
      </c>
      <c r="K214" s="139"/>
      <c r="L214" s="27"/>
      <c r="M214" s="140" t="s">
        <v>1</v>
      </c>
      <c r="N214" s="141" t="s">
        <v>34</v>
      </c>
      <c r="O214" s="142">
        <v>0</v>
      </c>
      <c r="P214" s="142">
        <f>O214*H214</f>
        <v>0</v>
      </c>
      <c r="Q214" s="142">
        <v>0</v>
      </c>
      <c r="R214" s="142">
        <f>Q214*H214</f>
        <v>0</v>
      </c>
      <c r="S214" s="142">
        <v>0</v>
      </c>
      <c r="T214" s="143">
        <f>S214*H214</f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44" t="s">
        <v>187</v>
      </c>
      <c r="AT214" s="144" t="s">
        <v>183</v>
      </c>
      <c r="AU214" s="144" t="s">
        <v>190</v>
      </c>
      <c r="AY214" s="14" t="s">
        <v>182</v>
      </c>
      <c r="BE214" s="145">
        <f>IF(N214="základní",J214,0)</f>
        <v>6633.9</v>
      </c>
      <c r="BF214" s="145">
        <f>IF(N214="snížená",J214,0)</f>
        <v>0</v>
      </c>
      <c r="BG214" s="145">
        <f>IF(N214="zákl. přenesená",J214,0)</f>
        <v>0</v>
      </c>
      <c r="BH214" s="145">
        <f>IF(N214="sníž. přenesená",J214,0)</f>
        <v>0</v>
      </c>
      <c r="BI214" s="145">
        <f>IF(N214="nulová",J214,0)</f>
        <v>0</v>
      </c>
      <c r="BJ214" s="14" t="s">
        <v>77</v>
      </c>
      <c r="BK214" s="145">
        <f>ROUND(I214*H214,2)</f>
        <v>6633.9</v>
      </c>
      <c r="BL214" s="14" t="s">
        <v>187</v>
      </c>
      <c r="BM214" s="144" t="s">
        <v>466</v>
      </c>
    </row>
    <row r="215" spans="1:65" s="11" customFormat="1" ht="20.85" customHeight="1">
      <c r="B215" s="122"/>
      <c r="D215" s="123" t="s">
        <v>68</v>
      </c>
      <c r="E215" s="164" t="s">
        <v>543</v>
      </c>
      <c r="F215" s="164" t="s">
        <v>1418</v>
      </c>
      <c r="J215" s="165">
        <f>BK215</f>
        <v>37557.53</v>
      </c>
      <c r="L215" s="122"/>
      <c r="M215" s="126"/>
      <c r="N215" s="127"/>
      <c r="O215" s="127"/>
      <c r="P215" s="128">
        <f>P216</f>
        <v>83.837559999999996</v>
      </c>
      <c r="Q215" s="127"/>
      <c r="R215" s="128">
        <f>R216</f>
        <v>0</v>
      </c>
      <c r="S215" s="127"/>
      <c r="T215" s="129">
        <f>T216</f>
        <v>0</v>
      </c>
      <c r="AR215" s="123" t="s">
        <v>77</v>
      </c>
      <c r="AT215" s="130" t="s">
        <v>68</v>
      </c>
      <c r="AU215" s="130" t="s">
        <v>79</v>
      </c>
      <c r="AY215" s="123" t="s">
        <v>182</v>
      </c>
      <c r="BK215" s="131">
        <f>BK216</f>
        <v>37557.53</v>
      </c>
    </row>
    <row r="216" spans="1:65" s="2" customFormat="1" ht="16.5" customHeight="1">
      <c r="A216" s="26"/>
      <c r="B216" s="132"/>
      <c r="C216" s="133" t="s">
        <v>316</v>
      </c>
      <c r="D216" s="133" t="s">
        <v>183</v>
      </c>
      <c r="E216" s="134" t="s">
        <v>2574</v>
      </c>
      <c r="F216" s="135" t="s">
        <v>2575</v>
      </c>
      <c r="G216" s="136" t="s">
        <v>275</v>
      </c>
      <c r="H216" s="137">
        <v>56.646999999999998</v>
      </c>
      <c r="I216" s="138">
        <v>663.01</v>
      </c>
      <c r="J216" s="138">
        <f>ROUND(I216*H216,2)</f>
        <v>37557.53</v>
      </c>
      <c r="K216" s="139"/>
      <c r="L216" s="27"/>
      <c r="M216" s="140" t="s">
        <v>1</v>
      </c>
      <c r="N216" s="141" t="s">
        <v>34</v>
      </c>
      <c r="O216" s="142">
        <v>1.48</v>
      </c>
      <c r="P216" s="142">
        <f>O216*H216</f>
        <v>83.837559999999996</v>
      </c>
      <c r="Q216" s="142">
        <v>0</v>
      </c>
      <c r="R216" s="142">
        <f>Q216*H216</f>
        <v>0</v>
      </c>
      <c r="S216" s="142">
        <v>0</v>
      </c>
      <c r="T216" s="143">
        <f>S216*H216</f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44" t="s">
        <v>187</v>
      </c>
      <c r="AT216" s="144" t="s">
        <v>183</v>
      </c>
      <c r="AU216" s="144" t="s">
        <v>190</v>
      </c>
      <c r="AY216" s="14" t="s">
        <v>182</v>
      </c>
      <c r="BE216" s="145">
        <f>IF(N216="základní",J216,0)</f>
        <v>37557.53</v>
      </c>
      <c r="BF216" s="145">
        <f>IF(N216="snížená",J216,0)</f>
        <v>0</v>
      </c>
      <c r="BG216" s="145">
        <f>IF(N216="zákl. přenesená",J216,0)</f>
        <v>0</v>
      </c>
      <c r="BH216" s="145">
        <f>IF(N216="sníž. přenesená",J216,0)</f>
        <v>0</v>
      </c>
      <c r="BI216" s="145">
        <f>IF(N216="nulová",J216,0)</f>
        <v>0</v>
      </c>
      <c r="BJ216" s="14" t="s">
        <v>77</v>
      </c>
      <c r="BK216" s="145">
        <f>ROUND(I216*H216,2)</f>
        <v>37557.53</v>
      </c>
      <c r="BL216" s="14" t="s">
        <v>187</v>
      </c>
      <c r="BM216" s="144" t="s">
        <v>469</v>
      </c>
    </row>
    <row r="217" spans="1:65" s="11" customFormat="1" ht="25.9" customHeight="1">
      <c r="B217" s="122"/>
      <c r="D217" s="123" t="s">
        <v>68</v>
      </c>
      <c r="E217" s="124" t="s">
        <v>272</v>
      </c>
      <c r="F217" s="124" t="s">
        <v>1153</v>
      </c>
      <c r="J217" s="125">
        <f>BK217</f>
        <v>944.37</v>
      </c>
      <c r="L217" s="122"/>
      <c r="M217" s="126"/>
      <c r="N217" s="127"/>
      <c r="O217" s="127"/>
      <c r="P217" s="128">
        <f>P218</f>
        <v>2.5114000000000001</v>
      </c>
      <c r="Q217" s="127"/>
      <c r="R217" s="128">
        <f>R218</f>
        <v>1.5154999999999997E-3</v>
      </c>
      <c r="S217" s="127"/>
      <c r="T217" s="129">
        <f>T218</f>
        <v>0</v>
      </c>
      <c r="AR217" s="123" t="s">
        <v>190</v>
      </c>
      <c r="AT217" s="130" t="s">
        <v>68</v>
      </c>
      <c r="AU217" s="130" t="s">
        <v>69</v>
      </c>
      <c r="AY217" s="123" t="s">
        <v>182</v>
      </c>
      <c r="BK217" s="131">
        <f>BK218</f>
        <v>944.37</v>
      </c>
    </row>
    <row r="218" spans="1:65" s="11" customFormat="1" ht="22.9" customHeight="1">
      <c r="B218" s="122"/>
      <c r="D218" s="123" t="s">
        <v>68</v>
      </c>
      <c r="E218" s="164" t="s">
        <v>2496</v>
      </c>
      <c r="F218" s="164" t="s">
        <v>2497</v>
      </c>
      <c r="J218" s="165">
        <f>BK218</f>
        <v>944.37</v>
      </c>
      <c r="L218" s="122"/>
      <c r="M218" s="126"/>
      <c r="N218" s="127"/>
      <c r="O218" s="127"/>
      <c r="P218" s="128">
        <f>P219</f>
        <v>2.5114000000000001</v>
      </c>
      <c r="Q218" s="127"/>
      <c r="R218" s="128">
        <f>R219</f>
        <v>1.5154999999999997E-3</v>
      </c>
      <c r="S218" s="127"/>
      <c r="T218" s="129">
        <f>T219</f>
        <v>0</v>
      </c>
      <c r="AR218" s="123" t="s">
        <v>190</v>
      </c>
      <c r="AT218" s="130" t="s">
        <v>68</v>
      </c>
      <c r="AU218" s="130" t="s">
        <v>77</v>
      </c>
      <c r="AY218" s="123" t="s">
        <v>182</v>
      </c>
      <c r="BK218" s="131">
        <f>BK219</f>
        <v>944.37</v>
      </c>
    </row>
    <row r="219" spans="1:65" s="2" customFormat="1" ht="16.5" customHeight="1">
      <c r="A219" s="26"/>
      <c r="B219" s="132"/>
      <c r="C219" s="133" t="s">
        <v>470</v>
      </c>
      <c r="D219" s="133" t="s">
        <v>183</v>
      </c>
      <c r="E219" s="134" t="s">
        <v>1116</v>
      </c>
      <c r="F219" s="135" t="s">
        <v>1117</v>
      </c>
      <c r="G219" s="136" t="s">
        <v>236</v>
      </c>
      <c r="H219" s="137">
        <v>43.3</v>
      </c>
      <c r="I219" s="138">
        <v>21.81</v>
      </c>
      <c r="J219" s="138">
        <f>ROUND(I219*H219,2)</f>
        <v>944.37</v>
      </c>
      <c r="K219" s="139"/>
      <c r="L219" s="27"/>
      <c r="M219" s="156" t="s">
        <v>1</v>
      </c>
      <c r="N219" s="157" t="s">
        <v>34</v>
      </c>
      <c r="O219" s="158">
        <v>5.8000000000000003E-2</v>
      </c>
      <c r="P219" s="158">
        <f>O219*H219</f>
        <v>2.5114000000000001</v>
      </c>
      <c r="Q219" s="158">
        <v>3.4999999999999997E-5</v>
      </c>
      <c r="R219" s="158">
        <f>Q219*H219</f>
        <v>1.5154999999999997E-3</v>
      </c>
      <c r="S219" s="158">
        <v>0</v>
      </c>
      <c r="T219" s="159">
        <f>S219*H219</f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44" t="s">
        <v>187</v>
      </c>
      <c r="AT219" s="144" t="s">
        <v>183</v>
      </c>
      <c r="AU219" s="144" t="s">
        <v>79</v>
      </c>
      <c r="AY219" s="14" t="s">
        <v>182</v>
      </c>
      <c r="BE219" s="145">
        <f>IF(N219="základní",J219,0)</f>
        <v>944.37</v>
      </c>
      <c r="BF219" s="145">
        <f>IF(N219="snížená",J219,0)</f>
        <v>0</v>
      </c>
      <c r="BG219" s="145">
        <f>IF(N219="zákl. přenesená",J219,0)</f>
        <v>0</v>
      </c>
      <c r="BH219" s="145">
        <f>IF(N219="sníž. přenesená",J219,0)</f>
        <v>0</v>
      </c>
      <c r="BI219" s="145">
        <f>IF(N219="nulová",J219,0)</f>
        <v>0</v>
      </c>
      <c r="BJ219" s="14" t="s">
        <v>77</v>
      </c>
      <c r="BK219" s="145">
        <f>ROUND(I219*H219,2)</f>
        <v>944.37</v>
      </c>
      <c r="BL219" s="14" t="s">
        <v>187</v>
      </c>
      <c r="BM219" s="144" t="s">
        <v>473</v>
      </c>
    </row>
    <row r="220" spans="1:65" s="2" customFormat="1" ht="6.95" customHeight="1">
      <c r="A220" s="26"/>
      <c r="B220" s="41"/>
      <c r="C220" s="42"/>
      <c r="D220" s="42"/>
      <c r="E220" s="42"/>
      <c r="F220" s="42"/>
      <c r="G220" s="42"/>
      <c r="H220" s="42"/>
      <c r="I220" s="42"/>
      <c r="J220" s="42"/>
      <c r="K220" s="42"/>
      <c r="L220" s="27"/>
      <c r="M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</row>
  </sheetData>
  <autoFilter ref="C127:K219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99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126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2786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ROUND(J129, 2)</f>
        <v>382074.97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ROUND((SUM(BE129:BE198)),  2)</f>
        <v>382074.97</v>
      </c>
      <c r="G33" s="26"/>
      <c r="H33" s="26"/>
      <c r="I33" s="95">
        <v>0.21</v>
      </c>
      <c r="J33" s="94">
        <f>ROUND(((SUM(BE129:BE198))*I33),  2)</f>
        <v>80235.740000000005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ROUND((SUM(BF129:BF198)),  2)</f>
        <v>0</v>
      </c>
      <c r="G34" s="26"/>
      <c r="H34" s="26"/>
      <c r="I34" s="95">
        <v>0.15</v>
      </c>
      <c r="J34" s="94">
        <f>ROUND(((SUM(BF129:BF198))*I34),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ROUND((SUM(BG129:BG198)),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ROUND((SUM(BH129:BH198)),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ROUND((SUM(BI129:BI198)),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462310.70999999996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17 - Přípojka plynu a vnitř. plynovo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J129</f>
        <v>382074.97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1360</v>
      </c>
      <c r="E97" s="109"/>
      <c r="F97" s="109"/>
      <c r="G97" s="109"/>
      <c r="H97" s="109"/>
      <c r="I97" s="109"/>
      <c r="J97" s="110">
        <f>J130</f>
        <v>89761.04</v>
      </c>
      <c r="L97" s="107"/>
    </row>
    <row r="98" spans="1:31" s="12" customFormat="1" ht="19.899999999999999" customHeight="1">
      <c r="B98" s="160"/>
      <c r="D98" s="161" t="s">
        <v>1361</v>
      </c>
      <c r="E98" s="162"/>
      <c r="F98" s="162"/>
      <c r="G98" s="162"/>
      <c r="H98" s="162"/>
      <c r="I98" s="162"/>
      <c r="J98" s="163">
        <f>J131</f>
        <v>57808.119999999995</v>
      </c>
      <c r="L98" s="160"/>
    </row>
    <row r="99" spans="1:31" s="12" customFormat="1" ht="19.899999999999999" customHeight="1">
      <c r="B99" s="160"/>
      <c r="D99" s="161" t="s">
        <v>2449</v>
      </c>
      <c r="E99" s="162"/>
      <c r="F99" s="162"/>
      <c r="G99" s="162"/>
      <c r="H99" s="162"/>
      <c r="I99" s="162"/>
      <c r="J99" s="163">
        <f>J150</f>
        <v>343.54</v>
      </c>
      <c r="L99" s="160"/>
    </row>
    <row r="100" spans="1:31" s="12" customFormat="1" ht="19.899999999999999" customHeight="1">
      <c r="B100" s="160"/>
      <c r="D100" s="161" t="s">
        <v>1363</v>
      </c>
      <c r="E100" s="162"/>
      <c r="F100" s="162"/>
      <c r="G100" s="162"/>
      <c r="H100" s="162"/>
      <c r="I100" s="162"/>
      <c r="J100" s="163">
        <f>J152</f>
        <v>10018.08</v>
      </c>
      <c r="L100" s="160"/>
    </row>
    <row r="101" spans="1:31" s="12" customFormat="1" ht="19.899999999999999" customHeight="1">
      <c r="B101" s="160"/>
      <c r="D101" s="161" t="s">
        <v>2450</v>
      </c>
      <c r="E101" s="162"/>
      <c r="F101" s="162"/>
      <c r="G101" s="162"/>
      <c r="H101" s="162"/>
      <c r="I101" s="162"/>
      <c r="J101" s="163">
        <f>J154</f>
        <v>21591.3</v>
      </c>
      <c r="L101" s="160"/>
    </row>
    <row r="102" spans="1:31" s="9" customFormat="1" ht="24.95" customHeight="1">
      <c r="B102" s="107"/>
      <c r="D102" s="108" t="s">
        <v>1126</v>
      </c>
      <c r="E102" s="109"/>
      <c r="F102" s="109"/>
      <c r="G102" s="109"/>
      <c r="H102" s="109"/>
      <c r="I102" s="109"/>
      <c r="J102" s="110">
        <f>J158</f>
        <v>280087.5</v>
      </c>
      <c r="L102" s="107"/>
    </row>
    <row r="103" spans="1:31" s="12" customFormat="1" ht="19.899999999999999" customHeight="1">
      <c r="B103" s="160"/>
      <c r="D103" s="161" t="s">
        <v>2787</v>
      </c>
      <c r="E103" s="162"/>
      <c r="F103" s="162"/>
      <c r="G103" s="162"/>
      <c r="H103" s="162"/>
      <c r="I103" s="162"/>
      <c r="J103" s="163">
        <f>J159</f>
        <v>67095</v>
      </c>
      <c r="L103" s="160"/>
    </row>
    <row r="104" spans="1:31" s="12" customFormat="1" ht="19.899999999999999" customHeight="1">
      <c r="B104" s="160"/>
      <c r="D104" s="161" t="s">
        <v>2788</v>
      </c>
      <c r="E104" s="162"/>
      <c r="F104" s="162"/>
      <c r="G104" s="162"/>
      <c r="H104" s="162"/>
      <c r="I104" s="162"/>
      <c r="J104" s="163">
        <f>J165</f>
        <v>190848</v>
      </c>
      <c r="L104" s="160"/>
    </row>
    <row r="105" spans="1:31" s="12" customFormat="1" ht="19.899999999999999" customHeight="1">
      <c r="B105" s="160"/>
      <c r="D105" s="161" t="s">
        <v>1604</v>
      </c>
      <c r="E105" s="162"/>
      <c r="F105" s="162"/>
      <c r="G105" s="162"/>
      <c r="H105" s="162"/>
      <c r="I105" s="162"/>
      <c r="J105" s="163">
        <f>J183</f>
        <v>11760</v>
      </c>
      <c r="L105" s="160"/>
    </row>
    <row r="106" spans="1:31" s="12" customFormat="1" ht="19.899999999999999" customHeight="1">
      <c r="B106" s="160"/>
      <c r="D106" s="161" t="s">
        <v>1728</v>
      </c>
      <c r="E106" s="162"/>
      <c r="F106" s="162"/>
      <c r="G106" s="162"/>
      <c r="H106" s="162"/>
      <c r="I106" s="162"/>
      <c r="J106" s="163">
        <f>J190</f>
        <v>10384.5</v>
      </c>
      <c r="L106" s="160"/>
    </row>
    <row r="107" spans="1:31" s="9" customFormat="1" ht="24.95" customHeight="1">
      <c r="B107" s="107"/>
      <c r="D107" s="108" t="s">
        <v>1151</v>
      </c>
      <c r="E107" s="109"/>
      <c r="F107" s="109"/>
      <c r="G107" s="109"/>
      <c r="H107" s="109"/>
      <c r="I107" s="109"/>
      <c r="J107" s="110">
        <f>J194</f>
        <v>12226.43</v>
      </c>
      <c r="L107" s="107"/>
    </row>
    <row r="108" spans="1:31" s="12" customFormat="1" ht="19.899999999999999" customHeight="1">
      <c r="B108" s="160"/>
      <c r="D108" s="161" t="s">
        <v>2647</v>
      </c>
      <c r="E108" s="162"/>
      <c r="F108" s="162"/>
      <c r="G108" s="162"/>
      <c r="H108" s="162"/>
      <c r="I108" s="162"/>
      <c r="J108" s="163">
        <f>J195</f>
        <v>11321.1</v>
      </c>
      <c r="L108" s="160"/>
    </row>
    <row r="109" spans="1:31" s="12" customFormat="1" ht="19.899999999999999" customHeight="1">
      <c r="B109" s="160"/>
      <c r="D109" s="161" t="s">
        <v>2452</v>
      </c>
      <c r="E109" s="162"/>
      <c r="F109" s="162"/>
      <c r="G109" s="162"/>
      <c r="H109" s="162"/>
      <c r="I109" s="162"/>
      <c r="J109" s="163">
        <f>J197</f>
        <v>905.33</v>
      </c>
      <c r="L109" s="160"/>
    </row>
    <row r="110" spans="1:31" s="2" customFormat="1" ht="21.7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5" spans="1:31" s="2" customFormat="1" ht="6.95" customHeight="1">
      <c r="A115" s="26"/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168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14</v>
      </c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6.5" customHeight="1">
      <c r="A119" s="26"/>
      <c r="B119" s="27"/>
      <c r="C119" s="26"/>
      <c r="D119" s="26"/>
      <c r="E119" s="203" t="str">
        <f>E7</f>
        <v>Tělocvična - Chodová Planá</v>
      </c>
      <c r="F119" s="204"/>
      <c r="G119" s="204"/>
      <c r="H119" s="204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171" t="str">
        <f>E9</f>
        <v>17 - Přípojka plynu a vnitř. plynovo</v>
      </c>
      <c r="F121" s="202"/>
      <c r="G121" s="202"/>
      <c r="H121" s="202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18</v>
      </c>
      <c r="D123" s="26"/>
      <c r="E123" s="26"/>
      <c r="F123" s="21" t="str">
        <f>F12</f>
        <v xml:space="preserve"> </v>
      </c>
      <c r="G123" s="26"/>
      <c r="H123" s="26"/>
      <c r="I123" s="23" t="s">
        <v>20</v>
      </c>
      <c r="J123" s="49">
        <f>IF(J12="","",J12)</f>
        <v>43927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5.2" customHeight="1">
      <c r="A125" s="26"/>
      <c r="B125" s="27"/>
      <c r="C125" s="23" t="s">
        <v>21</v>
      </c>
      <c r="D125" s="26"/>
      <c r="E125" s="26"/>
      <c r="F125" s="21" t="str">
        <f>E15</f>
        <v xml:space="preserve"> </v>
      </c>
      <c r="G125" s="26"/>
      <c r="H125" s="26"/>
      <c r="I125" s="23" t="s">
        <v>25</v>
      </c>
      <c r="J125" s="24" t="str">
        <f>E21</f>
        <v xml:space="preserve"> 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24</v>
      </c>
      <c r="D126" s="26"/>
      <c r="E126" s="26"/>
      <c r="F126" s="21" t="str">
        <f>IF(E18="","",E18)</f>
        <v>S&amp;H stavební a obchodní firma, spol. s.r.o.</v>
      </c>
      <c r="G126" s="26"/>
      <c r="H126" s="26"/>
      <c r="I126" s="23" t="s">
        <v>27</v>
      </c>
      <c r="J126" s="24" t="str">
        <f>E24</f>
        <v xml:space="preserve"> 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0" customFormat="1" ht="29.25" customHeight="1">
      <c r="A128" s="111"/>
      <c r="B128" s="112"/>
      <c r="C128" s="113" t="s">
        <v>169</v>
      </c>
      <c r="D128" s="114" t="s">
        <v>54</v>
      </c>
      <c r="E128" s="114" t="s">
        <v>50</v>
      </c>
      <c r="F128" s="114" t="s">
        <v>51</v>
      </c>
      <c r="G128" s="114" t="s">
        <v>170</v>
      </c>
      <c r="H128" s="114" t="s">
        <v>171</v>
      </c>
      <c r="I128" s="114" t="s">
        <v>172</v>
      </c>
      <c r="J128" s="115" t="s">
        <v>138</v>
      </c>
      <c r="K128" s="116" t="s">
        <v>173</v>
      </c>
      <c r="L128" s="117"/>
      <c r="M128" s="56" t="s">
        <v>1</v>
      </c>
      <c r="N128" s="57" t="s">
        <v>33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</row>
    <row r="129" spans="1:65" s="2" customFormat="1" ht="22.9" customHeight="1">
      <c r="A129" s="26"/>
      <c r="B129" s="27"/>
      <c r="C129" s="63" t="s">
        <v>180</v>
      </c>
      <c r="D129" s="26"/>
      <c r="E129" s="26"/>
      <c r="F129" s="26"/>
      <c r="G129" s="26"/>
      <c r="H129" s="26"/>
      <c r="I129" s="26"/>
      <c r="J129" s="118">
        <f>BK129</f>
        <v>382074.97</v>
      </c>
      <c r="K129" s="26"/>
      <c r="L129" s="27"/>
      <c r="M129" s="59"/>
      <c r="N129" s="50"/>
      <c r="O129" s="60"/>
      <c r="P129" s="119">
        <f>P130+P158+P194</f>
        <v>115.03767400000001</v>
      </c>
      <c r="Q129" s="60"/>
      <c r="R129" s="119">
        <f>R130+R158+R194</f>
        <v>46.257052970000004</v>
      </c>
      <c r="S129" s="60"/>
      <c r="T129" s="120">
        <f>T130+T158+T194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68</v>
      </c>
      <c r="AU129" s="14" t="s">
        <v>140</v>
      </c>
      <c r="BK129" s="121">
        <f>BK130+BK158+BK194</f>
        <v>382074.97</v>
      </c>
    </row>
    <row r="130" spans="1:65" s="11" customFormat="1" ht="25.9" customHeight="1">
      <c r="B130" s="122"/>
      <c r="D130" s="123" t="s">
        <v>68</v>
      </c>
      <c r="E130" s="124" t="s">
        <v>1137</v>
      </c>
      <c r="F130" s="124" t="s">
        <v>1376</v>
      </c>
      <c r="J130" s="125">
        <f>BK130</f>
        <v>89761.04</v>
      </c>
      <c r="L130" s="122"/>
      <c r="M130" s="126"/>
      <c r="N130" s="127"/>
      <c r="O130" s="127"/>
      <c r="P130" s="128">
        <f>P131+P150+P152+P154</f>
        <v>112.63009400000001</v>
      </c>
      <c r="Q130" s="127"/>
      <c r="R130" s="128">
        <f>R131+R150+R152+R154</f>
        <v>46.255600120000004</v>
      </c>
      <c r="S130" s="127"/>
      <c r="T130" s="129">
        <f>T131+T150+T152+T154</f>
        <v>0</v>
      </c>
      <c r="AR130" s="123" t="s">
        <v>77</v>
      </c>
      <c r="AT130" s="130" t="s">
        <v>68</v>
      </c>
      <c r="AU130" s="130" t="s">
        <v>69</v>
      </c>
      <c r="AY130" s="123" t="s">
        <v>182</v>
      </c>
      <c r="BK130" s="131">
        <f>BK131+BK150+BK152+BK154</f>
        <v>89761.04</v>
      </c>
    </row>
    <row r="131" spans="1:65" s="11" customFormat="1" ht="22.9" customHeight="1">
      <c r="B131" s="122"/>
      <c r="D131" s="123" t="s">
        <v>68</v>
      </c>
      <c r="E131" s="164" t="s">
        <v>77</v>
      </c>
      <c r="F131" s="164" t="s">
        <v>181</v>
      </c>
      <c r="J131" s="165">
        <f>BK131</f>
        <v>57808.119999999995</v>
      </c>
      <c r="L131" s="122"/>
      <c r="M131" s="126"/>
      <c r="N131" s="127"/>
      <c r="O131" s="127"/>
      <c r="P131" s="128">
        <f>SUM(P132:P149)</f>
        <v>86.068970000000007</v>
      </c>
      <c r="Q131" s="127"/>
      <c r="R131" s="128">
        <f>SUM(R132:R149)</f>
        <v>22.775981000000002</v>
      </c>
      <c r="S131" s="127"/>
      <c r="T131" s="129">
        <f>SUM(T132:T149)</f>
        <v>0</v>
      </c>
      <c r="AR131" s="123" t="s">
        <v>77</v>
      </c>
      <c r="AT131" s="130" t="s">
        <v>68</v>
      </c>
      <c r="AU131" s="130" t="s">
        <v>77</v>
      </c>
      <c r="AY131" s="123" t="s">
        <v>182</v>
      </c>
      <c r="BK131" s="131">
        <f>SUM(BK132:BK149)</f>
        <v>57808.119999999995</v>
      </c>
    </row>
    <row r="132" spans="1:65" s="2" customFormat="1" ht="16.5" customHeight="1">
      <c r="A132" s="26"/>
      <c r="B132" s="132"/>
      <c r="C132" s="133" t="s">
        <v>77</v>
      </c>
      <c r="D132" s="133" t="s">
        <v>183</v>
      </c>
      <c r="E132" s="134" t="s">
        <v>2500</v>
      </c>
      <c r="F132" s="135" t="s">
        <v>2501</v>
      </c>
      <c r="G132" s="136" t="s">
        <v>236</v>
      </c>
      <c r="H132" s="137">
        <v>11.6</v>
      </c>
      <c r="I132" s="138">
        <v>37.020000000000003</v>
      </c>
      <c r="J132" s="138">
        <f t="shared" ref="J132:J149" si="0">ROUND(I132*H132,2)</f>
        <v>429.43</v>
      </c>
      <c r="K132" s="139"/>
      <c r="L132" s="27"/>
      <c r="M132" s="140" t="s">
        <v>1</v>
      </c>
      <c r="N132" s="141" t="s">
        <v>34</v>
      </c>
      <c r="O132" s="142">
        <v>7.5999999999999998E-2</v>
      </c>
      <c r="P132" s="142">
        <f t="shared" ref="P132:P149" si="1">O132*H132</f>
        <v>0.88159999999999994</v>
      </c>
      <c r="Q132" s="142">
        <v>0</v>
      </c>
      <c r="R132" s="142">
        <f t="shared" ref="R132:R149" si="2">Q132*H132</f>
        <v>0</v>
      </c>
      <c r="S132" s="142">
        <v>0</v>
      </c>
      <c r="T132" s="143">
        <f t="shared" ref="T132:T149" si="3"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4" t="s">
        <v>187</v>
      </c>
      <c r="AT132" s="144" t="s">
        <v>183</v>
      </c>
      <c r="AU132" s="144" t="s">
        <v>79</v>
      </c>
      <c r="AY132" s="14" t="s">
        <v>182</v>
      </c>
      <c r="BE132" s="145">
        <f t="shared" ref="BE132:BE149" si="4">IF(N132="základní",J132,0)</f>
        <v>429.43</v>
      </c>
      <c r="BF132" s="145">
        <f t="shared" ref="BF132:BF149" si="5">IF(N132="snížená",J132,0)</f>
        <v>0</v>
      </c>
      <c r="BG132" s="145">
        <f t="shared" ref="BG132:BG149" si="6">IF(N132="zákl. přenesená",J132,0)</f>
        <v>0</v>
      </c>
      <c r="BH132" s="145">
        <f t="shared" ref="BH132:BH149" si="7">IF(N132="sníž. přenesená",J132,0)</f>
        <v>0</v>
      </c>
      <c r="BI132" s="145">
        <f t="shared" ref="BI132:BI149" si="8">IF(N132="nulová",J132,0)</f>
        <v>0</v>
      </c>
      <c r="BJ132" s="14" t="s">
        <v>77</v>
      </c>
      <c r="BK132" s="145">
        <f t="shared" ref="BK132:BK149" si="9">ROUND(I132*H132,2)</f>
        <v>429.43</v>
      </c>
      <c r="BL132" s="14" t="s">
        <v>187</v>
      </c>
      <c r="BM132" s="144" t="s">
        <v>79</v>
      </c>
    </row>
    <row r="133" spans="1:65" s="2" customFormat="1" ht="16.5" customHeight="1">
      <c r="A133" s="26"/>
      <c r="B133" s="132"/>
      <c r="C133" s="133" t="s">
        <v>79</v>
      </c>
      <c r="D133" s="133" t="s">
        <v>183</v>
      </c>
      <c r="E133" s="134" t="s">
        <v>2502</v>
      </c>
      <c r="F133" s="135" t="s">
        <v>2503</v>
      </c>
      <c r="G133" s="136" t="s">
        <v>236</v>
      </c>
      <c r="H133" s="137">
        <v>11.6</v>
      </c>
      <c r="I133" s="138">
        <v>679.47</v>
      </c>
      <c r="J133" s="138">
        <f t="shared" si="0"/>
        <v>7881.85</v>
      </c>
      <c r="K133" s="139"/>
      <c r="L133" s="27"/>
      <c r="M133" s="140" t="s">
        <v>1</v>
      </c>
      <c r="N133" s="141" t="s">
        <v>34</v>
      </c>
      <c r="O133" s="142">
        <v>1.84</v>
      </c>
      <c r="P133" s="142">
        <f t="shared" si="1"/>
        <v>21.344000000000001</v>
      </c>
      <c r="Q133" s="142">
        <v>0</v>
      </c>
      <c r="R133" s="142">
        <f t="shared" si="2"/>
        <v>0</v>
      </c>
      <c r="S133" s="142">
        <v>0</v>
      </c>
      <c r="T133" s="143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4" t="s">
        <v>187</v>
      </c>
      <c r="AT133" s="144" t="s">
        <v>183</v>
      </c>
      <c r="AU133" s="144" t="s">
        <v>79</v>
      </c>
      <c r="AY133" s="14" t="s">
        <v>182</v>
      </c>
      <c r="BE133" s="145">
        <f t="shared" si="4"/>
        <v>7881.85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4" t="s">
        <v>77</v>
      </c>
      <c r="BK133" s="145">
        <f t="shared" si="9"/>
        <v>7881.85</v>
      </c>
      <c r="BL133" s="14" t="s">
        <v>187</v>
      </c>
      <c r="BM133" s="144" t="s">
        <v>187</v>
      </c>
    </row>
    <row r="134" spans="1:65" s="2" customFormat="1" ht="16.5" customHeight="1">
      <c r="A134" s="26"/>
      <c r="B134" s="132"/>
      <c r="C134" s="133" t="s">
        <v>190</v>
      </c>
      <c r="D134" s="133" t="s">
        <v>183</v>
      </c>
      <c r="E134" s="134" t="s">
        <v>2504</v>
      </c>
      <c r="F134" s="135" t="s">
        <v>2505</v>
      </c>
      <c r="G134" s="136" t="s">
        <v>197</v>
      </c>
      <c r="H134" s="137">
        <v>3</v>
      </c>
      <c r="I134" s="138">
        <v>58.34</v>
      </c>
      <c r="J134" s="138">
        <f t="shared" si="0"/>
        <v>175.02</v>
      </c>
      <c r="K134" s="139"/>
      <c r="L134" s="27"/>
      <c r="M134" s="140" t="s">
        <v>1</v>
      </c>
      <c r="N134" s="141" t="s">
        <v>34</v>
      </c>
      <c r="O134" s="142">
        <v>0.13300000000000001</v>
      </c>
      <c r="P134" s="142">
        <f t="shared" si="1"/>
        <v>0.39900000000000002</v>
      </c>
      <c r="Q134" s="142">
        <v>0</v>
      </c>
      <c r="R134" s="142">
        <f t="shared" si="2"/>
        <v>0</v>
      </c>
      <c r="S134" s="142">
        <v>0</v>
      </c>
      <c r="T134" s="143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4" t="s">
        <v>187</v>
      </c>
      <c r="AT134" s="144" t="s">
        <v>183</v>
      </c>
      <c r="AU134" s="144" t="s">
        <v>79</v>
      </c>
      <c r="AY134" s="14" t="s">
        <v>182</v>
      </c>
      <c r="BE134" s="145">
        <f t="shared" si="4"/>
        <v>175.02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4" t="s">
        <v>77</v>
      </c>
      <c r="BK134" s="145">
        <f t="shared" si="9"/>
        <v>175.02</v>
      </c>
      <c r="BL134" s="14" t="s">
        <v>187</v>
      </c>
      <c r="BM134" s="144" t="s">
        <v>194</v>
      </c>
    </row>
    <row r="135" spans="1:65" s="2" customFormat="1" ht="16.5" customHeight="1">
      <c r="A135" s="26"/>
      <c r="B135" s="132"/>
      <c r="C135" s="133" t="s">
        <v>187</v>
      </c>
      <c r="D135" s="133" t="s">
        <v>183</v>
      </c>
      <c r="E135" s="134" t="s">
        <v>2508</v>
      </c>
      <c r="F135" s="135" t="s">
        <v>2509</v>
      </c>
      <c r="G135" s="136" t="s">
        <v>197</v>
      </c>
      <c r="H135" s="137">
        <v>1</v>
      </c>
      <c r="I135" s="138">
        <v>229.69</v>
      </c>
      <c r="J135" s="138">
        <f t="shared" si="0"/>
        <v>229.69</v>
      </c>
      <c r="K135" s="139"/>
      <c r="L135" s="27"/>
      <c r="M135" s="140" t="s">
        <v>1</v>
      </c>
      <c r="N135" s="141" t="s">
        <v>34</v>
      </c>
      <c r="O135" s="142">
        <v>0.54700000000000004</v>
      </c>
      <c r="P135" s="142">
        <f t="shared" si="1"/>
        <v>0.54700000000000004</v>
      </c>
      <c r="Q135" s="142">
        <v>3.6904300000000001E-2</v>
      </c>
      <c r="R135" s="142">
        <f t="shared" si="2"/>
        <v>3.6904300000000001E-2</v>
      </c>
      <c r="S135" s="142">
        <v>0</v>
      </c>
      <c r="T135" s="143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4" t="s">
        <v>187</v>
      </c>
      <c r="AT135" s="144" t="s">
        <v>183</v>
      </c>
      <c r="AU135" s="144" t="s">
        <v>79</v>
      </c>
      <c r="AY135" s="14" t="s">
        <v>182</v>
      </c>
      <c r="BE135" s="145">
        <f t="shared" si="4"/>
        <v>229.69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4" t="s">
        <v>77</v>
      </c>
      <c r="BK135" s="145">
        <f t="shared" si="9"/>
        <v>229.69</v>
      </c>
      <c r="BL135" s="14" t="s">
        <v>187</v>
      </c>
      <c r="BM135" s="144" t="s">
        <v>198</v>
      </c>
    </row>
    <row r="136" spans="1:65" s="2" customFormat="1" ht="16.5" customHeight="1">
      <c r="A136" s="26"/>
      <c r="B136" s="132"/>
      <c r="C136" s="133" t="s">
        <v>199</v>
      </c>
      <c r="D136" s="133" t="s">
        <v>183</v>
      </c>
      <c r="E136" s="134" t="s">
        <v>2506</v>
      </c>
      <c r="F136" s="135" t="s">
        <v>2507</v>
      </c>
      <c r="G136" s="136" t="s">
        <v>197</v>
      </c>
      <c r="H136" s="137">
        <v>1</v>
      </c>
      <c r="I136" s="138">
        <v>280.08999999999997</v>
      </c>
      <c r="J136" s="138">
        <f t="shared" si="0"/>
        <v>280.08999999999997</v>
      </c>
      <c r="K136" s="139"/>
      <c r="L136" s="27"/>
      <c r="M136" s="140" t="s">
        <v>1</v>
      </c>
      <c r="N136" s="141" t="s">
        <v>34</v>
      </c>
      <c r="O136" s="142">
        <v>0.70299999999999996</v>
      </c>
      <c r="P136" s="142">
        <f t="shared" si="1"/>
        <v>0.70299999999999996</v>
      </c>
      <c r="Q136" s="142">
        <v>8.6767000000000007E-3</v>
      </c>
      <c r="R136" s="142">
        <f t="shared" si="2"/>
        <v>8.6767000000000007E-3</v>
      </c>
      <c r="S136" s="142">
        <v>0</v>
      </c>
      <c r="T136" s="143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4" t="s">
        <v>187</v>
      </c>
      <c r="AT136" s="144" t="s">
        <v>183</v>
      </c>
      <c r="AU136" s="144" t="s">
        <v>79</v>
      </c>
      <c r="AY136" s="14" t="s">
        <v>182</v>
      </c>
      <c r="BE136" s="145">
        <f t="shared" si="4"/>
        <v>280.08999999999997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4" t="s">
        <v>77</v>
      </c>
      <c r="BK136" s="145">
        <f t="shared" si="9"/>
        <v>280.08999999999997</v>
      </c>
      <c r="BL136" s="14" t="s">
        <v>187</v>
      </c>
      <c r="BM136" s="144" t="s">
        <v>104</v>
      </c>
    </row>
    <row r="137" spans="1:65" s="2" customFormat="1" ht="16.5" customHeight="1">
      <c r="A137" s="26"/>
      <c r="B137" s="132"/>
      <c r="C137" s="133" t="s">
        <v>194</v>
      </c>
      <c r="D137" s="133" t="s">
        <v>183</v>
      </c>
      <c r="E137" s="134" t="s">
        <v>207</v>
      </c>
      <c r="F137" s="135" t="s">
        <v>208</v>
      </c>
      <c r="G137" s="136" t="s">
        <v>209</v>
      </c>
      <c r="H137" s="137">
        <v>8.3019999999999996</v>
      </c>
      <c r="I137" s="138">
        <v>47.05</v>
      </c>
      <c r="J137" s="138">
        <f t="shared" si="0"/>
        <v>390.61</v>
      </c>
      <c r="K137" s="139"/>
      <c r="L137" s="27"/>
      <c r="M137" s="140" t="s">
        <v>1</v>
      </c>
      <c r="N137" s="141" t="s">
        <v>34</v>
      </c>
      <c r="O137" s="142">
        <v>1.2999999999999999E-2</v>
      </c>
      <c r="P137" s="142">
        <f t="shared" si="1"/>
        <v>0.10792599999999999</v>
      </c>
      <c r="Q137" s="142">
        <v>0</v>
      </c>
      <c r="R137" s="142">
        <f t="shared" si="2"/>
        <v>0</v>
      </c>
      <c r="S137" s="142">
        <v>0</v>
      </c>
      <c r="T137" s="143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4" t="s">
        <v>187</v>
      </c>
      <c r="AT137" s="144" t="s">
        <v>183</v>
      </c>
      <c r="AU137" s="144" t="s">
        <v>79</v>
      </c>
      <c r="AY137" s="14" t="s">
        <v>182</v>
      </c>
      <c r="BE137" s="145">
        <f t="shared" si="4"/>
        <v>390.61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4" t="s">
        <v>77</v>
      </c>
      <c r="BK137" s="145">
        <f t="shared" si="9"/>
        <v>390.61</v>
      </c>
      <c r="BL137" s="14" t="s">
        <v>187</v>
      </c>
      <c r="BM137" s="144" t="s">
        <v>110</v>
      </c>
    </row>
    <row r="138" spans="1:65" s="2" customFormat="1" ht="16.5" customHeight="1">
      <c r="A138" s="26"/>
      <c r="B138" s="132"/>
      <c r="C138" s="133" t="s">
        <v>204</v>
      </c>
      <c r="D138" s="133" t="s">
        <v>183</v>
      </c>
      <c r="E138" s="134" t="s">
        <v>2510</v>
      </c>
      <c r="F138" s="135" t="s">
        <v>2511</v>
      </c>
      <c r="G138" s="136" t="s">
        <v>209</v>
      </c>
      <c r="H138" s="137">
        <v>1.68</v>
      </c>
      <c r="I138" s="138">
        <v>479.3</v>
      </c>
      <c r="J138" s="138">
        <f t="shared" si="0"/>
        <v>805.22</v>
      </c>
      <c r="K138" s="139"/>
      <c r="L138" s="27"/>
      <c r="M138" s="140" t="s">
        <v>1</v>
      </c>
      <c r="N138" s="141" t="s">
        <v>34</v>
      </c>
      <c r="O138" s="142">
        <v>1.7629999999999999</v>
      </c>
      <c r="P138" s="142">
        <f t="shared" si="1"/>
        <v>2.9618399999999996</v>
      </c>
      <c r="Q138" s="142">
        <v>0</v>
      </c>
      <c r="R138" s="142">
        <f t="shared" si="2"/>
        <v>0</v>
      </c>
      <c r="S138" s="142">
        <v>0</v>
      </c>
      <c r="T138" s="143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4" t="s">
        <v>187</v>
      </c>
      <c r="AT138" s="144" t="s">
        <v>183</v>
      </c>
      <c r="AU138" s="144" t="s">
        <v>79</v>
      </c>
      <c r="AY138" s="14" t="s">
        <v>182</v>
      </c>
      <c r="BE138" s="145">
        <f t="shared" si="4"/>
        <v>805.22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4" t="s">
        <v>77</v>
      </c>
      <c r="BK138" s="145">
        <f t="shared" si="9"/>
        <v>805.22</v>
      </c>
      <c r="BL138" s="14" t="s">
        <v>187</v>
      </c>
      <c r="BM138" s="144" t="s">
        <v>116</v>
      </c>
    </row>
    <row r="139" spans="1:65" s="2" customFormat="1" ht="16.5" customHeight="1">
      <c r="A139" s="26"/>
      <c r="B139" s="132"/>
      <c r="C139" s="133" t="s">
        <v>198</v>
      </c>
      <c r="D139" s="133" t="s">
        <v>183</v>
      </c>
      <c r="E139" s="134" t="s">
        <v>2512</v>
      </c>
      <c r="F139" s="135" t="s">
        <v>2513</v>
      </c>
      <c r="G139" s="136" t="s">
        <v>209</v>
      </c>
      <c r="H139" s="137">
        <v>61.991999999999997</v>
      </c>
      <c r="I139" s="138">
        <v>170.94</v>
      </c>
      <c r="J139" s="138">
        <f t="shared" si="0"/>
        <v>10596.91</v>
      </c>
      <c r="K139" s="139"/>
      <c r="L139" s="27"/>
      <c r="M139" s="140" t="s">
        <v>1</v>
      </c>
      <c r="N139" s="141" t="s">
        <v>34</v>
      </c>
      <c r="O139" s="142">
        <v>0.24099999999999999</v>
      </c>
      <c r="P139" s="142">
        <f t="shared" si="1"/>
        <v>14.940071999999999</v>
      </c>
      <c r="Q139" s="142">
        <v>0</v>
      </c>
      <c r="R139" s="142">
        <f t="shared" si="2"/>
        <v>0</v>
      </c>
      <c r="S139" s="142">
        <v>0</v>
      </c>
      <c r="T139" s="143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4" t="s">
        <v>187</v>
      </c>
      <c r="AT139" s="144" t="s">
        <v>183</v>
      </c>
      <c r="AU139" s="144" t="s">
        <v>79</v>
      </c>
      <c r="AY139" s="14" t="s">
        <v>182</v>
      </c>
      <c r="BE139" s="145">
        <f t="shared" si="4"/>
        <v>10596.91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4" t="s">
        <v>77</v>
      </c>
      <c r="BK139" s="145">
        <f t="shared" si="9"/>
        <v>10596.91</v>
      </c>
      <c r="BL139" s="14" t="s">
        <v>187</v>
      </c>
      <c r="BM139" s="144" t="s">
        <v>121</v>
      </c>
    </row>
    <row r="140" spans="1:65" s="2" customFormat="1" ht="16.5" customHeight="1">
      <c r="A140" s="26"/>
      <c r="B140" s="132"/>
      <c r="C140" s="133" t="s">
        <v>210</v>
      </c>
      <c r="D140" s="133" t="s">
        <v>183</v>
      </c>
      <c r="E140" s="134" t="s">
        <v>231</v>
      </c>
      <c r="F140" s="135" t="s">
        <v>232</v>
      </c>
      <c r="G140" s="136" t="s">
        <v>209</v>
      </c>
      <c r="H140" s="137">
        <v>61.991999999999997</v>
      </c>
      <c r="I140" s="138">
        <v>29.61</v>
      </c>
      <c r="J140" s="138">
        <f t="shared" si="0"/>
        <v>1835.58</v>
      </c>
      <c r="K140" s="139"/>
      <c r="L140" s="27"/>
      <c r="M140" s="140" t="s">
        <v>1</v>
      </c>
      <c r="N140" s="141" t="s">
        <v>34</v>
      </c>
      <c r="O140" s="142">
        <v>0.1</v>
      </c>
      <c r="P140" s="142">
        <f t="shared" si="1"/>
        <v>6.1992000000000003</v>
      </c>
      <c r="Q140" s="142">
        <v>0</v>
      </c>
      <c r="R140" s="142">
        <f t="shared" si="2"/>
        <v>0</v>
      </c>
      <c r="S140" s="142">
        <v>0</v>
      </c>
      <c r="T140" s="143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4" t="s">
        <v>187</v>
      </c>
      <c r="AT140" s="144" t="s">
        <v>183</v>
      </c>
      <c r="AU140" s="144" t="s">
        <v>79</v>
      </c>
      <c r="AY140" s="14" t="s">
        <v>182</v>
      </c>
      <c r="BE140" s="145">
        <f t="shared" si="4"/>
        <v>1835.58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4" t="s">
        <v>77</v>
      </c>
      <c r="BK140" s="145">
        <f t="shared" si="9"/>
        <v>1835.58</v>
      </c>
      <c r="BL140" s="14" t="s">
        <v>187</v>
      </c>
      <c r="BM140" s="144" t="s">
        <v>127</v>
      </c>
    </row>
    <row r="141" spans="1:65" s="2" customFormat="1" ht="16.5" customHeight="1">
      <c r="A141" s="26"/>
      <c r="B141" s="132"/>
      <c r="C141" s="133" t="s">
        <v>104</v>
      </c>
      <c r="D141" s="133" t="s">
        <v>183</v>
      </c>
      <c r="E141" s="134" t="s">
        <v>244</v>
      </c>
      <c r="F141" s="135" t="s">
        <v>245</v>
      </c>
      <c r="G141" s="136" t="s">
        <v>209</v>
      </c>
      <c r="H141" s="137">
        <v>61.991999999999997</v>
      </c>
      <c r="I141" s="138">
        <v>39.51</v>
      </c>
      <c r="J141" s="138">
        <f t="shared" si="0"/>
        <v>2449.3000000000002</v>
      </c>
      <c r="K141" s="139"/>
      <c r="L141" s="27"/>
      <c r="M141" s="140" t="s">
        <v>1</v>
      </c>
      <c r="N141" s="141" t="s">
        <v>34</v>
      </c>
      <c r="O141" s="142">
        <v>7.0000000000000007E-2</v>
      </c>
      <c r="P141" s="142">
        <f t="shared" si="1"/>
        <v>4.3394400000000006</v>
      </c>
      <c r="Q141" s="142">
        <v>0</v>
      </c>
      <c r="R141" s="142">
        <f t="shared" si="2"/>
        <v>0</v>
      </c>
      <c r="S141" s="142">
        <v>0</v>
      </c>
      <c r="T141" s="143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4" t="s">
        <v>187</v>
      </c>
      <c r="AT141" s="144" t="s">
        <v>183</v>
      </c>
      <c r="AU141" s="144" t="s">
        <v>79</v>
      </c>
      <c r="AY141" s="14" t="s">
        <v>182</v>
      </c>
      <c r="BE141" s="145">
        <f t="shared" si="4"/>
        <v>2449.3000000000002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4" t="s">
        <v>77</v>
      </c>
      <c r="BK141" s="145">
        <f t="shared" si="9"/>
        <v>2449.3000000000002</v>
      </c>
      <c r="BL141" s="14" t="s">
        <v>187</v>
      </c>
      <c r="BM141" s="144" t="s">
        <v>215</v>
      </c>
    </row>
    <row r="142" spans="1:65" s="2" customFormat="1" ht="21.75" customHeight="1">
      <c r="A142" s="26"/>
      <c r="B142" s="132"/>
      <c r="C142" s="133" t="s">
        <v>107</v>
      </c>
      <c r="D142" s="133" t="s">
        <v>183</v>
      </c>
      <c r="E142" s="134" t="s">
        <v>254</v>
      </c>
      <c r="F142" s="135" t="s">
        <v>255</v>
      </c>
      <c r="G142" s="136" t="s">
        <v>209</v>
      </c>
      <c r="H142" s="137">
        <v>19.187999999999999</v>
      </c>
      <c r="I142" s="138">
        <v>259.22000000000003</v>
      </c>
      <c r="J142" s="138">
        <f t="shared" si="0"/>
        <v>4973.91</v>
      </c>
      <c r="K142" s="139"/>
      <c r="L142" s="27"/>
      <c r="M142" s="140" t="s">
        <v>1</v>
      </c>
      <c r="N142" s="141" t="s">
        <v>34</v>
      </c>
      <c r="O142" s="142">
        <v>8.6999999999999994E-2</v>
      </c>
      <c r="P142" s="142">
        <f t="shared" si="1"/>
        <v>1.6693559999999998</v>
      </c>
      <c r="Q142" s="142">
        <v>0</v>
      </c>
      <c r="R142" s="142">
        <f t="shared" si="2"/>
        <v>0</v>
      </c>
      <c r="S142" s="142">
        <v>0</v>
      </c>
      <c r="T142" s="143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4" t="s">
        <v>187</v>
      </c>
      <c r="AT142" s="144" t="s">
        <v>183</v>
      </c>
      <c r="AU142" s="144" t="s">
        <v>79</v>
      </c>
      <c r="AY142" s="14" t="s">
        <v>182</v>
      </c>
      <c r="BE142" s="145">
        <f t="shared" si="4"/>
        <v>4973.91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4" t="s">
        <v>77</v>
      </c>
      <c r="BK142" s="145">
        <f t="shared" si="9"/>
        <v>4973.91</v>
      </c>
      <c r="BL142" s="14" t="s">
        <v>187</v>
      </c>
      <c r="BM142" s="144" t="s">
        <v>218</v>
      </c>
    </row>
    <row r="143" spans="1:65" s="2" customFormat="1" ht="16.5" customHeight="1">
      <c r="A143" s="26"/>
      <c r="B143" s="132"/>
      <c r="C143" s="133" t="s">
        <v>110</v>
      </c>
      <c r="D143" s="133" t="s">
        <v>183</v>
      </c>
      <c r="E143" s="134" t="s">
        <v>257</v>
      </c>
      <c r="F143" s="135" t="s">
        <v>258</v>
      </c>
      <c r="G143" s="136" t="s">
        <v>209</v>
      </c>
      <c r="H143" s="137">
        <v>191.88</v>
      </c>
      <c r="I143" s="138">
        <v>15.86</v>
      </c>
      <c r="J143" s="138">
        <f t="shared" si="0"/>
        <v>3043.22</v>
      </c>
      <c r="K143" s="139"/>
      <c r="L143" s="27"/>
      <c r="M143" s="140" t="s">
        <v>1</v>
      </c>
      <c r="N143" s="141" t="s">
        <v>34</v>
      </c>
      <c r="O143" s="142">
        <v>5.0000000000000001E-3</v>
      </c>
      <c r="P143" s="142">
        <f t="shared" si="1"/>
        <v>0.95940000000000003</v>
      </c>
      <c r="Q143" s="142">
        <v>0</v>
      </c>
      <c r="R143" s="142">
        <f t="shared" si="2"/>
        <v>0</v>
      </c>
      <c r="S143" s="142">
        <v>0</v>
      </c>
      <c r="T143" s="143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4" t="s">
        <v>187</v>
      </c>
      <c r="AT143" s="144" t="s">
        <v>183</v>
      </c>
      <c r="AU143" s="144" t="s">
        <v>79</v>
      </c>
      <c r="AY143" s="14" t="s">
        <v>182</v>
      </c>
      <c r="BE143" s="145">
        <f t="shared" si="4"/>
        <v>3043.22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4" t="s">
        <v>77</v>
      </c>
      <c r="BK143" s="145">
        <f t="shared" si="9"/>
        <v>3043.22</v>
      </c>
      <c r="BL143" s="14" t="s">
        <v>187</v>
      </c>
      <c r="BM143" s="144" t="s">
        <v>221</v>
      </c>
    </row>
    <row r="144" spans="1:65" s="2" customFormat="1" ht="16.5" customHeight="1">
      <c r="A144" s="26"/>
      <c r="B144" s="132"/>
      <c r="C144" s="133" t="s">
        <v>113</v>
      </c>
      <c r="D144" s="133" t="s">
        <v>183</v>
      </c>
      <c r="E144" s="134" t="s">
        <v>261</v>
      </c>
      <c r="F144" s="135" t="s">
        <v>262</v>
      </c>
      <c r="G144" s="136" t="s">
        <v>209</v>
      </c>
      <c r="H144" s="137">
        <v>19.187999999999999</v>
      </c>
      <c r="I144" s="138">
        <v>44.64</v>
      </c>
      <c r="J144" s="138">
        <f t="shared" si="0"/>
        <v>856.55</v>
      </c>
      <c r="K144" s="139"/>
      <c r="L144" s="27"/>
      <c r="M144" s="140" t="s">
        <v>1</v>
      </c>
      <c r="N144" s="141" t="s">
        <v>34</v>
      </c>
      <c r="O144" s="142">
        <v>7.1999999999999995E-2</v>
      </c>
      <c r="P144" s="142">
        <f t="shared" si="1"/>
        <v>1.3815359999999999</v>
      </c>
      <c r="Q144" s="142">
        <v>0</v>
      </c>
      <c r="R144" s="142">
        <f t="shared" si="2"/>
        <v>0</v>
      </c>
      <c r="S144" s="142">
        <v>0</v>
      </c>
      <c r="T144" s="143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4" t="s">
        <v>187</v>
      </c>
      <c r="AT144" s="144" t="s">
        <v>183</v>
      </c>
      <c r="AU144" s="144" t="s">
        <v>79</v>
      </c>
      <c r="AY144" s="14" t="s">
        <v>182</v>
      </c>
      <c r="BE144" s="145">
        <f t="shared" si="4"/>
        <v>856.55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4" t="s">
        <v>77</v>
      </c>
      <c r="BK144" s="145">
        <f t="shared" si="9"/>
        <v>856.55</v>
      </c>
      <c r="BL144" s="14" t="s">
        <v>187</v>
      </c>
      <c r="BM144" s="144" t="s">
        <v>224</v>
      </c>
    </row>
    <row r="145" spans="1:65" s="2" customFormat="1" ht="16.5" customHeight="1">
      <c r="A145" s="26"/>
      <c r="B145" s="132"/>
      <c r="C145" s="133" t="s">
        <v>116</v>
      </c>
      <c r="D145" s="133" t="s">
        <v>183</v>
      </c>
      <c r="E145" s="134" t="s">
        <v>2514</v>
      </c>
      <c r="F145" s="135" t="s">
        <v>2515</v>
      </c>
      <c r="G145" s="136" t="s">
        <v>209</v>
      </c>
      <c r="H145" s="137">
        <v>61.991999999999997</v>
      </c>
      <c r="I145" s="138">
        <v>18.47</v>
      </c>
      <c r="J145" s="138">
        <f t="shared" si="0"/>
        <v>1144.99</v>
      </c>
      <c r="K145" s="139"/>
      <c r="L145" s="27"/>
      <c r="M145" s="140" t="s">
        <v>1</v>
      </c>
      <c r="N145" s="141" t="s">
        <v>34</v>
      </c>
      <c r="O145" s="142">
        <v>8.9999999999999993E-3</v>
      </c>
      <c r="P145" s="142">
        <f t="shared" si="1"/>
        <v>0.55792799999999998</v>
      </c>
      <c r="Q145" s="142">
        <v>0</v>
      </c>
      <c r="R145" s="142">
        <f t="shared" si="2"/>
        <v>0</v>
      </c>
      <c r="S145" s="142">
        <v>0</v>
      </c>
      <c r="T145" s="143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4" t="s">
        <v>187</v>
      </c>
      <c r="AT145" s="144" t="s">
        <v>183</v>
      </c>
      <c r="AU145" s="144" t="s">
        <v>79</v>
      </c>
      <c r="AY145" s="14" t="s">
        <v>182</v>
      </c>
      <c r="BE145" s="145">
        <f t="shared" si="4"/>
        <v>1144.99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4" t="s">
        <v>77</v>
      </c>
      <c r="BK145" s="145">
        <f t="shared" si="9"/>
        <v>1144.99</v>
      </c>
      <c r="BL145" s="14" t="s">
        <v>187</v>
      </c>
      <c r="BM145" s="144" t="s">
        <v>227</v>
      </c>
    </row>
    <row r="146" spans="1:65" s="2" customFormat="1" ht="16.5" customHeight="1">
      <c r="A146" s="26"/>
      <c r="B146" s="132"/>
      <c r="C146" s="133" t="s">
        <v>8</v>
      </c>
      <c r="D146" s="133" t="s">
        <v>183</v>
      </c>
      <c r="E146" s="134" t="s">
        <v>268</v>
      </c>
      <c r="F146" s="135" t="s">
        <v>269</v>
      </c>
      <c r="G146" s="136" t="s">
        <v>209</v>
      </c>
      <c r="H146" s="137">
        <v>42.804000000000002</v>
      </c>
      <c r="I146" s="138">
        <v>127.25</v>
      </c>
      <c r="J146" s="138">
        <f t="shared" si="0"/>
        <v>5446.81</v>
      </c>
      <c r="K146" s="139"/>
      <c r="L146" s="27"/>
      <c r="M146" s="140" t="s">
        <v>1</v>
      </c>
      <c r="N146" s="141" t="s">
        <v>34</v>
      </c>
      <c r="O146" s="142">
        <v>0.32800000000000001</v>
      </c>
      <c r="P146" s="142">
        <f t="shared" si="1"/>
        <v>14.039712000000002</v>
      </c>
      <c r="Q146" s="142">
        <v>0</v>
      </c>
      <c r="R146" s="142">
        <f t="shared" si="2"/>
        <v>0</v>
      </c>
      <c r="S146" s="142">
        <v>0</v>
      </c>
      <c r="T146" s="143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4" t="s">
        <v>187</v>
      </c>
      <c r="AT146" s="144" t="s">
        <v>183</v>
      </c>
      <c r="AU146" s="144" t="s">
        <v>79</v>
      </c>
      <c r="AY146" s="14" t="s">
        <v>182</v>
      </c>
      <c r="BE146" s="145">
        <f t="shared" si="4"/>
        <v>5446.81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4" t="s">
        <v>77</v>
      </c>
      <c r="BK146" s="145">
        <f t="shared" si="9"/>
        <v>5446.81</v>
      </c>
      <c r="BL146" s="14" t="s">
        <v>187</v>
      </c>
      <c r="BM146" s="144" t="s">
        <v>230</v>
      </c>
    </row>
    <row r="147" spans="1:65" s="2" customFormat="1" ht="21.75" customHeight="1">
      <c r="A147" s="26"/>
      <c r="B147" s="132"/>
      <c r="C147" s="133" t="s">
        <v>121</v>
      </c>
      <c r="D147" s="133" t="s">
        <v>183</v>
      </c>
      <c r="E147" s="134" t="s">
        <v>2516</v>
      </c>
      <c r="F147" s="135" t="s">
        <v>2517</v>
      </c>
      <c r="G147" s="136" t="s">
        <v>209</v>
      </c>
      <c r="H147" s="137">
        <v>10.332000000000001</v>
      </c>
      <c r="I147" s="138">
        <v>1057.25</v>
      </c>
      <c r="J147" s="138">
        <f t="shared" si="0"/>
        <v>10923.51</v>
      </c>
      <c r="K147" s="139"/>
      <c r="L147" s="27"/>
      <c r="M147" s="140" t="s">
        <v>1</v>
      </c>
      <c r="N147" s="141" t="s">
        <v>34</v>
      </c>
      <c r="O147" s="142">
        <v>0.435</v>
      </c>
      <c r="P147" s="142">
        <f t="shared" si="1"/>
        <v>4.4944199999999999</v>
      </c>
      <c r="Q147" s="142">
        <v>2.2000000000000002</v>
      </c>
      <c r="R147" s="142">
        <f t="shared" si="2"/>
        <v>22.730400000000003</v>
      </c>
      <c r="S147" s="142">
        <v>0</v>
      </c>
      <c r="T147" s="143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4" t="s">
        <v>187</v>
      </c>
      <c r="AT147" s="144" t="s">
        <v>183</v>
      </c>
      <c r="AU147" s="144" t="s">
        <v>79</v>
      </c>
      <c r="AY147" s="14" t="s">
        <v>182</v>
      </c>
      <c r="BE147" s="145">
        <f t="shared" si="4"/>
        <v>10923.51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4" t="s">
        <v>77</v>
      </c>
      <c r="BK147" s="145">
        <f t="shared" si="9"/>
        <v>10923.51</v>
      </c>
      <c r="BL147" s="14" t="s">
        <v>187</v>
      </c>
      <c r="BM147" s="144" t="s">
        <v>233</v>
      </c>
    </row>
    <row r="148" spans="1:65" s="2" customFormat="1" ht="16.5" customHeight="1">
      <c r="A148" s="26"/>
      <c r="B148" s="132"/>
      <c r="C148" s="133" t="s">
        <v>124</v>
      </c>
      <c r="D148" s="133" t="s">
        <v>183</v>
      </c>
      <c r="E148" s="134" t="s">
        <v>2455</v>
      </c>
      <c r="F148" s="135" t="s">
        <v>2456</v>
      </c>
      <c r="G148" s="136" t="s">
        <v>236</v>
      </c>
      <c r="H148" s="137">
        <v>41.51</v>
      </c>
      <c r="I148" s="138">
        <v>69.66</v>
      </c>
      <c r="J148" s="138">
        <f t="shared" si="0"/>
        <v>2891.59</v>
      </c>
      <c r="K148" s="139"/>
      <c r="L148" s="27"/>
      <c r="M148" s="140" t="s">
        <v>1</v>
      </c>
      <c r="N148" s="141" t="s">
        <v>34</v>
      </c>
      <c r="O148" s="142">
        <v>0.254</v>
      </c>
      <c r="P148" s="142">
        <f t="shared" si="1"/>
        <v>10.54354</v>
      </c>
      <c r="Q148" s="142">
        <v>0</v>
      </c>
      <c r="R148" s="142">
        <f t="shared" si="2"/>
        <v>0</v>
      </c>
      <c r="S148" s="142">
        <v>0</v>
      </c>
      <c r="T148" s="143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4" t="s">
        <v>187</v>
      </c>
      <c r="AT148" s="144" t="s">
        <v>183</v>
      </c>
      <c r="AU148" s="144" t="s">
        <v>79</v>
      </c>
      <c r="AY148" s="14" t="s">
        <v>182</v>
      </c>
      <c r="BE148" s="145">
        <f t="shared" si="4"/>
        <v>2891.59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4" t="s">
        <v>77</v>
      </c>
      <c r="BK148" s="145">
        <f t="shared" si="9"/>
        <v>2891.59</v>
      </c>
      <c r="BL148" s="14" t="s">
        <v>187</v>
      </c>
      <c r="BM148" s="144" t="s">
        <v>237</v>
      </c>
    </row>
    <row r="149" spans="1:65" s="2" customFormat="1" ht="16.5" customHeight="1">
      <c r="A149" s="26"/>
      <c r="B149" s="132"/>
      <c r="C149" s="133" t="s">
        <v>127</v>
      </c>
      <c r="D149" s="133" t="s">
        <v>183</v>
      </c>
      <c r="E149" s="134" t="s">
        <v>1384</v>
      </c>
      <c r="F149" s="135" t="s">
        <v>1385</v>
      </c>
      <c r="G149" s="136" t="s">
        <v>209</v>
      </c>
      <c r="H149" s="137">
        <v>19.187999999999999</v>
      </c>
      <c r="I149" s="138">
        <v>180</v>
      </c>
      <c r="J149" s="138">
        <f t="shared" si="0"/>
        <v>3453.84</v>
      </c>
      <c r="K149" s="139"/>
      <c r="L149" s="27"/>
      <c r="M149" s="140" t="s">
        <v>1</v>
      </c>
      <c r="N149" s="141" t="s">
        <v>34</v>
      </c>
      <c r="O149" s="142">
        <v>0</v>
      </c>
      <c r="P149" s="142">
        <f t="shared" si="1"/>
        <v>0</v>
      </c>
      <c r="Q149" s="142">
        <v>0</v>
      </c>
      <c r="R149" s="142">
        <f t="shared" si="2"/>
        <v>0</v>
      </c>
      <c r="S149" s="142">
        <v>0</v>
      </c>
      <c r="T149" s="143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4" t="s">
        <v>187</v>
      </c>
      <c r="AT149" s="144" t="s">
        <v>183</v>
      </c>
      <c r="AU149" s="144" t="s">
        <v>79</v>
      </c>
      <c r="AY149" s="14" t="s">
        <v>182</v>
      </c>
      <c r="BE149" s="145">
        <f t="shared" si="4"/>
        <v>3453.84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4" t="s">
        <v>77</v>
      </c>
      <c r="BK149" s="145">
        <f t="shared" si="9"/>
        <v>3453.84</v>
      </c>
      <c r="BL149" s="14" t="s">
        <v>187</v>
      </c>
      <c r="BM149" s="144" t="s">
        <v>240</v>
      </c>
    </row>
    <row r="150" spans="1:65" s="11" customFormat="1" ht="22.9" customHeight="1">
      <c r="B150" s="122"/>
      <c r="D150" s="123" t="s">
        <v>68</v>
      </c>
      <c r="E150" s="164" t="s">
        <v>79</v>
      </c>
      <c r="F150" s="164" t="s">
        <v>2457</v>
      </c>
      <c r="J150" s="165">
        <f>BK150</f>
        <v>343.54</v>
      </c>
      <c r="L150" s="122"/>
      <c r="M150" s="126"/>
      <c r="N150" s="127"/>
      <c r="O150" s="127"/>
      <c r="P150" s="128">
        <f>P151</f>
        <v>0.25829999999999997</v>
      </c>
      <c r="Q150" s="127"/>
      <c r="R150" s="128">
        <f>R151</f>
        <v>0</v>
      </c>
      <c r="S150" s="127"/>
      <c r="T150" s="129">
        <f>T151</f>
        <v>0</v>
      </c>
      <c r="AR150" s="123" t="s">
        <v>77</v>
      </c>
      <c r="AT150" s="130" t="s">
        <v>68</v>
      </c>
      <c r="AU150" s="130" t="s">
        <v>77</v>
      </c>
      <c r="AY150" s="123" t="s">
        <v>182</v>
      </c>
      <c r="BK150" s="131">
        <f>BK151</f>
        <v>343.54</v>
      </c>
    </row>
    <row r="151" spans="1:65" s="2" customFormat="1" ht="21.75" customHeight="1">
      <c r="A151" s="26"/>
      <c r="B151" s="132"/>
      <c r="C151" s="133" t="s">
        <v>130</v>
      </c>
      <c r="D151" s="133" t="s">
        <v>183</v>
      </c>
      <c r="E151" s="134" t="s">
        <v>293</v>
      </c>
      <c r="F151" s="135" t="s">
        <v>294</v>
      </c>
      <c r="G151" s="136" t="s">
        <v>236</v>
      </c>
      <c r="H151" s="137">
        <v>51.66</v>
      </c>
      <c r="I151" s="138">
        <v>6.65</v>
      </c>
      <c r="J151" s="138">
        <f>ROUND(I151*H151,2)</f>
        <v>343.54</v>
      </c>
      <c r="K151" s="139"/>
      <c r="L151" s="27"/>
      <c r="M151" s="140" t="s">
        <v>1</v>
      </c>
      <c r="N151" s="141" t="s">
        <v>34</v>
      </c>
      <c r="O151" s="142">
        <v>5.0000000000000001E-3</v>
      </c>
      <c r="P151" s="142">
        <f>O151*H151</f>
        <v>0.25829999999999997</v>
      </c>
      <c r="Q151" s="142">
        <v>0</v>
      </c>
      <c r="R151" s="142">
        <f>Q151*H151</f>
        <v>0</v>
      </c>
      <c r="S151" s="142">
        <v>0</v>
      </c>
      <c r="T151" s="143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4" t="s">
        <v>187</v>
      </c>
      <c r="AT151" s="144" t="s">
        <v>183</v>
      </c>
      <c r="AU151" s="144" t="s">
        <v>79</v>
      </c>
      <c r="AY151" s="14" t="s">
        <v>182</v>
      </c>
      <c r="BE151" s="145">
        <f>IF(N151="základní",J151,0)</f>
        <v>343.54</v>
      </c>
      <c r="BF151" s="145">
        <f>IF(N151="snížená",J151,0)</f>
        <v>0</v>
      </c>
      <c r="BG151" s="145">
        <f>IF(N151="zákl. přenesená",J151,0)</f>
        <v>0</v>
      </c>
      <c r="BH151" s="145">
        <f>IF(N151="sníž. přenesená",J151,0)</f>
        <v>0</v>
      </c>
      <c r="BI151" s="145">
        <f>IF(N151="nulová",J151,0)</f>
        <v>0</v>
      </c>
      <c r="BJ151" s="14" t="s">
        <v>77</v>
      </c>
      <c r="BK151" s="145">
        <f>ROUND(I151*H151,2)</f>
        <v>343.54</v>
      </c>
      <c r="BL151" s="14" t="s">
        <v>187</v>
      </c>
      <c r="BM151" s="144" t="s">
        <v>243</v>
      </c>
    </row>
    <row r="152" spans="1:65" s="11" customFormat="1" ht="22.9" customHeight="1">
      <c r="B152" s="122"/>
      <c r="D152" s="123" t="s">
        <v>68</v>
      </c>
      <c r="E152" s="164" t="s">
        <v>187</v>
      </c>
      <c r="F152" s="164" t="s">
        <v>455</v>
      </c>
      <c r="J152" s="165">
        <f>BK152</f>
        <v>10018.08</v>
      </c>
      <c r="L152" s="122"/>
      <c r="M152" s="126"/>
      <c r="N152" s="127"/>
      <c r="O152" s="127"/>
      <c r="P152" s="128">
        <f>P153</f>
        <v>15.01092</v>
      </c>
      <c r="Q152" s="127"/>
      <c r="R152" s="128">
        <f>R153</f>
        <v>16.744659120000001</v>
      </c>
      <c r="S152" s="127"/>
      <c r="T152" s="129">
        <f>T153</f>
        <v>0</v>
      </c>
      <c r="AR152" s="123" t="s">
        <v>77</v>
      </c>
      <c r="AT152" s="130" t="s">
        <v>68</v>
      </c>
      <c r="AU152" s="130" t="s">
        <v>77</v>
      </c>
      <c r="AY152" s="123" t="s">
        <v>182</v>
      </c>
      <c r="BK152" s="131">
        <f>BK153</f>
        <v>10018.08</v>
      </c>
    </row>
    <row r="153" spans="1:65" s="2" customFormat="1" ht="16.5" customHeight="1">
      <c r="A153" s="26"/>
      <c r="B153" s="132"/>
      <c r="C153" s="133" t="s">
        <v>215</v>
      </c>
      <c r="D153" s="133" t="s">
        <v>183</v>
      </c>
      <c r="E153" s="134" t="s">
        <v>2518</v>
      </c>
      <c r="F153" s="135" t="s">
        <v>2519</v>
      </c>
      <c r="G153" s="136" t="s">
        <v>209</v>
      </c>
      <c r="H153" s="137">
        <v>8.8559999999999999</v>
      </c>
      <c r="I153" s="138">
        <v>1131.22</v>
      </c>
      <c r="J153" s="138">
        <f>ROUND(I153*H153,2)</f>
        <v>10018.08</v>
      </c>
      <c r="K153" s="139"/>
      <c r="L153" s="27"/>
      <c r="M153" s="140" t="s">
        <v>1</v>
      </c>
      <c r="N153" s="141" t="s">
        <v>34</v>
      </c>
      <c r="O153" s="142">
        <v>1.6950000000000001</v>
      </c>
      <c r="P153" s="142">
        <f>O153*H153</f>
        <v>15.01092</v>
      </c>
      <c r="Q153" s="142">
        <v>1.8907700000000001</v>
      </c>
      <c r="R153" s="142">
        <f>Q153*H153</f>
        <v>16.744659120000001</v>
      </c>
      <c r="S153" s="142">
        <v>0</v>
      </c>
      <c r="T153" s="143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4" t="s">
        <v>187</v>
      </c>
      <c r="AT153" s="144" t="s">
        <v>183</v>
      </c>
      <c r="AU153" s="144" t="s">
        <v>79</v>
      </c>
      <c r="AY153" s="14" t="s">
        <v>182</v>
      </c>
      <c r="BE153" s="145">
        <f>IF(N153="základní",J153,0)</f>
        <v>10018.08</v>
      </c>
      <c r="BF153" s="145">
        <f>IF(N153="snížená",J153,0)</f>
        <v>0</v>
      </c>
      <c r="BG153" s="145">
        <f>IF(N153="zákl. přenesená",J153,0)</f>
        <v>0</v>
      </c>
      <c r="BH153" s="145">
        <f>IF(N153="sníž. přenesená",J153,0)</f>
        <v>0</v>
      </c>
      <c r="BI153" s="145">
        <f>IF(N153="nulová",J153,0)</f>
        <v>0</v>
      </c>
      <c r="BJ153" s="14" t="s">
        <v>77</v>
      </c>
      <c r="BK153" s="145">
        <f>ROUND(I153*H153,2)</f>
        <v>10018.08</v>
      </c>
      <c r="BL153" s="14" t="s">
        <v>187</v>
      </c>
      <c r="BM153" s="144" t="s">
        <v>246</v>
      </c>
    </row>
    <row r="154" spans="1:65" s="11" customFormat="1" ht="22.9" customHeight="1">
      <c r="B154" s="122"/>
      <c r="D154" s="123" t="s">
        <v>68</v>
      </c>
      <c r="E154" s="164" t="s">
        <v>199</v>
      </c>
      <c r="F154" s="164" t="s">
        <v>2460</v>
      </c>
      <c r="J154" s="165">
        <f>BK154</f>
        <v>21591.3</v>
      </c>
      <c r="L154" s="122"/>
      <c r="M154" s="126"/>
      <c r="N154" s="127"/>
      <c r="O154" s="127"/>
      <c r="P154" s="128">
        <f>SUM(P155:P157)</f>
        <v>11.291903999999999</v>
      </c>
      <c r="Q154" s="127"/>
      <c r="R154" s="128">
        <f>SUM(R155:R157)</f>
        <v>6.7349600000000001</v>
      </c>
      <c r="S154" s="127"/>
      <c r="T154" s="129">
        <f>SUM(T155:T157)</f>
        <v>0</v>
      </c>
      <c r="AR154" s="123" t="s">
        <v>77</v>
      </c>
      <c r="AT154" s="130" t="s">
        <v>68</v>
      </c>
      <c r="AU154" s="130" t="s">
        <v>77</v>
      </c>
      <c r="AY154" s="123" t="s">
        <v>182</v>
      </c>
      <c r="BK154" s="131">
        <f>SUM(BK155:BK157)</f>
        <v>21591.3</v>
      </c>
    </row>
    <row r="155" spans="1:65" s="2" customFormat="1" ht="16.5" customHeight="1">
      <c r="A155" s="26"/>
      <c r="B155" s="132"/>
      <c r="C155" s="133" t="s">
        <v>7</v>
      </c>
      <c r="D155" s="133" t="s">
        <v>183</v>
      </c>
      <c r="E155" s="134" t="s">
        <v>2520</v>
      </c>
      <c r="F155" s="135" t="s">
        <v>2521</v>
      </c>
      <c r="G155" s="136" t="s">
        <v>209</v>
      </c>
      <c r="H155" s="137">
        <v>2.3199999999999998</v>
      </c>
      <c r="I155" s="138">
        <v>1366.2</v>
      </c>
      <c r="J155" s="138">
        <f>ROUND(I155*H155,2)</f>
        <v>3169.58</v>
      </c>
      <c r="K155" s="139"/>
      <c r="L155" s="27"/>
      <c r="M155" s="140" t="s">
        <v>1</v>
      </c>
      <c r="N155" s="141" t="s">
        <v>34</v>
      </c>
      <c r="O155" s="142">
        <v>0.113</v>
      </c>
      <c r="P155" s="142">
        <f>O155*H155</f>
        <v>0.26216</v>
      </c>
      <c r="Q155" s="142">
        <v>0.23</v>
      </c>
      <c r="R155" s="142">
        <f>Q155*H155</f>
        <v>0.53359999999999996</v>
      </c>
      <c r="S155" s="142">
        <v>0</v>
      </c>
      <c r="T155" s="143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4" t="s">
        <v>187</v>
      </c>
      <c r="AT155" s="144" t="s">
        <v>183</v>
      </c>
      <c r="AU155" s="144" t="s">
        <v>79</v>
      </c>
      <c r="AY155" s="14" t="s">
        <v>182</v>
      </c>
      <c r="BE155" s="145">
        <f>IF(N155="základní",J155,0)</f>
        <v>3169.58</v>
      </c>
      <c r="BF155" s="145">
        <f>IF(N155="snížená",J155,0)</f>
        <v>0</v>
      </c>
      <c r="BG155" s="145">
        <f>IF(N155="zákl. přenesená",J155,0)</f>
        <v>0</v>
      </c>
      <c r="BH155" s="145">
        <f>IF(N155="sníž. přenesená",J155,0)</f>
        <v>0</v>
      </c>
      <c r="BI155" s="145">
        <f>IF(N155="nulová",J155,0)</f>
        <v>0</v>
      </c>
      <c r="BJ155" s="14" t="s">
        <v>77</v>
      </c>
      <c r="BK155" s="145">
        <f>ROUND(I155*H155,2)</f>
        <v>3169.58</v>
      </c>
      <c r="BL155" s="14" t="s">
        <v>187</v>
      </c>
      <c r="BM155" s="144" t="s">
        <v>249</v>
      </c>
    </row>
    <row r="156" spans="1:65" s="2" customFormat="1" ht="16.5" customHeight="1">
      <c r="A156" s="26"/>
      <c r="B156" s="132"/>
      <c r="C156" s="133" t="s">
        <v>218</v>
      </c>
      <c r="D156" s="133" t="s">
        <v>183</v>
      </c>
      <c r="E156" s="134" t="s">
        <v>2522</v>
      </c>
      <c r="F156" s="135" t="s">
        <v>2523</v>
      </c>
      <c r="G156" s="136" t="s">
        <v>275</v>
      </c>
      <c r="H156" s="137">
        <v>2.552</v>
      </c>
      <c r="I156" s="138">
        <v>3727.36</v>
      </c>
      <c r="J156" s="138">
        <f>ROUND(I156*H156,2)</f>
        <v>9512.2199999999993</v>
      </c>
      <c r="K156" s="139"/>
      <c r="L156" s="27"/>
      <c r="M156" s="140" t="s">
        <v>1</v>
      </c>
      <c r="N156" s="141" t="s">
        <v>34</v>
      </c>
      <c r="O156" s="142">
        <v>3.4220000000000002</v>
      </c>
      <c r="P156" s="142">
        <f>O156*H156</f>
        <v>8.7329439999999998</v>
      </c>
      <c r="Q156" s="142">
        <v>1.01</v>
      </c>
      <c r="R156" s="142">
        <f>Q156*H156</f>
        <v>2.5775200000000003</v>
      </c>
      <c r="S156" s="142">
        <v>0</v>
      </c>
      <c r="T156" s="143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4" t="s">
        <v>187</v>
      </c>
      <c r="AT156" s="144" t="s">
        <v>183</v>
      </c>
      <c r="AU156" s="144" t="s">
        <v>79</v>
      </c>
      <c r="AY156" s="14" t="s">
        <v>182</v>
      </c>
      <c r="BE156" s="145">
        <f>IF(N156="základní",J156,0)</f>
        <v>9512.2199999999993</v>
      </c>
      <c r="BF156" s="145">
        <f>IF(N156="snížená",J156,0)</f>
        <v>0</v>
      </c>
      <c r="BG156" s="145">
        <f>IF(N156="zákl. přenesená",J156,0)</f>
        <v>0</v>
      </c>
      <c r="BH156" s="145">
        <f>IF(N156="sníž. přenesená",J156,0)</f>
        <v>0</v>
      </c>
      <c r="BI156" s="145">
        <f>IF(N156="nulová",J156,0)</f>
        <v>0</v>
      </c>
      <c r="BJ156" s="14" t="s">
        <v>77</v>
      </c>
      <c r="BK156" s="145">
        <f>ROUND(I156*H156,2)</f>
        <v>9512.2199999999993</v>
      </c>
      <c r="BL156" s="14" t="s">
        <v>187</v>
      </c>
      <c r="BM156" s="144" t="s">
        <v>252</v>
      </c>
    </row>
    <row r="157" spans="1:65" s="2" customFormat="1" ht="16.5" customHeight="1">
      <c r="A157" s="26"/>
      <c r="B157" s="132"/>
      <c r="C157" s="133" t="s">
        <v>253</v>
      </c>
      <c r="D157" s="133" t="s">
        <v>183</v>
      </c>
      <c r="E157" s="134" t="s">
        <v>2524</v>
      </c>
      <c r="F157" s="135" t="s">
        <v>2525</v>
      </c>
      <c r="G157" s="136" t="s">
        <v>236</v>
      </c>
      <c r="H157" s="137">
        <v>23.2</v>
      </c>
      <c r="I157" s="138">
        <v>384.03</v>
      </c>
      <c r="J157" s="138">
        <f>ROUND(I157*H157,2)</f>
        <v>8909.5</v>
      </c>
      <c r="K157" s="139"/>
      <c r="L157" s="27"/>
      <c r="M157" s="140" t="s">
        <v>1</v>
      </c>
      <c r="N157" s="141" t="s">
        <v>34</v>
      </c>
      <c r="O157" s="142">
        <v>9.9000000000000005E-2</v>
      </c>
      <c r="P157" s="142">
        <f>O157*H157</f>
        <v>2.2968000000000002</v>
      </c>
      <c r="Q157" s="142">
        <v>0.15620000000000001</v>
      </c>
      <c r="R157" s="142">
        <f>Q157*H157</f>
        <v>3.62384</v>
      </c>
      <c r="S157" s="142">
        <v>0</v>
      </c>
      <c r="T157" s="143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4" t="s">
        <v>187</v>
      </c>
      <c r="AT157" s="144" t="s">
        <v>183</v>
      </c>
      <c r="AU157" s="144" t="s">
        <v>79</v>
      </c>
      <c r="AY157" s="14" t="s">
        <v>182</v>
      </c>
      <c r="BE157" s="145">
        <f>IF(N157="základní",J157,0)</f>
        <v>8909.5</v>
      </c>
      <c r="BF157" s="145">
        <f>IF(N157="snížená",J157,0)</f>
        <v>0</v>
      </c>
      <c r="BG157" s="145">
        <f>IF(N157="zákl. přenesená",J157,0)</f>
        <v>0</v>
      </c>
      <c r="BH157" s="145">
        <f>IF(N157="sníž. přenesená",J157,0)</f>
        <v>0</v>
      </c>
      <c r="BI157" s="145">
        <f>IF(N157="nulová",J157,0)</f>
        <v>0</v>
      </c>
      <c r="BJ157" s="14" t="s">
        <v>77</v>
      </c>
      <c r="BK157" s="145">
        <f>ROUND(I157*H157,2)</f>
        <v>8909.5</v>
      </c>
      <c r="BL157" s="14" t="s">
        <v>187</v>
      </c>
      <c r="BM157" s="144" t="s">
        <v>256</v>
      </c>
    </row>
    <row r="158" spans="1:65" s="11" customFormat="1" ht="25.9" customHeight="1">
      <c r="B158" s="122"/>
      <c r="D158" s="123" t="s">
        <v>68</v>
      </c>
      <c r="E158" s="124" t="s">
        <v>1128</v>
      </c>
      <c r="F158" s="124" t="s">
        <v>1128</v>
      </c>
      <c r="J158" s="125">
        <f>BK158</f>
        <v>280087.5</v>
      </c>
      <c r="L158" s="122"/>
      <c r="M158" s="126"/>
      <c r="N158" s="127"/>
      <c r="O158" s="127"/>
      <c r="P158" s="128">
        <f>P159+P165+P183+P190</f>
        <v>0</v>
      </c>
      <c r="Q158" s="127"/>
      <c r="R158" s="128">
        <f>R159+R165+R183+R190</f>
        <v>0</v>
      </c>
      <c r="S158" s="127"/>
      <c r="T158" s="129">
        <f>T159+T165+T183+T190</f>
        <v>0</v>
      </c>
      <c r="AR158" s="123" t="s">
        <v>79</v>
      </c>
      <c r="AT158" s="130" t="s">
        <v>68</v>
      </c>
      <c r="AU158" s="130" t="s">
        <v>69</v>
      </c>
      <c r="AY158" s="123" t="s">
        <v>182</v>
      </c>
      <c r="BK158" s="131">
        <f>BK159+BK165+BK183+BK190</f>
        <v>280087.5</v>
      </c>
    </row>
    <row r="159" spans="1:65" s="11" customFormat="1" ht="22.9" customHeight="1">
      <c r="B159" s="122"/>
      <c r="D159" s="123" t="s">
        <v>68</v>
      </c>
      <c r="E159" s="164" t="s">
        <v>2789</v>
      </c>
      <c r="F159" s="164" t="s">
        <v>2790</v>
      </c>
      <c r="J159" s="165">
        <f>BK159</f>
        <v>67095</v>
      </c>
      <c r="L159" s="122"/>
      <c r="M159" s="126"/>
      <c r="N159" s="127"/>
      <c r="O159" s="127"/>
      <c r="P159" s="128">
        <f>SUM(P160:P164)</f>
        <v>0</v>
      </c>
      <c r="Q159" s="127"/>
      <c r="R159" s="128">
        <f>SUM(R160:R164)</f>
        <v>0</v>
      </c>
      <c r="S159" s="127"/>
      <c r="T159" s="129">
        <f>SUM(T160:T164)</f>
        <v>0</v>
      </c>
      <c r="AR159" s="123" t="s">
        <v>79</v>
      </c>
      <c r="AT159" s="130" t="s">
        <v>68</v>
      </c>
      <c r="AU159" s="130" t="s">
        <v>77</v>
      </c>
      <c r="AY159" s="123" t="s">
        <v>182</v>
      </c>
      <c r="BK159" s="131">
        <f>SUM(BK160:BK164)</f>
        <v>67095</v>
      </c>
    </row>
    <row r="160" spans="1:65" s="2" customFormat="1" ht="16.5" customHeight="1">
      <c r="A160" s="26"/>
      <c r="B160" s="132"/>
      <c r="C160" s="133" t="s">
        <v>221</v>
      </c>
      <c r="D160" s="133" t="s">
        <v>183</v>
      </c>
      <c r="E160" s="134" t="s">
        <v>2791</v>
      </c>
      <c r="F160" s="135" t="s">
        <v>2792</v>
      </c>
      <c r="G160" s="136" t="s">
        <v>1021</v>
      </c>
      <c r="H160" s="137">
        <v>1</v>
      </c>
      <c r="I160" s="138">
        <v>15015</v>
      </c>
      <c r="J160" s="138">
        <f>ROUND(I160*H160,2)</f>
        <v>15015</v>
      </c>
      <c r="K160" s="139"/>
      <c r="L160" s="27"/>
      <c r="M160" s="140" t="s">
        <v>1</v>
      </c>
      <c r="N160" s="141" t="s">
        <v>34</v>
      </c>
      <c r="O160" s="142">
        <v>0</v>
      </c>
      <c r="P160" s="142">
        <f>O160*H160</f>
        <v>0</v>
      </c>
      <c r="Q160" s="142">
        <v>0</v>
      </c>
      <c r="R160" s="142">
        <f>Q160*H160</f>
        <v>0</v>
      </c>
      <c r="S160" s="142">
        <v>0</v>
      </c>
      <c r="T160" s="143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4" t="s">
        <v>187</v>
      </c>
      <c r="AT160" s="144" t="s">
        <v>183</v>
      </c>
      <c r="AU160" s="144" t="s">
        <v>79</v>
      </c>
      <c r="AY160" s="14" t="s">
        <v>182</v>
      </c>
      <c r="BE160" s="145">
        <f>IF(N160="základní",J160,0)</f>
        <v>15015</v>
      </c>
      <c r="BF160" s="145">
        <f>IF(N160="snížená",J160,0)</f>
        <v>0</v>
      </c>
      <c r="BG160" s="145">
        <f>IF(N160="zákl. přenesená",J160,0)</f>
        <v>0</v>
      </c>
      <c r="BH160" s="145">
        <f>IF(N160="sníž. přenesená",J160,0)</f>
        <v>0</v>
      </c>
      <c r="BI160" s="145">
        <f>IF(N160="nulová",J160,0)</f>
        <v>0</v>
      </c>
      <c r="BJ160" s="14" t="s">
        <v>77</v>
      </c>
      <c r="BK160" s="145">
        <f>ROUND(I160*H160,2)</f>
        <v>15015</v>
      </c>
      <c r="BL160" s="14" t="s">
        <v>187</v>
      </c>
      <c r="BM160" s="144" t="s">
        <v>259</v>
      </c>
    </row>
    <row r="161" spans="1:65" s="2" customFormat="1" ht="16.5" customHeight="1">
      <c r="A161" s="26"/>
      <c r="B161" s="132"/>
      <c r="C161" s="133" t="s">
        <v>260</v>
      </c>
      <c r="D161" s="133" t="s">
        <v>183</v>
      </c>
      <c r="E161" s="134" t="s">
        <v>2793</v>
      </c>
      <c r="F161" s="135" t="s">
        <v>2794</v>
      </c>
      <c r="G161" s="136" t="s">
        <v>1021</v>
      </c>
      <c r="H161" s="137">
        <v>1</v>
      </c>
      <c r="I161" s="138">
        <v>30030</v>
      </c>
      <c r="J161" s="138">
        <f>ROUND(I161*H161,2)</f>
        <v>30030</v>
      </c>
      <c r="K161" s="139"/>
      <c r="L161" s="27"/>
      <c r="M161" s="140" t="s">
        <v>1</v>
      </c>
      <c r="N161" s="141" t="s">
        <v>34</v>
      </c>
      <c r="O161" s="142">
        <v>0</v>
      </c>
      <c r="P161" s="142">
        <f>O161*H161</f>
        <v>0</v>
      </c>
      <c r="Q161" s="142">
        <v>0</v>
      </c>
      <c r="R161" s="142">
        <f>Q161*H161</f>
        <v>0</v>
      </c>
      <c r="S161" s="142">
        <v>0</v>
      </c>
      <c r="T161" s="143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4" t="s">
        <v>187</v>
      </c>
      <c r="AT161" s="144" t="s">
        <v>183</v>
      </c>
      <c r="AU161" s="144" t="s">
        <v>79</v>
      </c>
      <c r="AY161" s="14" t="s">
        <v>182</v>
      </c>
      <c r="BE161" s="145">
        <f>IF(N161="základní",J161,0)</f>
        <v>30030</v>
      </c>
      <c r="BF161" s="145">
        <f>IF(N161="snížená",J161,0)</f>
        <v>0</v>
      </c>
      <c r="BG161" s="145">
        <f>IF(N161="zákl. přenesená",J161,0)</f>
        <v>0</v>
      </c>
      <c r="BH161" s="145">
        <f>IF(N161="sníž. přenesená",J161,0)</f>
        <v>0</v>
      </c>
      <c r="BI161" s="145">
        <f>IF(N161="nulová",J161,0)</f>
        <v>0</v>
      </c>
      <c r="BJ161" s="14" t="s">
        <v>77</v>
      </c>
      <c r="BK161" s="145">
        <f>ROUND(I161*H161,2)</f>
        <v>30030</v>
      </c>
      <c r="BL161" s="14" t="s">
        <v>187</v>
      </c>
      <c r="BM161" s="144" t="s">
        <v>263</v>
      </c>
    </row>
    <row r="162" spans="1:65" s="2" customFormat="1" ht="16.5" customHeight="1">
      <c r="A162" s="26"/>
      <c r="B162" s="132"/>
      <c r="C162" s="133" t="s">
        <v>224</v>
      </c>
      <c r="D162" s="133" t="s">
        <v>183</v>
      </c>
      <c r="E162" s="134" t="s">
        <v>2795</v>
      </c>
      <c r="F162" s="135" t="s">
        <v>2796</v>
      </c>
      <c r="G162" s="136" t="s">
        <v>1021</v>
      </c>
      <c r="H162" s="137">
        <v>1</v>
      </c>
      <c r="I162" s="138">
        <v>13860</v>
      </c>
      <c r="J162" s="138">
        <f>ROUND(I162*H162,2)</f>
        <v>13860</v>
      </c>
      <c r="K162" s="139"/>
      <c r="L162" s="27"/>
      <c r="M162" s="140" t="s">
        <v>1</v>
      </c>
      <c r="N162" s="141" t="s">
        <v>34</v>
      </c>
      <c r="O162" s="142">
        <v>0</v>
      </c>
      <c r="P162" s="142">
        <f>O162*H162</f>
        <v>0</v>
      </c>
      <c r="Q162" s="142">
        <v>0</v>
      </c>
      <c r="R162" s="142">
        <f>Q162*H162</f>
        <v>0</v>
      </c>
      <c r="S162" s="142">
        <v>0</v>
      </c>
      <c r="T162" s="143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4" t="s">
        <v>187</v>
      </c>
      <c r="AT162" s="144" t="s">
        <v>183</v>
      </c>
      <c r="AU162" s="144" t="s">
        <v>79</v>
      </c>
      <c r="AY162" s="14" t="s">
        <v>182</v>
      </c>
      <c r="BE162" s="145">
        <f>IF(N162="základní",J162,0)</f>
        <v>13860</v>
      </c>
      <c r="BF162" s="145">
        <f>IF(N162="snížená",J162,0)</f>
        <v>0</v>
      </c>
      <c r="BG162" s="145">
        <f>IF(N162="zákl. přenesená",J162,0)</f>
        <v>0</v>
      </c>
      <c r="BH162" s="145">
        <f>IF(N162="sníž. přenesená",J162,0)</f>
        <v>0</v>
      </c>
      <c r="BI162" s="145">
        <f>IF(N162="nulová",J162,0)</f>
        <v>0</v>
      </c>
      <c r="BJ162" s="14" t="s">
        <v>77</v>
      </c>
      <c r="BK162" s="145">
        <f>ROUND(I162*H162,2)</f>
        <v>13860</v>
      </c>
      <c r="BL162" s="14" t="s">
        <v>187</v>
      </c>
      <c r="BM162" s="144" t="s">
        <v>266</v>
      </c>
    </row>
    <row r="163" spans="1:65" s="2" customFormat="1" ht="16.5" customHeight="1">
      <c r="A163" s="26"/>
      <c r="B163" s="132"/>
      <c r="C163" s="133" t="s">
        <v>267</v>
      </c>
      <c r="D163" s="133" t="s">
        <v>183</v>
      </c>
      <c r="E163" s="134" t="s">
        <v>2797</v>
      </c>
      <c r="F163" s="135" t="s">
        <v>2798</v>
      </c>
      <c r="G163" s="136" t="s">
        <v>1021</v>
      </c>
      <c r="H163" s="137">
        <v>1</v>
      </c>
      <c r="I163" s="138">
        <v>2940</v>
      </c>
      <c r="J163" s="138">
        <f>ROUND(I163*H163,2)</f>
        <v>2940</v>
      </c>
      <c r="K163" s="139"/>
      <c r="L163" s="27"/>
      <c r="M163" s="140" t="s">
        <v>1</v>
      </c>
      <c r="N163" s="141" t="s">
        <v>34</v>
      </c>
      <c r="O163" s="142">
        <v>0</v>
      </c>
      <c r="P163" s="142">
        <f>O163*H163</f>
        <v>0</v>
      </c>
      <c r="Q163" s="142">
        <v>0</v>
      </c>
      <c r="R163" s="142">
        <f>Q163*H163</f>
        <v>0</v>
      </c>
      <c r="S163" s="142">
        <v>0</v>
      </c>
      <c r="T163" s="143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4" t="s">
        <v>187</v>
      </c>
      <c r="AT163" s="144" t="s">
        <v>183</v>
      </c>
      <c r="AU163" s="144" t="s">
        <v>79</v>
      </c>
      <c r="AY163" s="14" t="s">
        <v>182</v>
      </c>
      <c r="BE163" s="145">
        <f>IF(N163="základní",J163,0)</f>
        <v>2940</v>
      </c>
      <c r="BF163" s="145">
        <f>IF(N163="snížená",J163,0)</f>
        <v>0</v>
      </c>
      <c r="BG163" s="145">
        <f>IF(N163="zákl. přenesená",J163,0)</f>
        <v>0</v>
      </c>
      <c r="BH163" s="145">
        <f>IF(N163="sníž. přenesená",J163,0)</f>
        <v>0</v>
      </c>
      <c r="BI163" s="145">
        <f>IF(N163="nulová",J163,0)</f>
        <v>0</v>
      </c>
      <c r="BJ163" s="14" t="s">
        <v>77</v>
      </c>
      <c r="BK163" s="145">
        <f>ROUND(I163*H163,2)</f>
        <v>2940</v>
      </c>
      <c r="BL163" s="14" t="s">
        <v>187</v>
      </c>
      <c r="BM163" s="144" t="s">
        <v>270</v>
      </c>
    </row>
    <row r="164" spans="1:65" s="2" customFormat="1" ht="16.5" customHeight="1">
      <c r="A164" s="26"/>
      <c r="B164" s="132"/>
      <c r="C164" s="133" t="s">
        <v>227</v>
      </c>
      <c r="D164" s="133" t="s">
        <v>183</v>
      </c>
      <c r="E164" s="134" t="s">
        <v>2799</v>
      </c>
      <c r="F164" s="135" t="s">
        <v>1618</v>
      </c>
      <c r="G164" s="136" t="s">
        <v>693</v>
      </c>
      <c r="H164" s="137">
        <v>1</v>
      </c>
      <c r="I164" s="138">
        <v>5250</v>
      </c>
      <c r="J164" s="138">
        <f>ROUND(I164*H164,2)</f>
        <v>5250</v>
      </c>
      <c r="K164" s="139"/>
      <c r="L164" s="27"/>
      <c r="M164" s="140" t="s">
        <v>1</v>
      </c>
      <c r="N164" s="141" t="s">
        <v>34</v>
      </c>
      <c r="O164" s="142">
        <v>0</v>
      </c>
      <c r="P164" s="142">
        <f>O164*H164</f>
        <v>0</v>
      </c>
      <c r="Q164" s="142">
        <v>0</v>
      </c>
      <c r="R164" s="142">
        <f>Q164*H164</f>
        <v>0</v>
      </c>
      <c r="S164" s="142">
        <v>0</v>
      </c>
      <c r="T164" s="143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4" t="s">
        <v>187</v>
      </c>
      <c r="AT164" s="144" t="s">
        <v>183</v>
      </c>
      <c r="AU164" s="144" t="s">
        <v>79</v>
      </c>
      <c r="AY164" s="14" t="s">
        <v>182</v>
      </c>
      <c r="BE164" s="145">
        <f>IF(N164="základní",J164,0)</f>
        <v>5250</v>
      </c>
      <c r="BF164" s="145">
        <f>IF(N164="snížená",J164,0)</f>
        <v>0</v>
      </c>
      <c r="BG164" s="145">
        <f>IF(N164="zákl. přenesená",J164,0)</f>
        <v>0</v>
      </c>
      <c r="BH164" s="145">
        <f>IF(N164="sníž. přenesená",J164,0)</f>
        <v>0</v>
      </c>
      <c r="BI164" s="145">
        <f>IF(N164="nulová",J164,0)</f>
        <v>0</v>
      </c>
      <c r="BJ164" s="14" t="s">
        <v>77</v>
      </c>
      <c r="BK164" s="145">
        <f>ROUND(I164*H164,2)</f>
        <v>5250</v>
      </c>
      <c r="BL164" s="14" t="s">
        <v>187</v>
      </c>
      <c r="BM164" s="144" t="s">
        <v>391</v>
      </c>
    </row>
    <row r="165" spans="1:65" s="11" customFormat="1" ht="22.9" customHeight="1">
      <c r="B165" s="122"/>
      <c r="D165" s="123" t="s">
        <v>68</v>
      </c>
      <c r="E165" s="164" t="s">
        <v>2800</v>
      </c>
      <c r="F165" s="164" t="s">
        <v>2801</v>
      </c>
      <c r="J165" s="165">
        <f>BK165</f>
        <v>190848</v>
      </c>
      <c r="L165" s="122"/>
      <c r="M165" s="126"/>
      <c r="N165" s="127"/>
      <c r="O165" s="127"/>
      <c r="P165" s="128">
        <f>SUM(P166:P182)</f>
        <v>0</v>
      </c>
      <c r="Q165" s="127"/>
      <c r="R165" s="128">
        <f>SUM(R166:R182)</f>
        <v>0</v>
      </c>
      <c r="S165" s="127"/>
      <c r="T165" s="129">
        <f>SUM(T166:T182)</f>
        <v>0</v>
      </c>
      <c r="AR165" s="123" t="s">
        <v>79</v>
      </c>
      <c r="AT165" s="130" t="s">
        <v>68</v>
      </c>
      <c r="AU165" s="130" t="s">
        <v>77</v>
      </c>
      <c r="AY165" s="123" t="s">
        <v>182</v>
      </c>
      <c r="BK165" s="131">
        <f>SUM(BK166:BK182)</f>
        <v>190848</v>
      </c>
    </row>
    <row r="166" spans="1:65" s="2" customFormat="1" ht="16.5" customHeight="1">
      <c r="A166" s="26"/>
      <c r="B166" s="132"/>
      <c r="C166" s="133" t="s">
        <v>277</v>
      </c>
      <c r="D166" s="133" t="s">
        <v>183</v>
      </c>
      <c r="E166" s="134" t="s">
        <v>2802</v>
      </c>
      <c r="F166" s="135" t="s">
        <v>2803</v>
      </c>
      <c r="G166" s="136" t="s">
        <v>197</v>
      </c>
      <c r="H166" s="137">
        <v>2</v>
      </c>
      <c r="I166" s="138">
        <v>472.5</v>
      </c>
      <c r="J166" s="138">
        <f t="shared" ref="J166:J182" si="10">ROUND(I166*H166,2)</f>
        <v>945</v>
      </c>
      <c r="K166" s="139"/>
      <c r="L166" s="27"/>
      <c r="M166" s="140" t="s">
        <v>1</v>
      </c>
      <c r="N166" s="141" t="s">
        <v>34</v>
      </c>
      <c r="O166" s="142">
        <v>0</v>
      </c>
      <c r="P166" s="142">
        <f t="shared" ref="P166:P182" si="11">O166*H166</f>
        <v>0</v>
      </c>
      <c r="Q166" s="142">
        <v>0</v>
      </c>
      <c r="R166" s="142">
        <f t="shared" ref="R166:R182" si="12">Q166*H166</f>
        <v>0</v>
      </c>
      <c r="S166" s="142">
        <v>0</v>
      </c>
      <c r="T166" s="143">
        <f t="shared" ref="T166:T182" si="13"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4" t="s">
        <v>187</v>
      </c>
      <c r="AT166" s="144" t="s">
        <v>183</v>
      </c>
      <c r="AU166" s="144" t="s">
        <v>79</v>
      </c>
      <c r="AY166" s="14" t="s">
        <v>182</v>
      </c>
      <c r="BE166" s="145">
        <f t="shared" ref="BE166:BE182" si="14">IF(N166="základní",J166,0)</f>
        <v>945</v>
      </c>
      <c r="BF166" s="145">
        <f t="shared" ref="BF166:BF182" si="15">IF(N166="snížená",J166,0)</f>
        <v>0</v>
      </c>
      <c r="BG166" s="145">
        <f t="shared" ref="BG166:BG182" si="16">IF(N166="zákl. přenesená",J166,0)</f>
        <v>0</v>
      </c>
      <c r="BH166" s="145">
        <f t="shared" ref="BH166:BH182" si="17">IF(N166="sníž. přenesená",J166,0)</f>
        <v>0</v>
      </c>
      <c r="BI166" s="145">
        <f t="shared" ref="BI166:BI182" si="18">IF(N166="nulová",J166,0)</f>
        <v>0</v>
      </c>
      <c r="BJ166" s="14" t="s">
        <v>77</v>
      </c>
      <c r="BK166" s="145">
        <f t="shared" ref="BK166:BK182" si="19">ROUND(I166*H166,2)</f>
        <v>945</v>
      </c>
      <c r="BL166" s="14" t="s">
        <v>187</v>
      </c>
      <c r="BM166" s="144" t="s">
        <v>280</v>
      </c>
    </row>
    <row r="167" spans="1:65" s="2" customFormat="1" ht="16.5" customHeight="1">
      <c r="A167" s="26"/>
      <c r="B167" s="132"/>
      <c r="C167" s="133" t="s">
        <v>230</v>
      </c>
      <c r="D167" s="133" t="s">
        <v>183</v>
      </c>
      <c r="E167" s="134" t="s">
        <v>2804</v>
      </c>
      <c r="F167" s="135" t="s">
        <v>2805</v>
      </c>
      <c r="G167" s="136" t="s">
        <v>197</v>
      </c>
      <c r="H167" s="137">
        <v>2</v>
      </c>
      <c r="I167" s="138">
        <v>735</v>
      </c>
      <c r="J167" s="138">
        <f t="shared" si="10"/>
        <v>1470</v>
      </c>
      <c r="K167" s="139"/>
      <c r="L167" s="27"/>
      <c r="M167" s="140" t="s">
        <v>1</v>
      </c>
      <c r="N167" s="141" t="s">
        <v>34</v>
      </c>
      <c r="O167" s="142">
        <v>0</v>
      </c>
      <c r="P167" s="142">
        <f t="shared" si="11"/>
        <v>0</v>
      </c>
      <c r="Q167" s="142">
        <v>0</v>
      </c>
      <c r="R167" s="142">
        <f t="shared" si="12"/>
        <v>0</v>
      </c>
      <c r="S167" s="142">
        <v>0</v>
      </c>
      <c r="T167" s="143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4" t="s">
        <v>187</v>
      </c>
      <c r="AT167" s="144" t="s">
        <v>183</v>
      </c>
      <c r="AU167" s="144" t="s">
        <v>79</v>
      </c>
      <c r="AY167" s="14" t="s">
        <v>182</v>
      </c>
      <c r="BE167" s="145">
        <f t="shared" si="14"/>
        <v>1470</v>
      </c>
      <c r="BF167" s="145">
        <f t="shared" si="15"/>
        <v>0</v>
      </c>
      <c r="BG167" s="145">
        <f t="shared" si="16"/>
        <v>0</v>
      </c>
      <c r="BH167" s="145">
        <f t="shared" si="17"/>
        <v>0</v>
      </c>
      <c r="BI167" s="145">
        <f t="shared" si="18"/>
        <v>0</v>
      </c>
      <c r="BJ167" s="14" t="s">
        <v>77</v>
      </c>
      <c r="BK167" s="145">
        <f t="shared" si="19"/>
        <v>1470</v>
      </c>
      <c r="BL167" s="14" t="s">
        <v>187</v>
      </c>
      <c r="BM167" s="144" t="s">
        <v>283</v>
      </c>
    </row>
    <row r="168" spans="1:65" s="2" customFormat="1" ht="16.5" customHeight="1">
      <c r="A168" s="26"/>
      <c r="B168" s="132"/>
      <c r="C168" s="133" t="s">
        <v>284</v>
      </c>
      <c r="D168" s="133" t="s">
        <v>183</v>
      </c>
      <c r="E168" s="134" t="s">
        <v>2806</v>
      </c>
      <c r="F168" s="135" t="s">
        <v>2807</v>
      </c>
      <c r="G168" s="136" t="s">
        <v>197</v>
      </c>
      <c r="H168" s="137">
        <v>31</v>
      </c>
      <c r="I168" s="138">
        <v>861</v>
      </c>
      <c r="J168" s="138">
        <f t="shared" si="10"/>
        <v>26691</v>
      </c>
      <c r="K168" s="139"/>
      <c r="L168" s="27"/>
      <c r="M168" s="140" t="s">
        <v>1</v>
      </c>
      <c r="N168" s="141" t="s">
        <v>34</v>
      </c>
      <c r="O168" s="142">
        <v>0</v>
      </c>
      <c r="P168" s="142">
        <f t="shared" si="11"/>
        <v>0</v>
      </c>
      <c r="Q168" s="142">
        <v>0</v>
      </c>
      <c r="R168" s="142">
        <f t="shared" si="12"/>
        <v>0</v>
      </c>
      <c r="S168" s="142">
        <v>0</v>
      </c>
      <c r="T168" s="143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4" t="s">
        <v>187</v>
      </c>
      <c r="AT168" s="144" t="s">
        <v>183</v>
      </c>
      <c r="AU168" s="144" t="s">
        <v>79</v>
      </c>
      <c r="AY168" s="14" t="s">
        <v>182</v>
      </c>
      <c r="BE168" s="145">
        <f t="shared" si="14"/>
        <v>26691</v>
      </c>
      <c r="BF168" s="145">
        <f t="shared" si="15"/>
        <v>0</v>
      </c>
      <c r="BG168" s="145">
        <f t="shared" si="16"/>
        <v>0</v>
      </c>
      <c r="BH168" s="145">
        <f t="shared" si="17"/>
        <v>0</v>
      </c>
      <c r="BI168" s="145">
        <f t="shared" si="18"/>
        <v>0</v>
      </c>
      <c r="BJ168" s="14" t="s">
        <v>77</v>
      </c>
      <c r="BK168" s="145">
        <f t="shared" si="19"/>
        <v>26691</v>
      </c>
      <c r="BL168" s="14" t="s">
        <v>187</v>
      </c>
      <c r="BM168" s="144" t="s">
        <v>287</v>
      </c>
    </row>
    <row r="169" spans="1:65" s="2" customFormat="1" ht="16.5" customHeight="1">
      <c r="A169" s="26"/>
      <c r="B169" s="132"/>
      <c r="C169" s="133" t="s">
        <v>233</v>
      </c>
      <c r="D169" s="133" t="s">
        <v>183</v>
      </c>
      <c r="E169" s="134" t="s">
        <v>2808</v>
      </c>
      <c r="F169" s="135" t="s">
        <v>2809</v>
      </c>
      <c r="G169" s="136" t="s">
        <v>197</v>
      </c>
      <c r="H169" s="137">
        <v>2</v>
      </c>
      <c r="I169" s="138">
        <v>1029</v>
      </c>
      <c r="J169" s="138">
        <f t="shared" si="10"/>
        <v>2058</v>
      </c>
      <c r="K169" s="139"/>
      <c r="L169" s="27"/>
      <c r="M169" s="140" t="s">
        <v>1</v>
      </c>
      <c r="N169" s="141" t="s">
        <v>34</v>
      </c>
      <c r="O169" s="142">
        <v>0</v>
      </c>
      <c r="P169" s="142">
        <f t="shared" si="11"/>
        <v>0</v>
      </c>
      <c r="Q169" s="142">
        <v>0</v>
      </c>
      <c r="R169" s="142">
        <f t="shared" si="12"/>
        <v>0</v>
      </c>
      <c r="S169" s="142">
        <v>0</v>
      </c>
      <c r="T169" s="143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4" t="s">
        <v>187</v>
      </c>
      <c r="AT169" s="144" t="s">
        <v>183</v>
      </c>
      <c r="AU169" s="144" t="s">
        <v>79</v>
      </c>
      <c r="AY169" s="14" t="s">
        <v>182</v>
      </c>
      <c r="BE169" s="145">
        <f t="shared" si="14"/>
        <v>2058</v>
      </c>
      <c r="BF169" s="145">
        <f t="shared" si="15"/>
        <v>0</v>
      </c>
      <c r="BG169" s="145">
        <f t="shared" si="16"/>
        <v>0</v>
      </c>
      <c r="BH169" s="145">
        <f t="shared" si="17"/>
        <v>0</v>
      </c>
      <c r="BI169" s="145">
        <f t="shared" si="18"/>
        <v>0</v>
      </c>
      <c r="BJ169" s="14" t="s">
        <v>77</v>
      </c>
      <c r="BK169" s="145">
        <f t="shared" si="19"/>
        <v>2058</v>
      </c>
      <c r="BL169" s="14" t="s">
        <v>187</v>
      </c>
      <c r="BM169" s="144" t="s">
        <v>290</v>
      </c>
    </row>
    <row r="170" spans="1:65" s="2" customFormat="1" ht="21.75" customHeight="1">
      <c r="A170" s="26"/>
      <c r="B170" s="132"/>
      <c r="C170" s="133" t="s">
        <v>292</v>
      </c>
      <c r="D170" s="133" t="s">
        <v>183</v>
      </c>
      <c r="E170" s="134" t="s">
        <v>2810</v>
      </c>
      <c r="F170" s="135" t="s">
        <v>2811</v>
      </c>
      <c r="G170" s="136" t="s">
        <v>197</v>
      </c>
      <c r="H170" s="137">
        <v>60</v>
      </c>
      <c r="I170" s="138">
        <v>840</v>
      </c>
      <c r="J170" s="138">
        <f t="shared" si="10"/>
        <v>50400</v>
      </c>
      <c r="K170" s="139"/>
      <c r="L170" s="27"/>
      <c r="M170" s="140" t="s">
        <v>1</v>
      </c>
      <c r="N170" s="141" t="s">
        <v>34</v>
      </c>
      <c r="O170" s="142">
        <v>0</v>
      </c>
      <c r="P170" s="142">
        <f t="shared" si="11"/>
        <v>0</v>
      </c>
      <c r="Q170" s="142">
        <v>0</v>
      </c>
      <c r="R170" s="142">
        <f t="shared" si="12"/>
        <v>0</v>
      </c>
      <c r="S170" s="142">
        <v>0</v>
      </c>
      <c r="T170" s="143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4" t="s">
        <v>187</v>
      </c>
      <c r="AT170" s="144" t="s">
        <v>183</v>
      </c>
      <c r="AU170" s="144" t="s">
        <v>79</v>
      </c>
      <c r="AY170" s="14" t="s">
        <v>182</v>
      </c>
      <c r="BE170" s="145">
        <f t="shared" si="14"/>
        <v>50400</v>
      </c>
      <c r="BF170" s="145">
        <f t="shared" si="15"/>
        <v>0</v>
      </c>
      <c r="BG170" s="145">
        <f t="shared" si="16"/>
        <v>0</v>
      </c>
      <c r="BH170" s="145">
        <f t="shared" si="17"/>
        <v>0</v>
      </c>
      <c r="BI170" s="145">
        <f t="shared" si="18"/>
        <v>0</v>
      </c>
      <c r="BJ170" s="14" t="s">
        <v>77</v>
      </c>
      <c r="BK170" s="145">
        <f t="shared" si="19"/>
        <v>50400</v>
      </c>
      <c r="BL170" s="14" t="s">
        <v>187</v>
      </c>
      <c r="BM170" s="144" t="s">
        <v>295</v>
      </c>
    </row>
    <row r="171" spans="1:65" s="2" customFormat="1" ht="21.75" customHeight="1">
      <c r="A171" s="26"/>
      <c r="B171" s="132"/>
      <c r="C171" s="133" t="s">
        <v>237</v>
      </c>
      <c r="D171" s="133" t="s">
        <v>183</v>
      </c>
      <c r="E171" s="134" t="s">
        <v>2812</v>
      </c>
      <c r="F171" s="135" t="s">
        <v>2813</v>
      </c>
      <c r="G171" s="136" t="s">
        <v>197</v>
      </c>
      <c r="H171" s="137">
        <v>22.8</v>
      </c>
      <c r="I171" s="138">
        <v>1207.5</v>
      </c>
      <c r="J171" s="138">
        <f t="shared" si="10"/>
        <v>27531</v>
      </c>
      <c r="K171" s="139"/>
      <c r="L171" s="27"/>
      <c r="M171" s="140" t="s">
        <v>1</v>
      </c>
      <c r="N171" s="141" t="s">
        <v>34</v>
      </c>
      <c r="O171" s="142">
        <v>0</v>
      </c>
      <c r="P171" s="142">
        <f t="shared" si="11"/>
        <v>0</v>
      </c>
      <c r="Q171" s="142">
        <v>0</v>
      </c>
      <c r="R171" s="142">
        <f t="shared" si="12"/>
        <v>0</v>
      </c>
      <c r="S171" s="142">
        <v>0</v>
      </c>
      <c r="T171" s="143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4" t="s">
        <v>187</v>
      </c>
      <c r="AT171" s="144" t="s">
        <v>183</v>
      </c>
      <c r="AU171" s="144" t="s">
        <v>79</v>
      </c>
      <c r="AY171" s="14" t="s">
        <v>182</v>
      </c>
      <c r="BE171" s="145">
        <f t="shared" si="14"/>
        <v>27531</v>
      </c>
      <c r="BF171" s="145">
        <f t="shared" si="15"/>
        <v>0</v>
      </c>
      <c r="BG171" s="145">
        <f t="shared" si="16"/>
        <v>0</v>
      </c>
      <c r="BH171" s="145">
        <f t="shared" si="17"/>
        <v>0</v>
      </c>
      <c r="BI171" s="145">
        <f t="shared" si="18"/>
        <v>0</v>
      </c>
      <c r="BJ171" s="14" t="s">
        <v>77</v>
      </c>
      <c r="BK171" s="145">
        <f t="shared" si="19"/>
        <v>27531</v>
      </c>
      <c r="BL171" s="14" t="s">
        <v>187</v>
      </c>
      <c r="BM171" s="144" t="s">
        <v>298</v>
      </c>
    </row>
    <row r="172" spans="1:65" s="2" customFormat="1" ht="21.75" customHeight="1">
      <c r="A172" s="26"/>
      <c r="B172" s="132"/>
      <c r="C172" s="133" t="s">
        <v>299</v>
      </c>
      <c r="D172" s="133" t="s">
        <v>183</v>
      </c>
      <c r="E172" s="134" t="s">
        <v>2814</v>
      </c>
      <c r="F172" s="135" t="s">
        <v>2815</v>
      </c>
      <c r="G172" s="136" t="s">
        <v>186</v>
      </c>
      <c r="H172" s="137">
        <v>8</v>
      </c>
      <c r="I172" s="138">
        <v>1270.5</v>
      </c>
      <c r="J172" s="138">
        <f t="shared" si="10"/>
        <v>10164</v>
      </c>
      <c r="K172" s="139"/>
      <c r="L172" s="27"/>
      <c r="M172" s="140" t="s">
        <v>1</v>
      </c>
      <c r="N172" s="141" t="s">
        <v>34</v>
      </c>
      <c r="O172" s="142">
        <v>0</v>
      </c>
      <c r="P172" s="142">
        <f t="shared" si="11"/>
        <v>0</v>
      </c>
      <c r="Q172" s="142">
        <v>0</v>
      </c>
      <c r="R172" s="142">
        <f t="shared" si="12"/>
        <v>0</v>
      </c>
      <c r="S172" s="142">
        <v>0</v>
      </c>
      <c r="T172" s="143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4" t="s">
        <v>187</v>
      </c>
      <c r="AT172" s="144" t="s">
        <v>183</v>
      </c>
      <c r="AU172" s="144" t="s">
        <v>79</v>
      </c>
      <c r="AY172" s="14" t="s">
        <v>182</v>
      </c>
      <c r="BE172" s="145">
        <f t="shared" si="14"/>
        <v>10164</v>
      </c>
      <c r="BF172" s="145">
        <f t="shared" si="15"/>
        <v>0</v>
      </c>
      <c r="BG172" s="145">
        <f t="shared" si="16"/>
        <v>0</v>
      </c>
      <c r="BH172" s="145">
        <f t="shared" si="17"/>
        <v>0</v>
      </c>
      <c r="BI172" s="145">
        <f t="shared" si="18"/>
        <v>0</v>
      </c>
      <c r="BJ172" s="14" t="s">
        <v>77</v>
      </c>
      <c r="BK172" s="145">
        <f t="shared" si="19"/>
        <v>10164</v>
      </c>
      <c r="BL172" s="14" t="s">
        <v>187</v>
      </c>
      <c r="BM172" s="144" t="s">
        <v>302</v>
      </c>
    </row>
    <row r="173" spans="1:65" s="2" customFormat="1" ht="21.75" customHeight="1">
      <c r="A173" s="26"/>
      <c r="B173" s="132"/>
      <c r="C173" s="133" t="s">
        <v>240</v>
      </c>
      <c r="D173" s="133" t="s">
        <v>183</v>
      </c>
      <c r="E173" s="134" t="s">
        <v>2816</v>
      </c>
      <c r="F173" s="135" t="s">
        <v>2817</v>
      </c>
      <c r="G173" s="136" t="s">
        <v>2818</v>
      </c>
      <c r="H173" s="137">
        <v>1</v>
      </c>
      <c r="I173" s="138">
        <v>2772</v>
      </c>
      <c r="J173" s="138">
        <f t="shared" si="10"/>
        <v>2772</v>
      </c>
      <c r="K173" s="139"/>
      <c r="L173" s="27"/>
      <c r="M173" s="140" t="s">
        <v>1</v>
      </c>
      <c r="N173" s="141" t="s">
        <v>34</v>
      </c>
      <c r="O173" s="142">
        <v>0</v>
      </c>
      <c r="P173" s="142">
        <f t="shared" si="11"/>
        <v>0</v>
      </c>
      <c r="Q173" s="142">
        <v>0</v>
      </c>
      <c r="R173" s="142">
        <f t="shared" si="12"/>
        <v>0</v>
      </c>
      <c r="S173" s="142">
        <v>0</v>
      </c>
      <c r="T173" s="143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4" t="s">
        <v>187</v>
      </c>
      <c r="AT173" s="144" t="s">
        <v>183</v>
      </c>
      <c r="AU173" s="144" t="s">
        <v>79</v>
      </c>
      <c r="AY173" s="14" t="s">
        <v>182</v>
      </c>
      <c r="BE173" s="145">
        <f t="shared" si="14"/>
        <v>2772</v>
      </c>
      <c r="BF173" s="145">
        <f t="shared" si="15"/>
        <v>0</v>
      </c>
      <c r="BG173" s="145">
        <f t="shared" si="16"/>
        <v>0</v>
      </c>
      <c r="BH173" s="145">
        <f t="shared" si="17"/>
        <v>0</v>
      </c>
      <c r="BI173" s="145">
        <f t="shared" si="18"/>
        <v>0</v>
      </c>
      <c r="BJ173" s="14" t="s">
        <v>77</v>
      </c>
      <c r="BK173" s="145">
        <f t="shared" si="19"/>
        <v>2772</v>
      </c>
      <c r="BL173" s="14" t="s">
        <v>187</v>
      </c>
      <c r="BM173" s="144" t="s">
        <v>305</v>
      </c>
    </row>
    <row r="174" spans="1:65" s="2" customFormat="1" ht="21.75" customHeight="1">
      <c r="A174" s="26"/>
      <c r="B174" s="132"/>
      <c r="C174" s="133" t="s">
        <v>306</v>
      </c>
      <c r="D174" s="133" t="s">
        <v>183</v>
      </c>
      <c r="E174" s="134" t="s">
        <v>2819</v>
      </c>
      <c r="F174" s="135" t="s">
        <v>2820</v>
      </c>
      <c r="G174" s="136" t="s">
        <v>2818</v>
      </c>
      <c r="H174" s="137">
        <v>1</v>
      </c>
      <c r="I174" s="138">
        <v>3780</v>
      </c>
      <c r="J174" s="138">
        <f t="shared" si="10"/>
        <v>3780</v>
      </c>
      <c r="K174" s="139"/>
      <c r="L174" s="27"/>
      <c r="M174" s="140" t="s">
        <v>1</v>
      </c>
      <c r="N174" s="141" t="s">
        <v>34</v>
      </c>
      <c r="O174" s="142">
        <v>0</v>
      </c>
      <c r="P174" s="142">
        <f t="shared" si="11"/>
        <v>0</v>
      </c>
      <c r="Q174" s="142">
        <v>0</v>
      </c>
      <c r="R174" s="142">
        <f t="shared" si="12"/>
        <v>0</v>
      </c>
      <c r="S174" s="142">
        <v>0</v>
      </c>
      <c r="T174" s="143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4" t="s">
        <v>187</v>
      </c>
      <c r="AT174" s="144" t="s">
        <v>183</v>
      </c>
      <c r="AU174" s="144" t="s">
        <v>79</v>
      </c>
      <c r="AY174" s="14" t="s">
        <v>182</v>
      </c>
      <c r="BE174" s="145">
        <f t="shared" si="14"/>
        <v>3780</v>
      </c>
      <c r="BF174" s="145">
        <f t="shared" si="15"/>
        <v>0</v>
      </c>
      <c r="BG174" s="145">
        <f t="shared" si="16"/>
        <v>0</v>
      </c>
      <c r="BH174" s="145">
        <f t="shared" si="17"/>
        <v>0</v>
      </c>
      <c r="BI174" s="145">
        <f t="shared" si="18"/>
        <v>0</v>
      </c>
      <c r="BJ174" s="14" t="s">
        <v>77</v>
      </c>
      <c r="BK174" s="145">
        <f t="shared" si="19"/>
        <v>3780</v>
      </c>
      <c r="BL174" s="14" t="s">
        <v>187</v>
      </c>
      <c r="BM174" s="144" t="s">
        <v>309</v>
      </c>
    </row>
    <row r="175" spans="1:65" s="2" customFormat="1" ht="16.5" customHeight="1">
      <c r="A175" s="26"/>
      <c r="B175" s="132"/>
      <c r="C175" s="133" t="s">
        <v>243</v>
      </c>
      <c r="D175" s="133" t="s">
        <v>183</v>
      </c>
      <c r="E175" s="134" t="s">
        <v>2821</v>
      </c>
      <c r="F175" s="135" t="s">
        <v>2822</v>
      </c>
      <c r="G175" s="136" t="s">
        <v>2823</v>
      </c>
      <c r="H175" s="137">
        <v>1</v>
      </c>
      <c r="I175" s="138">
        <v>2005.5</v>
      </c>
      <c r="J175" s="138">
        <f t="shared" si="10"/>
        <v>2005.5</v>
      </c>
      <c r="K175" s="139"/>
      <c r="L175" s="27"/>
      <c r="M175" s="140" t="s">
        <v>1</v>
      </c>
      <c r="N175" s="141" t="s">
        <v>34</v>
      </c>
      <c r="O175" s="142">
        <v>0</v>
      </c>
      <c r="P175" s="142">
        <f t="shared" si="11"/>
        <v>0</v>
      </c>
      <c r="Q175" s="142">
        <v>0</v>
      </c>
      <c r="R175" s="142">
        <f t="shared" si="12"/>
        <v>0</v>
      </c>
      <c r="S175" s="142">
        <v>0</v>
      </c>
      <c r="T175" s="143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4" t="s">
        <v>187</v>
      </c>
      <c r="AT175" s="144" t="s">
        <v>183</v>
      </c>
      <c r="AU175" s="144" t="s">
        <v>79</v>
      </c>
      <c r="AY175" s="14" t="s">
        <v>182</v>
      </c>
      <c r="BE175" s="145">
        <f t="shared" si="14"/>
        <v>2005.5</v>
      </c>
      <c r="BF175" s="145">
        <f t="shared" si="15"/>
        <v>0</v>
      </c>
      <c r="BG175" s="145">
        <f t="shared" si="16"/>
        <v>0</v>
      </c>
      <c r="BH175" s="145">
        <f t="shared" si="17"/>
        <v>0</v>
      </c>
      <c r="BI175" s="145">
        <f t="shared" si="18"/>
        <v>0</v>
      </c>
      <c r="BJ175" s="14" t="s">
        <v>77</v>
      </c>
      <c r="BK175" s="145">
        <f t="shared" si="19"/>
        <v>2005.5</v>
      </c>
      <c r="BL175" s="14" t="s">
        <v>187</v>
      </c>
      <c r="BM175" s="144" t="s">
        <v>312</v>
      </c>
    </row>
    <row r="176" spans="1:65" s="2" customFormat="1" ht="16.5" customHeight="1">
      <c r="A176" s="26"/>
      <c r="B176" s="132"/>
      <c r="C176" s="133" t="s">
        <v>313</v>
      </c>
      <c r="D176" s="133" t="s">
        <v>183</v>
      </c>
      <c r="E176" s="134" t="s">
        <v>2824</v>
      </c>
      <c r="F176" s="135" t="s">
        <v>2825</v>
      </c>
      <c r="G176" s="136" t="s">
        <v>186</v>
      </c>
      <c r="H176" s="137">
        <v>2</v>
      </c>
      <c r="I176" s="138">
        <v>3675</v>
      </c>
      <c r="J176" s="138">
        <f t="shared" si="10"/>
        <v>7350</v>
      </c>
      <c r="K176" s="139"/>
      <c r="L176" s="27"/>
      <c r="M176" s="140" t="s">
        <v>1</v>
      </c>
      <c r="N176" s="141" t="s">
        <v>34</v>
      </c>
      <c r="O176" s="142">
        <v>0</v>
      </c>
      <c r="P176" s="142">
        <f t="shared" si="11"/>
        <v>0</v>
      </c>
      <c r="Q176" s="142">
        <v>0</v>
      </c>
      <c r="R176" s="142">
        <f t="shared" si="12"/>
        <v>0</v>
      </c>
      <c r="S176" s="142">
        <v>0</v>
      </c>
      <c r="T176" s="143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4" t="s">
        <v>187</v>
      </c>
      <c r="AT176" s="144" t="s">
        <v>183</v>
      </c>
      <c r="AU176" s="144" t="s">
        <v>79</v>
      </c>
      <c r="AY176" s="14" t="s">
        <v>182</v>
      </c>
      <c r="BE176" s="145">
        <f t="shared" si="14"/>
        <v>7350</v>
      </c>
      <c r="BF176" s="145">
        <f t="shared" si="15"/>
        <v>0</v>
      </c>
      <c r="BG176" s="145">
        <f t="shared" si="16"/>
        <v>0</v>
      </c>
      <c r="BH176" s="145">
        <f t="shared" si="17"/>
        <v>0</v>
      </c>
      <c r="BI176" s="145">
        <f t="shared" si="18"/>
        <v>0</v>
      </c>
      <c r="BJ176" s="14" t="s">
        <v>77</v>
      </c>
      <c r="BK176" s="145">
        <f t="shared" si="19"/>
        <v>7350</v>
      </c>
      <c r="BL176" s="14" t="s">
        <v>187</v>
      </c>
      <c r="BM176" s="144" t="s">
        <v>316</v>
      </c>
    </row>
    <row r="177" spans="1:65" s="2" customFormat="1" ht="16.5" customHeight="1">
      <c r="A177" s="26"/>
      <c r="B177" s="132"/>
      <c r="C177" s="133" t="s">
        <v>246</v>
      </c>
      <c r="D177" s="133" t="s">
        <v>183</v>
      </c>
      <c r="E177" s="134" t="s">
        <v>2826</v>
      </c>
      <c r="F177" s="135" t="s">
        <v>2827</v>
      </c>
      <c r="G177" s="136" t="s">
        <v>197</v>
      </c>
      <c r="H177" s="137">
        <v>98</v>
      </c>
      <c r="I177" s="138">
        <v>336</v>
      </c>
      <c r="J177" s="138">
        <f t="shared" si="10"/>
        <v>32928</v>
      </c>
      <c r="K177" s="139"/>
      <c r="L177" s="27"/>
      <c r="M177" s="140" t="s">
        <v>1</v>
      </c>
      <c r="N177" s="141" t="s">
        <v>34</v>
      </c>
      <c r="O177" s="142">
        <v>0</v>
      </c>
      <c r="P177" s="142">
        <f t="shared" si="11"/>
        <v>0</v>
      </c>
      <c r="Q177" s="142">
        <v>0</v>
      </c>
      <c r="R177" s="142">
        <f t="shared" si="12"/>
        <v>0</v>
      </c>
      <c r="S177" s="142">
        <v>0</v>
      </c>
      <c r="T177" s="143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4" t="s">
        <v>187</v>
      </c>
      <c r="AT177" s="144" t="s">
        <v>183</v>
      </c>
      <c r="AU177" s="144" t="s">
        <v>79</v>
      </c>
      <c r="AY177" s="14" t="s">
        <v>182</v>
      </c>
      <c r="BE177" s="145">
        <f t="shared" si="14"/>
        <v>32928</v>
      </c>
      <c r="BF177" s="145">
        <f t="shared" si="15"/>
        <v>0</v>
      </c>
      <c r="BG177" s="145">
        <f t="shared" si="16"/>
        <v>0</v>
      </c>
      <c r="BH177" s="145">
        <f t="shared" si="17"/>
        <v>0</v>
      </c>
      <c r="BI177" s="145">
        <f t="shared" si="18"/>
        <v>0</v>
      </c>
      <c r="BJ177" s="14" t="s">
        <v>77</v>
      </c>
      <c r="BK177" s="145">
        <f t="shared" si="19"/>
        <v>32928</v>
      </c>
      <c r="BL177" s="14" t="s">
        <v>187</v>
      </c>
      <c r="BM177" s="144" t="s">
        <v>320</v>
      </c>
    </row>
    <row r="178" spans="1:65" s="2" customFormat="1" ht="16.5" customHeight="1">
      <c r="A178" s="26"/>
      <c r="B178" s="132"/>
      <c r="C178" s="133" t="s">
        <v>321</v>
      </c>
      <c r="D178" s="133" t="s">
        <v>183</v>
      </c>
      <c r="E178" s="134" t="s">
        <v>2828</v>
      </c>
      <c r="F178" s="135" t="s">
        <v>2829</v>
      </c>
      <c r="G178" s="136" t="s">
        <v>2823</v>
      </c>
      <c r="H178" s="137">
        <v>1</v>
      </c>
      <c r="I178" s="138">
        <v>4725</v>
      </c>
      <c r="J178" s="138">
        <f t="shared" si="10"/>
        <v>4725</v>
      </c>
      <c r="K178" s="139"/>
      <c r="L178" s="27"/>
      <c r="M178" s="140" t="s">
        <v>1</v>
      </c>
      <c r="N178" s="141" t="s">
        <v>34</v>
      </c>
      <c r="O178" s="142">
        <v>0</v>
      </c>
      <c r="P178" s="142">
        <f t="shared" si="11"/>
        <v>0</v>
      </c>
      <c r="Q178" s="142">
        <v>0</v>
      </c>
      <c r="R178" s="142">
        <f t="shared" si="12"/>
        <v>0</v>
      </c>
      <c r="S178" s="142">
        <v>0</v>
      </c>
      <c r="T178" s="143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4" t="s">
        <v>187</v>
      </c>
      <c r="AT178" s="144" t="s">
        <v>183</v>
      </c>
      <c r="AU178" s="144" t="s">
        <v>79</v>
      </c>
      <c r="AY178" s="14" t="s">
        <v>182</v>
      </c>
      <c r="BE178" s="145">
        <f t="shared" si="14"/>
        <v>4725</v>
      </c>
      <c r="BF178" s="145">
        <f t="shared" si="15"/>
        <v>0</v>
      </c>
      <c r="BG178" s="145">
        <f t="shared" si="16"/>
        <v>0</v>
      </c>
      <c r="BH178" s="145">
        <f t="shared" si="17"/>
        <v>0</v>
      </c>
      <c r="BI178" s="145">
        <f t="shared" si="18"/>
        <v>0</v>
      </c>
      <c r="BJ178" s="14" t="s">
        <v>77</v>
      </c>
      <c r="BK178" s="145">
        <f t="shared" si="19"/>
        <v>4725</v>
      </c>
      <c r="BL178" s="14" t="s">
        <v>187</v>
      </c>
      <c r="BM178" s="144" t="s">
        <v>324</v>
      </c>
    </row>
    <row r="179" spans="1:65" s="2" customFormat="1" ht="16.5" customHeight="1">
      <c r="A179" s="26"/>
      <c r="B179" s="132"/>
      <c r="C179" s="133" t="s">
        <v>249</v>
      </c>
      <c r="D179" s="133" t="s">
        <v>183</v>
      </c>
      <c r="E179" s="134" t="s">
        <v>2830</v>
      </c>
      <c r="F179" s="135" t="s">
        <v>2831</v>
      </c>
      <c r="G179" s="136" t="s">
        <v>197</v>
      </c>
      <c r="H179" s="137">
        <v>2</v>
      </c>
      <c r="I179" s="138">
        <v>89.25</v>
      </c>
      <c r="J179" s="138">
        <f t="shared" si="10"/>
        <v>178.5</v>
      </c>
      <c r="K179" s="139"/>
      <c r="L179" s="27"/>
      <c r="M179" s="140" t="s">
        <v>1</v>
      </c>
      <c r="N179" s="141" t="s">
        <v>34</v>
      </c>
      <c r="O179" s="142">
        <v>0</v>
      </c>
      <c r="P179" s="142">
        <f t="shared" si="11"/>
        <v>0</v>
      </c>
      <c r="Q179" s="142">
        <v>0</v>
      </c>
      <c r="R179" s="142">
        <f t="shared" si="12"/>
        <v>0</v>
      </c>
      <c r="S179" s="142">
        <v>0</v>
      </c>
      <c r="T179" s="143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4" t="s">
        <v>187</v>
      </c>
      <c r="AT179" s="144" t="s">
        <v>183</v>
      </c>
      <c r="AU179" s="144" t="s">
        <v>79</v>
      </c>
      <c r="AY179" s="14" t="s">
        <v>182</v>
      </c>
      <c r="BE179" s="145">
        <f t="shared" si="14"/>
        <v>178.5</v>
      </c>
      <c r="BF179" s="145">
        <f t="shared" si="15"/>
        <v>0</v>
      </c>
      <c r="BG179" s="145">
        <f t="shared" si="16"/>
        <v>0</v>
      </c>
      <c r="BH179" s="145">
        <f t="shared" si="17"/>
        <v>0</v>
      </c>
      <c r="BI179" s="145">
        <f t="shared" si="18"/>
        <v>0</v>
      </c>
      <c r="BJ179" s="14" t="s">
        <v>77</v>
      </c>
      <c r="BK179" s="145">
        <f t="shared" si="19"/>
        <v>178.5</v>
      </c>
      <c r="BL179" s="14" t="s">
        <v>187</v>
      </c>
      <c r="BM179" s="144" t="s">
        <v>327</v>
      </c>
    </row>
    <row r="180" spans="1:65" s="2" customFormat="1" ht="16.5" customHeight="1">
      <c r="A180" s="26"/>
      <c r="B180" s="132"/>
      <c r="C180" s="133" t="s">
        <v>328</v>
      </c>
      <c r="D180" s="133" t="s">
        <v>183</v>
      </c>
      <c r="E180" s="134" t="s">
        <v>2832</v>
      </c>
      <c r="F180" s="135" t="s">
        <v>2833</v>
      </c>
      <c r="G180" s="136" t="s">
        <v>2823</v>
      </c>
      <c r="H180" s="137">
        <v>1</v>
      </c>
      <c r="I180" s="138">
        <v>7140</v>
      </c>
      <c r="J180" s="138">
        <f t="shared" si="10"/>
        <v>7140</v>
      </c>
      <c r="K180" s="139"/>
      <c r="L180" s="27"/>
      <c r="M180" s="140" t="s">
        <v>1</v>
      </c>
      <c r="N180" s="141" t="s">
        <v>34</v>
      </c>
      <c r="O180" s="142">
        <v>0</v>
      </c>
      <c r="P180" s="142">
        <f t="shared" si="11"/>
        <v>0</v>
      </c>
      <c r="Q180" s="142">
        <v>0</v>
      </c>
      <c r="R180" s="142">
        <f t="shared" si="12"/>
        <v>0</v>
      </c>
      <c r="S180" s="142">
        <v>0</v>
      </c>
      <c r="T180" s="143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4" t="s">
        <v>187</v>
      </c>
      <c r="AT180" s="144" t="s">
        <v>183</v>
      </c>
      <c r="AU180" s="144" t="s">
        <v>79</v>
      </c>
      <c r="AY180" s="14" t="s">
        <v>182</v>
      </c>
      <c r="BE180" s="145">
        <f t="shared" si="14"/>
        <v>7140</v>
      </c>
      <c r="BF180" s="145">
        <f t="shared" si="15"/>
        <v>0</v>
      </c>
      <c r="BG180" s="145">
        <f t="shared" si="16"/>
        <v>0</v>
      </c>
      <c r="BH180" s="145">
        <f t="shared" si="17"/>
        <v>0</v>
      </c>
      <c r="BI180" s="145">
        <f t="shared" si="18"/>
        <v>0</v>
      </c>
      <c r="BJ180" s="14" t="s">
        <v>77</v>
      </c>
      <c r="BK180" s="145">
        <f t="shared" si="19"/>
        <v>7140</v>
      </c>
      <c r="BL180" s="14" t="s">
        <v>187</v>
      </c>
      <c r="BM180" s="144" t="s">
        <v>331</v>
      </c>
    </row>
    <row r="181" spans="1:65" s="2" customFormat="1" ht="16.5" customHeight="1">
      <c r="A181" s="26"/>
      <c r="B181" s="132"/>
      <c r="C181" s="133" t="s">
        <v>252</v>
      </c>
      <c r="D181" s="133" t="s">
        <v>183</v>
      </c>
      <c r="E181" s="134" t="s">
        <v>2834</v>
      </c>
      <c r="F181" s="135" t="s">
        <v>2835</v>
      </c>
      <c r="G181" s="136" t="s">
        <v>2823</v>
      </c>
      <c r="H181" s="137">
        <v>1</v>
      </c>
      <c r="I181" s="138">
        <v>5460</v>
      </c>
      <c r="J181" s="138">
        <f t="shared" si="10"/>
        <v>5460</v>
      </c>
      <c r="K181" s="139"/>
      <c r="L181" s="27"/>
      <c r="M181" s="140" t="s">
        <v>1</v>
      </c>
      <c r="N181" s="141" t="s">
        <v>34</v>
      </c>
      <c r="O181" s="142">
        <v>0</v>
      </c>
      <c r="P181" s="142">
        <f t="shared" si="11"/>
        <v>0</v>
      </c>
      <c r="Q181" s="142">
        <v>0</v>
      </c>
      <c r="R181" s="142">
        <f t="shared" si="12"/>
        <v>0</v>
      </c>
      <c r="S181" s="142">
        <v>0</v>
      </c>
      <c r="T181" s="143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4" t="s">
        <v>187</v>
      </c>
      <c r="AT181" s="144" t="s">
        <v>183</v>
      </c>
      <c r="AU181" s="144" t="s">
        <v>79</v>
      </c>
      <c r="AY181" s="14" t="s">
        <v>182</v>
      </c>
      <c r="BE181" s="145">
        <f t="shared" si="14"/>
        <v>5460</v>
      </c>
      <c r="BF181" s="145">
        <f t="shared" si="15"/>
        <v>0</v>
      </c>
      <c r="BG181" s="145">
        <f t="shared" si="16"/>
        <v>0</v>
      </c>
      <c r="BH181" s="145">
        <f t="shared" si="17"/>
        <v>0</v>
      </c>
      <c r="BI181" s="145">
        <f t="shared" si="18"/>
        <v>0</v>
      </c>
      <c r="BJ181" s="14" t="s">
        <v>77</v>
      </c>
      <c r="BK181" s="145">
        <f t="shared" si="19"/>
        <v>5460</v>
      </c>
      <c r="BL181" s="14" t="s">
        <v>187</v>
      </c>
      <c r="BM181" s="144" t="s">
        <v>334</v>
      </c>
    </row>
    <row r="182" spans="1:65" s="2" customFormat="1" ht="16.5" customHeight="1">
      <c r="A182" s="26"/>
      <c r="B182" s="132"/>
      <c r="C182" s="133" t="s">
        <v>335</v>
      </c>
      <c r="D182" s="133" t="s">
        <v>183</v>
      </c>
      <c r="E182" s="134" t="s">
        <v>2836</v>
      </c>
      <c r="F182" s="135" t="s">
        <v>1618</v>
      </c>
      <c r="G182" s="136" t="s">
        <v>693</v>
      </c>
      <c r="H182" s="137">
        <v>1</v>
      </c>
      <c r="I182" s="138">
        <v>5250</v>
      </c>
      <c r="J182" s="138">
        <f t="shared" si="10"/>
        <v>5250</v>
      </c>
      <c r="K182" s="139"/>
      <c r="L182" s="27"/>
      <c r="M182" s="140" t="s">
        <v>1</v>
      </c>
      <c r="N182" s="141" t="s">
        <v>34</v>
      </c>
      <c r="O182" s="142">
        <v>0</v>
      </c>
      <c r="P182" s="142">
        <f t="shared" si="11"/>
        <v>0</v>
      </c>
      <c r="Q182" s="142">
        <v>0</v>
      </c>
      <c r="R182" s="142">
        <f t="shared" si="12"/>
        <v>0</v>
      </c>
      <c r="S182" s="142">
        <v>0</v>
      </c>
      <c r="T182" s="143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4" t="s">
        <v>187</v>
      </c>
      <c r="AT182" s="144" t="s">
        <v>183</v>
      </c>
      <c r="AU182" s="144" t="s">
        <v>79</v>
      </c>
      <c r="AY182" s="14" t="s">
        <v>182</v>
      </c>
      <c r="BE182" s="145">
        <f t="shared" si="14"/>
        <v>5250</v>
      </c>
      <c r="BF182" s="145">
        <f t="shared" si="15"/>
        <v>0</v>
      </c>
      <c r="BG182" s="145">
        <f t="shared" si="16"/>
        <v>0</v>
      </c>
      <c r="BH182" s="145">
        <f t="shared" si="17"/>
        <v>0</v>
      </c>
      <c r="BI182" s="145">
        <f t="shared" si="18"/>
        <v>0</v>
      </c>
      <c r="BJ182" s="14" t="s">
        <v>77</v>
      </c>
      <c r="BK182" s="145">
        <f t="shared" si="19"/>
        <v>5250</v>
      </c>
      <c r="BL182" s="14" t="s">
        <v>187</v>
      </c>
      <c r="BM182" s="144" t="s">
        <v>338</v>
      </c>
    </row>
    <row r="183" spans="1:65" s="11" customFormat="1" ht="22.9" customHeight="1">
      <c r="B183" s="122"/>
      <c r="D183" s="123" t="s">
        <v>68</v>
      </c>
      <c r="E183" s="164" t="s">
        <v>1674</v>
      </c>
      <c r="F183" s="164" t="s">
        <v>1675</v>
      </c>
      <c r="J183" s="165">
        <f>BK183</f>
        <v>11760</v>
      </c>
      <c r="L183" s="122"/>
      <c r="M183" s="126"/>
      <c r="N183" s="127"/>
      <c r="O183" s="127"/>
      <c r="P183" s="128">
        <f>SUM(P184:P189)</f>
        <v>0</v>
      </c>
      <c r="Q183" s="127"/>
      <c r="R183" s="128">
        <f>SUM(R184:R189)</f>
        <v>0</v>
      </c>
      <c r="S183" s="127"/>
      <c r="T183" s="129">
        <f>SUM(T184:T189)</f>
        <v>0</v>
      </c>
      <c r="AR183" s="123" t="s">
        <v>79</v>
      </c>
      <c r="AT183" s="130" t="s">
        <v>68</v>
      </c>
      <c r="AU183" s="130" t="s">
        <v>77</v>
      </c>
      <c r="AY183" s="123" t="s">
        <v>182</v>
      </c>
      <c r="BK183" s="131">
        <f>SUM(BK184:BK189)</f>
        <v>11760</v>
      </c>
    </row>
    <row r="184" spans="1:65" s="2" customFormat="1" ht="16.5" customHeight="1">
      <c r="A184" s="26"/>
      <c r="B184" s="132"/>
      <c r="C184" s="133" t="s">
        <v>256</v>
      </c>
      <c r="D184" s="133" t="s">
        <v>183</v>
      </c>
      <c r="E184" s="134" t="s">
        <v>2837</v>
      </c>
      <c r="F184" s="135" t="s">
        <v>2838</v>
      </c>
      <c r="G184" s="136" t="s">
        <v>1021</v>
      </c>
      <c r="H184" s="137">
        <v>2</v>
      </c>
      <c r="I184" s="138">
        <v>504</v>
      </c>
      <c r="J184" s="138">
        <f t="shared" ref="J184:J189" si="20">ROUND(I184*H184,2)</f>
        <v>1008</v>
      </c>
      <c r="K184" s="139"/>
      <c r="L184" s="27"/>
      <c r="M184" s="140" t="s">
        <v>1</v>
      </c>
      <c r="N184" s="141" t="s">
        <v>34</v>
      </c>
      <c r="O184" s="142">
        <v>0</v>
      </c>
      <c r="P184" s="142">
        <f t="shared" ref="P184:P189" si="21">O184*H184</f>
        <v>0</v>
      </c>
      <c r="Q184" s="142">
        <v>0</v>
      </c>
      <c r="R184" s="142">
        <f t="shared" ref="R184:R189" si="22">Q184*H184</f>
        <v>0</v>
      </c>
      <c r="S184" s="142">
        <v>0</v>
      </c>
      <c r="T184" s="143">
        <f t="shared" ref="T184:T189" si="23"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4" t="s">
        <v>187</v>
      </c>
      <c r="AT184" s="144" t="s">
        <v>183</v>
      </c>
      <c r="AU184" s="144" t="s">
        <v>79</v>
      </c>
      <c r="AY184" s="14" t="s">
        <v>182</v>
      </c>
      <c r="BE184" s="145">
        <f t="shared" ref="BE184:BE189" si="24">IF(N184="základní",J184,0)</f>
        <v>1008</v>
      </c>
      <c r="BF184" s="145">
        <f t="shared" ref="BF184:BF189" si="25">IF(N184="snížená",J184,0)</f>
        <v>0</v>
      </c>
      <c r="BG184" s="145">
        <f t="shared" ref="BG184:BG189" si="26">IF(N184="zákl. přenesená",J184,0)</f>
        <v>0</v>
      </c>
      <c r="BH184" s="145">
        <f t="shared" ref="BH184:BH189" si="27">IF(N184="sníž. přenesená",J184,0)</f>
        <v>0</v>
      </c>
      <c r="BI184" s="145">
        <f t="shared" ref="BI184:BI189" si="28">IF(N184="nulová",J184,0)</f>
        <v>0</v>
      </c>
      <c r="BJ184" s="14" t="s">
        <v>77</v>
      </c>
      <c r="BK184" s="145">
        <f t="shared" ref="BK184:BK189" si="29">ROUND(I184*H184,2)</f>
        <v>1008</v>
      </c>
      <c r="BL184" s="14" t="s">
        <v>187</v>
      </c>
      <c r="BM184" s="144" t="s">
        <v>358</v>
      </c>
    </row>
    <row r="185" spans="1:65" s="2" customFormat="1" ht="16.5" customHeight="1">
      <c r="A185" s="26"/>
      <c r="B185" s="132"/>
      <c r="C185" s="133" t="s">
        <v>359</v>
      </c>
      <c r="D185" s="133" t="s">
        <v>183</v>
      </c>
      <c r="E185" s="134" t="s">
        <v>2839</v>
      </c>
      <c r="F185" s="135" t="s">
        <v>2840</v>
      </c>
      <c r="G185" s="136" t="s">
        <v>1021</v>
      </c>
      <c r="H185" s="137">
        <v>2</v>
      </c>
      <c r="I185" s="138">
        <v>357</v>
      </c>
      <c r="J185" s="138">
        <f t="shared" si="20"/>
        <v>714</v>
      </c>
      <c r="K185" s="139"/>
      <c r="L185" s="27"/>
      <c r="M185" s="140" t="s">
        <v>1</v>
      </c>
      <c r="N185" s="141" t="s">
        <v>34</v>
      </c>
      <c r="O185" s="142">
        <v>0</v>
      </c>
      <c r="P185" s="142">
        <f t="shared" si="21"/>
        <v>0</v>
      </c>
      <c r="Q185" s="142">
        <v>0</v>
      </c>
      <c r="R185" s="142">
        <f t="shared" si="22"/>
        <v>0</v>
      </c>
      <c r="S185" s="142">
        <v>0</v>
      </c>
      <c r="T185" s="143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4" t="s">
        <v>187</v>
      </c>
      <c r="AT185" s="144" t="s">
        <v>183</v>
      </c>
      <c r="AU185" s="144" t="s">
        <v>79</v>
      </c>
      <c r="AY185" s="14" t="s">
        <v>182</v>
      </c>
      <c r="BE185" s="145">
        <f t="shared" si="24"/>
        <v>714</v>
      </c>
      <c r="BF185" s="145">
        <f t="shared" si="25"/>
        <v>0</v>
      </c>
      <c r="BG185" s="145">
        <f t="shared" si="26"/>
        <v>0</v>
      </c>
      <c r="BH185" s="145">
        <f t="shared" si="27"/>
        <v>0</v>
      </c>
      <c r="BI185" s="145">
        <f t="shared" si="28"/>
        <v>0</v>
      </c>
      <c r="BJ185" s="14" t="s">
        <v>77</v>
      </c>
      <c r="BK185" s="145">
        <f t="shared" si="29"/>
        <v>714</v>
      </c>
      <c r="BL185" s="14" t="s">
        <v>187</v>
      </c>
      <c r="BM185" s="144" t="s">
        <v>362</v>
      </c>
    </row>
    <row r="186" spans="1:65" s="2" customFormat="1" ht="16.5" customHeight="1">
      <c r="A186" s="26"/>
      <c r="B186" s="132"/>
      <c r="C186" s="133" t="s">
        <v>259</v>
      </c>
      <c r="D186" s="133" t="s">
        <v>183</v>
      </c>
      <c r="E186" s="134" t="s">
        <v>2841</v>
      </c>
      <c r="F186" s="135" t="s">
        <v>2842</v>
      </c>
      <c r="G186" s="136" t="s">
        <v>1021</v>
      </c>
      <c r="H186" s="137">
        <v>2</v>
      </c>
      <c r="I186" s="138">
        <v>430.5</v>
      </c>
      <c r="J186" s="138">
        <f t="shared" si="20"/>
        <v>861</v>
      </c>
      <c r="K186" s="139"/>
      <c r="L186" s="27"/>
      <c r="M186" s="140" t="s">
        <v>1</v>
      </c>
      <c r="N186" s="141" t="s">
        <v>34</v>
      </c>
      <c r="O186" s="142">
        <v>0</v>
      </c>
      <c r="P186" s="142">
        <f t="shared" si="21"/>
        <v>0</v>
      </c>
      <c r="Q186" s="142">
        <v>0</v>
      </c>
      <c r="R186" s="142">
        <f t="shared" si="22"/>
        <v>0</v>
      </c>
      <c r="S186" s="142">
        <v>0</v>
      </c>
      <c r="T186" s="143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4" t="s">
        <v>187</v>
      </c>
      <c r="AT186" s="144" t="s">
        <v>183</v>
      </c>
      <c r="AU186" s="144" t="s">
        <v>79</v>
      </c>
      <c r="AY186" s="14" t="s">
        <v>182</v>
      </c>
      <c r="BE186" s="145">
        <f t="shared" si="24"/>
        <v>861</v>
      </c>
      <c r="BF186" s="145">
        <f t="shared" si="25"/>
        <v>0</v>
      </c>
      <c r="BG186" s="145">
        <f t="shared" si="26"/>
        <v>0</v>
      </c>
      <c r="BH186" s="145">
        <f t="shared" si="27"/>
        <v>0</v>
      </c>
      <c r="BI186" s="145">
        <f t="shared" si="28"/>
        <v>0</v>
      </c>
      <c r="BJ186" s="14" t="s">
        <v>77</v>
      </c>
      <c r="BK186" s="145">
        <f t="shared" si="29"/>
        <v>861</v>
      </c>
      <c r="BL186" s="14" t="s">
        <v>187</v>
      </c>
      <c r="BM186" s="144" t="s">
        <v>365</v>
      </c>
    </row>
    <row r="187" spans="1:65" s="2" customFormat="1" ht="16.5" customHeight="1">
      <c r="A187" s="26"/>
      <c r="B187" s="132"/>
      <c r="C187" s="133" t="s">
        <v>366</v>
      </c>
      <c r="D187" s="133" t="s">
        <v>183</v>
      </c>
      <c r="E187" s="134" t="s">
        <v>2843</v>
      </c>
      <c r="F187" s="135" t="s">
        <v>2844</v>
      </c>
      <c r="G187" s="136" t="s">
        <v>1021</v>
      </c>
      <c r="H187" s="137">
        <v>6</v>
      </c>
      <c r="I187" s="138">
        <v>399</v>
      </c>
      <c r="J187" s="138">
        <f t="shared" si="20"/>
        <v>2394</v>
      </c>
      <c r="K187" s="139"/>
      <c r="L187" s="27"/>
      <c r="M187" s="140" t="s">
        <v>1</v>
      </c>
      <c r="N187" s="141" t="s">
        <v>34</v>
      </c>
      <c r="O187" s="142">
        <v>0</v>
      </c>
      <c r="P187" s="142">
        <f t="shared" si="21"/>
        <v>0</v>
      </c>
      <c r="Q187" s="142">
        <v>0</v>
      </c>
      <c r="R187" s="142">
        <f t="shared" si="22"/>
        <v>0</v>
      </c>
      <c r="S187" s="142">
        <v>0</v>
      </c>
      <c r="T187" s="143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4" t="s">
        <v>187</v>
      </c>
      <c r="AT187" s="144" t="s">
        <v>183</v>
      </c>
      <c r="AU187" s="144" t="s">
        <v>79</v>
      </c>
      <c r="AY187" s="14" t="s">
        <v>182</v>
      </c>
      <c r="BE187" s="145">
        <f t="shared" si="24"/>
        <v>2394</v>
      </c>
      <c r="BF187" s="145">
        <f t="shared" si="25"/>
        <v>0</v>
      </c>
      <c r="BG187" s="145">
        <f t="shared" si="26"/>
        <v>0</v>
      </c>
      <c r="BH187" s="145">
        <f t="shared" si="27"/>
        <v>0</v>
      </c>
      <c r="BI187" s="145">
        <f t="shared" si="28"/>
        <v>0</v>
      </c>
      <c r="BJ187" s="14" t="s">
        <v>77</v>
      </c>
      <c r="BK187" s="145">
        <f t="shared" si="29"/>
        <v>2394</v>
      </c>
      <c r="BL187" s="14" t="s">
        <v>187</v>
      </c>
      <c r="BM187" s="144" t="s">
        <v>369</v>
      </c>
    </row>
    <row r="188" spans="1:65" s="2" customFormat="1" ht="16.5" customHeight="1">
      <c r="A188" s="26"/>
      <c r="B188" s="132"/>
      <c r="C188" s="133" t="s">
        <v>263</v>
      </c>
      <c r="D188" s="133" t="s">
        <v>183</v>
      </c>
      <c r="E188" s="134" t="s">
        <v>2845</v>
      </c>
      <c r="F188" s="135" t="s">
        <v>2846</v>
      </c>
      <c r="G188" s="136" t="s">
        <v>1021</v>
      </c>
      <c r="H188" s="137">
        <v>2</v>
      </c>
      <c r="I188" s="138">
        <v>766.5</v>
      </c>
      <c r="J188" s="138">
        <f t="shared" si="20"/>
        <v>1533</v>
      </c>
      <c r="K188" s="139"/>
      <c r="L188" s="27"/>
      <c r="M188" s="140" t="s">
        <v>1</v>
      </c>
      <c r="N188" s="141" t="s">
        <v>34</v>
      </c>
      <c r="O188" s="142">
        <v>0</v>
      </c>
      <c r="P188" s="142">
        <f t="shared" si="21"/>
        <v>0</v>
      </c>
      <c r="Q188" s="142">
        <v>0</v>
      </c>
      <c r="R188" s="142">
        <f t="shared" si="22"/>
        <v>0</v>
      </c>
      <c r="S188" s="142">
        <v>0</v>
      </c>
      <c r="T188" s="143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4" t="s">
        <v>187</v>
      </c>
      <c r="AT188" s="144" t="s">
        <v>183</v>
      </c>
      <c r="AU188" s="144" t="s">
        <v>79</v>
      </c>
      <c r="AY188" s="14" t="s">
        <v>182</v>
      </c>
      <c r="BE188" s="145">
        <f t="shared" si="24"/>
        <v>1533</v>
      </c>
      <c r="BF188" s="145">
        <f t="shared" si="25"/>
        <v>0</v>
      </c>
      <c r="BG188" s="145">
        <f t="shared" si="26"/>
        <v>0</v>
      </c>
      <c r="BH188" s="145">
        <f t="shared" si="27"/>
        <v>0</v>
      </c>
      <c r="BI188" s="145">
        <f t="shared" si="28"/>
        <v>0</v>
      </c>
      <c r="BJ188" s="14" t="s">
        <v>77</v>
      </c>
      <c r="BK188" s="145">
        <f t="shared" si="29"/>
        <v>1533</v>
      </c>
      <c r="BL188" s="14" t="s">
        <v>187</v>
      </c>
      <c r="BM188" s="144" t="s">
        <v>372</v>
      </c>
    </row>
    <row r="189" spans="1:65" s="2" customFormat="1" ht="16.5" customHeight="1">
      <c r="A189" s="26"/>
      <c r="B189" s="132"/>
      <c r="C189" s="133" t="s">
        <v>373</v>
      </c>
      <c r="D189" s="133" t="s">
        <v>183</v>
      </c>
      <c r="E189" s="134" t="s">
        <v>2847</v>
      </c>
      <c r="F189" s="135" t="s">
        <v>1618</v>
      </c>
      <c r="G189" s="136" t="s">
        <v>693</v>
      </c>
      <c r="H189" s="137">
        <v>1</v>
      </c>
      <c r="I189" s="138">
        <v>5250</v>
      </c>
      <c r="J189" s="138">
        <f t="shared" si="20"/>
        <v>5250</v>
      </c>
      <c r="K189" s="139"/>
      <c r="L189" s="27"/>
      <c r="M189" s="140" t="s">
        <v>1</v>
      </c>
      <c r="N189" s="141" t="s">
        <v>34</v>
      </c>
      <c r="O189" s="142">
        <v>0</v>
      </c>
      <c r="P189" s="142">
        <f t="shared" si="21"/>
        <v>0</v>
      </c>
      <c r="Q189" s="142">
        <v>0</v>
      </c>
      <c r="R189" s="142">
        <f t="shared" si="22"/>
        <v>0</v>
      </c>
      <c r="S189" s="142">
        <v>0</v>
      </c>
      <c r="T189" s="143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44" t="s">
        <v>187</v>
      </c>
      <c r="AT189" s="144" t="s">
        <v>183</v>
      </c>
      <c r="AU189" s="144" t="s">
        <v>79</v>
      </c>
      <c r="AY189" s="14" t="s">
        <v>182</v>
      </c>
      <c r="BE189" s="145">
        <f t="shared" si="24"/>
        <v>5250</v>
      </c>
      <c r="BF189" s="145">
        <f t="shared" si="25"/>
        <v>0</v>
      </c>
      <c r="BG189" s="145">
        <f t="shared" si="26"/>
        <v>0</v>
      </c>
      <c r="BH189" s="145">
        <f t="shared" si="27"/>
        <v>0</v>
      </c>
      <c r="BI189" s="145">
        <f t="shared" si="28"/>
        <v>0</v>
      </c>
      <c r="BJ189" s="14" t="s">
        <v>77</v>
      </c>
      <c r="BK189" s="145">
        <f t="shared" si="29"/>
        <v>5250</v>
      </c>
      <c r="BL189" s="14" t="s">
        <v>187</v>
      </c>
      <c r="BM189" s="144" t="s">
        <v>376</v>
      </c>
    </row>
    <row r="190" spans="1:65" s="11" customFormat="1" ht="22.9" customHeight="1">
      <c r="B190" s="122"/>
      <c r="D190" s="123" t="s">
        <v>68</v>
      </c>
      <c r="E190" s="164" t="s">
        <v>1779</v>
      </c>
      <c r="F190" s="164" t="s">
        <v>1780</v>
      </c>
      <c r="J190" s="165">
        <f>BK190</f>
        <v>10384.5</v>
      </c>
      <c r="L190" s="122"/>
      <c r="M190" s="126"/>
      <c r="N190" s="127"/>
      <c r="O190" s="127"/>
      <c r="P190" s="128">
        <f>SUM(P191:P193)</f>
        <v>0</v>
      </c>
      <c r="Q190" s="127"/>
      <c r="R190" s="128">
        <f>SUM(R191:R193)</f>
        <v>0</v>
      </c>
      <c r="S190" s="127"/>
      <c r="T190" s="129">
        <f>SUM(T191:T193)</f>
        <v>0</v>
      </c>
      <c r="AR190" s="123" t="s">
        <v>79</v>
      </c>
      <c r="AT190" s="130" t="s">
        <v>68</v>
      </c>
      <c r="AU190" s="130" t="s">
        <v>77</v>
      </c>
      <c r="AY190" s="123" t="s">
        <v>182</v>
      </c>
      <c r="BK190" s="131">
        <f>SUM(BK191:BK193)</f>
        <v>10384.5</v>
      </c>
    </row>
    <row r="191" spans="1:65" s="2" customFormat="1" ht="21.75" customHeight="1">
      <c r="A191" s="26"/>
      <c r="B191" s="132"/>
      <c r="C191" s="133" t="s">
        <v>266</v>
      </c>
      <c r="D191" s="133" t="s">
        <v>183</v>
      </c>
      <c r="E191" s="134" t="s">
        <v>2848</v>
      </c>
      <c r="F191" s="135" t="s">
        <v>2849</v>
      </c>
      <c r="G191" s="136" t="s">
        <v>2850</v>
      </c>
      <c r="H191" s="137">
        <v>1</v>
      </c>
      <c r="I191" s="138">
        <v>1764</v>
      </c>
      <c r="J191" s="138">
        <f>ROUND(I191*H191,2)</f>
        <v>1764</v>
      </c>
      <c r="K191" s="139"/>
      <c r="L191" s="27"/>
      <c r="M191" s="140" t="s">
        <v>1</v>
      </c>
      <c r="N191" s="141" t="s">
        <v>34</v>
      </c>
      <c r="O191" s="142">
        <v>0</v>
      </c>
      <c r="P191" s="142">
        <f>O191*H191</f>
        <v>0</v>
      </c>
      <c r="Q191" s="142">
        <v>0</v>
      </c>
      <c r="R191" s="142">
        <f>Q191*H191</f>
        <v>0</v>
      </c>
      <c r="S191" s="142">
        <v>0</v>
      </c>
      <c r="T191" s="143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44" t="s">
        <v>187</v>
      </c>
      <c r="AT191" s="144" t="s">
        <v>183</v>
      </c>
      <c r="AU191" s="144" t="s">
        <v>79</v>
      </c>
      <c r="AY191" s="14" t="s">
        <v>182</v>
      </c>
      <c r="BE191" s="145">
        <f>IF(N191="základní",J191,0)</f>
        <v>1764</v>
      </c>
      <c r="BF191" s="145">
        <f>IF(N191="snížená",J191,0)</f>
        <v>0</v>
      </c>
      <c r="BG191" s="145">
        <f>IF(N191="zákl. přenesená",J191,0)</f>
        <v>0</v>
      </c>
      <c r="BH191" s="145">
        <f>IF(N191="sníž. přenesená",J191,0)</f>
        <v>0</v>
      </c>
      <c r="BI191" s="145">
        <f>IF(N191="nulová",J191,0)</f>
        <v>0</v>
      </c>
      <c r="BJ191" s="14" t="s">
        <v>77</v>
      </c>
      <c r="BK191" s="145">
        <f>ROUND(I191*H191,2)</f>
        <v>1764</v>
      </c>
      <c r="BL191" s="14" t="s">
        <v>187</v>
      </c>
      <c r="BM191" s="144" t="s">
        <v>379</v>
      </c>
    </row>
    <row r="192" spans="1:65" s="2" customFormat="1" ht="16.5" customHeight="1">
      <c r="A192" s="26"/>
      <c r="B192" s="132"/>
      <c r="C192" s="133" t="s">
        <v>380</v>
      </c>
      <c r="D192" s="133" t="s">
        <v>183</v>
      </c>
      <c r="E192" s="134" t="s">
        <v>2851</v>
      </c>
      <c r="F192" s="135" t="s">
        <v>2852</v>
      </c>
      <c r="G192" s="136" t="s">
        <v>186</v>
      </c>
      <c r="H192" s="137">
        <v>1</v>
      </c>
      <c r="I192" s="138">
        <v>220.5</v>
      </c>
      <c r="J192" s="138">
        <f>ROUND(I192*H192,2)</f>
        <v>220.5</v>
      </c>
      <c r="K192" s="139"/>
      <c r="L192" s="27"/>
      <c r="M192" s="140" t="s">
        <v>1</v>
      </c>
      <c r="N192" s="141" t="s">
        <v>34</v>
      </c>
      <c r="O192" s="142">
        <v>0</v>
      </c>
      <c r="P192" s="142">
        <f>O192*H192</f>
        <v>0</v>
      </c>
      <c r="Q192" s="142">
        <v>0</v>
      </c>
      <c r="R192" s="142">
        <f>Q192*H192</f>
        <v>0</v>
      </c>
      <c r="S192" s="142">
        <v>0</v>
      </c>
      <c r="T192" s="143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44" t="s">
        <v>187</v>
      </c>
      <c r="AT192" s="144" t="s">
        <v>183</v>
      </c>
      <c r="AU192" s="144" t="s">
        <v>79</v>
      </c>
      <c r="AY192" s="14" t="s">
        <v>182</v>
      </c>
      <c r="BE192" s="145">
        <f>IF(N192="základní",J192,0)</f>
        <v>220.5</v>
      </c>
      <c r="BF192" s="145">
        <f>IF(N192="snížená",J192,0)</f>
        <v>0</v>
      </c>
      <c r="BG192" s="145">
        <f>IF(N192="zákl. přenesená",J192,0)</f>
        <v>0</v>
      </c>
      <c r="BH192" s="145">
        <f>IF(N192="sníž. přenesená",J192,0)</f>
        <v>0</v>
      </c>
      <c r="BI192" s="145">
        <f>IF(N192="nulová",J192,0)</f>
        <v>0</v>
      </c>
      <c r="BJ192" s="14" t="s">
        <v>77</v>
      </c>
      <c r="BK192" s="145">
        <f>ROUND(I192*H192,2)</f>
        <v>220.5</v>
      </c>
      <c r="BL192" s="14" t="s">
        <v>187</v>
      </c>
      <c r="BM192" s="144" t="s">
        <v>383</v>
      </c>
    </row>
    <row r="193" spans="1:65" s="2" customFormat="1" ht="16.5" customHeight="1">
      <c r="A193" s="26"/>
      <c r="B193" s="132"/>
      <c r="C193" s="133" t="s">
        <v>270</v>
      </c>
      <c r="D193" s="133" t="s">
        <v>183</v>
      </c>
      <c r="E193" s="134" t="s">
        <v>2853</v>
      </c>
      <c r="F193" s="135" t="s">
        <v>1618</v>
      </c>
      <c r="G193" s="136" t="s">
        <v>693</v>
      </c>
      <c r="H193" s="137">
        <v>1</v>
      </c>
      <c r="I193" s="138">
        <v>8400</v>
      </c>
      <c r="J193" s="138">
        <f>ROUND(I193*H193,2)</f>
        <v>8400</v>
      </c>
      <c r="K193" s="139"/>
      <c r="L193" s="27"/>
      <c r="M193" s="140" t="s">
        <v>1</v>
      </c>
      <c r="N193" s="141" t="s">
        <v>34</v>
      </c>
      <c r="O193" s="142">
        <v>0</v>
      </c>
      <c r="P193" s="142">
        <f>O193*H193</f>
        <v>0</v>
      </c>
      <c r="Q193" s="142">
        <v>0</v>
      </c>
      <c r="R193" s="142">
        <f>Q193*H193</f>
        <v>0</v>
      </c>
      <c r="S193" s="142">
        <v>0</v>
      </c>
      <c r="T193" s="143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4" t="s">
        <v>187</v>
      </c>
      <c r="AT193" s="144" t="s">
        <v>183</v>
      </c>
      <c r="AU193" s="144" t="s">
        <v>79</v>
      </c>
      <c r="AY193" s="14" t="s">
        <v>182</v>
      </c>
      <c r="BE193" s="145">
        <f>IF(N193="základní",J193,0)</f>
        <v>8400</v>
      </c>
      <c r="BF193" s="145">
        <f>IF(N193="snížená",J193,0)</f>
        <v>0</v>
      </c>
      <c r="BG193" s="145">
        <f>IF(N193="zákl. přenesená",J193,0)</f>
        <v>0</v>
      </c>
      <c r="BH193" s="145">
        <f>IF(N193="sníž. přenesená",J193,0)</f>
        <v>0</v>
      </c>
      <c r="BI193" s="145">
        <f>IF(N193="nulová",J193,0)</f>
        <v>0</v>
      </c>
      <c r="BJ193" s="14" t="s">
        <v>77</v>
      </c>
      <c r="BK193" s="145">
        <f>ROUND(I193*H193,2)</f>
        <v>8400</v>
      </c>
      <c r="BL193" s="14" t="s">
        <v>187</v>
      </c>
      <c r="BM193" s="144" t="s">
        <v>386</v>
      </c>
    </row>
    <row r="194" spans="1:65" s="11" customFormat="1" ht="25.9" customHeight="1">
      <c r="B194" s="122"/>
      <c r="D194" s="123" t="s">
        <v>68</v>
      </c>
      <c r="E194" s="124" t="s">
        <v>272</v>
      </c>
      <c r="F194" s="124" t="s">
        <v>1153</v>
      </c>
      <c r="J194" s="125">
        <f>BK194</f>
        <v>12226.43</v>
      </c>
      <c r="L194" s="122"/>
      <c r="M194" s="126"/>
      <c r="N194" s="127"/>
      <c r="O194" s="127"/>
      <c r="P194" s="128">
        <f>P195+P197</f>
        <v>2.4075799999999998</v>
      </c>
      <c r="Q194" s="127"/>
      <c r="R194" s="128">
        <f>R195+R197</f>
        <v>1.4528499999999999E-3</v>
      </c>
      <c r="S194" s="127"/>
      <c r="T194" s="129">
        <f>T195+T197</f>
        <v>0</v>
      </c>
      <c r="AR194" s="123" t="s">
        <v>190</v>
      </c>
      <c r="AT194" s="130" t="s">
        <v>68</v>
      </c>
      <c r="AU194" s="130" t="s">
        <v>69</v>
      </c>
      <c r="AY194" s="123" t="s">
        <v>182</v>
      </c>
      <c r="BK194" s="131">
        <f>BK195+BK197</f>
        <v>12226.43</v>
      </c>
    </row>
    <row r="195" spans="1:65" s="11" customFormat="1" ht="22.9" customHeight="1">
      <c r="B195" s="122"/>
      <c r="D195" s="123" t="s">
        <v>68</v>
      </c>
      <c r="E195" s="164" t="s">
        <v>2677</v>
      </c>
      <c r="F195" s="164" t="s">
        <v>2678</v>
      </c>
      <c r="J195" s="165">
        <f>BK195</f>
        <v>11321.1</v>
      </c>
      <c r="L195" s="122"/>
      <c r="M195" s="126"/>
      <c r="N195" s="127"/>
      <c r="O195" s="127"/>
      <c r="P195" s="128">
        <f>P196</f>
        <v>0</v>
      </c>
      <c r="Q195" s="127"/>
      <c r="R195" s="128">
        <f>R196</f>
        <v>0</v>
      </c>
      <c r="S195" s="127"/>
      <c r="T195" s="129">
        <f>T196</f>
        <v>0</v>
      </c>
      <c r="AR195" s="123" t="s">
        <v>190</v>
      </c>
      <c r="AT195" s="130" t="s">
        <v>68</v>
      </c>
      <c r="AU195" s="130" t="s">
        <v>77</v>
      </c>
      <c r="AY195" s="123" t="s">
        <v>182</v>
      </c>
      <c r="BK195" s="131">
        <f>BK196</f>
        <v>11321.1</v>
      </c>
    </row>
    <row r="196" spans="1:65" s="2" customFormat="1" ht="16.5" customHeight="1">
      <c r="A196" s="26"/>
      <c r="B196" s="132"/>
      <c r="C196" s="133" t="s">
        <v>387</v>
      </c>
      <c r="D196" s="133" t="s">
        <v>183</v>
      </c>
      <c r="E196" s="134" t="s">
        <v>2854</v>
      </c>
      <c r="F196" s="135" t="s">
        <v>2855</v>
      </c>
      <c r="G196" s="136" t="s">
        <v>197</v>
      </c>
      <c r="H196" s="137">
        <v>119.8</v>
      </c>
      <c r="I196" s="138">
        <v>94.5</v>
      </c>
      <c r="J196" s="138">
        <f>ROUND(I196*H196,2)</f>
        <v>11321.1</v>
      </c>
      <c r="K196" s="139"/>
      <c r="L196" s="27"/>
      <c r="M196" s="140" t="s">
        <v>1</v>
      </c>
      <c r="N196" s="141" t="s">
        <v>34</v>
      </c>
      <c r="O196" s="142">
        <v>0</v>
      </c>
      <c r="P196" s="142">
        <f>O196*H196</f>
        <v>0</v>
      </c>
      <c r="Q196" s="142">
        <v>0</v>
      </c>
      <c r="R196" s="142">
        <f>Q196*H196</f>
        <v>0</v>
      </c>
      <c r="S196" s="142">
        <v>0</v>
      </c>
      <c r="T196" s="143">
        <f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44" t="s">
        <v>187</v>
      </c>
      <c r="AT196" s="144" t="s">
        <v>183</v>
      </c>
      <c r="AU196" s="144" t="s">
        <v>79</v>
      </c>
      <c r="AY196" s="14" t="s">
        <v>182</v>
      </c>
      <c r="BE196" s="145">
        <f>IF(N196="základní",J196,0)</f>
        <v>11321.1</v>
      </c>
      <c r="BF196" s="145">
        <f>IF(N196="snížená",J196,0)</f>
        <v>0</v>
      </c>
      <c r="BG196" s="145">
        <f>IF(N196="zákl. přenesená",J196,0)</f>
        <v>0</v>
      </c>
      <c r="BH196" s="145">
        <f>IF(N196="sníž. přenesená",J196,0)</f>
        <v>0</v>
      </c>
      <c r="BI196" s="145">
        <f>IF(N196="nulová",J196,0)</f>
        <v>0</v>
      </c>
      <c r="BJ196" s="14" t="s">
        <v>77</v>
      </c>
      <c r="BK196" s="145">
        <f>ROUND(I196*H196,2)</f>
        <v>11321.1</v>
      </c>
      <c r="BL196" s="14" t="s">
        <v>187</v>
      </c>
      <c r="BM196" s="144" t="s">
        <v>390</v>
      </c>
    </row>
    <row r="197" spans="1:65" s="11" customFormat="1" ht="22.9" customHeight="1">
      <c r="B197" s="122"/>
      <c r="D197" s="123" t="s">
        <v>68</v>
      </c>
      <c r="E197" s="164" t="s">
        <v>2496</v>
      </c>
      <c r="F197" s="164" t="s">
        <v>2497</v>
      </c>
      <c r="J197" s="165">
        <f>BK197</f>
        <v>905.33</v>
      </c>
      <c r="L197" s="122"/>
      <c r="M197" s="126"/>
      <c r="N197" s="127"/>
      <c r="O197" s="127"/>
      <c r="P197" s="128">
        <f>P198</f>
        <v>2.4075799999999998</v>
      </c>
      <c r="Q197" s="127"/>
      <c r="R197" s="128">
        <f>R198</f>
        <v>1.4528499999999999E-3</v>
      </c>
      <c r="S197" s="127"/>
      <c r="T197" s="129">
        <f>T198</f>
        <v>0</v>
      </c>
      <c r="AR197" s="123" t="s">
        <v>190</v>
      </c>
      <c r="AT197" s="130" t="s">
        <v>68</v>
      </c>
      <c r="AU197" s="130" t="s">
        <v>77</v>
      </c>
      <c r="AY197" s="123" t="s">
        <v>182</v>
      </c>
      <c r="BK197" s="131">
        <f>BK198</f>
        <v>905.33</v>
      </c>
    </row>
    <row r="198" spans="1:65" s="2" customFormat="1" ht="16.5" customHeight="1">
      <c r="A198" s="26"/>
      <c r="B198" s="132"/>
      <c r="C198" s="133" t="s">
        <v>391</v>
      </c>
      <c r="D198" s="133" t="s">
        <v>183</v>
      </c>
      <c r="E198" s="134" t="s">
        <v>1116</v>
      </c>
      <c r="F198" s="135" t="s">
        <v>1117</v>
      </c>
      <c r="G198" s="136" t="s">
        <v>236</v>
      </c>
      <c r="H198" s="137">
        <v>41.51</v>
      </c>
      <c r="I198" s="138">
        <v>21.81</v>
      </c>
      <c r="J198" s="138">
        <f>ROUND(I198*H198,2)</f>
        <v>905.33</v>
      </c>
      <c r="K198" s="139"/>
      <c r="L198" s="27"/>
      <c r="M198" s="156" t="s">
        <v>1</v>
      </c>
      <c r="N198" s="157" t="s">
        <v>34</v>
      </c>
      <c r="O198" s="158">
        <v>5.8000000000000003E-2</v>
      </c>
      <c r="P198" s="158">
        <f>O198*H198</f>
        <v>2.4075799999999998</v>
      </c>
      <c r="Q198" s="158">
        <v>3.4999999999999997E-5</v>
      </c>
      <c r="R198" s="158">
        <f>Q198*H198</f>
        <v>1.4528499999999999E-3</v>
      </c>
      <c r="S198" s="158">
        <v>0</v>
      </c>
      <c r="T198" s="159">
        <f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44" t="s">
        <v>187</v>
      </c>
      <c r="AT198" s="144" t="s">
        <v>183</v>
      </c>
      <c r="AU198" s="144" t="s">
        <v>79</v>
      </c>
      <c r="AY198" s="14" t="s">
        <v>182</v>
      </c>
      <c r="BE198" s="145">
        <f>IF(N198="základní",J198,0)</f>
        <v>905.33</v>
      </c>
      <c r="BF198" s="145">
        <f>IF(N198="snížená",J198,0)</f>
        <v>0</v>
      </c>
      <c r="BG198" s="145">
        <f>IF(N198="zákl. přenesená",J198,0)</f>
        <v>0</v>
      </c>
      <c r="BH198" s="145">
        <f>IF(N198="sníž. přenesená",J198,0)</f>
        <v>0</v>
      </c>
      <c r="BI198" s="145">
        <f>IF(N198="nulová",J198,0)</f>
        <v>0</v>
      </c>
      <c r="BJ198" s="14" t="s">
        <v>77</v>
      </c>
      <c r="BK198" s="145">
        <f>ROUND(I198*H198,2)</f>
        <v>905.33</v>
      </c>
      <c r="BL198" s="14" t="s">
        <v>187</v>
      </c>
      <c r="BM198" s="144" t="s">
        <v>394</v>
      </c>
    </row>
    <row r="199" spans="1:65" s="2" customFormat="1" ht="6.95" customHeight="1">
      <c r="A199" s="26"/>
      <c r="B199" s="41"/>
      <c r="C199" s="42"/>
      <c r="D199" s="42"/>
      <c r="E199" s="42"/>
      <c r="F199" s="42"/>
      <c r="G199" s="42"/>
      <c r="H199" s="42"/>
      <c r="I199" s="42"/>
      <c r="J199" s="42"/>
      <c r="K199" s="42"/>
      <c r="L199" s="27"/>
      <c r="M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</row>
  </sheetData>
  <autoFilter ref="C128:K198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129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2856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ROUND(J119, 2)</f>
        <v>364711.73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ROUND((SUM(BE119:BE136)),  2)</f>
        <v>364711.73</v>
      </c>
      <c r="G33" s="26"/>
      <c r="H33" s="26"/>
      <c r="I33" s="95">
        <v>0.21</v>
      </c>
      <c r="J33" s="94">
        <f>ROUND(((SUM(BE119:BE136))*I33),  2)</f>
        <v>76589.460000000006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ROUND((SUM(BF119:BF136)),  2)</f>
        <v>0</v>
      </c>
      <c r="G34" s="26"/>
      <c r="H34" s="26"/>
      <c r="I34" s="95">
        <v>0.15</v>
      </c>
      <c r="J34" s="94">
        <f>ROUND(((SUM(BF119:BF136))*I34),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ROUND((SUM(BG119:BG136)),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ROUND((SUM(BH119:BH136)),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ROUND((SUM(BI119:BI136)),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441301.19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18 - Sportovní vybavení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J119</f>
        <v>364711.73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2857</v>
      </c>
      <c r="E97" s="109"/>
      <c r="F97" s="109"/>
      <c r="G97" s="109"/>
      <c r="H97" s="109"/>
      <c r="I97" s="109"/>
      <c r="J97" s="110">
        <f>J120</f>
        <v>364711.73</v>
      </c>
      <c r="L97" s="107"/>
    </row>
    <row r="98" spans="1:31" s="12" customFormat="1" ht="19.899999999999999" customHeight="1">
      <c r="B98" s="160"/>
      <c r="D98" s="161" t="s">
        <v>2858</v>
      </c>
      <c r="E98" s="162"/>
      <c r="F98" s="162"/>
      <c r="G98" s="162"/>
      <c r="H98" s="162"/>
      <c r="I98" s="162"/>
      <c r="J98" s="163">
        <f>J132</f>
        <v>34969.730000000003</v>
      </c>
      <c r="L98" s="160"/>
    </row>
    <row r="99" spans="1:31" s="12" customFormat="1" ht="19.899999999999999" customHeight="1">
      <c r="B99" s="160"/>
      <c r="D99" s="161" t="s">
        <v>2859</v>
      </c>
      <c r="E99" s="162"/>
      <c r="F99" s="162"/>
      <c r="G99" s="162"/>
      <c r="H99" s="162"/>
      <c r="I99" s="162"/>
      <c r="J99" s="163">
        <f>J135</f>
        <v>15750</v>
      </c>
      <c r="L99" s="160"/>
    </row>
    <row r="100" spans="1:31" s="2" customFormat="1" ht="21.75" customHeight="1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2" customFormat="1" ht="6.95" customHeight="1">
      <c r="A101" s="26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5" spans="1:31" s="2" customFormat="1" ht="6.95" customHeight="1">
      <c r="A105" s="26"/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24.95" customHeight="1">
      <c r="A106" s="26"/>
      <c r="B106" s="27"/>
      <c r="C106" s="18" t="s">
        <v>168</v>
      </c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14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>
      <c r="A109" s="26"/>
      <c r="B109" s="27"/>
      <c r="C109" s="26"/>
      <c r="D109" s="26"/>
      <c r="E109" s="203" t="str">
        <f>E7</f>
        <v>Tělocvična - Chodová Planá</v>
      </c>
      <c r="F109" s="204"/>
      <c r="G109" s="204"/>
      <c r="H109" s="204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134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171" t="str">
        <f>E9</f>
        <v>18 - Sportovní vybavení</v>
      </c>
      <c r="F111" s="202"/>
      <c r="G111" s="202"/>
      <c r="H111" s="202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18</v>
      </c>
      <c r="D113" s="26"/>
      <c r="E113" s="26"/>
      <c r="F113" s="21" t="str">
        <f>F12</f>
        <v xml:space="preserve"> </v>
      </c>
      <c r="G113" s="26"/>
      <c r="H113" s="26"/>
      <c r="I113" s="23" t="s">
        <v>20</v>
      </c>
      <c r="J113" s="49">
        <f>IF(J12="","",J12)</f>
        <v>43927</v>
      </c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21</v>
      </c>
      <c r="D115" s="26"/>
      <c r="E115" s="26"/>
      <c r="F115" s="21" t="str">
        <f>E15</f>
        <v xml:space="preserve"> </v>
      </c>
      <c r="G115" s="26"/>
      <c r="H115" s="26"/>
      <c r="I115" s="23" t="s">
        <v>25</v>
      </c>
      <c r="J115" s="24" t="str">
        <f>E21</f>
        <v xml:space="preserve"> </v>
      </c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2" customHeight="1">
      <c r="A116" s="26"/>
      <c r="B116" s="27"/>
      <c r="C116" s="23" t="s">
        <v>24</v>
      </c>
      <c r="D116" s="26"/>
      <c r="E116" s="26"/>
      <c r="F116" s="21" t="str">
        <f>IF(E18="","",E18)</f>
        <v>S&amp;H stavební a obchodní firma, spol. s.r.o.</v>
      </c>
      <c r="G116" s="26"/>
      <c r="H116" s="26"/>
      <c r="I116" s="23" t="s">
        <v>27</v>
      </c>
      <c r="J116" s="24" t="str">
        <f>E24</f>
        <v xml:space="preserve"> 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0.3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10" customFormat="1" ht="29.25" customHeight="1">
      <c r="A118" s="111"/>
      <c r="B118" s="112"/>
      <c r="C118" s="113" t="s">
        <v>169</v>
      </c>
      <c r="D118" s="114" t="s">
        <v>54</v>
      </c>
      <c r="E118" s="114" t="s">
        <v>50</v>
      </c>
      <c r="F118" s="114" t="s">
        <v>51</v>
      </c>
      <c r="G118" s="114" t="s">
        <v>170</v>
      </c>
      <c r="H118" s="114" t="s">
        <v>171</v>
      </c>
      <c r="I118" s="114" t="s">
        <v>172</v>
      </c>
      <c r="J118" s="115" t="s">
        <v>138</v>
      </c>
      <c r="K118" s="116" t="s">
        <v>173</v>
      </c>
      <c r="L118" s="117"/>
      <c r="M118" s="56" t="s">
        <v>1</v>
      </c>
      <c r="N118" s="57" t="s">
        <v>33</v>
      </c>
      <c r="O118" s="57" t="s">
        <v>174</v>
      </c>
      <c r="P118" s="57" t="s">
        <v>175</v>
      </c>
      <c r="Q118" s="57" t="s">
        <v>176</v>
      </c>
      <c r="R118" s="57" t="s">
        <v>177</v>
      </c>
      <c r="S118" s="57" t="s">
        <v>178</v>
      </c>
      <c r="T118" s="58" t="s">
        <v>179</v>
      </c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</row>
    <row r="119" spans="1:65" s="2" customFormat="1" ht="22.9" customHeight="1">
      <c r="A119" s="26"/>
      <c r="B119" s="27"/>
      <c r="C119" s="63" t="s">
        <v>180</v>
      </c>
      <c r="D119" s="26"/>
      <c r="E119" s="26"/>
      <c r="F119" s="26"/>
      <c r="G119" s="26"/>
      <c r="H119" s="26"/>
      <c r="I119" s="26"/>
      <c r="J119" s="118">
        <f>BK119</f>
        <v>364711.73</v>
      </c>
      <c r="K119" s="26"/>
      <c r="L119" s="27"/>
      <c r="M119" s="59"/>
      <c r="N119" s="50"/>
      <c r="O119" s="60"/>
      <c r="P119" s="119">
        <f>P120</f>
        <v>0</v>
      </c>
      <c r="Q119" s="60"/>
      <c r="R119" s="119">
        <f>R120</f>
        <v>0</v>
      </c>
      <c r="S119" s="60"/>
      <c r="T119" s="120">
        <f>T120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68</v>
      </c>
      <c r="AU119" s="14" t="s">
        <v>140</v>
      </c>
      <c r="BK119" s="121">
        <f>BK120</f>
        <v>364711.73</v>
      </c>
    </row>
    <row r="120" spans="1:65" s="11" customFormat="1" ht="25.9" customHeight="1">
      <c r="B120" s="122"/>
      <c r="D120" s="123" t="s">
        <v>68</v>
      </c>
      <c r="E120" s="124" t="s">
        <v>2860</v>
      </c>
      <c r="F120" s="124" t="s">
        <v>2861</v>
      </c>
      <c r="J120" s="125">
        <f>BK120</f>
        <v>364711.73</v>
      </c>
      <c r="L120" s="122"/>
      <c r="M120" s="126"/>
      <c r="N120" s="127"/>
      <c r="O120" s="127"/>
      <c r="P120" s="128">
        <f>P121+SUM(P122:P132)+P135</f>
        <v>0</v>
      </c>
      <c r="Q120" s="127"/>
      <c r="R120" s="128">
        <f>R121+SUM(R122:R132)+R135</f>
        <v>0</v>
      </c>
      <c r="S120" s="127"/>
      <c r="T120" s="129">
        <f>T121+SUM(T122:T132)+T135</f>
        <v>0</v>
      </c>
      <c r="AR120" s="123" t="s">
        <v>77</v>
      </c>
      <c r="AT120" s="130" t="s">
        <v>68</v>
      </c>
      <c r="AU120" s="130" t="s">
        <v>69</v>
      </c>
      <c r="AY120" s="123" t="s">
        <v>182</v>
      </c>
      <c r="BK120" s="131">
        <f>BK121+SUM(BK122:BK132)+BK135</f>
        <v>364711.73</v>
      </c>
    </row>
    <row r="121" spans="1:65" s="2" customFormat="1" ht="16.5" customHeight="1">
      <c r="A121" s="26"/>
      <c r="B121" s="132"/>
      <c r="C121" s="133" t="s">
        <v>198</v>
      </c>
      <c r="D121" s="133" t="s">
        <v>183</v>
      </c>
      <c r="E121" s="134" t="s">
        <v>2862</v>
      </c>
      <c r="F121" s="135" t="s">
        <v>2863</v>
      </c>
      <c r="G121" s="136" t="s">
        <v>2864</v>
      </c>
      <c r="H121" s="137">
        <v>4</v>
      </c>
      <c r="I121" s="138">
        <v>1575</v>
      </c>
      <c r="J121" s="138">
        <f t="shared" ref="J121:J131" si="0">ROUND(I121*H121,2)</f>
        <v>6300</v>
      </c>
      <c r="K121" s="139"/>
      <c r="L121" s="27"/>
      <c r="M121" s="140" t="s">
        <v>1</v>
      </c>
      <c r="N121" s="141" t="s">
        <v>34</v>
      </c>
      <c r="O121" s="142">
        <v>0</v>
      </c>
      <c r="P121" s="142">
        <f t="shared" ref="P121:P131" si="1">O121*H121</f>
        <v>0</v>
      </c>
      <c r="Q121" s="142">
        <v>0</v>
      </c>
      <c r="R121" s="142">
        <f t="shared" ref="R121:R131" si="2">Q121*H121</f>
        <v>0</v>
      </c>
      <c r="S121" s="142">
        <v>0</v>
      </c>
      <c r="T121" s="143">
        <f t="shared" ref="T121:T131" si="3"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44" t="s">
        <v>187</v>
      </c>
      <c r="AT121" s="144" t="s">
        <v>183</v>
      </c>
      <c r="AU121" s="144" t="s">
        <v>77</v>
      </c>
      <c r="AY121" s="14" t="s">
        <v>182</v>
      </c>
      <c r="BE121" s="145">
        <f t="shared" ref="BE121:BE131" si="4">IF(N121="základní",J121,0)</f>
        <v>6300</v>
      </c>
      <c r="BF121" s="145">
        <f t="shared" ref="BF121:BF131" si="5">IF(N121="snížená",J121,0)</f>
        <v>0</v>
      </c>
      <c r="BG121" s="145">
        <f t="shared" ref="BG121:BG131" si="6">IF(N121="zákl. přenesená",J121,0)</f>
        <v>0</v>
      </c>
      <c r="BH121" s="145">
        <f t="shared" ref="BH121:BH131" si="7">IF(N121="sníž. přenesená",J121,0)</f>
        <v>0</v>
      </c>
      <c r="BI121" s="145">
        <f t="shared" ref="BI121:BI131" si="8">IF(N121="nulová",J121,0)</f>
        <v>0</v>
      </c>
      <c r="BJ121" s="14" t="s">
        <v>77</v>
      </c>
      <c r="BK121" s="145">
        <f t="shared" ref="BK121:BK131" si="9">ROUND(I121*H121,2)</f>
        <v>6300</v>
      </c>
      <c r="BL121" s="14" t="s">
        <v>187</v>
      </c>
      <c r="BM121" s="144" t="s">
        <v>79</v>
      </c>
    </row>
    <row r="122" spans="1:65" s="2" customFormat="1" ht="16.5" customHeight="1">
      <c r="A122" s="26"/>
      <c r="B122" s="132"/>
      <c r="C122" s="133" t="s">
        <v>210</v>
      </c>
      <c r="D122" s="133" t="s">
        <v>183</v>
      </c>
      <c r="E122" s="134" t="s">
        <v>2865</v>
      </c>
      <c r="F122" s="135" t="s">
        <v>2866</v>
      </c>
      <c r="G122" s="136" t="s">
        <v>2864</v>
      </c>
      <c r="H122" s="137">
        <v>4</v>
      </c>
      <c r="I122" s="138">
        <v>1155</v>
      </c>
      <c r="J122" s="138">
        <f t="shared" si="0"/>
        <v>4620</v>
      </c>
      <c r="K122" s="139"/>
      <c r="L122" s="27"/>
      <c r="M122" s="140" t="s">
        <v>1</v>
      </c>
      <c r="N122" s="141" t="s">
        <v>34</v>
      </c>
      <c r="O122" s="142">
        <v>0</v>
      </c>
      <c r="P122" s="142">
        <f t="shared" si="1"/>
        <v>0</v>
      </c>
      <c r="Q122" s="142">
        <v>0</v>
      </c>
      <c r="R122" s="142">
        <f t="shared" si="2"/>
        <v>0</v>
      </c>
      <c r="S122" s="142">
        <v>0</v>
      </c>
      <c r="T122" s="143">
        <f t="shared" si="3"/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44" t="s">
        <v>187</v>
      </c>
      <c r="AT122" s="144" t="s">
        <v>183</v>
      </c>
      <c r="AU122" s="144" t="s">
        <v>77</v>
      </c>
      <c r="AY122" s="14" t="s">
        <v>182</v>
      </c>
      <c r="BE122" s="145">
        <f t="shared" si="4"/>
        <v>4620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4" t="s">
        <v>77</v>
      </c>
      <c r="BK122" s="145">
        <f t="shared" si="9"/>
        <v>4620</v>
      </c>
      <c r="BL122" s="14" t="s">
        <v>187</v>
      </c>
      <c r="BM122" s="144" t="s">
        <v>187</v>
      </c>
    </row>
    <row r="123" spans="1:65" s="2" customFormat="1" ht="16.5" customHeight="1">
      <c r="A123" s="26"/>
      <c r="B123" s="132"/>
      <c r="C123" s="133" t="s">
        <v>104</v>
      </c>
      <c r="D123" s="133" t="s">
        <v>183</v>
      </c>
      <c r="E123" s="134" t="s">
        <v>2867</v>
      </c>
      <c r="F123" s="135" t="s">
        <v>2868</v>
      </c>
      <c r="G123" s="136" t="s">
        <v>2864</v>
      </c>
      <c r="H123" s="137">
        <v>1</v>
      </c>
      <c r="I123" s="138">
        <v>4935</v>
      </c>
      <c r="J123" s="138">
        <f t="shared" si="0"/>
        <v>4935</v>
      </c>
      <c r="K123" s="139"/>
      <c r="L123" s="27"/>
      <c r="M123" s="140" t="s">
        <v>1</v>
      </c>
      <c r="N123" s="141" t="s">
        <v>34</v>
      </c>
      <c r="O123" s="142">
        <v>0</v>
      </c>
      <c r="P123" s="142">
        <f t="shared" si="1"/>
        <v>0</v>
      </c>
      <c r="Q123" s="142">
        <v>0</v>
      </c>
      <c r="R123" s="142">
        <f t="shared" si="2"/>
        <v>0</v>
      </c>
      <c r="S123" s="142">
        <v>0</v>
      </c>
      <c r="T123" s="143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4" t="s">
        <v>187</v>
      </c>
      <c r="AT123" s="144" t="s">
        <v>183</v>
      </c>
      <c r="AU123" s="144" t="s">
        <v>77</v>
      </c>
      <c r="AY123" s="14" t="s">
        <v>182</v>
      </c>
      <c r="BE123" s="145">
        <f t="shared" si="4"/>
        <v>4935</v>
      </c>
      <c r="BF123" s="145">
        <f t="shared" si="5"/>
        <v>0</v>
      </c>
      <c r="BG123" s="145">
        <f t="shared" si="6"/>
        <v>0</v>
      </c>
      <c r="BH123" s="145">
        <f t="shared" si="7"/>
        <v>0</v>
      </c>
      <c r="BI123" s="145">
        <f t="shared" si="8"/>
        <v>0</v>
      </c>
      <c r="BJ123" s="14" t="s">
        <v>77</v>
      </c>
      <c r="BK123" s="145">
        <f t="shared" si="9"/>
        <v>4935</v>
      </c>
      <c r="BL123" s="14" t="s">
        <v>187</v>
      </c>
      <c r="BM123" s="144" t="s">
        <v>194</v>
      </c>
    </row>
    <row r="124" spans="1:65" s="2" customFormat="1" ht="16.5" customHeight="1">
      <c r="A124" s="26"/>
      <c r="B124" s="132"/>
      <c r="C124" s="133" t="s">
        <v>107</v>
      </c>
      <c r="D124" s="133" t="s">
        <v>183</v>
      </c>
      <c r="E124" s="134" t="s">
        <v>2869</v>
      </c>
      <c r="F124" s="135" t="s">
        <v>2870</v>
      </c>
      <c r="G124" s="136" t="s">
        <v>2864</v>
      </c>
      <c r="H124" s="137">
        <v>1</v>
      </c>
      <c r="I124" s="138">
        <v>2310</v>
      </c>
      <c r="J124" s="138">
        <f t="shared" si="0"/>
        <v>2310</v>
      </c>
      <c r="K124" s="139"/>
      <c r="L124" s="27"/>
      <c r="M124" s="140" t="s">
        <v>1</v>
      </c>
      <c r="N124" s="141" t="s">
        <v>34</v>
      </c>
      <c r="O124" s="142">
        <v>0</v>
      </c>
      <c r="P124" s="142">
        <f t="shared" si="1"/>
        <v>0</v>
      </c>
      <c r="Q124" s="142">
        <v>0</v>
      </c>
      <c r="R124" s="142">
        <f t="shared" si="2"/>
        <v>0</v>
      </c>
      <c r="S124" s="142">
        <v>0</v>
      </c>
      <c r="T124" s="143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4" t="s">
        <v>187</v>
      </c>
      <c r="AT124" s="144" t="s">
        <v>183</v>
      </c>
      <c r="AU124" s="144" t="s">
        <v>77</v>
      </c>
      <c r="AY124" s="14" t="s">
        <v>182</v>
      </c>
      <c r="BE124" s="145">
        <f t="shared" si="4"/>
        <v>2310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4" t="s">
        <v>77</v>
      </c>
      <c r="BK124" s="145">
        <f t="shared" si="9"/>
        <v>2310</v>
      </c>
      <c r="BL124" s="14" t="s">
        <v>187</v>
      </c>
      <c r="BM124" s="144" t="s">
        <v>198</v>
      </c>
    </row>
    <row r="125" spans="1:65" s="2" customFormat="1" ht="16.5" customHeight="1">
      <c r="A125" s="26"/>
      <c r="B125" s="132"/>
      <c r="C125" s="133" t="s">
        <v>110</v>
      </c>
      <c r="D125" s="133" t="s">
        <v>183</v>
      </c>
      <c r="E125" s="134" t="s">
        <v>2871</v>
      </c>
      <c r="F125" s="135" t="s">
        <v>2872</v>
      </c>
      <c r="G125" s="136" t="s">
        <v>2864</v>
      </c>
      <c r="H125" s="137">
        <v>1</v>
      </c>
      <c r="I125" s="138">
        <v>4410</v>
      </c>
      <c r="J125" s="138">
        <f t="shared" si="0"/>
        <v>4410</v>
      </c>
      <c r="K125" s="139"/>
      <c r="L125" s="27"/>
      <c r="M125" s="140" t="s">
        <v>1</v>
      </c>
      <c r="N125" s="141" t="s">
        <v>34</v>
      </c>
      <c r="O125" s="142">
        <v>0</v>
      </c>
      <c r="P125" s="142">
        <f t="shared" si="1"/>
        <v>0</v>
      </c>
      <c r="Q125" s="142">
        <v>0</v>
      </c>
      <c r="R125" s="142">
        <f t="shared" si="2"/>
        <v>0</v>
      </c>
      <c r="S125" s="142">
        <v>0</v>
      </c>
      <c r="T125" s="143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4" t="s">
        <v>187</v>
      </c>
      <c r="AT125" s="144" t="s">
        <v>183</v>
      </c>
      <c r="AU125" s="144" t="s">
        <v>77</v>
      </c>
      <c r="AY125" s="14" t="s">
        <v>182</v>
      </c>
      <c r="BE125" s="145">
        <f t="shared" si="4"/>
        <v>4410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4" t="s">
        <v>77</v>
      </c>
      <c r="BK125" s="145">
        <f t="shared" si="9"/>
        <v>4410</v>
      </c>
      <c r="BL125" s="14" t="s">
        <v>187</v>
      </c>
      <c r="BM125" s="144" t="s">
        <v>104</v>
      </c>
    </row>
    <row r="126" spans="1:65" s="2" customFormat="1" ht="16.5" customHeight="1">
      <c r="A126" s="26"/>
      <c r="B126" s="132"/>
      <c r="C126" s="133" t="s">
        <v>113</v>
      </c>
      <c r="D126" s="133" t="s">
        <v>183</v>
      </c>
      <c r="E126" s="134" t="s">
        <v>2873</v>
      </c>
      <c r="F126" s="135" t="s">
        <v>2874</v>
      </c>
      <c r="G126" s="136" t="s">
        <v>2864</v>
      </c>
      <c r="H126" s="137">
        <v>1</v>
      </c>
      <c r="I126" s="138">
        <v>2310</v>
      </c>
      <c r="J126" s="138">
        <f t="shared" si="0"/>
        <v>2310</v>
      </c>
      <c r="K126" s="139"/>
      <c r="L126" s="27"/>
      <c r="M126" s="140" t="s">
        <v>1</v>
      </c>
      <c r="N126" s="141" t="s">
        <v>34</v>
      </c>
      <c r="O126" s="142">
        <v>0</v>
      </c>
      <c r="P126" s="142">
        <f t="shared" si="1"/>
        <v>0</v>
      </c>
      <c r="Q126" s="142">
        <v>0</v>
      </c>
      <c r="R126" s="142">
        <f t="shared" si="2"/>
        <v>0</v>
      </c>
      <c r="S126" s="142">
        <v>0</v>
      </c>
      <c r="T126" s="143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4" t="s">
        <v>187</v>
      </c>
      <c r="AT126" s="144" t="s">
        <v>183</v>
      </c>
      <c r="AU126" s="144" t="s">
        <v>77</v>
      </c>
      <c r="AY126" s="14" t="s">
        <v>182</v>
      </c>
      <c r="BE126" s="145">
        <f t="shared" si="4"/>
        <v>2310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4" t="s">
        <v>77</v>
      </c>
      <c r="BK126" s="145">
        <f t="shared" si="9"/>
        <v>2310</v>
      </c>
      <c r="BL126" s="14" t="s">
        <v>187</v>
      </c>
      <c r="BM126" s="144" t="s">
        <v>110</v>
      </c>
    </row>
    <row r="127" spans="1:65" s="2" customFormat="1" ht="16.5" customHeight="1">
      <c r="A127" s="26"/>
      <c r="B127" s="132"/>
      <c r="C127" s="133" t="s">
        <v>116</v>
      </c>
      <c r="D127" s="133" t="s">
        <v>183</v>
      </c>
      <c r="E127" s="134" t="s">
        <v>2875</v>
      </c>
      <c r="F127" s="135" t="s">
        <v>2876</v>
      </c>
      <c r="G127" s="136" t="s">
        <v>1021</v>
      </c>
      <c r="H127" s="137">
        <v>1</v>
      </c>
      <c r="I127" s="138">
        <v>315</v>
      </c>
      <c r="J127" s="138">
        <f t="shared" si="0"/>
        <v>315</v>
      </c>
      <c r="K127" s="139"/>
      <c r="L127" s="27"/>
      <c r="M127" s="140" t="s">
        <v>1</v>
      </c>
      <c r="N127" s="141" t="s">
        <v>34</v>
      </c>
      <c r="O127" s="142">
        <v>0</v>
      </c>
      <c r="P127" s="142">
        <f t="shared" si="1"/>
        <v>0</v>
      </c>
      <c r="Q127" s="142">
        <v>0</v>
      </c>
      <c r="R127" s="142">
        <f t="shared" si="2"/>
        <v>0</v>
      </c>
      <c r="S127" s="142">
        <v>0</v>
      </c>
      <c r="T127" s="143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4" t="s">
        <v>187</v>
      </c>
      <c r="AT127" s="144" t="s">
        <v>183</v>
      </c>
      <c r="AU127" s="144" t="s">
        <v>77</v>
      </c>
      <c r="AY127" s="14" t="s">
        <v>182</v>
      </c>
      <c r="BE127" s="145">
        <f t="shared" si="4"/>
        <v>315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4" t="s">
        <v>77</v>
      </c>
      <c r="BK127" s="145">
        <f t="shared" si="9"/>
        <v>315</v>
      </c>
      <c r="BL127" s="14" t="s">
        <v>187</v>
      </c>
      <c r="BM127" s="144" t="s">
        <v>116</v>
      </c>
    </row>
    <row r="128" spans="1:65" s="2" customFormat="1" ht="21.75" customHeight="1">
      <c r="A128" s="26"/>
      <c r="B128" s="132"/>
      <c r="C128" s="133" t="s">
        <v>8</v>
      </c>
      <c r="D128" s="133" t="s">
        <v>183</v>
      </c>
      <c r="E128" s="134" t="s">
        <v>2877</v>
      </c>
      <c r="F128" s="135" t="s">
        <v>2878</v>
      </c>
      <c r="G128" s="136" t="s">
        <v>1021</v>
      </c>
      <c r="H128" s="137">
        <v>2</v>
      </c>
      <c r="I128" s="138">
        <v>140700</v>
      </c>
      <c r="J128" s="138">
        <f t="shared" si="0"/>
        <v>281400</v>
      </c>
      <c r="K128" s="139"/>
      <c r="L128" s="27"/>
      <c r="M128" s="140" t="s">
        <v>1</v>
      </c>
      <c r="N128" s="141" t="s">
        <v>34</v>
      </c>
      <c r="O128" s="142">
        <v>0</v>
      </c>
      <c r="P128" s="142">
        <f t="shared" si="1"/>
        <v>0</v>
      </c>
      <c r="Q128" s="142">
        <v>0</v>
      </c>
      <c r="R128" s="142">
        <f t="shared" si="2"/>
        <v>0</v>
      </c>
      <c r="S128" s="142">
        <v>0</v>
      </c>
      <c r="T128" s="143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4" t="s">
        <v>187</v>
      </c>
      <c r="AT128" s="144" t="s">
        <v>183</v>
      </c>
      <c r="AU128" s="144" t="s">
        <v>77</v>
      </c>
      <c r="AY128" s="14" t="s">
        <v>182</v>
      </c>
      <c r="BE128" s="145">
        <f t="shared" si="4"/>
        <v>281400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4" t="s">
        <v>77</v>
      </c>
      <c r="BK128" s="145">
        <f t="shared" si="9"/>
        <v>281400</v>
      </c>
      <c r="BL128" s="14" t="s">
        <v>187</v>
      </c>
      <c r="BM128" s="144" t="s">
        <v>121</v>
      </c>
    </row>
    <row r="129" spans="1:65" s="2" customFormat="1" ht="16.5" customHeight="1">
      <c r="A129" s="26"/>
      <c r="B129" s="132"/>
      <c r="C129" s="133" t="s">
        <v>121</v>
      </c>
      <c r="D129" s="133" t="s">
        <v>183</v>
      </c>
      <c r="E129" s="134" t="s">
        <v>2879</v>
      </c>
      <c r="F129" s="135" t="s">
        <v>2880</v>
      </c>
      <c r="G129" s="136" t="s">
        <v>1021</v>
      </c>
      <c r="H129" s="137">
        <v>2</v>
      </c>
      <c r="I129" s="138">
        <v>2730</v>
      </c>
      <c r="J129" s="138">
        <f t="shared" si="0"/>
        <v>5460</v>
      </c>
      <c r="K129" s="139"/>
      <c r="L129" s="27"/>
      <c r="M129" s="140" t="s">
        <v>1</v>
      </c>
      <c r="N129" s="141" t="s">
        <v>34</v>
      </c>
      <c r="O129" s="142">
        <v>0</v>
      </c>
      <c r="P129" s="142">
        <f t="shared" si="1"/>
        <v>0</v>
      </c>
      <c r="Q129" s="142">
        <v>0</v>
      </c>
      <c r="R129" s="142">
        <f t="shared" si="2"/>
        <v>0</v>
      </c>
      <c r="S129" s="142">
        <v>0</v>
      </c>
      <c r="T129" s="143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4" t="s">
        <v>187</v>
      </c>
      <c r="AT129" s="144" t="s">
        <v>183</v>
      </c>
      <c r="AU129" s="144" t="s">
        <v>77</v>
      </c>
      <c r="AY129" s="14" t="s">
        <v>182</v>
      </c>
      <c r="BE129" s="145">
        <f t="shared" si="4"/>
        <v>5460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4" t="s">
        <v>77</v>
      </c>
      <c r="BK129" s="145">
        <f t="shared" si="9"/>
        <v>5460</v>
      </c>
      <c r="BL129" s="14" t="s">
        <v>187</v>
      </c>
      <c r="BM129" s="144" t="s">
        <v>127</v>
      </c>
    </row>
    <row r="130" spans="1:65" s="2" customFormat="1" ht="21.75" customHeight="1">
      <c r="A130" s="26"/>
      <c r="B130" s="132"/>
      <c r="C130" s="133" t="s">
        <v>124</v>
      </c>
      <c r="D130" s="133" t="s">
        <v>183</v>
      </c>
      <c r="E130" s="134" t="s">
        <v>2881</v>
      </c>
      <c r="F130" s="135" t="s">
        <v>2882</v>
      </c>
      <c r="G130" s="136" t="s">
        <v>2864</v>
      </c>
      <c r="H130" s="137">
        <v>2</v>
      </c>
      <c r="I130" s="138">
        <v>840</v>
      </c>
      <c r="J130" s="138">
        <f t="shared" si="0"/>
        <v>1680</v>
      </c>
      <c r="K130" s="139"/>
      <c r="L130" s="27"/>
      <c r="M130" s="140" t="s">
        <v>1</v>
      </c>
      <c r="N130" s="141" t="s">
        <v>34</v>
      </c>
      <c r="O130" s="142">
        <v>0</v>
      </c>
      <c r="P130" s="142">
        <f t="shared" si="1"/>
        <v>0</v>
      </c>
      <c r="Q130" s="142">
        <v>0</v>
      </c>
      <c r="R130" s="142">
        <f t="shared" si="2"/>
        <v>0</v>
      </c>
      <c r="S130" s="142">
        <v>0</v>
      </c>
      <c r="T130" s="143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4" t="s">
        <v>187</v>
      </c>
      <c r="AT130" s="144" t="s">
        <v>183</v>
      </c>
      <c r="AU130" s="144" t="s">
        <v>77</v>
      </c>
      <c r="AY130" s="14" t="s">
        <v>182</v>
      </c>
      <c r="BE130" s="145">
        <f t="shared" si="4"/>
        <v>1680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4" t="s">
        <v>77</v>
      </c>
      <c r="BK130" s="145">
        <f t="shared" si="9"/>
        <v>1680</v>
      </c>
      <c r="BL130" s="14" t="s">
        <v>187</v>
      </c>
      <c r="BM130" s="144" t="s">
        <v>215</v>
      </c>
    </row>
    <row r="131" spans="1:65" s="2" customFormat="1" ht="16.5" customHeight="1">
      <c r="A131" s="26"/>
      <c r="B131" s="132"/>
      <c r="C131" s="133" t="s">
        <v>127</v>
      </c>
      <c r="D131" s="133" t="s">
        <v>183</v>
      </c>
      <c r="E131" s="134" t="s">
        <v>2883</v>
      </c>
      <c r="F131" s="135" t="s">
        <v>2884</v>
      </c>
      <c r="G131" s="136" t="s">
        <v>2864</v>
      </c>
      <c r="H131" s="137">
        <v>2</v>
      </c>
      <c r="I131" s="138">
        <v>126</v>
      </c>
      <c r="J131" s="138">
        <f t="shared" si="0"/>
        <v>252</v>
      </c>
      <c r="K131" s="139"/>
      <c r="L131" s="27"/>
      <c r="M131" s="140" t="s">
        <v>1</v>
      </c>
      <c r="N131" s="141" t="s">
        <v>34</v>
      </c>
      <c r="O131" s="142">
        <v>0</v>
      </c>
      <c r="P131" s="142">
        <f t="shared" si="1"/>
        <v>0</v>
      </c>
      <c r="Q131" s="142">
        <v>0</v>
      </c>
      <c r="R131" s="142">
        <f t="shared" si="2"/>
        <v>0</v>
      </c>
      <c r="S131" s="142">
        <v>0</v>
      </c>
      <c r="T131" s="143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4" t="s">
        <v>187</v>
      </c>
      <c r="AT131" s="144" t="s">
        <v>183</v>
      </c>
      <c r="AU131" s="144" t="s">
        <v>77</v>
      </c>
      <c r="AY131" s="14" t="s">
        <v>182</v>
      </c>
      <c r="BE131" s="145">
        <f t="shared" si="4"/>
        <v>252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4" t="s">
        <v>77</v>
      </c>
      <c r="BK131" s="145">
        <f t="shared" si="9"/>
        <v>252</v>
      </c>
      <c r="BL131" s="14" t="s">
        <v>187</v>
      </c>
      <c r="BM131" s="144" t="s">
        <v>218</v>
      </c>
    </row>
    <row r="132" spans="1:65" s="11" customFormat="1" ht="22.9" customHeight="1">
      <c r="B132" s="122"/>
      <c r="D132" s="123" t="s">
        <v>68</v>
      </c>
      <c r="E132" s="164" t="s">
        <v>2885</v>
      </c>
      <c r="F132" s="164" t="s">
        <v>2886</v>
      </c>
      <c r="J132" s="165">
        <f>BK132</f>
        <v>34969.730000000003</v>
      </c>
      <c r="L132" s="122"/>
      <c r="M132" s="126"/>
      <c r="N132" s="127"/>
      <c r="O132" s="127"/>
      <c r="P132" s="128">
        <f>SUM(P133:P134)</f>
        <v>0</v>
      </c>
      <c r="Q132" s="127"/>
      <c r="R132" s="128">
        <f>SUM(R133:R134)</f>
        <v>0</v>
      </c>
      <c r="S132" s="127"/>
      <c r="T132" s="129">
        <f>SUM(T133:T134)</f>
        <v>0</v>
      </c>
      <c r="AR132" s="123" t="s">
        <v>77</v>
      </c>
      <c r="AT132" s="130" t="s">
        <v>68</v>
      </c>
      <c r="AU132" s="130" t="s">
        <v>77</v>
      </c>
      <c r="AY132" s="123" t="s">
        <v>182</v>
      </c>
      <c r="BK132" s="131">
        <f>SUM(BK133:BK134)</f>
        <v>34969.730000000003</v>
      </c>
    </row>
    <row r="133" spans="1:65" s="2" customFormat="1" ht="16.5" customHeight="1">
      <c r="A133" s="26"/>
      <c r="B133" s="132"/>
      <c r="C133" s="133" t="s">
        <v>130</v>
      </c>
      <c r="D133" s="133" t="s">
        <v>183</v>
      </c>
      <c r="E133" s="134" t="s">
        <v>2887</v>
      </c>
      <c r="F133" s="135" t="s">
        <v>2888</v>
      </c>
      <c r="G133" s="136" t="s">
        <v>236</v>
      </c>
      <c r="H133" s="137">
        <v>95.75</v>
      </c>
      <c r="I133" s="138">
        <v>283.5</v>
      </c>
      <c r="J133" s="138">
        <f>ROUND(I133*H133,2)</f>
        <v>27145.13</v>
      </c>
      <c r="K133" s="139"/>
      <c r="L133" s="27"/>
      <c r="M133" s="140" t="s">
        <v>1</v>
      </c>
      <c r="N133" s="141" t="s">
        <v>34</v>
      </c>
      <c r="O133" s="142">
        <v>0</v>
      </c>
      <c r="P133" s="142">
        <f>O133*H133</f>
        <v>0</v>
      </c>
      <c r="Q133" s="142">
        <v>0</v>
      </c>
      <c r="R133" s="142">
        <f>Q133*H133</f>
        <v>0</v>
      </c>
      <c r="S133" s="142">
        <v>0</v>
      </c>
      <c r="T133" s="143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4" t="s">
        <v>187</v>
      </c>
      <c r="AT133" s="144" t="s">
        <v>183</v>
      </c>
      <c r="AU133" s="144" t="s">
        <v>79</v>
      </c>
      <c r="AY133" s="14" t="s">
        <v>182</v>
      </c>
      <c r="BE133" s="145">
        <f>IF(N133="základní",J133,0)</f>
        <v>27145.13</v>
      </c>
      <c r="BF133" s="145">
        <f>IF(N133="snížená",J133,0)</f>
        <v>0</v>
      </c>
      <c r="BG133" s="145">
        <f>IF(N133="zákl. přenesená",J133,0)</f>
        <v>0</v>
      </c>
      <c r="BH133" s="145">
        <f>IF(N133="sníž. přenesená",J133,0)</f>
        <v>0</v>
      </c>
      <c r="BI133" s="145">
        <f>IF(N133="nulová",J133,0)</f>
        <v>0</v>
      </c>
      <c r="BJ133" s="14" t="s">
        <v>77</v>
      </c>
      <c r="BK133" s="145">
        <f>ROUND(I133*H133,2)</f>
        <v>27145.13</v>
      </c>
      <c r="BL133" s="14" t="s">
        <v>187</v>
      </c>
      <c r="BM133" s="144" t="s">
        <v>221</v>
      </c>
    </row>
    <row r="134" spans="1:65" s="2" customFormat="1" ht="16.5" customHeight="1">
      <c r="A134" s="26"/>
      <c r="B134" s="132"/>
      <c r="C134" s="133" t="s">
        <v>215</v>
      </c>
      <c r="D134" s="133" t="s">
        <v>183</v>
      </c>
      <c r="E134" s="134" t="s">
        <v>2889</v>
      </c>
      <c r="F134" s="135" t="s">
        <v>2890</v>
      </c>
      <c r="G134" s="136" t="s">
        <v>236</v>
      </c>
      <c r="H134" s="137">
        <v>6.21</v>
      </c>
      <c r="I134" s="138">
        <v>1260</v>
      </c>
      <c r="J134" s="138">
        <f>ROUND(I134*H134,2)</f>
        <v>7824.6</v>
      </c>
      <c r="K134" s="139"/>
      <c r="L134" s="27"/>
      <c r="M134" s="140" t="s">
        <v>1</v>
      </c>
      <c r="N134" s="141" t="s">
        <v>34</v>
      </c>
      <c r="O134" s="142">
        <v>0</v>
      </c>
      <c r="P134" s="142">
        <f>O134*H134</f>
        <v>0</v>
      </c>
      <c r="Q134" s="142">
        <v>0</v>
      </c>
      <c r="R134" s="142">
        <f>Q134*H134</f>
        <v>0</v>
      </c>
      <c r="S134" s="142">
        <v>0</v>
      </c>
      <c r="T134" s="143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4" t="s">
        <v>187</v>
      </c>
      <c r="AT134" s="144" t="s">
        <v>183</v>
      </c>
      <c r="AU134" s="144" t="s">
        <v>79</v>
      </c>
      <c r="AY134" s="14" t="s">
        <v>182</v>
      </c>
      <c r="BE134" s="145">
        <f>IF(N134="základní",J134,0)</f>
        <v>7824.6</v>
      </c>
      <c r="BF134" s="145">
        <f>IF(N134="snížená",J134,0)</f>
        <v>0</v>
      </c>
      <c r="BG134" s="145">
        <f>IF(N134="zákl. přenesená",J134,0)</f>
        <v>0</v>
      </c>
      <c r="BH134" s="145">
        <f>IF(N134="sníž. přenesená",J134,0)</f>
        <v>0</v>
      </c>
      <c r="BI134" s="145">
        <f>IF(N134="nulová",J134,0)</f>
        <v>0</v>
      </c>
      <c r="BJ134" s="14" t="s">
        <v>77</v>
      </c>
      <c r="BK134" s="145">
        <f>ROUND(I134*H134,2)</f>
        <v>7824.6</v>
      </c>
      <c r="BL134" s="14" t="s">
        <v>187</v>
      </c>
      <c r="BM134" s="144" t="s">
        <v>224</v>
      </c>
    </row>
    <row r="135" spans="1:65" s="11" customFormat="1" ht="22.9" customHeight="1">
      <c r="B135" s="122"/>
      <c r="D135" s="123" t="s">
        <v>68</v>
      </c>
      <c r="E135" s="164" t="s">
        <v>2891</v>
      </c>
      <c r="F135" s="164" t="s">
        <v>2892</v>
      </c>
      <c r="J135" s="165">
        <f>BK135</f>
        <v>15750</v>
      </c>
      <c r="L135" s="122"/>
      <c r="M135" s="126"/>
      <c r="N135" s="127"/>
      <c r="O135" s="127"/>
      <c r="P135" s="128">
        <f>P136</f>
        <v>0</v>
      </c>
      <c r="Q135" s="127"/>
      <c r="R135" s="128">
        <f>R136</f>
        <v>0</v>
      </c>
      <c r="S135" s="127"/>
      <c r="T135" s="129">
        <f>T136</f>
        <v>0</v>
      </c>
      <c r="AR135" s="123" t="s">
        <v>77</v>
      </c>
      <c r="AT135" s="130" t="s">
        <v>68</v>
      </c>
      <c r="AU135" s="130" t="s">
        <v>77</v>
      </c>
      <c r="AY135" s="123" t="s">
        <v>182</v>
      </c>
      <c r="BK135" s="131">
        <f>BK136</f>
        <v>15750</v>
      </c>
    </row>
    <row r="136" spans="1:65" s="2" customFormat="1" ht="16.5" customHeight="1">
      <c r="A136" s="26"/>
      <c r="B136" s="132"/>
      <c r="C136" s="133" t="s">
        <v>260</v>
      </c>
      <c r="D136" s="133" t="s">
        <v>183</v>
      </c>
      <c r="E136" s="134" t="s">
        <v>2893</v>
      </c>
      <c r="F136" s="135" t="s">
        <v>2894</v>
      </c>
      <c r="G136" s="136" t="s">
        <v>2895</v>
      </c>
      <c r="H136" s="137">
        <v>1</v>
      </c>
      <c r="I136" s="138">
        <v>15750</v>
      </c>
      <c r="J136" s="138">
        <f>ROUND(I136*H136,2)</f>
        <v>15750</v>
      </c>
      <c r="K136" s="139"/>
      <c r="L136" s="27"/>
      <c r="M136" s="156" t="s">
        <v>1</v>
      </c>
      <c r="N136" s="157" t="s">
        <v>34</v>
      </c>
      <c r="O136" s="158">
        <v>0</v>
      </c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4" t="s">
        <v>187</v>
      </c>
      <c r="AT136" s="144" t="s">
        <v>183</v>
      </c>
      <c r="AU136" s="144" t="s">
        <v>79</v>
      </c>
      <c r="AY136" s="14" t="s">
        <v>182</v>
      </c>
      <c r="BE136" s="145">
        <f>IF(N136="základní",J136,0)</f>
        <v>15750</v>
      </c>
      <c r="BF136" s="145">
        <f>IF(N136="snížená",J136,0)</f>
        <v>0</v>
      </c>
      <c r="BG136" s="145">
        <f>IF(N136="zákl. přenesená",J136,0)</f>
        <v>0</v>
      </c>
      <c r="BH136" s="145">
        <f>IF(N136="sníž. přenesená",J136,0)</f>
        <v>0</v>
      </c>
      <c r="BI136" s="145">
        <f>IF(N136="nulová",J136,0)</f>
        <v>0</v>
      </c>
      <c r="BJ136" s="14" t="s">
        <v>77</v>
      </c>
      <c r="BK136" s="145">
        <f>ROUND(I136*H136,2)</f>
        <v>15750</v>
      </c>
      <c r="BL136" s="14" t="s">
        <v>187</v>
      </c>
      <c r="BM136" s="144" t="s">
        <v>227</v>
      </c>
    </row>
    <row r="137" spans="1:65" s="2" customFormat="1" ht="6.95" customHeight="1">
      <c r="A137" s="26"/>
      <c r="B137" s="41"/>
      <c r="C137" s="42"/>
      <c r="D137" s="42"/>
      <c r="E137" s="42"/>
      <c r="F137" s="42"/>
      <c r="G137" s="42"/>
      <c r="H137" s="42"/>
      <c r="I137" s="42"/>
      <c r="J137" s="42"/>
      <c r="K137" s="42"/>
      <c r="L137" s="27"/>
      <c r="M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</sheetData>
  <autoFilter ref="C118:K136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27"/>
  <sheetViews>
    <sheetView showGridLines="0" workbookViewId="0">
      <selection activeCell="J17" sqref="J1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78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135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ROUND(J143, 2)</f>
        <v>23275944.489999998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ROUND((SUM(BE143:BE426)),  2)</f>
        <v>23275944.489999998</v>
      </c>
      <c r="G33" s="26"/>
      <c r="H33" s="26"/>
      <c r="I33" s="95">
        <v>0.21</v>
      </c>
      <c r="J33" s="94">
        <f>ROUND(((SUM(BE143:BE426))*I33),  2)</f>
        <v>4887948.34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ROUND((SUM(BF143:BF426)),  2)</f>
        <v>0</v>
      </c>
      <c r="G34" s="26"/>
      <c r="H34" s="26"/>
      <c r="I34" s="95">
        <v>0.15</v>
      </c>
      <c r="J34" s="94">
        <f>ROUND(((SUM(BF143:BF426))*I34),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ROUND((SUM(BG143:BG426)),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ROUND((SUM(BH143:BH426)),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ROUND((SUM(BI143:BI426)),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28163892.829999998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01 - Stavební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J143</f>
        <v>23275944.489999998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2:12" s="9" customFormat="1" ht="24.95" customHeight="1">
      <c r="B97" s="107"/>
      <c r="D97" s="108" t="s">
        <v>141</v>
      </c>
      <c r="E97" s="109"/>
      <c r="F97" s="109"/>
      <c r="G97" s="109"/>
      <c r="H97" s="109"/>
      <c r="I97" s="109"/>
      <c r="J97" s="110">
        <f>J144</f>
        <v>1396711.67</v>
      </c>
      <c r="L97" s="107"/>
    </row>
    <row r="98" spans="2:12" s="9" customFormat="1" ht="24.95" customHeight="1">
      <c r="B98" s="107"/>
      <c r="D98" s="108" t="s">
        <v>142</v>
      </c>
      <c r="E98" s="109"/>
      <c r="F98" s="109"/>
      <c r="G98" s="109"/>
      <c r="H98" s="109"/>
      <c r="I98" s="109"/>
      <c r="J98" s="110">
        <f>J177</f>
        <v>1469665.01</v>
      </c>
      <c r="L98" s="107"/>
    </row>
    <row r="99" spans="2:12" s="9" customFormat="1" ht="24.95" customHeight="1">
      <c r="B99" s="107"/>
      <c r="D99" s="108" t="s">
        <v>143</v>
      </c>
      <c r="E99" s="109"/>
      <c r="F99" s="109"/>
      <c r="G99" s="109"/>
      <c r="H99" s="109"/>
      <c r="I99" s="109"/>
      <c r="J99" s="110">
        <f>J195</f>
        <v>5911233.6200000001</v>
      </c>
      <c r="L99" s="107"/>
    </row>
    <row r="100" spans="2:12" s="9" customFormat="1" ht="24.95" customHeight="1">
      <c r="B100" s="107"/>
      <c r="D100" s="108" t="s">
        <v>144</v>
      </c>
      <c r="E100" s="109"/>
      <c r="F100" s="109"/>
      <c r="G100" s="109"/>
      <c r="H100" s="109"/>
      <c r="I100" s="109"/>
      <c r="J100" s="110">
        <f>J224</f>
        <v>3595273.94</v>
      </c>
      <c r="L100" s="107"/>
    </row>
    <row r="101" spans="2:12" s="9" customFormat="1" ht="24.95" customHeight="1">
      <c r="B101" s="107"/>
      <c r="D101" s="108" t="s">
        <v>145</v>
      </c>
      <c r="E101" s="109"/>
      <c r="F101" s="109"/>
      <c r="G101" s="109"/>
      <c r="H101" s="109"/>
      <c r="I101" s="109"/>
      <c r="J101" s="110">
        <f>J246</f>
        <v>193021.47</v>
      </c>
      <c r="L101" s="107"/>
    </row>
    <row r="102" spans="2:12" s="9" customFormat="1" ht="24.95" customHeight="1">
      <c r="B102" s="107"/>
      <c r="D102" s="108" t="s">
        <v>146</v>
      </c>
      <c r="E102" s="109"/>
      <c r="F102" s="109"/>
      <c r="G102" s="109"/>
      <c r="H102" s="109"/>
      <c r="I102" s="109"/>
      <c r="J102" s="110">
        <f>J248</f>
        <v>202110.3</v>
      </c>
      <c r="L102" s="107"/>
    </row>
    <row r="103" spans="2:12" s="9" customFormat="1" ht="24.95" customHeight="1">
      <c r="B103" s="107"/>
      <c r="D103" s="108" t="s">
        <v>147</v>
      </c>
      <c r="E103" s="109"/>
      <c r="F103" s="109"/>
      <c r="G103" s="109"/>
      <c r="H103" s="109"/>
      <c r="I103" s="109"/>
      <c r="J103" s="110">
        <f>J250</f>
        <v>1431804</v>
      </c>
      <c r="L103" s="107"/>
    </row>
    <row r="104" spans="2:12" s="9" customFormat="1" ht="24.95" customHeight="1">
      <c r="B104" s="107"/>
      <c r="D104" s="108" t="s">
        <v>148</v>
      </c>
      <c r="E104" s="109"/>
      <c r="F104" s="109"/>
      <c r="G104" s="109"/>
      <c r="H104" s="109"/>
      <c r="I104" s="109"/>
      <c r="J104" s="110">
        <f>J260</f>
        <v>52235.240000000005</v>
      </c>
      <c r="L104" s="107"/>
    </row>
    <row r="105" spans="2:12" s="9" customFormat="1" ht="24.95" customHeight="1">
      <c r="B105" s="107"/>
      <c r="D105" s="108" t="s">
        <v>149</v>
      </c>
      <c r="E105" s="109"/>
      <c r="F105" s="109"/>
      <c r="G105" s="109"/>
      <c r="H105" s="109"/>
      <c r="I105" s="109"/>
      <c r="J105" s="110">
        <f>J271</f>
        <v>42747.27</v>
      </c>
      <c r="L105" s="107"/>
    </row>
    <row r="106" spans="2:12" s="9" customFormat="1" ht="24.95" customHeight="1">
      <c r="B106" s="107"/>
      <c r="D106" s="108" t="s">
        <v>150</v>
      </c>
      <c r="E106" s="109"/>
      <c r="F106" s="109"/>
      <c r="G106" s="109"/>
      <c r="H106" s="109"/>
      <c r="I106" s="109"/>
      <c r="J106" s="110">
        <f>J273</f>
        <v>139499.32</v>
      </c>
      <c r="L106" s="107"/>
    </row>
    <row r="107" spans="2:12" s="9" customFormat="1" ht="24.95" customHeight="1">
      <c r="B107" s="107"/>
      <c r="D107" s="108" t="s">
        <v>151</v>
      </c>
      <c r="E107" s="109"/>
      <c r="F107" s="109"/>
      <c r="G107" s="109"/>
      <c r="H107" s="109"/>
      <c r="I107" s="109"/>
      <c r="J107" s="110">
        <f>J278</f>
        <v>90358.33</v>
      </c>
      <c r="L107" s="107"/>
    </row>
    <row r="108" spans="2:12" s="9" customFormat="1" ht="24.95" customHeight="1">
      <c r="B108" s="107"/>
      <c r="D108" s="108" t="s">
        <v>152</v>
      </c>
      <c r="E108" s="109"/>
      <c r="F108" s="109"/>
      <c r="G108" s="109"/>
      <c r="H108" s="109"/>
      <c r="I108" s="109"/>
      <c r="J108" s="110">
        <f>J283</f>
        <v>75000</v>
      </c>
      <c r="L108" s="107"/>
    </row>
    <row r="109" spans="2:12" s="9" customFormat="1" ht="24.95" customHeight="1">
      <c r="B109" s="107"/>
      <c r="D109" s="108" t="s">
        <v>153</v>
      </c>
      <c r="E109" s="109"/>
      <c r="F109" s="109"/>
      <c r="G109" s="109"/>
      <c r="H109" s="109"/>
      <c r="I109" s="109"/>
      <c r="J109" s="110">
        <f>J285</f>
        <v>369275.75</v>
      </c>
      <c r="L109" s="107"/>
    </row>
    <row r="110" spans="2:12" s="9" customFormat="1" ht="24.95" customHeight="1">
      <c r="B110" s="107"/>
      <c r="D110" s="108" t="s">
        <v>154</v>
      </c>
      <c r="E110" s="109"/>
      <c r="F110" s="109"/>
      <c r="G110" s="109"/>
      <c r="H110" s="109"/>
      <c r="I110" s="109"/>
      <c r="J110" s="110">
        <f>J287</f>
        <v>589199.54</v>
      </c>
      <c r="L110" s="107"/>
    </row>
    <row r="111" spans="2:12" s="9" customFormat="1" ht="24.95" customHeight="1">
      <c r="B111" s="107"/>
      <c r="D111" s="108" t="s">
        <v>155</v>
      </c>
      <c r="E111" s="109"/>
      <c r="F111" s="109"/>
      <c r="G111" s="109"/>
      <c r="H111" s="109"/>
      <c r="I111" s="109"/>
      <c r="J111" s="110">
        <f>J300</f>
        <v>407006.6</v>
      </c>
      <c r="L111" s="107"/>
    </row>
    <row r="112" spans="2:12" s="9" customFormat="1" ht="24.95" customHeight="1">
      <c r="B112" s="107"/>
      <c r="D112" s="108" t="s">
        <v>156</v>
      </c>
      <c r="E112" s="109"/>
      <c r="F112" s="109"/>
      <c r="G112" s="109"/>
      <c r="H112" s="109"/>
      <c r="I112" s="109"/>
      <c r="J112" s="110">
        <f>J310</f>
        <v>1711539.8</v>
      </c>
      <c r="L112" s="107"/>
    </row>
    <row r="113" spans="1:31" s="9" customFormat="1" ht="24.95" customHeight="1">
      <c r="B113" s="107"/>
      <c r="D113" s="108" t="s">
        <v>157</v>
      </c>
      <c r="E113" s="109"/>
      <c r="F113" s="109"/>
      <c r="G113" s="109"/>
      <c r="H113" s="109"/>
      <c r="I113" s="109"/>
      <c r="J113" s="110">
        <f>J329</f>
        <v>124956.2</v>
      </c>
      <c r="L113" s="107"/>
    </row>
    <row r="114" spans="1:31" s="9" customFormat="1" ht="24.95" customHeight="1">
      <c r="B114" s="107"/>
      <c r="D114" s="108" t="s">
        <v>158</v>
      </c>
      <c r="E114" s="109"/>
      <c r="F114" s="109"/>
      <c r="G114" s="109"/>
      <c r="H114" s="109"/>
      <c r="I114" s="109"/>
      <c r="J114" s="110">
        <f>J332</f>
        <v>282041.97000000003</v>
      </c>
      <c r="L114" s="107"/>
    </row>
    <row r="115" spans="1:31" s="9" customFormat="1" ht="24.95" customHeight="1">
      <c r="B115" s="107"/>
      <c r="D115" s="108" t="s">
        <v>159</v>
      </c>
      <c r="E115" s="109"/>
      <c r="F115" s="109"/>
      <c r="G115" s="109"/>
      <c r="H115" s="109"/>
      <c r="I115" s="109"/>
      <c r="J115" s="110">
        <f>J342</f>
        <v>1514720.4700000002</v>
      </c>
      <c r="L115" s="107"/>
    </row>
    <row r="116" spans="1:31" s="9" customFormat="1" ht="24.95" customHeight="1">
      <c r="B116" s="107"/>
      <c r="D116" s="108" t="s">
        <v>160</v>
      </c>
      <c r="E116" s="109"/>
      <c r="F116" s="109"/>
      <c r="G116" s="109"/>
      <c r="H116" s="109"/>
      <c r="I116" s="109"/>
      <c r="J116" s="110">
        <f>J381</f>
        <v>968135.52</v>
      </c>
      <c r="L116" s="107"/>
    </row>
    <row r="117" spans="1:31" s="9" customFormat="1" ht="24.95" customHeight="1">
      <c r="B117" s="107"/>
      <c r="D117" s="108" t="s">
        <v>161</v>
      </c>
      <c r="E117" s="109"/>
      <c r="F117" s="109"/>
      <c r="G117" s="109"/>
      <c r="H117" s="109"/>
      <c r="I117" s="109"/>
      <c r="J117" s="110">
        <f>J397</f>
        <v>35663.43</v>
      </c>
      <c r="L117" s="107"/>
    </row>
    <row r="118" spans="1:31" s="9" customFormat="1" ht="24.95" customHeight="1">
      <c r="B118" s="107"/>
      <c r="D118" s="108" t="s">
        <v>162</v>
      </c>
      <c r="E118" s="109"/>
      <c r="F118" s="109"/>
      <c r="G118" s="109"/>
      <c r="H118" s="109"/>
      <c r="I118" s="109"/>
      <c r="J118" s="110">
        <f>J405</f>
        <v>1163259.83</v>
      </c>
      <c r="L118" s="107"/>
    </row>
    <row r="119" spans="1:31" s="9" customFormat="1" ht="24.95" customHeight="1">
      <c r="B119" s="107"/>
      <c r="D119" s="108" t="s">
        <v>163</v>
      </c>
      <c r="E119" s="109"/>
      <c r="F119" s="109"/>
      <c r="G119" s="109"/>
      <c r="H119" s="109"/>
      <c r="I119" s="109"/>
      <c r="J119" s="110">
        <f>J412</f>
        <v>573968.03</v>
      </c>
      <c r="L119" s="107"/>
    </row>
    <row r="120" spans="1:31" s="9" customFormat="1" ht="24.95" customHeight="1">
      <c r="B120" s="107"/>
      <c r="D120" s="108" t="s">
        <v>164</v>
      </c>
      <c r="E120" s="109"/>
      <c r="F120" s="109"/>
      <c r="G120" s="109"/>
      <c r="H120" s="109"/>
      <c r="I120" s="109"/>
      <c r="J120" s="110">
        <f>J415</f>
        <v>392402.14</v>
      </c>
      <c r="L120" s="107"/>
    </row>
    <row r="121" spans="1:31" s="9" customFormat="1" ht="24.95" customHeight="1">
      <c r="B121" s="107"/>
      <c r="D121" s="108" t="s">
        <v>165</v>
      </c>
      <c r="E121" s="109"/>
      <c r="F121" s="109"/>
      <c r="G121" s="109"/>
      <c r="H121" s="109"/>
      <c r="I121" s="109"/>
      <c r="J121" s="110">
        <f>J420</f>
        <v>66964.92</v>
      </c>
      <c r="L121" s="107"/>
    </row>
    <row r="122" spans="1:31" s="9" customFormat="1" ht="24.95" customHeight="1">
      <c r="B122" s="107"/>
      <c r="D122" s="108" t="s">
        <v>166</v>
      </c>
      <c r="E122" s="109"/>
      <c r="F122" s="109"/>
      <c r="G122" s="109"/>
      <c r="H122" s="109"/>
      <c r="I122" s="109"/>
      <c r="J122" s="110">
        <f>J423</f>
        <v>42665.16</v>
      </c>
      <c r="L122" s="107"/>
    </row>
    <row r="123" spans="1:31" s="9" customFormat="1" ht="24.95" customHeight="1">
      <c r="B123" s="107"/>
      <c r="D123" s="108" t="s">
        <v>167</v>
      </c>
      <c r="E123" s="109"/>
      <c r="F123" s="109"/>
      <c r="G123" s="109"/>
      <c r="H123" s="109"/>
      <c r="I123" s="109"/>
      <c r="J123" s="110">
        <f>J425</f>
        <v>434484.96</v>
      </c>
      <c r="L123" s="107"/>
    </row>
    <row r="124" spans="1:31" s="2" customFormat="1" ht="21.7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>
      <c r="A125" s="26"/>
      <c r="B125" s="41"/>
      <c r="C125" s="42"/>
      <c r="D125" s="42"/>
      <c r="E125" s="42"/>
      <c r="F125" s="42"/>
      <c r="G125" s="42"/>
      <c r="H125" s="42"/>
      <c r="I125" s="42"/>
      <c r="J125" s="42"/>
      <c r="K125" s="42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9" spans="1:63" s="2" customFormat="1" ht="6.95" customHeight="1">
      <c r="A129" s="26"/>
      <c r="B129" s="43"/>
      <c r="C129" s="44"/>
      <c r="D129" s="44"/>
      <c r="E129" s="44"/>
      <c r="F129" s="44"/>
      <c r="G129" s="44"/>
      <c r="H129" s="44"/>
      <c r="I129" s="44"/>
      <c r="J129" s="44"/>
      <c r="K129" s="44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3" s="2" customFormat="1" ht="24.95" customHeight="1">
      <c r="A130" s="26"/>
      <c r="B130" s="27"/>
      <c r="C130" s="18" t="s">
        <v>168</v>
      </c>
      <c r="D130" s="26"/>
      <c r="E130" s="26"/>
      <c r="F130" s="26"/>
      <c r="G130" s="26"/>
      <c r="H130" s="26"/>
      <c r="I130" s="26"/>
      <c r="J130" s="26"/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3" s="2" customFormat="1" ht="6.95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3" s="2" customFormat="1" ht="12" customHeight="1">
      <c r="A132" s="26"/>
      <c r="B132" s="27"/>
      <c r="C132" s="23" t="s">
        <v>14</v>
      </c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3" s="2" customFormat="1" ht="16.5" customHeight="1">
      <c r="A133" s="26"/>
      <c r="B133" s="27"/>
      <c r="C133" s="26"/>
      <c r="D133" s="26"/>
      <c r="E133" s="203" t="str">
        <f>E7</f>
        <v>Tělocvična - Chodová Planá</v>
      </c>
      <c r="F133" s="204"/>
      <c r="G133" s="204"/>
      <c r="H133" s="204"/>
      <c r="I133" s="26"/>
      <c r="J133" s="26"/>
      <c r="K133" s="26"/>
      <c r="L133" s="3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3" s="2" customFormat="1" ht="12" customHeight="1">
      <c r="A134" s="26"/>
      <c r="B134" s="27"/>
      <c r="C134" s="23" t="s">
        <v>134</v>
      </c>
      <c r="D134" s="26"/>
      <c r="E134" s="26"/>
      <c r="F134" s="26"/>
      <c r="G134" s="26"/>
      <c r="H134" s="26"/>
      <c r="I134" s="26"/>
      <c r="J134" s="26"/>
      <c r="K134" s="26"/>
      <c r="L134" s="3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3" s="2" customFormat="1" ht="16.5" customHeight="1">
      <c r="A135" s="26"/>
      <c r="B135" s="27"/>
      <c r="C135" s="26"/>
      <c r="D135" s="26"/>
      <c r="E135" s="171" t="str">
        <f>E9</f>
        <v>01 - Stavební</v>
      </c>
      <c r="F135" s="202"/>
      <c r="G135" s="202"/>
      <c r="H135" s="202"/>
      <c r="I135" s="26"/>
      <c r="J135" s="26"/>
      <c r="K135" s="26"/>
      <c r="L135" s="3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3" s="2" customFormat="1" ht="6.95" customHeight="1">
      <c r="A136" s="26"/>
      <c r="B136" s="27"/>
      <c r="C136" s="26"/>
      <c r="D136" s="26"/>
      <c r="E136" s="26"/>
      <c r="F136" s="26"/>
      <c r="G136" s="26"/>
      <c r="H136" s="26"/>
      <c r="I136" s="26"/>
      <c r="J136" s="26"/>
      <c r="K136" s="26"/>
      <c r="L136" s="3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1:63" s="2" customFormat="1" ht="12" customHeight="1">
      <c r="A137" s="26"/>
      <c r="B137" s="27"/>
      <c r="C137" s="23" t="s">
        <v>18</v>
      </c>
      <c r="D137" s="26"/>
      <c r="E137" s="26"/>
      <c r="F137" s="21" t="str">
        <f>F12</f>
        <v xml:space="preserve"> </v>
      </c>
      <c r="G137" s="26"/>
      <c r="H137" s="26"/>
      <c r="I137" s="23" t="s">
        <v>20</v>
      </c>
      <c r="J137" s="49">
        <f>IF(J12="","",J12)</f>
        <v>43927</v>
      </c>
      <c r="K137" s="26"/>
      <c r="L137" s="3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1:63" s="2" customFormat="1" ht="6.95" customHeight="1">
      <c r="A138" s="26"/>
      <c r="B138" s="27"/>
      <c r="C138" s="26"/>
      <c r="D138" s="26"/>
      <c r="E138" s="26"/>
      <c r="F138" s="26"/>
      <c r="G138" s="26"/>
      <c r="H138" s="26"/>
      <c r="I138" s="26"/>
      <c r="J138" s="26"/>
      <c r="K138" s="26"/>
      <c r="L138" s="3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63" s="2" customFormat="1" ht="15.2" customHeight="1">
      <c r="A139" s="26"/>
      <c r="B139" s="27"/>
      <c r="C139" s="23" t="s">
        <v>21</v>
      </c>
      <c r="D139" s="26"/>
      <c r="E139" s="26"/>
      <c r="F139" s="21" t="str">
        <f>E15</f>
        <v xml:space="preserve"> </v>
      </c>
      <c r="G139" s="26"/>
      <c r="H139" s="26"/>
      <c r="I139" s="23" t="s">
        <v>25</v>
      </c>
      <c r="J139" s="24" t="str">
        <f>E21</f>
        <v xml:space="preserve"> </v>
      </c>
      <c r="K139" s="26"/>
      <c r="L139" s="3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63" s="2" customFormat="1" ht="15.2" customHeight="1">
      <c r="A140" s="26"/>
      <c r="B140" s="27"/>
      <c r="C140" s="23" t="s">
        <v>24</v>
      </c>
      <c r="D140" s="26"/>
      <c r="E140" s="26"/>
      <c r="F140" s="21" t="str">
        <f>IF(E18="","",E18)</f>
        <v>S&amp;H stavební a obchodní firma, spol. s.r.o.</v>
      </c>
      <c r="G140" s="26"/>
      <c r="H140" s="26"/>
      <c r="I140" s="23" t="s">
        <v>27</v>
      </c>
      <c r="J140" s="24" t="str">
        <f>E24</f>
        <v xml:space="preserve"> </v>
      </c>
      <c r="K140" s="26"/>
      <c r="L140" s="3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63" s="2" customFormat="1" ht="10.35" customHeight="1">
      <c r="A141" s="26"/>
      <c r="B141" s="27"/>
      <c r="C141" s="26"/>
      <c r="D141" s="26"/>
      <c r="E141" s="26"/>
      <c r="F141" s="26"/>
      <c r="G141" s="26"/>
      <c r="H141" s="26"/>
      <c r="I141" s="26"/>
      <c r="J141" s="26"/>
      <c r="K141" s="26"/>
      <c r="L141" s="3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1:63" s="10" customFormat="1" ht="29.25" customHeight="1">
      <c r="A142" s="111"/>
      <c r="B142" s="112"/>
      <c r="C142" s="113" t="s">
        <v>169</v>
      </c>
      <c r="D142" s="114" t="s">
        <v>54</v>
      </c>
      <c r="E142" s="114" t="s">
        <v>50</v>
      </c>
      <c r="F142" s="114" t="s">
        <v>51</v>
      </c>
      <c r="G142" s="114" t="s">
        <v>170</v>
      </c>
      <c r="H142" s="114" t="s">
        <v>171</v>
      </c>
      <c r="I142" s="114" t="s">
        <v>172</v>
      </c>
      <c r="J142" s="115" t="s">
        <v>138</v>
      </c>
      <c r="K142" s="116" t="s">
        <v>173</v>
      </c>
      <c r="L142" s="117"/>
      <c r="M142" s="56" t="s">
        <v>1</v>
      </c>
      <c r="N142" s="57" t="s">
        <v>33</v>
      </c>
      <c r="O142" s="57" t="s">
        <v>174</v>
      </c>
      <c r="P142" s="57" t="s">
        <v>175</v>
      </c>
      <c r="Q142" s="57" t="s">
        <v>176</v>
      </c>
      <c r="R142" s="57" t="s">
        <v>177</v>
      </c>
      <c r="S142" s="57" t="s">
        <v>178</v>
      </c>
      <c r="T142" s="58" t="s">
        <v>179</v>
      </c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</row>
    <row r="143" spans="1:63" s="2" customFormat="1" ht="22.9" customHeight="1">
      <c r="A143" s="26"/>
      <c r="B143" s="27"/>
      <c r="C143" s="63" t="s">
        <v>180</v>
      </c>
      <c r="D143" s="26"/>
      <c r="E143" s="26"/>
      <c r="F143" s="26"/>
      <c r="G143" s="26"/>
      <c r="H143" s="26"/>
      <c r="I143" s="26"/>
      <c r="J143" s="118">
        <f>BK143</f>
        <v>23275944.489999998</v>
      </c>
      <c r="K143" s="26"/>
      <c r="L143" s="27"/>
      <c r="M143" s="59"/>
      <c r="N143" s="50"/>
      <c r="O143" s="60"/>
      <c r="P143" s="119">
        <f>P144+P177+P195+P224+P246+P248+P250+P260+P271+P273+P278+P283+P285+P287+P300+P310+P329+P332+P342+P381+P397+P405+P412+P415+P420+P423+P425</f>
        <v>4503.452687</v>
      </c>
      <c r="Q143" s="60"/>
      <c r="R143" s="119">
        <f>R144+R177+R195+R224+R246+R248+R250+R260+R271+R273+R278+R283+R285+R287+R300+R310+R329+R332+R342+R381+R397+R405+R412+R415+R420+R423+R425</f>
        <v>1417.412394692622</v>
      </c>
      <c r="S143" s="60"/>
      <c r="T143" s="120">
        <f>T144+T177+T195+T224+T246+T248+T250+T260+T271+T273+T278+T283+T285+T287+T300+T310+T329+T332+T342+T381+T397+T405+T412+T415+T420+T423+T425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T143" s="14" t="s">
        <v>68</v>
      </c>
      <c r="AU143" s="14" t="s">
        <v>140</v>
      </c>
      <c r="BK143" s="121">
        <f>BK144+BK177+BK195+BK224+BK246+BK248+BK250+BK260+BK271+BK273+BK278+BK283+BK285+BK287+BK300+BK310+BK329+BK332+BK342+BK381+BK397+BK405+BK412+BK415+BK420+BK423+BK425</f>
        <v>23275944.489999998</v>
      </c>
    </row>
    <row r="144" spans="1:63" s="11" customFormat="1" ht="25.9" customHeight="1">
      <c r="B144" s="122"/>
      <c r="D144" s="123" t="s">
        <v>68</v>
      </c>
      <c r="E144" s="124" t="s">
        <v>77</v>
      </c>
      <c r="F144" s="124" t="s">
        <v>181</v>
      </c>
      <c r="J144" s="125">
        <f>BK144</f>
        <v>1396711.67</v>
      </c>
      <c r="L144" s="122"/>
      <c r="M144" s="126"/>
      <c r="N144" s="127"/>
      <c r="O144" s="127"/>
      <c r="P144" s="128">
        <f>SUM(P145:P176)</f>
        <v>1406.529755</v>
      </c>
      <c r="Q144" s="127"/>
      <c r="R144" s="128">
        <f>SUM(R145:R176)</f>
        <v>462.53004807666997</v>
      </c>
      <c r="S144" s="127"/>
      <c r="T144" s="129">
        <f>SUM(T145:T176)</f>
        <v>0</v>
      </c>
      <c r="AR144" s="123" t="s">
        <v>77</v>
      </c>
      <c r="AT144" s="130" t="s">
        <v>68</v>
      </c>
      <c r="AU144" s="130" t="s">
        <v>69</v>
      </c>
      <c r="AY144" s="123" t="s">
        <v>182</v>
      </c>
      <c r="BK144" s="131">
        <f>SUM(BK145:BK176)</f>
        <v>1396711.67</v>
      </c>
    </row>
    <row r="145" spans="1:65" s="2" customFormat="1" ht="16.5" customHeight="1">
      <c r="A145" s="26"/>
      <c r="B145" s="132"/>
      <c r="C145" s="133" t="s">
        <v>77</v>
      </c>
      <c r="D145" s="133" t="s">
        <v>183</v>
      </c>
      <c r="E145" s="134" t="s">
        <v>184</v>
      </c>
      <c r="F145" s="135" t="s">
        <v>185</v>
      </c>
      <c r="G145" s="136" t="s">
        <v>186</v>
      </c>
      <c r="H145" s="137">
        <v>3</v>
      </c>
      <c r="I145" s="138">
        <v>161.44999999999999</v>
      </c>
      <c r="J145" s="138">
        <f t="shared" ref="J145:J176" si="0">ROUND(I145*H145,2)</f>
        <v>484.35</v>
      </c>
      <c r="K145" s="139"/>
      <c r="L145" s="27"/>
      <c r="M145" s="140" t="s">
        <v>1</v>
      </c>
      <c r="N145" s="141" t="s">
        <v>34</v>
      </c>
      <c r="O145" s="142">
        <v>0.49</v>
      </c>
      <c r="P145" s="142">
        <f t="shared" ref="P145:P176" si="1">O145*H145</f>
        <v>1.47</v>
      </c>
      <c r="Q145" s="142">
        <v>0</v>
      </c>
      <c r="R145" s="142">
        <f t="shared" ref="R145:R176" si="2">Q145*H145</f>
        <v>0</v>
      </c>
      <c r="S145" s="142">
        <v>0</v>
      </c>
      <c r="T145" s="143">
        <f t="shared" ref="T145:T176" si="3"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4" t="s">
        <v>187</v>
      </c>
      <c r="AT145" s="144" t="s">
        <v>183</v>
      </c>
      <c r="AU145" s="144" t="s">
        <v>77</v>
      </c>
      <c r="AY145" s="14" t="s">
        <v>182</v>
      </c>
      <c r="BE145" s="145">
        <f t="shared" ref="BE145:BE176" si="4">IF(N145="základní",J145,0)</f>
        <v>484.35</v>
      </c>
      <c r="BF145" s="145">
        <f t="shared" ref="BF145:BF176" si="5">IF(N145="snížená",J145,0)</f>
        <v>0</v>
      </c>
      <c r="BG145" s="145">
        <f t="shared" ref="BG145:BG176" si="6">IF(N145="zákl. přenesená",J145,0)</f>
        <v>0</v>
      </c>
      <c r="BH145" s="145">
        <f t="shared" ref="BH145:BH176" si="7">IF(N145="sníž. přenesená",J145,0)</f>
        <v>0</v>
      </c>
      <c r="BI145" s="145">
        <f t="shared" ref="BI145:BI176" si="8">IF(N145="nulová",J145,0)</f>
        <v>0</v>
      </c>
      <c r="BJ145" s="14" t="s">
        <v>77</v>
      </c>
      <c r="BK145" s="145">
        <f t="shared" ref="BK145:BK176" si="9">ROUND(I145*H145,2)</f>
        <v>484.35</v>
      </c>
      <c r="BL145" s="14" t="s">
        <v>187</v>
      </c>
      <c r="BM145" s="144" t="s">
        <v>79</v>
      </c>
    </row>
    <row r="146" spans="1:65" s="2" customFormat="1" ht="16.5" customHeight="1">
      <c r="A146" s="26"/>
      <c r="B146" s="132"/>
      <c r="C146" s="133" t="s">
        <v>79</v>
      </c>
      <c r="D146" s="133" t="s">
        <v>183</v>
      </c>
      <c r="E146" s="134" t="s">
        <v>188</v>
      </c>
      <c r="F146" s="135" t="s">
        <v>189</v>
      </c>
      <c r="G146" s="136" t="s">
        <v>186</v>
      </c>
      <c r="H146" s="137">
        <v>3</v>
      </c>
      <c r="I146" s="138">
        <v>330.99</v>
      </c>
      <c r="J146" s="138">
        <f t="shared" si="0"/>
        <v>992.97</v>
      </c>
      <c r="K146" s="139"/>
      <c r="L146" s="27"/>
      <c r="M146" s="140" t="s">
        <v>1</v>
      </c>
      <c r="N146" s="141" t="s">
        <v>34</v>
      </c>
      <c r="O146" s="142">
        <v>0.38900000000000001</v>
      </c>
      <c r="P146" s="142">
        <f t="shared" si="1"/>
        <v>1.167</v>
      </c>
      <c r="Q146" s="142">
        <v>0</v>
      </c>
      <c r="R146" s="142">
        <f t="shared" si="2"/>
        <v>0</v>
      </c>
      <c r="S146" s="142">
        <v>0</v>
      </c>
      <c r="T146" s="143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4" t="s">
        <v>187</v>
      </c>
      <c r="AT146" s="144" t="s">
        <v>183</v>
      </c>
      <c r="AU146" s="144" t="s">
        <v>77</v>
      </c>
      <c r="AY146" s="14" t="s">
        <v>182</v>
      </c>
      <c r="BE146" s="145">
        <f t="shared" si="4"/>
        <v>992.97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4" t="s">
        <v>77</v>
      </c>
      <c r="BK146" s="145">
        <f t="shared" si="9"/>
        <v>992.97</v>
      </c>
      <c r="BL146" s="14" t="s">
        <v>187</v>
      </c>
      <c r="BM146" s="144" t="s">
        <v>187</v>
      </c>
    </row>
    <row r="147" spans="1:65" s="2" customFormat="1" ht="16.5" customHeight="1">
      <c r="A147" s="26"/>
      <c r="B147" s="132"/>
      <c r="C147" s="133" t="s">
        <v>190</v>
      </c>
      <c r="D147" s="133" t="s">
        <v>183</v>
      </c>
      <c r="E147" s="134" t="s">
        <v>191</v>
      </c>
      <c r="F147" s="135" t="s">
        <v>192</v>
      </c>
      <c r="G147" s="136" t="s">
        <v>193</v>
      </c>
      <c r="H147" s="137">
        <v>648</v>
      </c>
      <c r="I147" s="138">
        <v>36.450000000000003</v>
      </c>
      <c r="J147" s="138">
        <f t="shared" si="0"/>
        <v>23619.599999999999</v>
      </c>
      <c r="K147" s="139"/>
      <c r="L147" s="27"/>
      <c r="M147" s="140" t="s">
        <v>1</v>
      </c>
      <c r="N147" s="141" t="s">
        <v>34</v>
      </c>
      <c r="O147" s="142">
        <v>0.184</v>
      </c>
      <c r="P147" s="142">
        <f t="shared" si="1"/>
        <v>119.232</v>
      </c>
      <c r="Q147" s="142">
        <v>3.2634E-5</v>
      </c>
      <c r="R147" s="142">
        <f t="shared" si="2"/>
        <v>2.1146832000000001E-2</v>
      </c>
      <c r="S147" s="142">
        <v>0</v>
      </c>
      <c r="T147" s="143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4" t="s">
        <v>187</v>
      </c>
      <c r="AT147" s="144" t="s">
        <v>183</v>
      </c>
      <c r="AU147" s="144" t="s">
        <v>77</v>
      </c>
      <c r="AY147" s="14" t="s">
        <v>182</v>
      </c>
      <c r="BE147" s="145">
        <f t="shared" si="4"/>
        <v>23619.599999999999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4" t="s">
        <v>77</v>
      </c>
      <c r="BK147" s="145">
        <f t="shared" si="9"/>
        <v>23619.599999999999</v>
      </c>
      <c r="BL147" s="14" t="s">
        <v>187</v>
      </c>
      <c r="BM147" s="144" t="s">
        <v>194</v>
      </c>
    </row>
    <row r="148" spans="1:65" s="2" customFormat="1" ht="16.5" customHeight="1">
      <c r="A148" s="26"/>
      <c r="B148" s="132"/>
      <c r="C148" s="133" t="s">
        <v>187</v>
      </c>
      <c r="D148" s="133" t="s">
        <v>183</v>
      </c>
      <c r="E148" s="134" t="s">
        <v>195</v>
      </c>
      <c r="F148" s="135" t="s">
        <v>196</v>
      </c>
      <c r="G148" s="136" t="s">
        <v>197</v>
      </c>
      <c r="H148" s="137">
        <v>14</v>
      </c>
      <c r="I148" s="138">
        <v>800.9</v>
      </c>
      <c r="J148" s="138">
        <f t="shared" si="0"/>
        <v>11212.6</v>
      </c>
      <c r="K148" s="139"/>
      <c r="L148" s="27"/>
      <c r="M148" s="140" t="s">
        <v>1</v>
      </c>
      <c r="N148" s="141" t="s">
        <v>34</v>
      </c>
      <c r="O148" s="142">
        <v>3.839</v>
      </c>
      <c r="P148" s="142">
        <f t="shared" si="1"/>
        <v>53.746000000000002</v>
      </c>
      <c r="Q148" s="142">
        <v>1.10845449E-2</v>
      </c>
      <c r="R148" s="142">
        <f t="shared" si="2"/>
        <v>0.15518362860000001</v>
      </c>
      <c r="S148" s="142">
        <v>0</v>
      </c>
      <c r="T148" s="143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4" t="s">
        <v>187</v>
      </c>
      <c r="AT148" s="144" t="s">
        <v>183</v>
      </c>
      <c r="AU148" s="144" t="s">
        <v>77</v>
      </c>
      <c r="AY148" s="14" t="s">
        <v>182</v>
      </c>
      <c r="BE148" s="145">
        <f t="shared" si="4"/>
        <v>11212.6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4" t="s">
        <v>77</v>
      </c>
      <c r="BK148" s="145">
        <f t="shared" si="9"/>
        <v>11212.6</v>
      </c>
      <c r="BL148" s="14" t="s">
        <v>187</v>
      </c>
      <c r="BM148" s="144" t="s">
        <v>198</v>
      </c>
    </row>
    <row r="149" spans="1:65" s="2" customFormat="1" ht="16.5" customHeight="1">
      <c r="A149" s="26"/>
      <c r="B149" s="132"/>
      <c r="C149" s="133" t="s">
        <v>199</v>
      </c>
      <c r="D149" s="133" t="s">
        <v>183</v>
      </c>
      <c r="E149" s="134" t="s">
        <v>200</v>
      </c>
      <c r="F149" s="135" t="s">
        <v>201</v>
      </c>
      <c r="G149" s="136" t="s">
        <v>197</v>
      </c>
      <c r="H149" s="137">
        <v>14</v>
      </c>
      <c r="I149" s="138">
        <v>74.760000000000005</v>
      </c>
      <c r="J149" s="138">
        <f t="shared" si="0"/>
        <v>1046.6400000000001</v>
      </c>
      <c r="K149" s="139"/>
      <c r="L149" s="27"/>
      <c r="M149" s="140" t="s">
        <v>1</v>
      </c>
      <c r="N149" s="141" t="s">
        <v>34</v>
      </c>
      <c r="O149" s="142">
        <v>0.27500000000000002</v>
      </c>
      <c r="P149" s="142">
        <f t="shared" si="1"/>
        <v>3.8500000000000005</v>
      </c>
      <c r="Q149" s="142">
        <v>0</v>
      </c>
      <c r="R149" s="142">
        <f t="shared" si="2"/>
        <v>0</v>
      </c>
      <c r="S149" s="142">
        <v>0</v>
      </c>
      <c r="T149" s="143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4" t="s">
        <v>187</v>
      </c>
      <c r="AT149" s="144" t="s">
        <v>183</v>
      </c>
      <c r="AU149" s="144" t="s">
        <v>77</v>
      </c>
      <c r="AY149" s="14" t="s">
        <v>182</v>
      </c>
      <c r="BE149" s="145">
        <f t="shared" si="4"/>
        <v>1046.6400000000001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4" t="s">
        <v>77</v>
      </c>
      <c r="BK149" s="145">
        <f t="shared" si="9"/>
        <v>1046.6400000000001</v>
      </c>
      <c r="BL149" s="14" t="s">
        <v>187</v>
      </c>
      <c r="BM149" s="144" t="s">
        <v>104</v>
      </c>
    </row>
    <row r="150" spans="1:65" s="2" customFormat="1" ht="16.5" customHeight="1">
      <c r="A150" s="26"/>
      <c r="B150" s="132"/>
      <c r="C150" s="133" t="s">
        <v>194</v>
      </c>
      <c r="D150" s="133" t="s">
        <v>183</v>
      </c>
      <c r="E150" s="134" t="s">
        <v>202</v>
      </c>
      <c r="F150" s="135" t="s">
        <v>203</v>
      </c>
      <c r="G150" s="136" t="s">
        <v>197</v>
      </c>
      <c r="H150" s="137">
        <v>221.58</v>
      </c>
      <c r="I150" s="138">
        <v>224.05</v>
      </c>
      <c r="J150" s="138">
        <f t="shared" si="0"/>
        <v>49645</v>
      </c>
      <c r="K150" s="139"/>
      <c r="L150" s="27"/>
      <c r="M150" s="140" t="s">
        <v>1</v>
      </c>
      <c r="N150" s="141" t="s">
        <v>34</v>
      </c>
      <c r="O150" s="142">
        <v>0.28599999999999998</v>
      </c>
      <c r="P150" s="142">
        <f t="shared" si="1"/>
        <v>63.371879999999997</v>
      </c>
      <c r="Q150" s="142">
        <v>4.1951664999999999E-3</v>
      </c>
      <c r="R150" s="142">
        <f t="shared" si="2"/>
        <v>0.92956499307000007</v>
      </c>
      <c r="S150" s="142">
        <v>0</v>
      </c>
      <c r="T150" s="143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4" t="s">
        <v>187</v>
      </c>
      <c r="AT150" s="144" t="s">
        <v>183</v>
      </c>
      <c r="AU150" s="144" t="s">
        <v>77</v>
      </c>
      <c r="AY150" s="14" t="s">
        <v>182</v>
      </c>
      <c r="BE150" s="145">
        <f t="shared" si="4"/>
        <v>49645</v>
      </c>
      <c r="BF150" s="145">
        <f t="shared" si="5"/>
        <v>0</v>
      </c>
      <c r="BG150" s="145">
        <f t="shared" si="6"/>
        <v>0</v>
      </c>
      <c r="BH150" s="145">
        <f t="shared" si="7"/>
        <v>0</v>
      </c>
      <c r="BI150" s="145">
        <f t="shared" si="8"/>
        <v>0</v>
      </c>
      <c r="BJ150" s="14" t="s">
        <v>77</v>
      </c>
      <c r="BK150" s="145">
        <f t="shared" si="9"/>
        <v>49645</v>
      </c>
      <c r="BL150" s="14" t="s">
        <v>187</v>
      </c>
      <c r="BM150" s="144" t="s">
        <v>110</v>
      </c>
    </row>
    <row r="151" spans="1:65" s="2" customFormat="1" ht="16.5" customHeight="1">
      <c r="A151" s="26"/>
      <c r="B151" s="132"/>
      <c r="C151" s="133" t="s">
        <v>204</v>
      </c>
      <c r="D151" s="133" t="s">
        <v>183</v>
      </c>
      <c r="E151" s="134" t="s">
        <v>205</v>
      </c>
      <c r="F151" s="135" t="s">
        <v>206</v>
      </c>
      <c r="G151" s="136" t="s">
        <v>197</v>
      </c>
      <c r="H151" s="137">
        <v>221.58</v>
      </c>
      <c r="I151" s="138">
        <v>39.619999999999997</v>
      </c>
      <c r="J151" s="138">
        <f t="shared" si="0"/>
        <v>8779</v>
      </c>
      <c r="K151" s="139"/>
      <c r="L151" s="27"/>
      <c r="M151" s="140" t="s">
        <v>1</v>
      </c>
      <c r="N151" s="141" t="s">
        <v>34</v>
      </c>
      <c r="O151" s="142">
        <v>0.13500000000000001</v>
      </c>
      <c r="P151" s="142">
        <f t="shared" si="1"/>
        <v>29.913300000000003</v>
      </c>
      <c r="Q151" s="142">
        <v>0</v>
      </c>
      <c r="R151" s="142">
        <f t="shared" si="2"/>
        <v>0</v>
      </c>
      <c r="S151" s="142">
        <v>0</v>
      </c>
      <c r="T151" s="143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4" t="s">
        <v>187</v>
      </c>
      <c r="AT151" s="144" t="s">
        <v>183</v>
      </c>
      <c r="AU151" s="144" t="s">
        <v>77</v>
      </c>
      <c r="AY151" s="14" t="s">
        <v>182</v>
      </c>
      <c r="BE151" s="145">
        <f t="shared" si="4"/>
        <v>8779</v>
      </c>
      <c r="BF151" s="145">
        <f t="shared" si="5"/>
        <v>0</v>
      </c>
      <c r="BG151" s="145">
        <f t="shared" si="6"/>
        <v>0</v>
      </c>
      <c r="BH151" s="145">
        <f t="shared" si="7"/>
        <v>0</v>
      </c>
      <c r="BI151" s="145">
        <f t="shared" si="8"/>
        <v>0</v>
      </c>
      <c r="BJ151" s="14" t="s">
        <v>77</v>
      </c>
      <c r="BK151" s="145">
        <f t="shared" si="9"/>
        <v>8779</v>
      </c>
      <c r="BL151" s="14" t="s">
        <v>187</v>
      </c>
      <c r="BM151" s="144" t="s">
        <v>116</v>
      </c>
    </row>
    <row r="152" spans="1:65" s="2" customFormat="1" ht="16.5" customHeight="1">
      <c r="A152" s="26"/>
      <c r="B152" s="132"/>
      <c r="C152" s="133" t="s">
        <v>198</v>
      </c>
      <c r="D152" s="133" t="s">
        <v>183</v>
      </c>
      <c r="E152" s="134" t="s">
        <v>207</v>
      </c>
      <c r="F152" s="135" t="s">
        <v>208</v>
      </c>
      <c r="G152" s="136" t="s">
        <v>209</v>
      </c>
      <c r="H152" s="137">
        <v>440.15</v>
      </c>
      <c r="I152" s="138">
        <v>47.05</v>
      </c>
      <c r="J152" s="138">
        <f t="shared" si="0"/>
        <v>20709.060000000001</v>
      </c>
      <c r="K152" s="139"/>
      <c r="L152" s="27"/>
      <c r="M152" s="140" t="s">
        <v>1</v>
      </c>
      <c r="N152" s="141" t="s">
        <v>34</v>
      </c>
      <c r="O152" s="142">
        <v>1.2999999999999999E-2</v>
      </c>
      <c r="P152" s="142">
        <f t="shared" si="1"/>
        <v>5.7219499999999996</v>
      </c>
      <c r="Q152" s="142">
        <v>0</v>
      </c>
      <c r="R152" s="142">
        <f t="shared" si="2"/>
        <v>0</v>
      </c>
      <c r="S152" s="142">
        <v>0</v>
      </c>
      <c r="T152" s="143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4" t="s">
        <v>187</v>
      </c>
      <c r="AT152" s="144" t="s">
        <v>183</v>
      </c>
      <c r="AU152" s="144" t="s">
        <v>77</v>
      </c>
      <c r="AY152" s="14" t="s">
        <v>182</v>
      </c>
      <c r="BE152" s="145">
        <f t="shared" si="4"/>
        <v>20709.060000000001</v>
      </c>
      <c r="BF152" s="145">
        <f t="shared" si="5"/>
        <v>0</v>
      </c>
      <c r="BG152" s="145">
        <f t="shared" si="6"/>
        <v>0</v>
      </c>
      <c r="BH152" s="145">
        <f t="shared" si="7"/>
        <v>0</v>
      </c>
      <c r="BI152" s="145">
        <f t="shared" si="8"/>
        <v>0</v>
      </c>
      <c r="BJ152" s="14" t="s">
        <v>77</v>
      </c>
      <c r="BK152" s="145">
        <f t="shared" si="9"/>
        <v>20709.060000000001</v>
      </c>
      <c r="BL152" s="14" t="s">
        <v>187</v>
      </c>
      <c r="BM152" s="144" t="s">
        <v>121</v>
      </c>
    </row>
    <row r="153" spans="1:65" s="2" customFormat="1" ht="16.5" customHeight="1">
      <c r="A153" s="26"/>
      <c r="B153" s="132"/>
      <c r="C153" s="133" t="s">
        <v>210</v>
      </c>
      <c r="D153" s="133" t="s">
        <v>183</v>
      </c>
      <c r="E153" s="134" t="s">
        <v>211</v>
      </c>
      <c r="F153" s="135" t="s">
        <v>212</v>
      </c>
      <c r="G153" s="136" t="s">
        <v>209</v>
      </c>
      <c r="H153" s="137">
        <v>289.57799999999997</v>
      </c>
      <c r="I153" s="138">
        <v>151.81</v>
      </c>
      <c r="J153" s="138">
        <f t="shared" si="0"/>
        <v>43960.84</v>
      </c>
      <c r="K153" s="139"/>
      <c r="L153" s="27"/>
      <c r="M153" s="140" t="s">
        <v>1</v>
      </c>
      <c r="N153" s="141" t="s">
        <v>34</v>
      </c>
      <c r="O153" s="142">
        <v>0.214</v>
      </c>
      <c r="P153" s="142">
        <f t="shared" si="1"/>
        <v>61.969691999999995</v>
      </c>
      <c r="Q153" s="142">
        <v>0</v>
      </c>
      <c r="R153" s="142">
        <f t="shared" si="2"/>
        <v>0</v>
      </c>
      <c r="S153" s="142">
        <v>0</v>
      </c>
      <c r="T153" s="143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4" t="s">
        <v>187</v>
      </c>
      <c r="AT153" s="144" t="s">
        <v>183</v>
      </c>
      <c r="AU153" s="144" t="s">
        <v>77</v>
      </c>
      <c r="AY153" s="14" t="s">
        <v>182</v>
      </c>
      <c r="BE153" s="145">
        <f t="shared" si="4"/>
        <v>43960.84</v>
      </c>
      <c r="BF153" s="145">
        <f t="shared" si="5"/>
        <v>0</v>
      </c>
      <c r="BG153" s="145">
        <f t="shared" si="6"/>
        <v>0</v>
      </c>
      <c r="BH153" s="145">
        <f t="shared" si="7"/>
        <v>0</v>
      </c>
      <c r="BI153" s="145">
        <f t="shared" si="8"/>
        <v>0</v>
      </c>
      <c r="BJ153" s="14" t="s">
        <v>77</v>
      </c>
      <c r="BK153" s="145">
        <f t="shared" si="9"/>
        <v>43960.84</v>
      </c>
      <c r="BL153" s="14" t="s">
        <v>187</v>
      </c>
      <c r="BM153" s="144" t="s">
        <v>127</v>
      </c>
    </row>
    <row r="154" spans="1:65" s="2" customFormat="1" ht="16.5" customHeight="1">
      <c r="A154" s="26"/>
      <c r="B154" s="132"/>
      <c r="C154" s="133" t="s">
        <v>104</v>
      </c>
      <c r="D154" s="133" t="s">
        <v>183</v>
      </c>
      <c r="E154" s="134" t="s">
        <v>213</v>
      </c>
      <c r="F154" s="135" t="s">
        <v>214</v>
      </c>
      <c r="G154" s="136" t="s">
        <v>209</v>
      </c>
      <c r="H154" s="137">
        <v>289.58</v>
      </c>
      <c r="I154" s="138">
        <v>23.72</v>
      </c>
      <c r="J154" s="138">
        <f t="shared" si="0"/>
        <v>6868.84</v>
      </c>
      <c r="K154" s="139"/>
      <c r="L154" s="27"/>
      <c r="M154" s="140" t="s">
        <v>1</v>
      </c>
      <c r="N154" s="141" t="s">
        <v>34</v>
      </c>
      <c r="O154" s="142">
        <v>0.04</v>
      </c>
      <c r="P154" s="142">
        <f t="shared" si="1"/>
        <v>11.5832</v>
      </c>
      <c r="Q154" s="142">
        <v>0</v>
      </c>
      <c r="R154" s="142">
        <f t="shared" si="2"/>
        <v>0</v>
      </c>
      <c r="S154" s="142">
        <v>0</v>
      </c>
      <c r="T154" s="143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4" t="s">
        <v>187</v>
      </c>
      <c r="AT154" s="144" t="s">
        <v>183</v>
      </c>
      <c r="AU154" s="144" t="s">
        <v>77</v>
      </c>
      <c r="AY154" s="14" t="s">
        <v>182</v>
      </c>
      <c r="BE154" s="145">
        <f t="shared" si="4"/>
        <v>6868.84</v>
      </c>
      <c r="BF154" s="145">
        <f t="shared" si="5"/>
        <v>0</v>
      </c>
      <c r="BG154" s="145">
        <f t="shared" si="6"/>
        <v>0</v>
      </c>
      <c r="BH154" s="145">
        <f t="shared" si="7"/>
        <v>0</v>
      </c>
      <c r="BI154" s="145">
        <f t="shared" si="8"/>
        <v>0</v>
      </c>
      <c r="BJ154" s="14" t="s">
        <v>77</v>
      </c>
      <c r="BK154" s="145">
        <f t="shared" si="9"/>
        <v>6868.84</v>
      </c>
      <c r="BL154" s="14" t="s">
        <v>187</v>
      </c>
      <c r="BM154" s="144" t="s">
        <v>215</v>
      </c>
    </row>
    <row r="155" spans="1:65" s="2" customFormat="1" ht="16.5" customHeight="1">
      <c r="A155" s="26"/>
      <c r="B155" s="132"/>
      <c r="C155" s="133" t="s">
        <v>107</v>
      </c>
      <c r="D155" s="133" t="s">
        <v>183</v>
      </c>
      <c r="E155" s="134" t="s">
        <v>216</v>
      </c>
      <c r="F155" s="135" t="s">
        <v>217</v>
      </c>
      <c r="G155" s="136" t="s">
        <v>209</v>
      </c>
      <c r="H155" s="137">
        <v>532.66499999999996</v>
      </c>
      <c r="I155" s="138">
        <v>180.75</v>
      </c>
      <c r="J155" s="138">
        <f t="shared" si="0"/>
        <v>96279.2</v>
      </c>
      <c r="K155" s="139"/>
      <c r="L155" s="27"/>
      <c r="M155" s="140" t="s">
        <v>1</v>
      </c>
      <c r="N155" s="141" t="s">
        <v>34</v>
      </c>
      <c r="O155" s="142">
        <v>0.14299999999999999</v>
      </c>
      <c r="P155" s="142">
        <f t="shared" si="1"/>
        <v>76.171094999999994</v>
      </c>
      <c r="Q155" s="142">
        <v>0</v>
      </c>
      <c r="R155" s="142">
        <f t="shared" si="2"/>
        <v>0</v>
      </c>
      <c r="S155" s="142">
        <v>0</v>
      </c>
      <c r="T155" s="143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4" t="s">
        <v>187</v>
      </c>
      <c r="AT155" s="144" t="s">
        <v>183</v>
      </c>
      <c r="AU155" s="144" t="s">
        <v>77</v>
      </c>
      <c r="AY155" s="14" t="s">
        <v>182</v>
      </c>
      <c r="BE155" s="145">
        <f t="shared" si="4"/>
        <v>96279.2</v>
      </c>
      <c r="BF155" s="145">
        <f t="shared" si="5"/>
        <v>0</v>
      </c>
      <c r="BG155" s="145">
        <f t="shared" si="6"/>
        <v>0</v>
      </c>
      <c r="BH155" s="145">
        <f t="shared" si="7"/>
        <v>0</v>
      </c>
      <c r="BI155" s="145">
        <f t="shared" si="8"/>
        <v>0</v>
      </c>
      <c r="BJ155" s="14" t="s">
        <v>77</v>
      </c>
      <c r="BK155" s="145">
        <f t="shared" si="9"/>
        <v>96279.2</v>
      </c>
      <c r="BL155" s="14" t="s">
        <v>187</v>
      </c>
      <c r="BM155" s="144" t="s">
        <v>218</v>
      </c>
    </row>
    <row r="156" spans="1:65" s="2" customFormat="1" ht="16.5" customHeight="1">
      <c r="A156" s="26"/>
      <c r="B156" s="132"/>
      <c r="C156" s="133" t="s">
        <v>110</v>
      </c>
      <c r="D156" s="133" t="s">
        <v>183</v>
      </c>
      <c r="E156" s="134" t="s">
        <v>219</v>
      </c>
      <c r="F156" s="135" t="s">
        <v>220</v>
      </c>
      <c r="G156" s="136" t="s">
        <v>209</v>
      </c>
      <c r="H156" s="137">
        <v>395.64</v>
      </c>
      <c r="I156" s="138">
        <v>45.14</v>
      </c>
      <c r="J156" s="138">
        <f t="shared" si="0"/>
        <v>17859.189999999999</v>
      </c>
      <c r="K156" s="139"/>
      <c r="L156" s="27"/>
      <c r="M156" s="140" t="s">
        <v>1</v>
      </c>
      <c r="N156" s="141" t="s">
        <v>34</v>
      </c>
      <c r="O156" s="142">
        <v>0.107</v>
      </c>
      <c r="P156" s="142">
        <f t="shared" si="1"/>
        <v>42.333479999999994</v>
      </c>
      <c r="Q156" s="142">
        <v>0</v>
      </c>
      <c r="R156" s="142">
        <f t="shared" si="2"/>
        <v>0</v>
      </c>
      <c r="S156" s="142">
        <v>0</v>
      </c>
      <c r="T156" s="143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4" t="s">
        <v>187</v>
      </c>
      <c r="AT156" s="144" t="s">
        <v>183</v>
      </c>
      <c r="AU156" s="144" t="s">
        <v>77</v>
      </c>
      <c r="AY156" s="14" t="s">
        <v>182</v>
      </c>
      <c r="BE156" s="145">
        <f t="shared" si="4"/>
        <v>17859.189999999999</v>
      </c>
      <c r="BF156" s="145">
        <f t="shared" si="5"/>
        <v>0</v>
      </c>
      <c r="BG156" s="145">
        <f t="shared" si="6"/>
        <v>0</v>
      </c>
      <c r="BH156" s="145">
        <f t="shared" si="7"/>
        <v>0</v>
      </c>
      <c r="BI156" s="145">
        <f t="shared" si="8"/>
        <v>0</v>
      </c>
      <c r="BJ156" s="14" t="s">
        <v>77</v>
      </c>
      <c r="BK156" s="145">
        <f t="shared" si="9"/>
        <v>17859.189999999999</v>
      </c>
      <c r="BL156" s="14" t="s">
        <v>187</v>
      </c>
      <c r="BM156" s="144" t="s">
        <v>221</v>
      </c>
    </row>
    <row r="157" spans="1:65" s="2" customFormat="1" ht="16.5" customHeight="1">
      <c r="A157" s="26"/>
      <c r="B157" s="132"/>
      <c r="C157" s="133" t="s">
        <v>113</v>
      </c>
      <c r="D157" s="133" t="s">
        <v>183</v>
      </c>
      <c r="E157" s="134" t="s">
        <v>222</v>
      </c>
      <c r="F157" s="135" t="s">
        <v>223</v>
      </c>
      <c r="G157" s="136" t="s">
        <v>209</v>
      </c>
      <c r="H157" s="137">
        <v>21.274000000000001</v>
      </c>
      <c r="I157" s="138">
        <v>690.18</v>
      </c>
      <c r="J157" s="138">
        <f t="shared" si="0"/>
        <v>14682.89</v>
      </c>
      <c r="K157" s="139"/>
      <c r="L157" s="27"/>
      <c r="M157" s="140" t="s">
        <v>1</v>
      </c>
      <c r="N157" s="141" t="s">
        <v>34</v>
      </c>
      <c r="O157" s="142">
        <v>1.1220000000000001</v>
      </c>
      <c r="P157" s="142">
        <f t="shared" si="1"/>
        <v>23.869428000000003</v>
      </c>
      <c r="Q157" s="142">
        <v>0</v>
      </c>
      <c r="R157" s="142">
        <f t="shared" si="2"/>
        <v>0</v>
      </c>
      <c r="S157" s="142">
        <v>0</v>
      </c>
      <c r="T157" s="143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4" t="s">
        <v>187</v>
      </c>
      <c r="AT157" s="144" t="s">
        <v>183</v>
      </c>
      <c r="AU157" s="144" t="s">
        <v>77</v>
      </c>
      <c r="AY157" s="14" t="s">
        <v>182</v>
      </c>
      <c r="BE157" s="145">
        <f t="shared" si="4"/>
        <v>14682.89</v>
      </c>
      <c r="BF157" s="145">
        <f t="shared" si="5"/>
        <v>0</v>
      </c>
      <c r="BG157" s="145">
        <f t="shared" si="6"/>
        <v>0</v>
      </c>
      <c r="BH157" s="145">
        <f t="shared" si="7"/>
        <v>0</v>
      </c>
      <c r="BI157" s="145">
        <f t="shared" si="8"/>
        <v>0</v>
      </c>
      <c r="BJ157" s="14" t="s">
        <v>77</v>
      </c>
      <c r="BK157" s="145">
        <f t="shared" si="9"/>
        <v>14682.89</v>
      </c>
      <c r="BL157" s="14" t="s">
        <v>187</v>
      </c>
      <c r="BM157" s="144" t="s">
        <v>224</v>
      </c>
    </row>
    <row r="158" spans="1:65" s="2" customFormat="1" ht="16.5" customHeight="1">
      <c r="A158" s="26"/>
      <c r="B158" s="132"/>
      <c r="C158" s="133" t="s">
        <v>116</v>
      </c>
      <c r="D158" s="133" t="s">
        <v>183</v>
      </c>
      <c r="E158" s="134" t="s">
        <v>225</v>
      </c>
      <c r="F158" s="135" t="s">
        <v>226</v>
      </c>
      <c r="G158" s="136" t="s">
        <v>209</v>
      </c>
      <c r="H158" s="137">
        <v>21.274000000000001</v>
      </c>
      <c r="I158" s="138">
        <v>203.55</v>
      </c>
      <c r="J158" s="138">
        <f t="shared" si="0"/>
        <v>4330.32</v>
      </c>
      <c r="K158" s="139"/>
      <c r="L158" s="27"/>
      <c r="M158" s="140" t="s">
        <v>1</v>
      </c>
      <c r="N158" s="141" t="s">
        <v>34</v>
      </c>
      <c r="O158" s="142">
        <v>0.65400000000000003</v>
      </c>
      <c r="P158" s="142">
        <f t="shared" si="1"/>
        <v>13.913196000000001</v>
      </c>
      <c r="Q158" s="142">
        <v>0</v>
      </c>
      <c r="R158" s="142">
        <f t="shared" si="2"/>
        <v>0</v>
      </c>
      <c r="S158" s="142">
        <v>0</v>
      </c>
      <c r="T158" s="143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4" t="s">
        <v>187</v>
      </c>
      <c r="AT158" s="144" t="s">
        <v>183</v>
      </c>
      <c r="AU158" s="144" t="s">
        <v>77</v>
      </c>
      <c r="AY158" s="14" t="s">
        <v>182</v>
      </c>
      <c r="BE158" s="145">
        <f t="shared" si="4"/>
        <v>4330.32</v>
      </c>
      <c r="BF158" s="145">
        <f t="shared" si="5"/>
        <v>0</v>
      </c>
      <c r="BG158" s="145">
        <f t="shared" si="6"/>
        <v>0</v>
      </c>
      <c r="BH158" s="145">
        <f t="shared" si="7"/>
        <v>0</v>
      </c>
      <c r="BI158" s="145">
        <f t="shared" si="8"/>
        <v>0</v>
      </c>
      <c r="BJ158" s="14" t="s">
        <v>77</v>
      </c>
      <c r="BK158" s="145">
        <f t="shared" si="9"/>
        <v>4330.32</v>
      </c>
      <c r="BL158" s="14" t="s">
        <v>187</v>
      </c>
      <c r="BM158" s="144" t="s">
        <v>227</v>
      </c>
    </row>
    <row r="159" spans="1:65" s="2" customFormat="1" ht="16.5" customHeight="1">
      <c r="A159" s="26"/>
      <c r="B159" s="132"/>
      <c r="C159" s="133" t="s">
        <v>8</v>
      </c>
      <c r="D159" s="133" t="s">
        <v>183</v>
      </c>
      <c r="E159" s="134" t="s">
        <v>228</v>
      </c>
      <c r="F159" s="135" t="s">
        <v>229</v>
      </c>
      <c r="G159" s="136" t="s">
        <v>209</v>
      </c>
      <c r="H159" s="137">
        <v>26.367000000000001</v>
      </c>
      <c r="I159" s="138">
        <v>503</v>
      </c>
      <c r="J159" s="138">
        <f t="shared" si="0"/>
        <v>13262.6</v>
      </c>
      <c r="K159" s="139"/>
      <c r="L159" s="27"/>
      <c r="M159" s="140" t="s">
        <v>1</v>
      </c>
      <c r="N159" s="141" t="s">
        <v>34</v>
      </c>
      <c r="O159" s="142">
        <v>0.81799999999999995</v>
      </c>
      <c r="P159" s="142">
        <f t="shared" si="1"/>
        <v>21.568206</v>
      </c>
      <c r="Q159" s="142">
        <v>0</v>
      </c>
      <c r="R159" s="142">
        <f t="shared" si="2"/>
        <v>0</v>
      </c>
      <c r="S159" s="142">
        <v>0</v>
      </c>
      <c r="T159" s="143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4" t="s">
        <v>187</v>
      </c>
      <c r="AT159" s="144" t="s">
        <v>183</v>
      </c>
      <c r="AU159" s="144" t="s">
        <v>77</v>
      </c>
      <c r="AY159" s="14" t="s">
        <v>182</v>
      </c>
      <c r="BE159" s="145">
        <f t="shared" si="4"/>
        <v>13262.6</v>
      </c>
      <c r="BF159" s="145">
        <f t="shared" si="5"/>
        <v>0</v>
      </c>
      <c r="BG159" s="145">
        <f t="shared" si="6"/>
        <v>0</v>
      </c>
      <c r="BH159" s="145">
        <f t="shared" si="7"/>
        <v>0</v>
      </c>
      <c r="BI159" s="145">
        <f t="shared" si="8"/>
        <v>0</v>
      </c>
      <c r="BJ159" s="14" t="s">
        <v>77</v>
      </c>
      <c r="BK159" s="145">
        <f t="shared" si="9"/>
        <v>13262.6</v>
      </c>
      <c r="BL159" s="14" t="s">
        <v>187</v>
      </c>
      <c r="BM159" s="144" t="s">
        <v>230</v>
      </c>
    </row>
    <row r="160" spans="1:65" s="2" customFormat="1" ht="16.5" customHeight="1">
      <c r="A160" s="26"/>
      <c r="B160" s="132"/>
      <c r="C160" s="133" t="s">
        <v>121</v>
      </c>
      <c r="D160" s="133" t="s">
        <v>183</v>
      </c>
      <c r="E160" s="134" t="s">
        <v>231</v>
      </c>
      <c r="F160" s="135" t="s">
        <v>232</v>
      </c>
      <c r="G160" s="136" t="s">
        <v>209</v>
      </c>
      <c r="H160" s="137">
        <v>26.367000000000001</v>
      </c>
      <c r="I160" s="138">
        <v>29.61</v>
      </c>
      <c r="J160" s="138">
        <f t="shared" si="0"/>
        <v>780.73</v>
      </c>
      <c r="K160" s="139"/>
      <c r="L160" s="27"/>
      <c r="M160" s="140" t="s">
        <v>1</v>
      </c>
      <c r="N160" s="141" t="s">
        <v>34</v>
      </c>
      <c r="O160" s="142">
        <v>0.1</v>
      </c>
      <c r="P160" s="142">
        <f t="shared" si="1"/>
        <v>2.6367000000000003</v>
      </c>
      <c r="Q160" s="142">
        <v>0</v>
      </c>
      <c r="R160" s="142">
        <f t="shared" si="2"/>
        <v>0</v>
      </c>
      <c r="S160" s="142">
        <v>0</v>
      </c>
      <c r="T160" s="143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4" t="s">
        <v>187</v>
      </c>
      <c r="AT160" s="144" t="s">
        <v>183</v>
      </c>
      <c r="AU160" s="144" t="s">
        <v>77</v>
      </c>
      <c r="AY160" s="14" t="s">
        <v>182</v>
      </c>
      <c r="BE160" s="145">
        <f t="shared" si="4"/>
        <v>780.73</v>
      </c>
      <c r="BF160" s="145">
        <f t="shared" si="5"/>
        <v>0</v>
      </c>
      <c r="BG160" s="145">
        <f t="shared" si="6"/>
        <v>0</v>
      </c>
      <c r="BH160" s="145">
        <f t="shared" si="7"/>
        <v>0</v>
      </c>
      <c r="BI160" s="145">
        <f t="shared" si="8"/>
        <v>0</v>
      </c>
      <c r="BJ160" s="14" t="s">
        <v>77</v>
      </c>
      <c r="BK160" s="145">
        <f t="shared" si="9"/>
        <v>780.73</v>
      </c>
      <c r="BL160" s="14" t="s">
        <v>187</v>
      </c>
      <c r="BM160" s="144" t="s">
        <v>233</v>
      </c>
    </row>
    <row r="161" spans="1:65" s="2" customFormat="1" ht="16.5" customHeight="1">
      <c r="A161" s="26"/>
      <c r="B161" s="132"/>
      <c r="C161" s="133" t="s">
        <v>124</v>
      </c>
      <c r="D161" s="133" t="s">
        <v>183</v>
      </c>
      <c r="E161" s="134" t="s">
        <v>234</v>
      </c>
      <c r="F161" s="135" t="s">
        <v>235</v>
      </c>
      <c r="G161" s="136" t="s">
        <v>236</v>
      </c>
      <c r="H161" s="137">
        <v>657.3</v>
      </c>
      <c r="I161" s="138">
        <v>55.24</v>
      </c>
      <c r="J161" s="138">
        <f t="shared" si="0"/>
        <v>36309.25</v>
      </c>
      <c r="K161" s="139"/>
      <c r="L161" s="27"/>
      <c r="M161" s="140" t="s">
        <v>1</v>
      </c>
      <c r="N161" s="141" t="s">
        <v>34</v>
      </c>
      <c r="O161" s="142">
        <v>0.23599999999999999</v>
      </c>
      <c r="P161" s="142">
        <f t="shared" si="1"/>
        <v>155.12279999999998</v>
      </c>
      <c r="Q161" s="142">
        <v>8.3850999999999999E-4</v>
      </c>
      <c r="R161" s="142">
        <f t="shared" si="2"/>
        <v>0.55115262300000001</v>
      </c>
      <c r="S161" s="142">
        <v>0</v>
      </c>
      <c r="T161" s="143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4" t="s">
        <v>187</v>
      </c>
      <c r="AT161" s="144" t="s">
        <v>183</v>
      </c>
      <c r="AU161" s="144" t="s">
        <v>77</v>
      </c>
      <c r="AY161" s="14" t="s">
        <v>182</v>
      </c>
      <c r="BE161" s="145">
        <f t="shared" si="4"/>
        <v>36309.25</v>
      </c>
      <c r="BF161" s="145">
        <f t="shared" si="5"/>
        <v>0</v>
      </c>
      <c r="BG161" s="145">
        <f t="shared" si="6"/>
        <v>0</v>
      </c>
      <c r="BH161" s="145">
        <f t="shared" si="7"/>
        <v>0</v>
      </c>
      <c r="BI161" s="145">
        <f t="shared" si="8"/>
        <v>0</v>
      </c>
      <c r="BJ161" s="14" t="s">
        <v>77</v>
      </c>
      <c r="BK161" s="145">
        <f t="shared" si="9"/>
        <v>36309.25</v>
      </c>
      <c r="BL161" s="14" t="s">
        <v>187</v>
      </c>
      <c r="BM161" s="144" t="s">
        <v>237</v>
      </c>
    </row>
    <row r="162" spans="1:65" s="2" customFormat="1" ht="16.5" customHeight="1">
      <c r="A162" s="26"/>
      <c r="B162" s="132"/>
      <c r="C162" s="133" t="s">
        <v>127</v>
      </c>
      <c r="D162" s="133" t="s">
        <v>183</v>
      </c>
      <c r="E162" s="134" t="s">
        <v>238</v>
      </c>
      <c r="F162" s="135" t="s">
        <v>239</v>
      </c>
      <c r="G162" s="136" t="s">
        <v>236</v>
      </c>
      <c r="H162" s="137">
        <v>657.3</v>
      </c>
      <c r="I162" s="138">
        <v>32.75</v>
      </c>
      <c r="J162" s="138">
        <f t="shared" si="0"/>
        <v>21526.58</v>
      </c>
      <c r="K162" s="139"/>
      <c r="L162" s="27"/>
      <c r="M162" s="140" t="s">
        <v>1</v>
      </c>
      <c r="N162" s="141" t="s">
        <v>34</v>
      </c>
      <c r="O162" s="142">
        <v>0.216</v>
      </c>
      <c r="P162" s="142">
        <f t="shared" si="1"/>
        <v>141.9768</v>
      </c>
      <c r="Q162" s="142">
        <v>0</v>
      </c>
      <c r="R162" s="142">
        <f t="shared" si="2"/>
        <v>0</v>
      </c>
      <c r="S162" s="142">
        <v>0</v>
      </c>
      <c r="T162" s="143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4" t="s">
        <v>187</v>
      </c>
      <c r="AT162" s="144" t="s">
        <v>183</v>
      </c>
      <c r="AU162" s="144" t="s">
        <v>77</v>
      </c>
      <c r="AY162" s="14" t="s">
        <v>182</v>
      </c>
      <c r="BE162" s="145">
        <f t="shared" si="4"/>
        <v>21526.58</v>
      </c>
      <c r="BF162" s="145">
        <f t="shared" si="5"/>
        <v>0</v>
      </c>
      <c r="BG162" s="145">
        <f t="shared" si="6"/>
        <v>0</v>
      </c>
      <c r="BH162" s="145">
        <f t="shared" si="7"/>
        <v>0</v>
      </c>
      <c r="BI162" s="145">
        <f t="shared" si="8"/>
        <v>0</v>
      </c>
      <c r="BJ162" s="14" t="s">
        <v>77</v>
      </c>
      <c r="BK162" s="145">
        <f t="shared" si="9"/>
        <v>21526.58</v>
      </c>
      <c r="BL162" s="14" t="s">
        <v>187</v>
      </c>
      <c r="BM162" s="144" t="s">
        <v>240</v>
      </c>
    </row>
    <row r="163" spans="1:65" s="2" customFormat="1" ht="16.5" customHeight="1">
      <c r="A163" s="26"/>
      <c r="B163" s="132"/>
      <c r="C163" s="133" t="s">
        <v>130</v>
      </c>
      <c r="D163" s="133" t="s">
        <v>183</v>
      </c>
      <c r="E163" s="134" t="s">
        <v>241</v>
      </c>
      <c r="F163" s="135" t="s">
        <v>242</v>
      </c>
      <c r="G163" s="136" t="s">
        <v>209</v>
      </c>
      <c r="H163" s="137">
        <v>197.82</v>
      </c>
      <c r="I163" s="138">
        <v>47.31</v>
      </c>
      <c r="J163" s="138">
        <f t="shared" si="0"/>
        <v>9358.86</v>
      </c>
      <c r="K163" s="139"/>
      <c r="L163" s="27"/>
      <c r="M163" s="140" t="s">
        <v>1</v>
      </c>
      <c r="N163" s="141" t="s">
        <v>34</v>
      </c>
      <c r="O163" s="142">
        <v>0.34499999999999997</v>
      </c>
      <c r="P163" s="142">
        <f t="shared" si="1"/>
        <v>68.247899999999987</v>
      </c>
      <c r="Q163" s="142">
        <v>0</v>
      </c>
      <c r="R163" s="142">
        <f t="shared" si="2"/>
        <v>0</v>
      </c>
      <c r="S163" s="142">
        <v>0</v>
      </c>
      <c r="T163" s="143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4" t="s">
        <v>187</v>
      </c>
      <c r="AT163" s="144" t="s">
        <v>183</v>
      </c>
      <c r="AU163" s="144" t="s">
        <v>77</v>
      </c>
      <c r="AY163" s="14" t="s">
        <v>182</v>
      </c>
      <c r="BE163" s="145">
        <f t="shared" si="4"/>
        <v>9358.86</v>
      </c>
      <c r="BF163" s="145">
        <f t="shared" si="5"/>
        <v>0</v>
      </c>
      <c r="BG163" s="145">
        <f t="shared" si="6"/>
        <v>0</v>
      </c>
      <c r="BH163" s="145">
        <f t="shared" si="7"/>
        <v>0</v>
      </c>
      <c r="BI163" s="145">
        <f t="shared" si="8"/>
        <v>0</v>
      </c>
      <c r="BJ163" s="14" t="s">
        <v>77</v>
      </c>
      <c r="BK163" s="145">
        <f t="shared" si="9"/>
        <v>9358.86</v>
      </c>
      <c r="BL163" s="14" t="s">
        <v>187</v>
      </c>
      <c r="BM163" s="144" t="s">
        <v>243</v>
      </c>
    </row>
    <row r="164" spans="1:65" s="2" customFormat="1" ht="16.5" customHeight="1">
      <c r="A164" s="26"/>
      <c r="B164" s="132"/>
      <c r="C164" s="133" t="s">
        <v>215</v>
      </c>
      <c r="D164" s="133" t="s">
        <v>183</v>
      </c>
      <c r="E164" s="134" t="s">
        <v>244</v>
      </c>
      <c r="F164" s="135" t="s">
        <v>245</v>
      </c>
      <c r="G164" s="136" t="s">
        <v>209</v>
      </c>
      <c r="H164" s="137">
        <v>1310.04</v>
      </c>
      <c r="I164" s="138">
        <v>39.51</v>
      </c>
      <c r="J164" s="138">
        <f t="shared" si="0"/>
        <v>51759.68</v>
      </c>
      <c r="K164" s="139"/>
      <c r="L164" s="27"/>
      <c r="M164" s="140" t="s">
        <v>1</v>
      </c>
      <c r="N164" s="141" t="s">
        <v>34</v>
      </c>
      <c r="O164" s="142">
        <v>7.0000000000000007E-2</v>
      </c>
      <c r="P164" s="142">
        <f t="shared" si="1"/>
        <v>91.702800000000011</v>
      </c>
      <c r="Q164" s="142">
        <v>0</v>
      </c>
      <c r="R164" s="142">
        <f t="shared" si="2"/>
        <v>0</v>
      </c>
      <c r="S164" s="142">
        <v>0</v>
      </c>
      <c r="T164" s="143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4" t="s">
        <v>187</v>
      </c>
      <c r="AT164" s="144" t="s">
        <v>183</v>
      </c>
      <c r="AU164" s="144" t="s">
        <v>77</v>
      </c>
      <c r="AY164" s="14" t="s">
        <v>182</v>
      </c>
      <c r="BE164" s="145">
        <f t="shared" si="4"/>
        <v>51759.68</v>
      </c>
      <c r="BF164" s="145">
        <f t="shared" si="5"/>
        <v>0</v>
      </c>
      <c r="BG164" s="145">
        <f t="shared" si="6"/>
        <v>0</v>
      </c>
      <c r="BH164" s="145">
        <f t="shared" si="7"/>
        <v>0</v>
      </c>
      <c r="BI164" s="145">
        <f t="shared" si="8"/>
        <v>0</v>
      </c>
      <c r="BJ164" s="14" t="s">
        <v>77</v>
      </c>
      <c r="BK164" s="145">
        <f t="shared" si="9"/>
        <v>51759.68</v>
      </c>
      <c r="BL164" s="14" t="s">
        <v>187</v>
      </c>
      <c r="BM164" s="144" t="s">
        <v>246</v>
      </c>
    </row>
    <row r="165" spans="1:65" s="2" customFormat="1" ht="16.5" customHeight="1">
      <c r="A165" s="26"/>
      <c r="B165" s="132"/>
      <c r="C165" s="133" t="s">
        <v>7</v>
      </c>
      <c r="D165" s="133" t="s">
        <v>183</v>
      </c>
      <c r="E165" s="134" t="s">
        <v>247</v>
      </c>
      <c r="F165" s="135" t="s">
        <v>248</v>
      </c>
      <c r="G165" s="136" t="s">
        <v>186</v>
      </c>
      <c r="H165" s="137">
        <v>3</v>
      </c>
      <c r="I165" s="138">
        <v>420.82</v>
      </c>
      <c r="J165" s="138">
        <f t="shared" si="0"/>
        <v>1262.46</v>
      </c>
      <c r="K165" s="139"/>
      <c r="L165" s="27"/>
      <c r="M165" s="140" t="s">
        <v>1</v>
      </c>
      <c r="N165" s="141" t="s">
        <v>34</v>
      </c>
      <c r="O165" s="142">
        <v>0.623</v>
      </c>
      <c r="P165" s="142">
        <f t="shared" si="1"/>
        <v>1.869</v>
      </c>
      <c r="Q165" s="142">
        <v>0</v>
      </c>
      <c r="R165" s="142">
        <f t="shared" si="2"/>
        <v>0</v>
      </c>
      <c r="S165" s="142">
        <v>0</v>
      </c>
      <c r="T165" s="143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4" t="s">
        <v>187</v>
      </c>
      <c r="AT165" s="144" t="s">
        <v>183</v>
      </c>
      <c r="AU165" s="144" t="s">
        <v>77</v>
      </c>
      <c r="AY165" s="14" t="s">
        <v>182</v>
      </c>
      <c r="BE165" s="145">
        <f t="shared" si="4"/>
        <v>1262.46</v>
      </c>
      <c r="BF165" s="145">
        <f t="shared" si="5"/>
        <v>0</v>
      </c>
      <c r="BG165" s="145">
        <f t="shared" si="6"/>
        <v>0</v>
      </c>
      <c r="BH165" s="145">
        <f t="shared" si="7"/>
        <v>0</v>
      </c>
      <c r="BI165" s="145">
        <f t="shared" si="8"/>
        <v>0</v>
      </c>
      <c r="BJ165" s="14" t="s">
        <v>77</v>
      </c>
      <c r="BK165" s="145">
        <f t="shared" si="9"/>
        <v>1262.46</v>
      </c>
      <c r="BL165" s="14" t="s">
        <v>187</v>
      </c>
      <c r="BM165" s="144" t="s">
        <v>249</v>
      </c>
    </row>
    <row r="166" spans="1:65" s="2" customFormat="1" ht="16.5" customHeight="1">
      <c r="A166" s="26"/>
      <c r="B166" s="132"/>
      <c r="C166" s="133" t="s">
        <v>218</v>
      </c>
      <c r="D166" s="133" t="s">
        <v>183</v>
      </c>
      <c r="E166" s="134" t="s">
        <v>250</v>
      </c>
      <c r="F166" s="135" t="s">
        <v>251</v>
      </c>
      <c r="G166" s="136" t="s">
        <v>186</v>
      </c>
      <c r="H166" s="137">
        <v>3</v>
      </c>
      <c r="I166" s="138">
        <v>97.43</v>
      </c>
      <c r="J166" s="138">
        <f t="shared" si="0"/>
        <v>292.29000000000002</v>
      </c>
      <c r="K166" s="139"/>
      <c r="L166" s="27"/>
      <c r="M166" s="140" t="s">
        <v>1</v>
      </c>
      <c r="N166" s="141" t="s">
        <v>34</v>
      </c>
      <c r="O166" s="142">
        <v>0.10199999999999999</v>
      </c>
      <c r="P166" s="142">
        <f t="shared" si="1"/>
        <v>0.30599999999999999</v>
      </c>
      <c r="Q166" s="142">
        <v>0</v>
      </c>
      <c r="R166" s="142">
        <f t="shared" si="2"/>
        <v>0</v>
      </c>
      <c r="S166" s="142">
        <v>0</v>
      </c>
      <c r="T166" s="143">
        <f t="shared" si="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4" t="s">
        <v>187</v>
      </c>
      <c r="AT166" s="144" t="s">
        <v>183</v>
      </c>
      <c r="AU166" s="144" t="s">
        <v>77</v>
      </c>
      <c r="AY166" s="14" t="s">
        <v>182</v>
      </c>
      <c r="BE166" s="145">
        <f t="shared" si="4"/>
        <v>292.29000000000002</v>
      </c>
      <c r="BF166" s="145">
        <f t="shared" si="5"/>
        <v>0</v>
      </c>
      <c r="BG166" s="145">
        <f t="shared" si="6"/>
        <v>0</v>
      </c>
      <c r="BH166" s="145">
        <f t="shared" si="7"/>
        <v>0</v>
      </c>
      <c r="BI166" s="145">
        <f t="shared" si="8"/>
        <v>0</v>
      </c>
      <c r="BJ166" s="14" t="s">
        <v>77</v>
      </c>
      <c r="BK166" s="145">
        <f t="shared" si="9"/>
        <v>292.29000000000002</v>
      </c>
      <c r="BL166" s="14" t="s">
        <v>187</v>
      </c>
      <c r="BM166" s="144" t="s">
        <v>252</v>
      </c>
    </row>
    <row r="167" spans="1:65" s="2" customFormat="1" ht="21.75" customHeight="1">
      <c r="A167" s="26"/>
      <c r="B167" s="132"/>
      <c r="C167" s="133" t="s">
        <v>253</v>
      </c>
      <c r="D167" s="133" t="s">
        <v>183</v>
      </c>
      <c r="E167" s="134" t="s">
        <v>254</v>
      </c>
      <c r="F167" s="135" t="s">
        <v>255</v>
      </c>
      <c r="G167" s="136" t="s">
        <v>209</v>
      </c>
      <c r="H167" s="137">
        <v>1124.06</v>
      </c>
      <c r="I167" s="138">
        <v>259.22000000000003</v>
      </c>
      <c r="J167" s="138">
        <f t="shared" si="0"/>
        <v>291378.83</v>
      </c>
      <c r="K167" s="139"/>
      <c r="L167" s="27"/>
      <c r="M167" s="140" t="s">
        <v>1</v>
      </c>
      <c r="N167" s="141" t="s">
        <v>34</v>
      </c>
      <c r="O167" s="142">
        <v>8.6999999999999994E-2</v>
      </c>
      <c r="P167" s="142">
        <f t="shared" si="1"/>
        <v>97.793219999999991</v>
      </c>
      <c r="Q167" s="142">
        <v>0</v>
      </c>
      <c r="R167" s="142">
        <f t="shared" si="2"/>
        <v>0</v>
      </c>
      <c r="S167" s="142">
        <v>0</v>
      </c>
      <c r="T167" s="143">
        <f t="shared" si="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4" t="s">
        <v>187</v>
      </c>
      <c r="AT167" s="144" t="s">
        <v>183</v>
      </c>
      <c r="AU167" s="144" t="s">
        <v>77</v>
      </c>
      <c r="AY167" s="14" t="s">
        <v>182</v>
      </c>
      <c r="BE167" s="145">
        <f t="shared" si="4"/>
        <v>291378.83</v>
      </c>
      <c r="BF167" s="145">
        <f t="shared" si="5"/>
        <v>0</v>
      </c>
      <c r="BG167" s="145">
        <f t="shared" si="6"/>
        <v>0</v>
      </c>
      <c r="BH167" s="145">
        <f t="shared" si="7"/>
        <v>0</v>
      </c>
      <c r="BI167" s="145">
        <f t="shared" si="8"/>
        <v>0</v>
      </c>
      <c r="BJ167" s="14" t="s">
        <v>77</v>
      </c>
      <c r="BK167" s="145">
        <f t="shared" si="9"/>
        <v>291378.83</v>
      </c>
      <c r="BL167" s="14" t="s">
        <v>187</v>
      </c>
      <c r="BM167" s="144" t="s">
        <v>256</v>
      </c>
    </row>
    <row r="168" spans="1:65" s="2" customFormat="1" ht="16.5" customHeight="1">
      <c r="A168" s="26"/>
      <c r="B168" s="132"/>
      <c r="C168" s="133" t="s">
        <v>221</v>
      </c>
      <c r="D168" s="133" t="s">
        <v>183</v>
      </c>
      <c r="E168" s="134" t="s">
        <v>257</v>
      </c>
      <c r="F168" s="135" t="s">
        <v>258</v>
      </c>
      <c r="G168" s="136" t="s">
        <v>209</v>
      </c>
      <c r="H168" s="137">
        <v>11240.6</v>
      </c>
      <c r="I168" s="138">
        <v>15.86</v>
      </c>
      <c r="J168" s="138">
        <f t="shared" si="0"/>
        <v>178275.92</v>
      </c>
      <c r="K168" s="139"/>
      <c r="L168" s="27"/>
      <c r="M168" s="140" t="s">
        <v>1</v>
      </c>
      <c r="N168" s="141" t="s">
        <v>34</v>
      </c>
      <c r="O168" s="142">
        <v>5.0000000000000001E-3</v>
      </c>
      <c r="P168" s="142">
        <f t="shared" si="1"/>
        <v>56.203000000000003</v>
      </c>
      <c r="Q168" s="142">
        <v>0</v>
      </c>
      <c r="R168" s="142">
        <f t="shared" si="2"/>
        <v>0</v>
      </c>
      <c r="S168" s="142">
        <v>0</v>
      </c>
      <c r="T168" s="143">
        <f t="shared" si="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4" t="s">
        <v>187</v>
      </c>
      <c r="AT168" s="144" t="s">
        <v>183</v>
      </c>
      <c r="AU168" s="144" t="s">
        <v>77</v>
      </c>
      <c r="AY168" s="14" t="s">
        <v>182</v>
      </c>
      <c r="BE168" s="145">
        <f t="shared" si="4"/>
        <v>178275.92</v>
      </c>
      <c r="BF168" s="145">
        <f t="shared" si="5"/>
        <v>0</v>
      </c>
      <c r="BG168" s="145">
        <f t="shared" si="6"/>
        <v>0</v>
      </c>
      <c r="BH168" s="145">
        <f t="shared" si="7"/>
        <v>0</v>
      </c>
      <c r="BI168" s="145">
        <f t="shared" si="8"/>
        <v>0</v>
      </c>
      <c r="BJ168" s="14" t="s">
        <v>77</v>
      </c>
      <c r="BK168" s="145">
        <f t="shared" si="9"/>
        <v>178275.92</v>
      </c>
      <c r="BL168" s="14" t="s">
        <v>187</v>
      </c>
      <c r="BM168" s="144" t="s">
        <v>259</v>
      </c>
    </row>
    <row r="169" spans="1:65" s="2" customFormat="1" ht="16.5" customHeight="1">
      <c r="A169" s="26"/>
      <c r="B169" s="132"/>
      <c r="C169" s="133" t="s">
        <v>260</v>
      </c>
      <c r="D169" s="133" t="s">
        <v>183</v>
      </c>
      <c r="E169" s="134" t="s">
        <v>261</v>
      </c>
      <c r="F169" s="135" t="s">
        <v>262</v>
      </c>
      <c r="G169" s="136" t="s">
        <v>209</v>
      </c>
      <c r="H169" s="137">
        <v>1310.04</v>
      </c>
      <c r="I169" s="138">
        <v>44.64</v>
      </c>
      <c r="J169" s="138">
        <f t="shared" si="0"/>
        <v>58480.19</v>
      </c>
      <c r="K169" s="139"/>
      <c r="L169" s="27"/>
      <c r="M169" s="140" t="s">
        <v>1</v>
      </c>
      <c r="N169" s="141" t="s">
        <v>34</v>
      </c>
      <c r="O169" s="142">
        <v>7.1999999999999995E-2</v>
      </c>
      <c r="P169" s="142">
        <f t="shared" si="1"/>
        <v>94.322879999999984</v>
      </c>
      <c r="Q169" s="142">
        <v>0</v>
      </c>
      <c r="R169" s="142">
        <f t="shared" si="2"/>
        <v>0</v>
      </c>
      <c r="S169" s="142">
        <v>0</v>
      </c>
      <c r="T169" s="143">
        <f t="shared" si="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4" t="s">
        <v>187</v>
      </c>
      <c r="AT169" s="144" t="s">
        <v>183</v>
      </c>
      <c r="AU169" s="144" t="s">
        <v>77</v>
      </c>
      <c r="AY169" s="14" t="s">
        <v>182</v>
      </c>
      <c r="BE169" s="145">
        <f t="shared" si="4"/>
        <v>58480.19</v>
      </c>
      <c r="BF169" s="145">
        <f t="shared" si="5"/>
        <v>0</v>
      </c>
      <c r="BG169" s="145">
        <f t="shared" si="6"/>
        <v>0</v>
      </c>
      <c r="BH169" s="145">
        <f t="shared" si="7"/>
        <v>0</v>
      </c>
      <c r="BI169" s="145">
        <f t="shared" si="8"/>
        <v>0</v>
      </c>
      <c r="BJ169" s="14" t="s">
        <v>77</v>
      </c>
      <c r="BK169" s="145">
        <f t="shared" si="9"/>
        <v>58480.19</v>
      </c>
      <c r="BL169" s="14" t="s">
        <v>187</v>
      </c>
      <c r="BM169" s="144" t="s">
        <v>263</v>
      </c>
    </row>
    <row r="170" spans="1:65" s="2" customFormat="1" ht="16.5" customHeight="1">
      <c r="A170" s="26"/>
      <c r="B170" s="132"/>
      <c r="C170" s="133" t="s">
        <v>224</v>
      </c>
      <c r="D170" s="133" t="s">
        <v>183</v>
      </c>
      <c r="E170" s="134" t="s">
        <v>264</v>
      </c>
      <c r="F170" s="135" t="s">
        <v>265</v>
      </c>
      <c r="G170" s="136" t="s">
        <v>209</v>
      </c>
      <c r="H170" s="137">
        <v>185.94</v>
      </c>
      <c r="I170" s="138">
        <v>117.74</v>
      </c>
      <c r="J170" s="138">
        <f t="shared" si="0"/>
        <v>21892.58</v>
      </c>
      <c r="K170" s="139"/>
      <c r="L170" s="27"/>
      <c r="M170" s="140" t="s">
        <v>1</v>
      </c>
      <c r="N170" s="141" t="s">
        <v>34</v>
      </c>
      <c r="O170" s="142">
        <v>0.13100000000000001</v>
      </c>
      <c r="P170" s="142">
        <f t="shared" si="1"/>
        <v>24.358140000000002</v>
      </c>
      <c r="Q170" s="142">
        <v>0</v>
      </c>
      <c r="R170" s="142">
        <f t="shared" si="2"/>
        <v>0</v>
      </c>
      <c r="S170" s="142">
        <v>0</v>
      </c>
      <c r="T170" s="143">
        <f t="shared" si="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4" t="s">
        <v>187</v>
      </c>
      <c r="AT170" s="144" t="s">
        <v>183</v>
      </c>
      <c r="AU170" s="144" t="s">
        <v>77</v>
      </c>
      <c r="AY170" s="14" t="s">
        <v>182</v>
      </c>
      <c r="BE170" s="145">
        <f t="shared" si="4"/>
        <v>21892.58</v>
      </c>
      <c r="BF170" s="145">
        <f t="shared" si="5"/>
        <v>0</v>
      </c>
      <c r="BG170" s="145">
        <f t="shared" si="6"/>
        <v>0</v>
      </c>
      <c r="BH170" s="145">
        <f t="shared" si="7"/>
        <v>0</v>
      </c>
      <c r="BI170" s="145">
        <f t="shared" si="8"/>
        <v>0</v>
      </c>
      <c r="BJ170" s="14" t="s">
        <v>77</v>
      </c>
      <c r="BK170" s="145">
        <f t="shared" si="9"/>
        <v>21892.58</v>
      </c>
      <c r="BL170" s="14" t="s">
        <v>187</v>
      </c>
      <c r="BM170" s="144" t="s">
        <v>266</v>
      </c>
    </row>
    <row r="171" spans="1:65" s="2" customFormat="1" ht="16.5" customHeight="1">
      <c r="A171" s="26"/>
      <c r="B171" s="132"/>
      <c r="C171" s="133" t="s">
        <v>267</v>
      </c>
      <c r="D171" s="133" t="s">
        <v>183</v>
      </c>
      <c r="E171" s="134" t="s">
        <v>268</v>
      </c>
      <c r="F171" s="135" t="s">
        <v>269</v>
      </c>
      <c r="G171" s="136" t="s">
        <v>209</v>
      </c>
      <c r="H171" s="137">
        <v>256.041</v>
      </c>
      <c r="I171" s="138">
        <v>127.25</v>
      </c>
      <c r="J171" s="138">
        <f t="shared" si="0"/>
        <v>32581.22</v>
      </c>
      <c r="K171" s="139"/>
      <c r="L171" s="27"/>
      <c r="M171" s="140" t="s">
        <v>1</v>
      </c>
      <c r="N171" s="141" t="s">
        <v>34</v>
      </c>
      <c r="O171" s="142">
        <v>0.32800000000000001</v>
      </c>
      <c r="P171" s="142">
        <f t="shared" si="1"/>
        <v>83.981448</v>
      </c>
      <c r="Q171" s="142">
        <v>0</v>
      </c>
      <c r="R171" s="142">
        <f t="shared" si="2"/>
        <v>0</v>
      </c>
      <c r="S171" s="142">
        <v>0</v>
      </c>
      <c r="T171" s="143">
        <f t="shared" si="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4" t="s">
        <v>187</v>
      </c>
      <c r="AT171" s="144" t="s">
        <v>183</v>
      </c>
      <c r="AU171" s="144" t="s">
        <v>77</v>
      </c>
      <c r="AY171" s="14" t="s">
        <v>182</v>
      </c>
      <c r="BE171" s="145">
        <f t="shared" si="4"/>
        <v>32581.22</v>
      </c>
      <c r="BF171" s="145">
        <f t="shared" si="5"/>
        <v>0</v>
      </c>
      <c r="BG171" s="145">
        <f t="shared" si="6"/>
        <v>0</v>
      </c>
      <c r="BH171" s="145">
        <f t="shared" si="7"/>
        <v>0</v>
      </c>
      <c r="BI171" s="145">
        <f t="shared" si="8"/>
        <v>0</v>
      </c>
      <c r="BJ171" s="14" t="s">
        <v>77</v>
      </c>
      <c r="BK171" s="145">
        <f t="shared" si="9"/>
        <v>32581.22</v>
      </c>
      <c r="BL171" s="14" t="s">
        <v>187</v>
      </c>
      <c r="BM171" s="144" t="s">
        <v>270</v>
      </c>
    </row>
    <row r="172" spans="1:65" s="2" customFormat="1" ht="16.5" customHeight="1">
      <c r="A172" s="26"/>
      <c r="B172" s="132"/>
      <c r="C172" s="146" t="s">
        <v>271</v>
      </c>
      <c r="D172" s="146" t="s">
        <v>272</v>
      </c>
      <c r="E172" s="147" t="s">
        <v>273</v>
      </c>
      <c r="F172" s="148" t="s">
        <v>274</v>
      </c>
      <c r="G172" s="149" t="s">
        <v>275</v>
      </c>
      <c r="H172" s="150">
        <v>460.87299999999999</v>
      </c>
      <c r="I172" s="151">
        <v>302</v>
      </c>
      <c r="J172" s="151">
        <f t="shared" si="0"/>
        <v>139183.65</v>
      </c>
      <c r="K172" s="152"/>
      <c r="L172" s="153"/>
      <c r="M172" s="154" t="s">
        <v>1</v>
      </c>
      <c r="N172" s="155" t="s">
        <v>34</v>
      </c>
      <c r="O172" s="142">
        <v>0</v>
      </c>
      <c r="P172" s="142">
        <f t="shared" si="1"/>
        <v>0</v>
      </c>
      <c r="Q172" s="142">
        <v>1</v>
      </c>
      <c r="R172" s="142">
        <f t="shared" si="2"/>
        <v>460.87299999999999</v>
      </c>
      <c r="S172" s="142">
        <v>0</v>
      </c>
      <c r="T172" s="143">
        <f t="shared" si="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4" t="s">
        <v>198</v>
      </c>
      <c r="AT172" s="144" t="s">
        <v>272</v>
      </c>
      <c r="AU172" s="144" t="s">
        <v>77</v>
      </c>
      <c r="AY172" s="14" t="s">
        <v>182</v>
      </c>
      <c r="BE172" s="145">
        <f t="shared" si="4"/>
        <v>139183.65</v>
      </c>
      <c r="BF172" s="145">
        <f t="shared" si="5"/>
        <v>0</v>
      </c>
      <c r="BG172" s="145">
        <f t="shared" si="6"/>
        <v>0</v>
      </c>
      <c r="BH172" s="145">
        <f t="shared" si="7"/>
        <v>0</v>
      </c>
      <c r="BI172" s="145">
        <f t="shared" si="8"/>
        <v>0</v>
      </c>
      <c r="BJ172" s="14" t="s">
        <v>77</v>
      </c>
      <c r="BK172" s="145">
        <f t="shared" si="9"/>
        <v>139183.65</v>
      </c>
      <c r="BL172" s="14" t="s">
        <v>187</v>
      </c>
      <c r="BM172" s="144" t="s">
        <v>276</v>
      </c>
    </row>
    <row r="173" spans="1:65" s="2" customFormat="1" ht="16.5" customHeight="1">
      <c r="A173" s="26"/>
      <c r="B173" s="132"/>
      <c r="C173" s="133" t="s">
        <v>277</v>
      </c>
      <c r="D173" s="133" t="s">
        <v>183</v>
      </c>
      <c r="E173" s="134" t="s">
        <v>278</v>
      </c>
      <c r="F173" s="135" t="s">
        <v>279</v>
      </c>
      <c r="G173" s="136" t="s">
        <v>186</v>
      </c>
      <c r="H173" s="137">
        <v>3</v>
      </c>
      <c r="I173" s="138">
        <v>127.25</v>
      </c>
      <c r="J173" s="138">
        <f t="shared" si="0"/>
        <v>381.75</v>
      </c>
      <c r="K173" s="139"/>
      <c r="L173" s="27"/>
      <c r="M173" s="140" t="s">
        <v>1</v>
      </c>
      <c r="N173" s="141" t="s">
        <v>34</v>
      </c>
      <c r="O173" s="142">
        <v>0.32800000000000001</v>
      </c>
      <c r="P173" s="142">
        <f t="shared" si="1"/>
        <v>0.98399999999999999</v>
      </c>
      <c r="Q173" s="142">
        <v>0</v>
      </c>
      <c r="R173" s="142">
        <f t="shared" si="2"/>
        <v>0</v>
      </c>
      <c r="S173" s="142">
        <v>0</v>
      </c>
      <c r="T173" s="143">
        <f t="shared" si="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4" t="s">
        <v>187</v>
      </c>
      <c r="AT173" s="144" t="s">
        <v>183</v>
      </c>
      <c r="AU173" s="144" t="s">
        <v>77</v>
      </c>
      <c r="AY173" s="14" t="s">
        <v>182</v>
      </c>
      <c r="BE173" s="145">
        <f t="shared" si="4"/>
        <v>381.75</v>
      </c>
      <c r="BF173" s="145">
        <f t="shared" si="5"/>
        <v>0</v>
      </c>
      <c r="BG173" s="145">
        <f t="shared" si="6"/>
        <v>0</v>
      </c>
      <c r="BH173" s="145">
        <f t="shared" si="7"/>
        <v>0</v>
      </c>
      <c r="BI173" s="145">
        <f t="shared" si="8"/>
        <v>0</v>
      </c>
      <c r="BJ173" s="14" t="s">
        <v>77</v>
      </c>
      <c r="BK173" s="145">
        <f t="shared" si="9"/>
        <v>381.75</v>
      </c>
      <c r="BL173" s="14" t="s">
        <v>187</v>
      </c>
      <c r="BM173" s="144" t="s">
        <v>280</v>
      </c>
    </row>
    <row r="174" spans="1:65" s="2" customFormat="1" ht="16.5" customHeight="1">
      <c r="A174" s="26"/>
      <c r="B174" s="132"/>
      <c r="C174" s="133" t="s">
        <v>230</v>
      </c>
      <c r="D174" s="133" t="s">
        <v>183</v>
      </c>
      <c r="E174" s="134" t="s">
        <v>281</v>
      </c>
      <c r="F174" s="135" t="s">
        <v>282</v>
      </c>
      <c r="G174" s="136" t="s">
        <v>236</v>
      </c>
      <c r="H174" s="137">
        <v>1346.8</v>
      </c>
      <c r="I174" s="138">
        <v>21.52</v>
      </c>
      <c r="J174" s="138">
        <f t="shared" si="0"/>
        <v>28983.14</v>
      </c>
      <c r="K174" s="139"/>
      <c r="L174" s="27"/>
      <c r="M174" s="140" t="s">
        <v>1</v>
      </c>
      <c r="N174" s="141" t="s">
        <v>34</v>
      </c>
      <c r="O174" s="142">
        <v>2.5000000000000001E-2</v>
      </c>
      <c r="P174" s="142">
        <f t="shared" si="1"/>
        <v>33.67</v>
      </c>
      <c r="Q174" s="142">
        <v>0</v>
      </c>
      <c r="R174" s="142">
        <f t="shared" si="2"/>
        <v>0</v>
      </c>
      <c r="S174" s="142">
        <v>0</v>
      </c>
      <c r="T174" s="143">
        <f t="shared" si="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4" t="s">
        <v>187</v>
      </c>
      <c r="AT174" s="144" t="s">
        <v>183</v>
      </c>
      <c r="AU174" s="144" t="s">
        <v>77</v>
      </c>
      <c r="AY174" s="14" t="s">
        <v>182</v>
      </c>
      <c r="BE174" s="145">
        <f t="shared" si="4"/>
        <v>28983.14</v>
      </c>
      <c r="BF174" s="145">
        <f t="shared" si="5"/>
        <v>0</v>
      </c>
      <c r="BG174" s="145">
        <f t="shared" si="6"/>
        <v>0</v>
      </c>
      <c r="BH174" s="145">
        <f t="shared" si="7"/>
        <v>0</v>
      </c>
      <c r="BI174" s="145">
        <f t="shared" si="8"/>
        <v>0</v>
      </c>
      <c r="BJ174" s="14" t="s">
        <v>77</v>
      </c>
      <c r="BK174" s="145">
        <f t="shared" si="9"/>
        <v>28983.14</v>
      </c>
      <c r="BL174" s="14" t="s">
        <v>187</v>
      </c>
      <c r="BM174" s="144" t="s">
        <v>283</v>
      </c>
    </row>
    <row r="175" spans="1:65" s="2" customFormat="1" ht="16.5" customHeight="1">
      <c r="A175" s="26"/>
      <c r="B175" s="132"/>
      <c r="C175" s="133" t="s">
        <v>284</v>
      </c>
      <c r="D175" s="133" t="s">
        <v>183</v>
      </c>
      <c r="E175" s="134" t="s">
        <v>285</v>
      </c>
      <c r="F175" s="135" t="s">
        <v>286</v>
      </c>
      <c r="G175" s="136" t="s">
        <v>236</v>
      </c>
      <c r="H175" s="137">
        <v>1956.22</v>
      </c>
      <c r="I175" s="138">
        <v>14.54</v>
      </c>
      <c r="J175" s="138">
        <f t="shared" si="0"/>
        <v>28443.439999999999</v>
      </c>
      <c r="K175" s="139"/>
      <c r="L175" s="27"/>
      <c r="M175" s="140" t="s">
        <v>1</v>
      </c>
      <c r="N175" s="141" t="s">
        <v>34</v>
      </c>
      <c r="O175" s="142">
        <v>1.2E-2</v>
      </c>
      <c r="P175" s="142">
        <f t="shared" si="1"/>
        <v>23.474640000000001</v>
      </c>
      <c r="Q175" s="142">
        <v>0</v>
      </c>
      <c r="R175" s="142">
        <f t="shared" si="2"/>
        <v>0</v>
      </c>
      <c r="S175" s="142">
        <v>0</v>
      </c>
      <c r="T175" s="143">
        <f t="shared" si="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4" t="s">
        <v>187</v>
      </c>
      <c r="AT175" s="144" t="s">
        <v>183</v>
      </c>
      <c r="AU175" s="144" t="s">
        <v>77</v>
      </c>
      <c r="AY175" s="14" t="s">
        <v>182</v>
      </c>
      <c r="BE175" s="145">
        <f t="shared" si="4"/>
        <v>28443.439999999999</v>
      </c>
      <c r="BF175" s="145">
        <f t="shared" si="5"/>
        <v>0</v>
      </c>
      <c r="BG175" s="145">
        <f t="shared" si="6"/>
        <v>0</v>
      </c>
      <c r="BH175" s="145">
        <f t="shared" si="7"/>
        <v>0</v>
      </c>
      <c r="BI175" s="145">
        <f t="shared" si="8"/>
        <v>0</v>
      </c>
      <c r="BJ175" s="14" t="s">
        <v>77</v>
      </c>
      <c r="BK175" s="145">
        <f t="shared" si="9"/>
        <v>28443.439999999999</v>
      </c>
      <c r="BL175" s="14" t="s">
        <v>187</v>
      </c>
      <c r="BM175" s="144" t="s">
        <v>287</v>
      </c>
    </row>
    <row r="176" spans="1:65" s="2" customFormat="1" ht="16.5" customHeight="1">
      <c r="A176" s="26"/>
      <c r="B176" s="132"/>
      <c r="C176" s="133" t="s">
        <v>233</v>
      </c>
      <c r="D176" s="133" t="s">
        <v>183</v>
      </c>
      <c r="E176" s="134" t="s">
        <v>288</v>
      </c>
      <c r="F176" s="135" t="s">
        <v>289</v>
      </c>
      <c r="G176" s="136" t="s">
        <v>275</v>
      </c>
      <c r="H176" s="137">
        <v>2023.2</v>
      </c>
      <c r="I176" s="138">
        <v>90</v>
      </c>
      <c r="J176" s="138">
        <f t="shared" si="0"/>
        <v>182088</v>
      </c>
      <c r="K176" s="139"/>
      <c r="L176" s="27"/>
      <c r="M176" s="140" t="s">
        <v>1</v>
      </c>
      <c r="N176" s="141" t="s">
        <v>34</v>
      </c>
      <c r="O176" s="142">
        <v>0</v>
      </c>
      <c r="P176" s="142">
        <f t="shared" si="1"/>
        <v>0</v>
      </c>
      <c r="Q176" s="142">
        <v>0</v>
      </c>
      <c r="R176" s="142">
        <f t="shared" si="2"/>
        <v>0</v>
      </c>
      <c r="S176" s="142">
        <v>0</v>
      </c>
      <c r="T176" s="143">
        <f t="shared" si="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4" t="s">
        <v>187</v>
      </c>
      <c r="AT176" s="144" t="s">
        <v>183</v>
      </c>
      <c r="AU176" s="144" t="s">
        <v>77</v>
      </c>
      <c r="AY176" s="14" t="s">
        <v>182</v>
      </c>
      <c r="BE176" s="145">
        <f t="shared" si="4"/>
        <v>182088</v>
      </c>
      <c r="BF176" s="145">
        <f t="shared" si="5"/>
        <v>0</v>
      </c>
      <c r="BG176" s="145">
        <f t="shared" si="6"/>
        <v>0</v>
      </c>
      <c r="BH176" s="145">
        <f t="shared" si="7"/>
        <v>0</v>
      </c>
      <c r="BI176" s="145">
        <f t="shared" si="8"/>
        <v>0</v>
      </c>
      <c r="BJ176" s="14" t="s">
        <v>77</v>
      </c>
      <c r="BK176" s="145">
        <f t="shared" si="9"/>
        <v>182088</v>
      </c>
      <c r="BL176" s="14" t="s">
        <v>187</v>
      </c>
      <c r="BM176" s="144" t="s">
        <v>290</v>
      </c>
    </row>
    <row r="177" spans="1:65" s="11" customFormat="1" ht="25.9" customHeight="1">
      <c r="B177" s="122"/>
      <c r="D177" s="123" t="s">
        <v>68</v>
      </c>
      <c r="E177" s="124" t="s">
        <v>79</v>
      </c>
      <c r="F177" s="124" t="s">
        <v>291</v>
      </c>
      <c r="J177" s="125">
        <f>BK177</f>
        <v>1469665.01</v>
      </c>
      <c r="L177" s="122"/>
      <c r="M177" s="126"/>
      <c r="N177" s="127"/>
      <c r="O177" s="127"/>
      <c r="P177" s="128">
        <f>SUM(P178:P194)</f>
        <v>261.205918</v>
      </c>
      <c r="Q177" s="127"/>
      <c r="R177" s="128">
        <f>SUM(R178:R194)</f>
        <v>366.51940897706146</v>
      </c>
      <c r="S177" s="127"/>
      <c r="T177" s="129">
        <f>SUM(T178:T194)</f>
        <v>0</v>
      </c>
      <c r="AR177" s="123" t="s">
        <v>77</v>
      </c>
      <c r="AT177" s="130" t="s">
        <v>68</v>
      </c>
      <c r="AU177" s="130" t="s">
        <v>69</v>
      </c>
      <c r="AY177" s="123" t="s">
        <v>182</v>
      </c>
      <c r="BK177" s="131">
        <f>SUM(BK178:BK194)</f>
        <v>1469665.01</v>
      </c>
    </row>
    <row r="178" spans="1:65" s="2" customFormat="1" ht="21.75" customHeight="1">
      <c r="A178" s="26"/>
      <c r="B178" s="132"/>
      <c r="C178" s="133" t="s">
        <v>292</v>
      </c>
      <c r="D178" s="133" t="s">
        <v>183</v>
      </c>
      <c r="E178" s="134" t="s">
        <v>293</v>
      </c>
      <c r="F178" s="135" t="s">
        <v>294</v>
      </c>
      <c r="G178" s="136" t="s">
        <v>236</v>
      </c>
      <c r="H178" s="137">
        <v>164.12</v>
      </c>
      <c r="I178" s="138">
        <v>6.65</v>
      </c>
      <c r="J178" s="138">
        <f t="shared" ref="J178:J194" si="10">ROUND(I178*H178,2)</f>
        <v>1091.4000000000001</v>
      </c>
      <c r="K178" s="139"/>
      <c r="L178" s="27"/>
      <c r="M178" s="140" t="s">
        <v>1</v>
      </c>
      <c r="N178" s="141" t="s">
        <v>34</v>
      </c>
      <c r="O178" s="142">
        <v>5.0000000000000001E-3</v>
      </c>
      <c r="P178" s="142">
        <f t="shared" ref="P178:P194" si="11">O178*H178</f>
        <v>0.8206</v>
      </c>
      <c r="Q178" s="142">
        <v>0</v>
      </c>
      <c r="R178" s="142">
        <f t="shared" ref="R178:R194" si="12">Q178*H178</f>
        <v>0</v>
      </c>
      <c r="S178" s="142">
        <v>0</v>
      </c>
      <c r="T178" s="143">
        <f t="shared" ref="T178:T194" si="13"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4" t="s">
        <v>187</v>
      </c>
      <c r="AT178" s="144" t="s">
        <v>183</v>
      </c>
      <c r="AU178" s="144" t="s">
        <v>77</v>
      </c>
      <c r="AY178" s="14" t="s">
        <v>182</v>
      </c>
      <c r="BE178" s="145">
        <f t="shared" ref="BE178:BE194" si="14">IF(N178="základní",J178,0)</f>
        <v>1091.4000000000001</v>
      </c>
      <c r="BF178" s="145">
        <f t="shared" ref="BF178:BF194" si="15">IF(N178="snížená",J178,0)</f>
        <v>0</v>
      </c>
      <c r="BG178" s="145">
        <f t="shared" ref="BG178:BG194" si="16">IF(N178="zákl. přenesená",J178,0)</f>
        <v>0</v>
      </c>
      <c r="BH178" s="145">
        <f t="shared" ref="BH178:BH194" si="17">IF(N178="sníž. přenesená",J178,0)</f>
        <v>0</v>
      </c>
      <c r="BI178" s="145">
        <f t="shared" ref="BI178:BI194" si="18">IF(N178="nulová",J178,0)</f>
        <v>0</v>
      </c>
      <c r="BJ178" s="14" t="s">
        <v>77</v>
      </c>
      <c r="BK178" s="145">
        <f t="shared" ref="BK178:BK194" si="19">ROUND(I178*H178,2)</f>
        <v>1091.4000000000001</v>
      </c>
      <c r="BL178" s="14" t="s">
        <v>187</v>
      </c>
      <c r="BM178" s="144" t="s">
        <v>295</v>
      </c>
    </row>
    <row r="179" spans="1:65" s="2" customFormat="1" ht="16.5" customHeight="1">
      <c r="A179" s="26"/>
      <c r="B179" s="132"/>
      <c r="C179" s="133" t="s">
        <v>237</v>
      </c>
      <c r="D179" s="133" t="s">
        <v>183</v>
      </c>
      <c r="E179" s="134" t="s">
        <v>296</v>
      </c>
      <c r="F179" s="135" t="s">
        <v>297</v>
      </c>
      <c r="G179" s="136" t="s">
        <v>209</v>
      </c>
      <c r="H179" s="137">
        <v>24.617999999999999</v>
      </c>
      <c r="I179" s="138">
        <v>1297.6400000000001</v>
      </c>
      <c r="J179" s="138">
        <f t="shared" si="10"/>
        <v>31945.3</v>
      </c>
      <c r="K179" s="139"/>
      <c r="L179" s="27"/>
      <c r="M179" s="140" t="s">
        <v>1</v>
      </c>
      <c r="N179" s="141" t="s">
        <v>34</v>
      </c>
      <c r="O179" s="142">
        <v>1.0249999999999999</v>
      </c>
      <c r="P179" s="142">
        <f t="shared" si="11"/>
        <v>25.233449999999998</v>
      </c>
      <c r="Q179" s="142">
        <v>2.16</v>
      </c>
      <c r="R179" s="142">
        <f t="shared" si="12"/>
        <v>53.174880000000002</v>
      </c>
      <c r="S179" s="142">
        <v>0</v>
      </c>
      <c r="T179" s="143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4" t="s">
        <v>187</v>
      </c>
      <c r="AT179" s="144" t="s">
        <v>183</v>
      </c>
      <c r="AU179" s="144" t="s">
        <v>77</v>
      </c>
      <c r="AY179" s="14" t="s">
        <v>182</v>
      </c>
      <c r="BE179" s="145">
        <f t="shared" si="14"/>
        <v>31945.3</v>
      </c>
      <c r="BF179" s="145">
        <f t="shared" si="15"/>
        <v>0</v>
      </c>
      <c r="BG179" s="145">
        <f t="shared" si="16"/>
        <v>0</v>
      </c>
      <c r="BH179" s="145">
        <f t="shared" si="17"/>
        <v>0</v>
      </c>
      <c r="BI179" s="145">
        <f t="shared" si="18"/>
        <v>0</v>
      </c>
      <c r="BJ179" s="14" t="s">
        <v>77</v>
      </c>
      <c r="BK179" s="145">
        <f t="shared" si="19"/>
        <v>31945.3</v>
      </c>
      <c r="BL179" s="14" t="s">
        <v>187</v>
      </c>
      <c r="BM179" s="144" t="s">
        <v>298</v>
      </c>
    </row>
    <row r="180" spans="1:65" s="2" customFormat="1" ht="16.5" customHeight="1">
      <c r="A180" s="26"/>
      <c r="B180" s="132"/>
      <c r="C180" s="133" t="s">
        <v>299</v>
      </c>
      <c r="D180" s="133" t="s">
        <v>183</v>
      </c>
      <c r="E180" s="134" t="s">
        <v>300</v>
      </c>
      <c r="F180" s="135" t="s">
        <v>301</v>
      </c>
      <c r="G180" s="136" t="s">
        <v>209</v>
      </c>
      <c r="H180" s="137">
        <v>8.4339999999999993</v>
      </c>
      <c r="I180" s="138">
        <v>3078.27</v>
      </c>
      <c r="J180" s="138">
        <f t="shared" si="10"/>
        <v>25962.13</v>
      </c>
      <c r="K180" s="139"/>
      <c r="L180" s="27"/>
      <c r="M180" s="140" t="s">
        <v>1</v>
      </c>
      <c r="N180" s="141" t="s">
        <v>34</v>
      </c>
      <c r="O180" s="142">
        <v>0.629</v>
      </c>
      <c r="P180" s="142">
        <f t="shared" si="11"/>
        <v>5.3049859999999995</v>
      </c>
      <c r="Q180" s="142">
        <v>2.4532922039999998</v>
      </c>
      <c r="R180" s="142">
        <f t="shared" si="12"/>
        <v>20.691066448535995</v>
      </c>
      <c r="S180" s="142">
        <v>0</v>
      </c>
      <c r="T180" s="143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4" t="s">
        <v>187</v>
      </c>
      <c r="AT180" s="144" t="s">
        <v>183</v>
      </c>
      <c r="AU180" s="144" t="s">
        <v>77</v>
      </c>
      <c r="AY180" s="14" t="s">
        <v>182</v>
      </c>
      <c r="BE180" s="145">
        <f t="shared" si="14"/>
        <v>25962.13</v>
      </c>
      <c r="BF180" s="145">
        <f t="shared" si="15"/>
        <v>0</v>
      </c>
      <c r="BG180" s="145">
        <f t="shared" si="16"/>
        <v>0</v>
      </c>
      <c r="BH180" s="145">
        <f t="shared" si="17"/>
        <v>0</v>
      </c>
      <c r="BI180" s="145">
        <f t="shared" si="18"/>
        <v>0</v>
      </c>
      <c r="BJ180" s="14" t="s">
        <v>77</v>
      </c>
      <c r="BK180" s="145">
        <f t="shared" si="19"/>
        <v>25962.13</v>
      </c>
      <c r="BL180" s="14" t="s">
        <v>187</v>
      </c>
      <c r="BM180" s="144" t="s">
        <v>302</v>
      </c>
    </row>
    <row r="181" spans="1:65" s="2" customFormat="1" ht="16.5" customHeight="1">
      <c r="A181" s="26"/>
      <c r="B181" s="132"/>
      <c r="C181" s="133" t="s">
        <v>240</v>
      </c>
      <c r="D181" s="133" t="s">
        <v>183</v>
      </c>
      <c r="E181" s="134" t="s">
        <v>303</v>
      </c>
      <c r="F181" s="135" t="s">
        <v>304</v>
      </c>
      <c r="G181" s="136" t="s">
        <v>236</v>
      </c>
      <c r="H181" s="137">
        <v>15.135</v>
      </c>
      <c r="I181" s="138">
        <v>384.19</v>
      </c>
      <c r="J181" s="138">
        <f t="shared" si="10"/>
        <v>5814.72</v>
      </c>
      <c r="K181" s="139"/>
      <c r="L181" s="27"/>
      <c r="M181" s="140" t="s">
        <v>1</v>
      </c>
      <c r="N181" s="141" t="s">
        <v>34</v>
      </c>
      <c r="O181" s="142">
        <v>0.3</v>
      </c>
      <c r="P181" s="142">
        <f t="shared" si="11"/>
        <v>4.5404999999999998</v>
      </c>
      <c r="Q181" s="142">
        <v>2.4719E-3</v>
      </c>
      <c r="R181" s="142">
        <f t="shared" si="12"/>
        <v>3.7412206499999996E-2</v>
      </c>
      <c r="S181" s="142">
        <v>0</v>
      </c>
      <c r="T181" s="143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4" t="s">
        <v>187</v>
      </c>
      <c r="AT181" s="144" t="s">
        <v>183</v>
      </c>
      <c r="AU181" s="144" t="s">
        <v>77</v>
      </c>
      <c r="AY181" s="14" t="s">
        <v>182</v>
      </c>
      <c r="BE181" s="145">
        <f t="shared" si="14"/>
        <v>5814.72</v>
      </c>
      <c r="BF181" s="145">
        <f t="shared" si="15"/>
        <v>0</v>
      </c>
      <c r="BG181" s="145">
        <f t="shared" si="16"/>
        <v>0</v>
      </c>
      <c r="BH181" s="145">
        <f t="shared" si="17"/>
        <v>0</v>
      </c>
      <c r="BI181" s="145">
        <f t="shared" si="18"/>
        <v>0</v>
      </c>
      <c r="BJ181" s="14" t="s">
        <v>77</v>
      </c>
      <c r="BK181" s="145">
        <f t="shared" si="19"/>
        <v>5814.72</v>
      </c>
      <c r="BL181" s="14" t="s">
        <v>187</v>
      </c>
      <c r="BM181" s="144" t="s">
        <v>305</v>
      </c>
    </row>
    <row r="182" spans="1:65" s="2" customFormat="1" ht="16.5" customHeight="1">
      <c r="A182" s="26"/>
      <c r="B182" s="132"/>
      <c r="C182" s="133" t="s">
        <v>306</v>
      </c>
      <c r="D182" s="133" t="s">
        <v>183</v>
      </c>
      <c r="E182" s="134" t="s">
        <v>307</v>
      </c>
      <c r="F182" s="135" t="s">
        <v>308</v>
      </c>
      <c r="G182" s="136" t="s">
        <v>236</v>
      </c>
      <c r="H182" s="137">
        <v>15.135</v>
      </c>
      <c r="I182" s="138">
        <v>104.63</v>
      </c>
      <c r="J182" s="138">
        <f t="shared" si="10"/>
        <v>1583.58</v>
      </c>
      <c r="K182" s="139"/>
      <c r="L182" s="27"/>
      <c r="M182" s="140" t="s">
        <v>1</v>
      </c>
      <c r="N182" s="141" t="s">
        <v>34</v>
      </c>
      <c r="O182" s="142">
        <v>0.152</v>
      </c>
      <c r="P182" s="142">
        <f t="shared" si="11"/>
        <v>2.3005200000000001</v>
      </c>
      <c r="Q182" s="142">
        <v>0</v>
      </c>
      <c r="R182" s="142">
        <f t="shared" si="12"/>
        <v>0</v>
      </c>
      <c r="S182" s="142">
        <v>0</v>
      </c>
      <c r="T182" s="143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4" t="s">
        <v>187</v>
      </c>
      <c r="AT182" s="144" t="s">
        <v>183</v>
      </c>
      <c r="AU182" s="144" t="s">
        <v>77</v>
      </c>
      <c r="AY182" s="14" t="s">
        <v>182</v>
      </c>
      <c r="BE182" s="145">
        <f t="shared" si="14"/>
        <v>1583.58</v>
      </c>
      <c r="BF182" s="145">
        <f t="shared" si="15"/>
        <v>0</v>
      </c>
      <c r="BG182" s="145">
        <f t="shared" si="16"/>
        <v>0</v>
      </c>
      <c r="BH182" s="145">
        <f t="shared" si="17"/>
        <v>0</v>
      </c>
      <c r="BI182" s="145">
        <f t="shared" si="18"/>
        <v>0</v>
      </c>
      <c r="BJ182" s="14" t="s">
        <v>77</v>
      </c>
      <c r="BK182" s="145">
        <f t="shared" si="19"/>
        <v>1583.58</v>
      </c>
      <c r="BL182" s="14" t="s">
        <v>187</v>
      </c>
      <c r="BM182" s="144" t="s">
        <v>309</v>
      </c>
    </row>
    <row r="183" spans="1:65" s="2" customFormat="1" ht="16.5" customHeight="1">
      <c r="A183" s="26"/>
      <c r="B183" s="132"/>
      <c r="C183" s="133" t="s">
        <v>243</v>
      </c>
      <c r="D183" s="133" t="s">
        <v>183</v>
      </c>
      <c r="E183" s="134" t="s">
        <v>310</v>
      </c>
      <c r="F183" s="135" t="s">
        <v>311</v>
      </c>
      <c r="G183" s="136" t="s">
        <v>275</v>
      </c>
      <c r="H183" s="137">
        <v>0.42199999999999999</v>
      </c>
      <c r="I183" s="138">
        <v>29978.78</v>
      </c>
      <c r="J183" s="138">
        <f t="shared" si="10"/>
        <v>12651.05</v>
      </c>
      <c r="K183" s="139"/>
      <c r="L183" s="27"/>
      <c r="M183" s="140" t="s">
        <v>1</v>
      </c>
      <c r="N183" s="141" t="s">
        <v>34</v>
      </c>
      <c r="O183" s="142">
        <v>15.231</v>
      </c>
      <c r="P183" s="142">
        <f t="shared" si="11"/>
        <v>6.4274819999999995</v>
      </c>
      <c r="Q183" s="142">
        <v>1.0627727796999999</v>
      </c>
      <c r="R183" s="142">
        <f t="shared" si="12"/>
        <v>0.44849011303339997</v>
      </c>
      <c r="S183" s="142">
        <v>0</v>
      </c>
      <c r="T183" s="143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4" t="s">
        <v>187</v>
      </c>
      <c r="AT183" s="144" t="s">
        <v>183</v>
      </c>
      <c r="AU183" s="144" t="s">
        <v>77</v>
      </c>
      <c r="AY183" s="14" t="s">
        <v>182</v>
      </c>
      <c r="BE183" s="145">
        <f t="shared" si="14"/>
        <v>12651.05</v>
      </c>
      <c r="BF183" s="145">
        <f t="shared" si="15"/>
        <v>0</v>
      </c>
      <c r="BG183" s="145">
        <f t="shared" si="16"/>
        <v>0</v>
      </c>
      <c r="BH183" s="145">
        <f t="shared" si="17"/>
        <v>0</v>
      </c>
      <c r="BI183" s="145">
        <f t="shared" si="18"/>
        <v>0</v>
      </c>
      <c r="BJ183" s="14" t="s">
        <v>77</v>
      </c>
      <c r="BK183" s="145">
        <f t="shared" si="19"/>
        <v>12651.05</v>
      </c>
      <c r="BL183" s="14" t="s">
        <v>187</v>
      </c>
      <c r="BM183" s="144" t="s">
        <v>312</v>
      </c>
    </row>
    <row r="184" spans="1:65" s="2" customFormat="1" ht="16.5" customHeight="1">
      <c r="A184" s="26"/>
      <c r="B184" s="132"/>
      <c r="C184" s="133" t="s">
        <v>313</v>
      </c>
      <c r="D184" s="133" t="s">
        <v>183</v>
      </c>
      <c r="E184" s="134" t="s">
        <v>314</v>
      </c>
      <c r="F184" s="135" t="s">
        <v>315</v>
      </c>
      <c r="G184" s="136" t="s">
        <v>186</v>
      </c>
      <c r="H184" s="137">
        <v>22</v>
      </c>
      <c r="I184" s="138">
        <v>2520</v>
      </c>
      <c r="J184" s="138">
        <f t="shared" si="10"/>
        <v>55440</v>
      </c>
      <c r="K184" s="139"/>
      <c r="L184" s="27"/>
      <c r="M184" s="140" t="s">
        <v>1</v>
      </c>
      <c r="N184" s="141" t="s">
        <v>34</v>
      </c>
      <c r="O184" s="142">
        <v>0</v>
      </c>
      <c r="P184" s="142">
        <f t="shared" si="11"/>
        <v>0</v>
      </c>
      <c r="Q184" s="142">
        <v>0</v>
      </c>
      <c r="R184" s="142">
        <f t="shared" si="12"/>
        <v>0</v>
      </c>
      <c r="S184" s="142">
        <v>0</v>
      </c>
      <c r="T184" s="143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4" t="s">
        <v>187</v>
      </c>
      <c r="AT184" s="144" t="s">
        <v>183</v>
      </c>
      <c r="AU184" s="144" t="s">
        <v>77</v>
      </c>
      <c r="AY184" s="14" t="s">
        <v>182</v>
      </c>
      <c r="BE184" s="145">
        <f t="shared" si="14"/>
        <v>55440</v>
      </c>
      <c r="BF184" s="145">
        <f t="shared" si="15"/>
        <v>0</v>
      </c>
      <c r="BG184" s="145">
        <f t="shared" si="16"/>
        <v>0</v>
      </c>
      <c r="BH184" s="145">
        <f t="shared" si="17"/>
        <v>0</v>
      </c>
      <c r="BI184" s="145">
        <f t="shared" si="18"/>
        <v>0</v>
      </c>
      <c r="BJ184" s="14" t="s">
        <v>77</v>
      </c>
      <c r="BK184" s="145">
        <f t="shared" si="19"/>
        <v>55440</v>
      </c>
      <c r="BL184" s="14" t="s">
        <v>187</v>
      </c>
      <c r="BM184" s="144" t="s">
        <v>316</v>
      </c>
    </row>
    <row r="185" spans="1:65" s="2" customFormat="1" ht="21.75" customHeight="1">
      <c r="A185" s="26"/>
      <c r="B185" s="132"/>
      <c r="C185" s="133" t="s">
        <v>246</v>
      </c>
      <c r="D185" s="133" t="s">
        <v>183</v>
      </c>
      <c r="E185" s="134" t="s">
        <v>317</v>
      </c>
      <c r="F185" s="135" t="s">
        <v>318</v>
      </c>
      <c r="G185" s="136" t="s">
        <v>319</v>
      </c>
      <c r="H185" s="137">
        <v>1</v>
      </c>
      <c r="I185" s="138">
        <v>136530.23999999999</v>
      </c>
      <c r="J185" s="138">
        <f t="shared" si="10"/>
        <v>136530.23999999999</v>
      </c>
      <c r="K185" s="139"/>
      <c r="L185" s="27"/>
      <c r="M185" s="140" t="s">
        <v>1</v>
      </c>
      <c r="N185" s="141" t="s">
        <v>34</v>
      </c>
      <c r="O185" s="142">
        <v>0</v>
      </c>
      <c r="P185" s="142">
        <f t="shared" si="11"/>
        <v>0</v>
      </c>
      <c r="Q185" s="142">
        <v>0</v>
      </c>
      <c r="R185" s="142">
        <f t="shared" si="12"/>
        <v>0</v>
      </c>
      <c r="S185" s="142">
        <v>0</v>
      </c>
      <c r="T185" s="143">
        <f t="shared" si="1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4" t="s">
        <v>187</v>
      </c>
      <c r="AT185" s="144" t="s">
        <v>183</v>
      </c>
      <c r="AU185" s="144" t="s">
        <v>77</v>
      </c>
      <c r="AY185" s="14" t="s">
        <v>182</v>
      </c>
      <c r="BE185" s="145">
        <f t="shared" si="14"/>
        <v>136530.23999999999</v>
      </c>
      <c r="BF185" s="145">
        <f t="shared" si="15"/>
        <v>0</v>
      </c>
      <c r="BG185" s="145">
        <f t="shared" si="16"/>
        <v>0</v>
      </c>
      <c r="BH185" s="145">
        <f t="shared" si="17"/>
        <v>0</v>
      </c>
      <c r="BI185" s="145">
        <f t="shared" si="18"/>
        <v>0</v>
      </c>
      <c r="BJ185" s="14" t="s">
        <v>77</v>
      </c>
      <c r="BK185" s="145">
        <f t="shared" si="19"/>
        <v>136530.23999999999</v>
      </c>
      <c r="BL185" s="14" t="s">
        <v>187</v>
      </c>
      <c r="BM185" s="144" t="s">
        <v>320</v>
      </c>
    </row>
    <row r="186" spans="1:65" s="2" customFormat="1" ht="16.5" customHeight="1">
      <c r="A186" s="26"/>
      <c r="B186" s="132"/>
      <c r="C186" s="133" t="s">
        <v>321</v>
      </c>
      <c r="D186" s="133" t="s">
        <v>183</v>
      </c>
      <c r="E186" s="134" t="s">
        <v>322</v>
      </c>
      <c r="F186" s="135" t="s">
        <v>323</v>
      </c>
      <c r="G186" s="136" t="s">
        <v>186</v>
      </c>
      <c r="H186" s="137">
        <v>8</v>
      </c>
      <c r="I186" s="138">
        <v>2520</v>
      </c>
      <c r="J186" s="138">
        <f t="shared" si="10"/>
        <v>20160</v>
      </c>
      <c r="K186" s="139"/>
      <c r="L186" s="27"/>
      <c r="M186" s="140" t="s">
        <v>1</v>
      </c>
      <c r="N186" s="141" t="s">
        <v>34</v>
      </c>
      <c r="O186" s="142">
        <v>0</v>
      </c>
      <c r="P186" s="142">
        <f t="shared" si="11"/>
        <v>0</v>
      </c>
      <c r="Q186" s="142">
        <v>0</v>
      </c>
      <c r="R186" s="142">
        <f t="shared" si="12"/>
        <v>0</v>
      </c>
      <c r="S186" s="142">
        <v>0</v>
      </c>
      <c r="T186" s="143">
        <f t="shared" si="1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4" t="s">
        <v>187</v>
      </c>
      <c r="AT186" s="144" t="s">
        <v>183</v>
      </c>
      <c r="AU186" s="144" t="s">
        <v>77</v>
      </c>
      <c r="AY186" s="14" t="s">
        <v>182</v>
      </c>
      <c r="BE186" s="145">
        <f t="shared" si="14"/>
        <v>20160</v>
      </c>
      <c r="BF186" s="145">
        <f t="shared" si="15"/>
        <v>0</v>
      </c>
      <c r="BG186" s="145">
        <f t="shared" si="16"/>
        <v>0</v>
      </c>
      <c r="BH186" s="145">
        <f t="shared" si="17"/>
        <v>0</v>
      </c>
      <c r="BI186" s="145">
        <f t="shared" si="18"/>
        <v>0</v>
      </c>
      <c r="BJ186" s="14" t="s">
        <v>77</v>
      </c>
      <c r="BK186" s="145">
        <f t="shared" si="19"/>
        <v>20160</v>
      </c>
      <c r="BL186" s="14" t="s">
        <v>187</v>
      </c>
      <c r="BM186" s="144" t="s">
        <v>324</v>
      </c>
    </row>
    <row r="187" spans="1:65" s="2" customFormat="1" ht="21.75" customHeight="1">
      <c r="A187" s="26"/>
      <c r="B187" s="132"/>
      <c r="C187" s="133" t="s">
        <v>249</v>
      </c>
      <c r="D187" s="133" t="s">
        <v>183</v>
      </c>
      <c r="E187" s="134" t="s">
        <v>325</v>
      </c>
      <c r="F187" s="135" t="s">
        <v>326</v>
      </c>
      <c r="G187" s="136" t="s">
        <v>319</v>
      </c>
      <c r="H187" s="137">
        <v>1</v>
      </c>
      <c r="I187" s="138">
        <v>49647.360000000001</v>
      </c>
      <c r="J187" s="138">
        <f t="shared" si="10"/>
        <v>49647.360000000001</v>
      </c>
      <c r="K187" s="139"/>
      <c r="L187" s="27"/>
      <c r="M187" s="140" t="s">
        <v>1</v>
      </c>
      <c r="N187" s="141" t="s">
        <v>34</v>
      </c>
      <c r="O187" s="142">
        <v>0</v>
      </c>
      <c r="P187" s="142">
        <f t="shared" si="11"/>
        <v>0</v>
      </c>
      <c r="Q187" s="142">
        <v>0</v>
      </c>
      <c r="R187" s="142">
        <f t="shared" si="12"/>
        <v>0</v>
      </c>
      <c r="S187" s="142">
        <v>0</v>
      </c>
      <c r="T187" s="143">
        <f t="shared" si="1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4" t="s">
        <v>187</v>
      </c>
      <c r="AT187" s="144" t="s">
        <v>183</v>
      </c>
      <c r="AU187" s="144" t="s">
        <v>77</v>
      </c>
      <c r="AY187" s="14" t="s">
        <v>182</v>
      </c>
      <c r="BE187" s="145">
        <f t="shared" si="14"/>
        <v>49647.360000000001</v>
      </c>
      <c r="BF187" s="145">
        <f t="shared" si="15"/>
        <v>0</v>
      </c>
      <c r="BG187" s="145">
        <f t="shared" si="16"/>
        <v>0</v>
      </c>
      <c r="BH187" s="145">
        <f t="shared" si="17"/>
        <v>0</v>
      </c>
      <c r="BI187" s="145">
        <f t="shared" si="18"/>
        <v>0</v>
      </c>
      <c r="BJ187" s="14" t="s">
        <v>77</v>
      </c>
      <c r="BK187" s="145">
        <f t="shared" si="19"/>
        <v>49647.360000000001</v>
      </c>
      <c r="BL187" s="14" t="s">
        <v>187</v>
      </c>
      <c r="BM187" s="144" t="s">
        <v>327</v>
      </c>
    </row>
    <row r="188" spans="1:65" s="2" customFormat="1" ht="21.75" customHeight="1">
      <c r="A188" s="26"/>
      <c r="B188" s="132"/>
      <c r="C188" s="133" t="s">
        <v>328</v>
      </c>
      <c r="D188" s="133" t="s">
        <v>183</v>
      </c>
      <c r="E188" s="134" t="s">
        <v>329</v>
      </c>
      <c r="F188" s="135" t="s">
        <v>330</v>
      </c>
      <c r="G188" s="136" t="s">
        <v>236</v>
      </c>
      <c r="H188" s="137">
        <v>68</v>
      </c>
      <c r="I188" s="138">
        <v>1308.23</v>
      </c>
      <c r="J188" s="138">
        <f t="shared" si="10"/>
        <v>88959.64</v>
      </c>
      <c r="K188" s="139"/>
      <c r="L188" s="27"/>
      <c r="M188" s="140" t="s">
        <v>1</v>
      </c>
      <c r="N188" s="141" t="s">
        <v>34</v>
      </c>
      <c r="O188" s="142">
        <v>0.94</v>
      </c>
      <c r="P188" s="142">
        <f t="shared" si="11"/>
        <v>63.919999999999995</v>
      </c>
      <c r="Q188" s="142">
        <v>0.67488603999999996</v>
      </c>
      <c r="R188" s="142">
        <f t="shared" si="12"/>
        <v>45.89225072</v>
      </c>
      <c r="S188" s="142">
        <v>0</v>
      </c>
      <c r="T188" s="143">
        <f t="shared" si="1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4" t="s">
        <v>187</v>
      </c>
      <c r="AT188" s="144" t="s">
        <v>183</v>
      </c>
      <c r="AU188" s="144" t="s">
        <v>77</v>
      </c>
      <c r="AY188" s="14" t="s">
        <v>182</v>
      </c>
      <c r="BE188" s="145">
        <f t="shared" si="14"/>
        <v>88959.64</v>
      </c>
      <c r="BF188" s="145">
        <f t="shared" si="15"/>
        <v>0</v>
      </c>
      <c r="BG188" s="145">
        <f t="shared" si="16"/>
        <v>0</v>
      </c>
      <c r="BH188" s="145">
        <f t="shared" si="17"/>
        <v>0</v>
      </c>
      <c r="BI188" s="145">
        <f t="shared" si="18"/>
        <v>0</v>
      </c>
      <c r="BJ188" s="14" t="s">
        <v>77</v>
      </c>
      <c r="BK188" s="145">
        <f t="shared" si="19"/>
        <v>88959.64</v>
      </c>
      <c r="BL188" s="14" t="s">
        <v>187</v>
      </c>
      <c r="BM188" s="144" t="s">
        <v>331</v>
      </c>
    </row>
    <row r="189" spans="1:65" s="2" customFormat="1" ht="16.5" customHeight="1">
      <c r="A189" s="26"/>
      <c r="B189" s="132"/>
      <c r="C189" s="133" t="s">
        <v>252</v>
      </c>
      <c r="D189" s="133" t="s">
        <v>183</v>
      </c>
      <c r="E189" s="134" t="s">
        <v>332</v>
      </c>
      <c r="F189" s="135" t="s">
        <v>333</v>
      </c>
      <c r="G189" s="136" t="s">
        <v>186</v>
      </c>
      <c r="H189" s="137">
        <v>39</v>
      </c>
      <c r="I189" s="138">
        <v>1004.85</v>
      </c>
      <c r="J189" s="138">
        <f t="shared" si="10"/>
        <v>39189.15</v>
      </c>
      <c r="K189" s="139"/>
      <c r="L189" s="27"/>
      <c r="M189" s="140" t="s">
        <v>1</v>
      </c>
      <c r="N189" s="141" t="s">
        <v>34</v>
      </c>
      <c r="O189" s="142">
        <v>0</v>
      </c>
      <c r="P189" s="142">
        <f t="shared" si="11"/>
        <v>0</v>
      </c>
      <c r="Q189" s="142">
        <v>0</v>
      </c>
      <c r="R189" s="142">
        <f t="shared" si="12"/>
        <v>0</v>
      </c>
      <c r="S189" s="142">
        <v>0</v>
      </c>
      <c r="T189" s="143">
        <f t="shared" si="1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44" t="s">
        <v>187</v>
      </c>
      <c r="AT189" s="144" t="s">
        <v>183</v>
      </c>
      <c r="AU189" s="144" t="s">
        <v>77</v>
      </c>
      <c r="AY189" s="14" t="s">
        <v>182</v>
      </c>
      <c r="BE189" s="145">
        <f t="shared" si="14"/>
        <v>39189.15</v>
      </c>
      <c r="BF189" s="145">
        <f t="shared" si="15"/>
        <v>0</v>
      </c>
      <c r="BG189" s="145">
        <f t="shared" si="16"/>
        <v>0</v>
      </c>
      <c r="BH189" s="145">
        <f t="shared" si="17"/>
        <v>0</v>
      </c>
      <c r="BI189" s="145">
        <f t="shared" si="18"/>
        <v>0</v>
      </c>
      <c r="BJ189" s="14" t="s">
        <v>77</v>
      </c>
      <c r="BK189" s="145">
        <f t="shared" si="19"/>
        <v>39189.15</v>
      </c>
      <c r="BL189" s="14" t="s">
        <v>187</v>
      </c>
      <c r="BM189" s="144" t="s">
        <v>334</v>
      </c>
    </row>
    <row r="190" spans="1:65" s="2" customFormat="1" ht="21.75" customHeight="1">
      <c r="A190" s="26"/>
      <c r="B190" s="132"/>
      <c r="C190" s="133" t="s">
        <v>335</v>
      </c>
      <c r="D190" s="133" t="s">
        <v>183</v>
      </c>
      <c r="E190" s="134" t="s">
        <v>336</v>
      </c>
      <c r="F190" s="135" t="s">
        <v>337</v>
      </c>
      <c r="G190" s="136" t="s">
        <v>319</v>
      </c>
      <c r="H190" s="137">
        <v>1</v>
      </c>
      <c r="I190" s="138">
        <v>591963.63</v>
      </c>
      <c r="J190" s="138">
        <f t="shared" si="10"/>
        <v>591963.63</v>
      </c>
      <c r="K190" s="139"/>
      <c r="L190" s="27"/>
      <c r="M190" s="140" t="s">
        <v>1</v>
      </c>
      <c r="N190" s="141" t="s">
        <v>34</v>
      </c>
      <c r="O190" s="142">
        <v>0</v>
      </c>
      <c r="P190" s="142">
        <f t="shared" si="11"/>
        <v>0</v>
      </c>
      <c r="Q190" s="142">
        <v>0</v>
      </c>
      <c r="R190" s="142">
        <f t="shared" si="12"/>
        <v>0</v>
      </c>
      <c r="S190" s="142">
        <v>0</v>
      </c>
      <c r="T190" s="143">
        <f t="shared" si="1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44" t="s">
        <v>187</v>
      </c>
      <c r="AT190" s="144" t="s">
        <v>183</v>
      </c>
      <c r="AU190" s="144" t="s">
        <v>77</v>
      </c>
      <c r="AY190" s="14" t="s">
        <v>182</v>
      </c>
      <c r="BE190" s="145">
        <f t="shared" si="14"/>
        <v>591963.63</v>
      </c>
      <c r="BF190" s="145">
        <f t="shared" si="15"/>
        <v>0</v>
      </c>
      <c r="BG190" s="145">
        <f t="shared" si="16"/>
        <v>0</v>
      </c>
      <c r="BH190" s="145">
        <f t="shared" si="17"/>
        <v>0</v>
      </c>
      <c r="BI190" s="145">
        <f t="shared" si="18"/>
        <v>0</v>
      </c>
      <c r="BJ190" s="14" t="s">
        <v>77</v>
      </c>
      <c r="BK190" s="145">
        <f t="shared" si="19"/>
        <v>591963.63</v>
      </c>
      <c r="BL190" s="14" t="s">
        <v>187</v>
      </c>
      <c r="BM190" s="144" t="s">
        <v>338</v>
      </c>
    </row>
    <row r="191" spans="1:65" s="2" customFormat="1" ht="16.5" customHeight="1">
      <c r="A191" s="26"/>
      <c r="B191" s="132"/>
      <c r="C191" s="133" t="s">
        <v>339</v>
      </c>
      <c r="D191" s="133" t="s">
        <v>183</v>
      </c>
      <c r="E191" s="134" t="s">
        <v>340</v>
      </c>
      <c r="F191" s="135" t="s">
        <v>341</v>
      </c>
      <c r="G191" s="136" t="s">
        <v>209</v>
      </c>
      <c r="H191" s="137">
        <v>100.06</v>
      </c>
      <c r="I191" s="138">
        <v>2775.27</v>
      </c>
      <c r="J191" s="138">
        <f t="shared" si="10"/>
        <v>277693.52</v>
      </c>
      <c r="K191" s="139"/>
      <c r="L191" s="27"/>
      <c r="M191" s="140" t="s">
        <v>1</v>
      </c>
      <c r="N191" s="141" t="s">
        <v>34</v>
      </c>
      <c r="O191" s="142">
        <v>0.629</v>
      </c>
      <c r="P191" s="142">
        <f t="shared" si="11"/>
        <v>62.937740000000005</v>
      </c>
      <c r="Q191" s="142">
        <v>2.4532922039999998</v>
      </c>
      <c r="R191" s="142">
        <f t="shared" si="12"/>
        <v>245.47641793224</v>
      </c>
      <c r="S191" s="142">
        <v>0</v>
      </c>
      <c r="T191" s="143">
        <f t="shared" si="1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44" t="s">
        <v>187</v>
      </c>
      <c r="AT191" s="144" t="s">
        <v>183</v>
      </c>
      <c r="AU191" s="144" t="s">
        <v>77</v>
      </c>
      <c r="AY191" s="14" t="s">
        <v>182</v>
      </c>
      <c r="BE191" s="145">
        <f t="shared" si="14"/>
        <v>277693.52</v>
      </c>
      <c r="BF191" s="145">
        <f t="shared" si="15"/>
        <v>0</v>
      </c>
      <c r="BG191" s="145">
        <f t="shared" si="16"/>
        <v>0</v>
      </c>
      <c r="BH191" s="145">
        <f t="shared" si="17"/>
        <v>0</v>
      </c>
      <c r="BI191" s="145">
        <f t="shared" si="18"/>
        <v>0</v>
      </c>
      <c r="BJ191" s="14" t="s">
        <v>77</v>
      </c>
      <c r="BK191" s="145">
        <f t="shared" si="19"/>
        <v>277693.52</v>
      </c>
      <c r="BL191" s="14" t="s">
        <v>187</v>
      </c>
      <c r="BM191" s="144" t="s">
        <v>342</v>
      </c>
    </row>
    <row r="192" spans="1:65" s="2" customFormat="1" ht="16.5" customHeight="1">
      <c r="A192" s="26"/>
      <c r="B192" s="132"/>
      <c r="C192" s="133" t="s">
        <v>343</v>
      </c>
      <c r="D192" s="133" t="s">
        <v>183</v>
      </c>
      <c r="E192" s="134" t="s">
        <v>344</v>
      </c>
      <c r="F192" s="135" t="s">
        <v>345</v>
      </c>
      <c r="G192" s="136" t="s">
        <v>236</v>
      </c>
      <c r="H192" s="137">
        <v>238.48</v>
      </c>
      <c r="I192" s="138">
        <v>467.64</v>
      </c>
      <c r="J192" s="138">
        <f t="shared" si="10"/>
        <v>111522.79</v>
      </c>
      <c r="K192" s="139"/>
      <c r="L192" s="27"/>
      <c r="M192" s="140" t="s">
        <v>1</v>
      </c>
      <c r="N192" s="141" t="s">
        <v>34</v>
      </c>
      <c r="O192" s="142">
        <v>0.27400000000000002</v>
      </c>
      <c r="P192" s="142">
        <f t="shared" si="11"/>
        <v>65.343519999999998</v>
      </c>
      <c r="Q192" s="142">
        <v>2.6369000000000002E-3</v>
      </c>
      <c r="R192" s="142">
        <f t="shared" si="12"/>
        <v>0.62884791200000001</v>
      </c>
      <c r="S192" s="142">
        <v>0</v>
      </c>
      <c r="T192" s="143">
        <f t="shared" si="1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44" t="s">
        <v>187</v>
      </c>
      <c r="AT192" s="144" t="s">
        <v>183</v>
      </c>
      <c r="AU192" s="144" t="s">
        <v>77</v>
      </c>
      <c r="AY192" s="14" t="s">
        <v>182</v>
      </c>
      <c r="BE192" s="145">
        <f t="shared" si="14"/>
        <v>111522.79</v>
      </c>
      <c r="BF192" s="145">
        <f t="shared" si="15"/>
        <v>0</v>
      </c>
      <c r="BG192" s="145">
        <f t="shared" si="16"/>
        <v>0</v>
      </c>
      <c r="BH192" s="145">
        <f t="shared" si="17"/>
        <v>0</v>
      </c>
      <c r="BI192" s="145">
        <f t="shared" si="18"/>
        <v>0</v>
      </c>
      <c r="BJ192" s="14" t="s">
        <v>77</v>
      </c>
      <c r="BK192" s="145">
        <f t="shared" si="19"/>
        <v>111522.79</v>
      </c>
      <c r="BL192" s="14" t="s">
        <v>187</v>
      </c>
      <c r="BM192" s="144" t="s">
        <v>346</v>
      </c>
    </row>
    <row r="193" spans="1:65" s="2" customFormat="1" ht="16.5" customHeight="1">
      <c r="A193" s="26"/>
      <c r="B193" s="132"/>
      <c r="C193" s="133" t="s">
        <v>347</v>
      </c>
      <c r="D193" s="133" t="s">
        <v>183</v>
      </c>
      <c r="E193" s="134" t="s">
        <v>348</v>
      </c>
      <c r="F193" s="135" t="s">
        <v>349</v>
      </c>
      <c r="G193" s="136" t="s">
        <v>236</v>
      </c>
      <c r="H193" s="137">
        <v>238.48</v>
      </c>
      <c r="I193" s="138">
        <v>63.71</v>
      </c>
      <c r="J193" s="138">
        <f t="shared" si="10"/>
        <v>15193.56</v>
      </c>
      <c r="K193" s="139"/>
      <c r="L193" s="27"/>
      <c r="M193" s="140" t="s">
        <v>1</v>
      </c>
      <c r="N193" s="141" t="s">
        <v>34</v>
      </c>
      <c r="O193" s="142">
        <v>9.1999999999999998E-2</v>
      </c>
      <c r="P193" s="142">
        <f t="shared" si="11"/>
        <v>21.940159999999999</v>
      </c>
      <c r="Q193" s="142">
        <v>0</v>
      </c>
      <c r="R193" s="142">
        <f t="shared" si="12"/>
        <v>0</v>
      </c>
      <c r="S193" s="142">
        <v>0</v>
      </c>
      <c r="T193" s="143">
        <f t="shared" si="1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4" t="s">
        <v>187</v>
      </c>
      <c r="AT193" s="144" t="s">
        <v>183</v>
      </c>
      <c r="AU193" s="144" t="s">
        <v>77</v>
      </c>
      <c r="AY193" s="14" t="s">
        <v>182</v>
      </c>
      <c r="BE193" s="145">
        <f t="shared" si="14"/>
        <v>15193.56</v>
      </c>
      <c r="BF193" s="145">
        <f t="shared" si="15"/>
        <v>0</v>
      </c>
      <c r="BG193" s="145">
        <f t="shared" si="16"/>
        <v>0</v>
      </c>
      <c r="BH193" s="145">
        <f t="shared" si="17"/>
        <v>0</v>
      </c>
      <c r="BI193" s="145">
        <f t="shared" si="18"/>
        <v>0</v>
      </c>
      <c r="BJ193" s="14" t="s">
        <v>77</v>
      </c>
      <c r="BK193" s="145">
        <f t="shared" si="19"/>
        <v>15193.56</v>
      </c>
      <c r="BL193" s="14" t="s">
        <v>187</v>
      </c>
      <c r="BM193" s="144" t="s">
        <v>350</v>
      </c>
    </row>
    <row r="194" spans="1:65" s="2" customFormat="1" ht="21.75" customHeight="1">
      <c r="A194" s="26"/>
      <c r="B194" s="132"/>
      <c r="C194" s="133" t="s">
        <v>351</v>
      </c>
      <c r="D194" s="133" t="s">
        <v>183</v>
      </c>
      <c r="E194" s="134" t="s">
        <v>352</v>
      </c>
      <c r="F194" s="135" t="s">
        <v>353</v>
      </c>
      <c r="G194" s="136" t="s">
        <v>275</v>
      </c>
      <c r="H194" s="137">
        <v>0.16</v>
      </c>
      <c r="I194" s="138">
        <v>26980.9</v>
      </c>
      <c r="J194" s="138">
        <f t="shared" si="10"/>
        <v>4316.9399999999996</v>
      </c>
      <c r="K194" s="139"/>
      <c r="L194" s="27"/>
      <c r="M194" s="140" t="s">
        <v>1</v>
      </c>
      <c r="N194" s="141" t="s">
        <v>34</v>
      </c>
      <c r="O194" s="142">
        <v>15.231</v>
      </c>
      <c r="P194" s="142">
        <f t="shared" si="11"/>
        <v>2.43696</v>
      </c>
      <c r="Q194" s="142">
        <v>1.0627727796999999</v>
      </c>
      <c r="R194" s="142">
        <f t="shared" si="12"/>
        <v>0.17004364475199998</v>
      </c>
      <c r="S194" s="142">
        <v>0</v>
      </c>
      <c r="T194" s="143">
        <f t="shared" si="1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44" t="s">
        <v>187</v>
      </c>
      <c r="AT194" s="144" t="s">
        <v>183</v>
      </c>
      <c r="AU194" s="144" t="s">
        <v>77</v>
      </c>
      <c r="AY194" s="14" t="s">
        <v>182</v>
      </c>
      <c r="BE194" s="145">
        <f t="shared" si="14"/>
        <v>4316.9399999999996</v>
      </c>
      <c r="BF194" s="145">
        <f t="shared" si="15"/>
        <v>0</v>
      </c>
      <c r="BG194" s="145">
        <f t="shared" si="16"/>
        <v>0</v>
      </c>
      <c r="BH194" s="145">
        <f t="shared" si="17"/>
        <v>0</v>
      </c>
      <c r="BI194" s="145">
        <f t="shared" si="18"/>
        <v>0</v>
      </c>
      <c r="BJ194" s="14" t="s">
        <v>77</v>
      </c>
      <c r="BK194" s="145">
        <f t="shared" si="19"/>
        <v>4316.9399999999996</v>
      </c>
      <c r="BL194" s="14" t="s">
        <v>187</v>
      </c>
      <c r="BM194" s="144" t="s">
        <v>354</v>
      </c>
    </row>
    <row r="195" spans="1:65" s="11" customFormat="1" ht="25.9" customHeight="1">
      <c r="B195" s="122"/>
      <c r="D195" s="123" t="s">
        <v>68</v>
      </c>
      <c r="E195" s="124" t="s">
        <v>190</v>
      </c>
      <c r="F195" s="124" t="s">
        <v>355</v>
      </c>
      <c r="J195" s="125">
        <f>BK195</f>
        <v>5911233.6200000001</v>
      </c>
      <c r="L195" s="122"/>
      <c r="M195" s="126"/>
      <c r="N195" s="127"/>
      <c r="O195" s="127"/>
      <c r="P195" s="128">
        <f>SUM(P196:P223)</f>
        <v>373.31692000000004</v>
      </c>
      <c r="Q195" s="127"/>
      <c r="R195" s="128">
        <f>SUM(R196:R223)</f>
        <v>63.751684153600003</v>
      </c>
      <c r="S195" s="127"/>
      <c r="T195" s="129">
        <f>SUM(T196:T223)</f>
        <v>0</v>
      </c>
      <c r="AR195" s="123" t="s">
        <v>77</v>
      </c>
      <c r="AT195" s="130" t="s">
        <v>68</v>
      </c>
      <c r="AU195" s="130" t="s">
        <v>69</v>
      </c>
      <c r="AY195" s="123" t="s">
        <v>182</v>
      </c>
      <c r="BK195" s="131">
        <f>SUM(BK196:BK223)</f>
        <v>5911233.6200000001</v>
      </c>
    </row>
    <row r="196" spans="1:65" s="2" customFormat="1" ht="21.75" customHeight="1">
      <c r="A196" s="26"/>
      <c r="B196" s="132"/>
      <c r="C196" s="133" t="s">
        <v>256</v>
      </c>
      <c r="D196" s="133" t="s">
        <v>183</v>
      </c>
      <c r="E196" s="134" t="s">
        <v>356</v>
      </c>
      <c r="F196" s="135" t="s">
        <v>357</v>
      </c>
      <c r="G196" s="136" t="s">
        <v>236</v>
      </c>
      <c r="H196" s="137">
        <v>21.12</v>
      </c>
      <c r="I196" s="138">
        <v>795.6</v>
      </c>
      <c r="J196" s="138">
        <f t="shared" ref="J196:J223" si="20">ROUND(I196*H196,2)</f>
        <v>16803.07</v>
      </c>
      <c r="K196" s="139"/>
      <c r="L196" s="27"/>
      <c r="M196" s="140" t="s">
        <v>1</v>
      </c>
      <c r="N196" s="141" t="s">
        <v>34</v>
      </c>
      <c r="O196" s="142">
        <v>0.61699999999999999</v>
      </c>
      <c r="P196" s="142">
        <f t="shared" ref="P196:P223" si="21">O196*H196</f>
        <v>13.031040000000001</v>
      </c>
      <c r="Q196" s="142">
        <v>0.36276977999999999</v>
      </c>
      <c r="R196" s="142">
        <f t="shared" ref="R196:R223" si="22">Q196*H196</f>
        <v>7.6616977536000004</v>
      </c>
      <c r="S196" s="142">
        <v>0</v>
      </c>
      <c r="T196" s="143">
        <f t="shared" ref="T196:T223" si="23"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44" t="s">
        <v>187</v>
      </c>
      <c r="AT196" s="144" t="s">
        <v>183</v>
      </c>
      <c r="AU196" s="144" t="s">
        <v>77</v>
      </c>
      <c r="AY196" s="14" t="s">
        <v>182</v>
      </c>
      <c r="BE196" s="145">
        <f t="shared" ref="BE196:BE223" si="24">IF(N196="základní",J196,0)</f>
        <v>16803.07</v>
      </c>
      <c r="BF196" s="145">
        <f t="shared" ref="BF196:BF223" si="25">IF(N196="snížená",J196,0)</f>
        <v>0</v>
      </c>
      <c r="BG196" s="145">
        <f t="shared" ref="BG196:BG223" si="26">IF(N196="zákl. přenesená",J196,0)</f>
        <v>0</v>
      </c>
      <c r="BH196" s="145">
        <f t="shared" ref="BH196:BH223" si="27">IF(N196="sníž. přenesená",J196,0)</f>
        <v>0</v>
      </c>
      <c r="BI196" s="145">
        <f t="shared" ref="BI196:BI223" si="28">IF(N196="nulová",J196,0)</f>
        <v>0</v>
      </c>
      <c r="BJ196" s="14" t="s">
        <v>77</v>
      </c>
      <c r="BK196" s="145">
        <f t="shared" ref="BK196:BK223" si="29">ROUND(I196*H196,2)</f>
        <v>16803.07</v>
      </c>
      <c r="BL196" s="14" t="s">
        <v>187</v>
      </c>
      <c r="BM196" s="144" t="s">
        <v>358</v>
      </c>
    </row>
    <row r="197" spans="1:65" s="2" customFormat="1" ht="16.5" customHeight="1">
      <c r="A197" s="26"/>
      <c r="B197" s="132"/>
      <c r="C197" s="133" t="s">
        <v>359</v>
      </c>
      <c r="D197" s="133" t="s">
        <v>183</v>
      </c>
      <c r="E197" s="134" t="s">
        <v>360</v>
      </c>
      <c r="F197" s="135" t="s">
        <v>361</v>
      </c>
      <c r="G197" s="136" t="s">
        <v>186</v>
      </c>
      <c r="H197" s="137">
        <v>1</v>
      </c>
      <c r="I197" s="138">
        <v>238.02</v>
      </c>
      <c r="J197" s="138">
        <f t="shared" si="20"/>
        <v>238.02</v>
      </c>
      <c r="K197" s="139"/>
      <c r="L197" s="27"/>
      <c r="M197" s="140" t="s">
        <v>1</v>
      </c>
      <c r="N197" s="141" t="s">
        <v>34</v>
      </c>
      <c r="O197" s="142">
        <v>0.23799999999999999</v>
      </c>
      <c r="P197" s="142">
        <f t="shared" si="21"/>
        <v>0.23799999999999999</v>
      </c>
      <c r="Q197" s="142">
        <v>1.7940000000000001E-2</v>
      </c>
      <c r="R197" s="142">
        <f t="shared" si="22"/>
        <v>1.7940000000000001E-2</v>
      </c>
      <c r="S197" s="142">
        <v>0</v>
      </c>
      <c r="T197" s="143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44" t="s">
        <v>187</v>
      </c>
      <c r="AT197" s="144" t="s">
        <v>183</v>
      </c>
      <c r="AU197" s="144" t="s">
        <v>77</v>
      </c>
      <c r="AY197" s="14" t="s">
        <v>182</v>
      </c>
      <c r="BE197" s="145">
        <f t="shared" si="24"/>
        <v>238.02</v>
      </c>
      <c r="BF197" s="145">
        <f t="shared" si="25"/>
        <v>0</v>
      </c>
      <c r="BG197" s="145">
        <f t="shared" si="26"/>
        <v>0</v>
      </c>
      <c r="BH197" s="145">
        <f t="shared" si="27"/>
        <v>0</v>
      </c>
      <c r="BI197" s="145">
        <f t="shared" si="28"/>
        <v>0</v>
      </c>
      <c r="BJ197" s="14" t="s">
        <v>77</v>
      </c>
      <c r="BK197" s="145">
        <f t="shared" si="29"/>
        <v>238.02</v>
      </c>
      <c r="BL197" s="14" t="s">
        <v>187</v>
      </c>
      <c r="BM197" s="144" t="s">
        <v>362</v>
      </c>
    </row>
    <row r="198" spans="1:65" s="2" customFormat="1" ht="16.5" customHeight="1">
      <c r="A198" s="26"/>
      <c r="B198" s="132"/>
      <c r="C198" s="133" t="s">
        <v>259</v>
      </c>
      <c r="D198" s="133" t="s">
        <v>183</v>
      </c>
      <c r="E198" s="134" t="s">
        <v>363</v>
      </c>
      <c r="F198" s="135" t="s">
        <v>364</v>
      </c>
      <c r="G198" s="136" t="s">
        <v>186</v>
      </c>
      <c r="H198" s="137">
        <v>24</v>
      </c>
      <c r="I198" s="138">
        <v>313.88</v>
      </c>
      <c r="J198" s="138">
        <f t="shared" si="20"/>
        <v>7533.12</v>
      </c>
      <c r="K198" s="139"/>
      <c r="L198" s="27"/>
      <c r="M198" s="140" t="s">
        <v>1</v>
      </c>
      <c r="N198" s="141" t="s">
        <v>34</v>
      </c>
      <c r="O198" s="142">
        <v>0.318</v>
      </c>
      <c r="P198" s="142">
        <f t="shared" si="21"/>
        <v>7.6319999999999997</v>
      </c>
      <c r="Q198" s="142">
        <v>2.2783500000000002E-2</v>
      </c>
      <c r="R198" s="142">
        <f t="shared" si="22"/>
        <v>0.54680400000000007</v>
      </c>
      <c r="S198" s="142">
        <v>0</v>
      </c>
      <c r="T198" s="143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44" t="s">
        <v>187</v>
      </c>
      <c r="AT198" s="144" t="s">
        <v>183</v>
      </c>
      <c r="AU198" s="144" t="s">
        <v>77</v>
      </c>
      <c r="AY198" s="14" t="s">
        <v>182</v>
      </c>
      <c r="BE198" s="145">
        <f t="shared" si="24"/>
        <v>7533.12</v>
      </c>
      <c r="BF198" s="145">
        <f t="shared" si="25"/>
        <v>0</v>
      </c>
      <c r="BG198" s="145">
        <f t="shared" si="26"/>
        <v>0</v>
      </c>
      <c r="BH198" s="145">
        <f t="shared" si="27"/>
        <v>0</v>
      </c>
      <c r="BI198" s="145">
        <f t="shared" si="28"/>
        <v>0</v>
      </c>
      <c r="BJ198" s="14" t="s">
        <v>77</v>
      </c>
      <c r="BK198" s="145">
        <f t="shared" si="29"/>
        <v>7533.12</v>
      </c>
      <c r="BL198" s="14" t="s">
        <v>187</v>
      </c>
      <c r="BM198" s="144" t="s">
        <v>365</v>
      </c>
    </row>
    <row r="199" spans="1:65" s="2" customFormat="1" ht="16.5" customHeight="1">
      <c r="A199" s="26"/>
      <c r="B199" s="132"/>
      <c r="C199" s="133" t="s">
        <v>366</v>
      </c>
      <c r="D199" s="133" t="s">
        <v>183</v>
      </c>
      <c r="E199" s="134" t="s">
        <v>367</v>
      </c>
      <c r="F199" s="135" t="s">
        <v>368</v>
      </c>
      <c r="G199" s="136" t="s">
        <v>186</v>
      </c>
      <c r="H199" s="137">
        <v>2</v>
      </c>
      <c r="I199" s="138">
        <v>542.09</v>
      </c>
      <c r="J199" s="138">
        <f t="shared" si="20"/>
        <v>1084.18</v>
      </c>
      <c r="K199" s="139"/>
      <c r="L199" s="27"/>
      <c r="M199" s="140" t="s">
        <v>1</v>
      </c>
      <c r="N199" s="141" t="s">
        <v>34</v>
      </c>
      <c r="O199" s="142">
        <v>0.45500000000000002</v>
      </c>
      <c r="P199" s="142">
        <f t="shared" si="21"/>
        <v>0.91</v>
      </c>
      <c r="Q199" s="142">
        <v>4.0550500000000003E-2</v>
      </c>
      <c r="R199" s="142">
        <f t="shared" si="22"/>
        <v>8.1101000000000006E-2</v>
      </c>
      <c r="S199" s="142">
        <v>0</v>
      </c>
      <c r="T199" s="143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44" t="s">
        <v>187</v>
      </c>
      <c r="AT199" s="144" t="s">
        <v>183</v>
      </c>
      <c r="AU199" s="144" t="s">
        <v>77</v>
      </c>
      <c r="AY199" s="14" t="s">
        <v>182</v>
      </c>
      <c r="BE199" s="145">
        <f t="shared" si="24"/>
        <v>1084.18</v>
      </c>
      <c r="BF199" s="145">
        <f t="shared" si="25"/>
        <v>0</v>
      </c>
      <c r="BG199" s="145">
        <f t="shared" si="26"/>
        <v>0</v>
      </c>
      <c r="BH199" s="145">
        <f t="shared" si="27"/>
        <v>0</v>
      </c>
      <c r="BI199" s="145">
        <f t="shared" si="28"/>
        <v>0</v>
      </c>
      <c r="BJ199" s="14" t="s">
        <v>77</v>
      </c>
      <c r="BK199" s="145">
        <f t="shared" si="29"/>
        <v>1084.18</v>
      </c>
      <c r="BL199" s="14" t="s">
        <v>187</v>
      </c>
      <c r="BM199" s="144" t="s">
        <v>369</v>
      </c>
    </row>
    <row r="200" spans="1:65" s="2" customFormat="1" ht="16.5" customHeight="1">
      <c r="A200" s="26"/>
      <c r="B200" s="132"/>
      <c r="C200" s="133" t="s">
        <v>263</v>
      </c>
      <c r="D200" s="133" t="s">
        <v>183</v>
      </c>
      <c r="E200" s="134" t="s">
        <v>370</v>
      </c>
      <c r="F200" s="135" t="s">
        <v>371</v>
      </c>
      <c r="G200" s="136" t="s">
        <v>186</v>
      </c>
      <c r="H200" s="137">
        <v>15</v>
      </c>
      <c r="I200" s="138">
        <v>3171</v>
      </c>
      <c r="J200" s="138">
        <f t="shared" si="20"/>
        <v>47565</v>
      </c>
      <c r="K200" s="139"/>
      <c r="L200" s="27"/>
      <c r="M200" s="140" t="s">
        <v>1</v>
      </c>
      <c r="N200" s="141" t="s">
        <v>34</v>
      </c>
      <c r="O200" s="142">
        <v>0</v>
      </c>
      <c r="P200" s="142">
        <f t="shared" si="21"/>
        <v>0</v>
      </c>
      <c r="Q200" s="142">
        <v>0</v>
      </c>
      <c r="R200" s="142">
        <f t="shared" si="22"/>
        <v>0</v>
      </c>
      <c r="S200" s="142">
        <v>0</v>
      </c>
      <c r="T200" s="143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44" t="s">
        <v>187</v>
      </c>
      <c r="AT200" s="144" t="s">
        <v>183</v>
      </c>
      <c r="AU200" s="144" t="s">
        <v>77</v>
      </c>
      <c r="AY200" s="14" t="s">
        <v>182</v>
      </c>
      <c r="BE200" s="145">
        <f t="shared" si="24"/>
        <v>47565</v>
      </c>
      <c r="BF200" s="145">
        <f t="shared" si="25"/>
        <v>0</v>
      </c>
      <c r="BG200" s="145">
        <f t="shared" si="26"/>
        <v>0</v>
      </c>
      <c r="BH200" s="145">
        <f t="shared" si="27"/>
        <v>0</v>
      </c>
      <c r="BI200" s="145">
        <f t="shared" si="28"/>
        <v>0</v>
      </c>
      <c r="BJ200" s="14" t="s">
        <v>77</v>
      </c>
      <c r="BK200" s="145">
        <f t="shared" si="29"/>
        <v>47565</v>
      </c>
      <c r="BL200" s="14" t="s">
        <v>187</v>
      </c>
      <c r="BM200" s="144" t="s">
        <v>372</v>
      </c>
    </row>
    <row r="201" spans="1:65" s="2" customFormat="1" ht="21.75" customHeight="1">
      <c r="A201" s="26"/>
      <c r="B201" s="132"/>
      <c r="C201" s="133" t="s">
        <v>373</v>
      </c>
      <c r="D201" s="133" t="s">
        <v>183</v>
      </c>
      <c r="E201" s="134" t="s">
        <v>374</v>
      </c>
      <c r="F201" s="135" t="s">
        <v>375</v>
      </c>
      <c r="G201" s="136" t="s">
        <v>319</v>
      </c>
      <c r="H201" s="137">
        <v>1</v>
      </c>
      <c r="I201" s="138">
        <v>455521.5</v>
      </c>
      <c r="J201" s="138">
        <f t="shared" si="20"/>
        <v>455521.5</v>
      </c>
      <c r="K201" s="139"/>
      <c r="L201" s="27"/>
      <c r="M201" s="140" t="s">
        <v>1</v>
      </c>
      <c r="N201" s="141" t="s">
        <v>34</v>
      </c>
      <c r="O201" s="142">
        <v>0</v>
      </c>
      <c r="P201" s="142">
        <f t="shared" si="21"/>
        <v>0</v>
      </c>
      <c r="Q201" s="142">
        <v>0</v>
      </c>
      <c r="R201" s="142">
        <f t="shared" si="22"/>
        <v>0</v>
      </c>
      <c r="S201" s="142">
        <v>0</v>
      </c>
      <c r="T201" s="143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44" t="s">
        <v>187</v>
      </c>
      <c r="AT201" s="144" t="s">
        <v>183</v>
      </c>
      <c r="AU201" s="144" t="s">
        <v>77</v>
      </c>
      <c r="AY201" s="14" t="s">
        <v>182</v>
      </c>
      <c r="BE201" s="145">
        <f t="shared" si="24"/>
        <v>455521.5</v>
      </c>
      <c r="BF201" s="145">
        <f t="shared" si="25"/>
        <v>0</v>
      </c>
      <c r="BG201" s="145">
        <f t="shared" si="26"/>
        <v>0</v>
      </c>
      <c r="BH201" s="145">
        <f t="shared" si="27"/>
        <v>0</v>
      </c>
      <c r="BI201" s="145">
        <f t="shared" si="28"/>
        <v>0</v>
      </c>
      <c r="BJ201" s="14" t="s">
        <v>77</v>
      </c>
      <c r="BK201" s="145">
        <f t="shared" si="29"/>
        <v>455521.5</v>
      </c>
      <c r="BL201" s="14" t="s">
        <v>187</v>
      </c>
      <c r="BM201" s="144" t="s">
        <v>376</v>
      </c>
    </row>
    <row r="202" spans="1:65" s="2" customFormat="1" ht="16.5" customHeight="1">
      <c r="A202" s="26"/>
      <c r="B202" s="132"/>
      <c r="C202" s="133" t="s">
        <v>266</v>
      </c>
      <c r="D202" s="133" t="s">
        <v>183</v>
      </c>
      <c r="E202" s="134" t="s">
        <v>377</v>
      </c>
      <c r="F202" s="135" t="s">
        <v>378</v>
      </c>
      <c r="G202" s="136" t="s">
        <v>186</v>
      </c>
      <c r="H202" s="137">
        <v>24</v>
      </c>
      <c r="I202" s="138">
        <v>4746</v>
      </c>
      <c r="J202" s="138">
        <f t="shared" si="20"/>
        <v>113904</v>
      </c>
      <c r="K202" s="139"/>
      <c r="L202" s="27"/>
      <c r="M202" s="140" t="s">
        <v>1</v>
      </c>
      <c r="N202" s="141" t="s">
        <v>34</v>
      </c>
      <c r="O202" s="142">
        <v>0</v>
      </c>
      <c r="P202" s="142">
        <f t="shared" si="21"/>
        <v>0</v>
      </c>
      <c r="Q202" s="142">
        <v>0</v>
      </c>
      <c r="R202" s="142">
        <f t="shared" si="22"/>
        <v>0</v>
      </c>
      <c r="S202" s="142">
        <v>0</v>
      </c>
      <c r="T202" s="143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44" t="s">
        <v>187</v>
      </c>
      <c r="AT202" s="144" t="s">
        <v>183</v>
      </c>
      <c r="AU202" s="144" t="s">
        <v>77</v>
      </c>
      <c r="AY202" s="14" t="s">
        <v>182</v>
      </c>
      <c r="BE202" s="145">
        <f t="shared" si="24"/>
        <v>113904</v>
      </c>
      <c r="BF202" s="145">
        <f t="shared" si="25"/>
        <v>0</v>
      </c>
      <c r="BG202" s="145">
        <f t="shared" si="26"/>
        <v>0</v>
      </c>
      <c r="BH202" s="145">
        <f t="shared" si="27"/>
        <v>0</v>
      </c>
      <c r="BI202" s="145">
        <f t="shared" si="28"/>
        <v>0</v>
      </c>
      <c r="BJ202" s="14" t="s">
        <v>77</v>
      </c>
      <c r="BK202" s="145">
        <f t="shared" si="29"/>
        <v>113904</v>
      </c>
      <c r="BL202" s="14" t="s">
        <v>187</v>
      </c>
      <c r="BM202" s="144" t="s">
        <v>379</v>
      </c>
    </row>
    <row r="203" spans="1:65" s="2" customFormat="1" ht="21.75" customHeight="1">
      <c r="A203" s="26"/>
      <c r="B203" s="132"/>
      <c r="C203" s="133" t="s">
        <v>380</v>
      </c>
      <c r="D203" s="133" t="s">
        <v>183</v>
      </c>
      <c r="E203" s="134" t="s">
        <v>381</v>
      </c>
      <c r="F203" s="135" t="s">
        <v>382</v>
      </c>
      <c r="G203" s="136" t="s">
        <v>319</v>
      </c>
      <c r="H203" s="137">
        <v>1</v>
      </c>
      <c r="I203" s="138">
        <v>728834.4</v>
      </c>
      <c r="J203" s="138">
        <f t="shared" si="20"/>
        <v>728834.4</v>
      </c>
      <c r="K203" s="139"/>
      <c r="L203" s="27"/>
      <c r="M203" s="140" t="s">
        <v>1</v>
      </c>
      <c r="N203" s="141" t="s">
        <v>34</v>
      </c>
      <c r="O203" s="142">
        <v>0</v>
      </c>
      <c r="P203" s="142">
        <f t="shared" si="21"/>
        <v>0</v>
      </c>
      <c r="Q203" s="142">
        <v>0</v>
      </c>
      <c r="R203" s="142">
        <f t="shared" si="22"/>
        <v>0</v>
      </c>
      <c r="S203" s="142">
        <v>0</v>
      </c>
      <c r="T203" s="143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44" t="s">
        <v>187</v>
      </c>
      <c r="AT203" s="144" t="s">
        <v>183</v>
      </c>
      <c r="AU203" s="144" t="s">
        <v>77</v>
      </c>
      <c r="AY203" s="14" t="s">
        <v>182</v>
      </c>
      <c r="BE203" s="145">
        <f t="shared" si="24"/>
        <v>728834.4</v>
      </c>
      <c r="BF203" s="145">
        <f t="shared" si="25"/>
        <v>0</v>
      </c>
      <c r="BG203" s="145">
        <f t="shared" si="26"/>
        <v>0</v>
      </c>
      <c r="BH203" s="145">
        <f t="shared" si="27"/>
        <v>0</v>
      </c>
      <c r="BI203" s="145">
        <f t="shared" si="28"/>
        <v>0</v>
      </c>
      <c r="BJ203" s="14" t="s">
        <v>77</v>
      </c>
      <c r="BK203" s="145">
        <f t="shared" si="29"/>
        <v>728834.4</v>
      </c>
      <c r="BL203" s="14" t="s">
        <v>187</v>
      </c>
      <c r="BM203" s="144" t="s">
        <v>383</v>
      </c>
    </row>
    <row r="204" spans="1:65" s="2" customFormat="1" ht="16.5" customHeight="1">
      <c r="A204" s="26"/>
      <c r="B204" s="132"/>
      <c r="C204" s="133" t="s">
        <v>270</v>
      </c>
      <c r="D204" s="133" t="s">
        <v>183</v>
      </c>
      <c r="E204" s="134" t="s">
        <v>384</v>
      </c>
      <c r="F204" s="135" t="s">
        <v>385</v>
      </c>
      <c r="G204" s="136" t="s">
        <v>186</v>
      </c>
      <c r="H204" s="137">
        <v>3</v>
      </c>
      <c r="I204" s="138">
        <v>930.3</v>
      </c>
      <c r="J204" s="138">
        <f t="shared" si="20"/>
        <v>2790.9</v>
      </c>
      <c r="K204" s="139"/>
      <c r="L204" s="27"/>
      <c r="M204" s="140" t="s">
        <v>1</v>
      </c>
      <c r="N204" s="141" t="s">
        <v>34</v>
      </c>
      <c r="O204" s="142">
        <v>0</v>
      </c>
      <c r="P204" s="142">
        <f t="shared" si="21"/>
        <v>0</v>
      </c>
      <c r="Q204" s="142">
        <v>0</v>
      </c>
      <c r="R204" s="142">
        <f t="shared" si="22"/>
        <v>0</v>
      </c>
      <c r="S204" s="142">
        <v>0</v>
      </c>
      <c r="T204" s="143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44" t="s">
        <v>187</v>
      </c>
      <c r="AT204" s="144" t="s">
        <v>183</v>
      </c>
      <c r="AU204" s="144" t="s">
        <v>77</v>
      </c>
      <c r="AY204" s="14" t="s">
        <v>182</v>
      </c>
      <c r="BE204" s="145">
        <f t="shared" si="24"/>
        <v>2790.9</v>
      </c>
      <c r="BF204" s="145">
        <f t="shared" si="25"/>
        <v>0</v>
      </c>
      <c r="BG204" s="145">
        <f t="shared" si="26"/>
        <v>0</v>
      </c>
      <c r="BH204" s="145">
        <f t="shared" si="27"/>
        <v>0</v>
      </c>
      <c r="BI204" s="145">
        <f t="shared" si="28"/>
        <v>0</v>
      </c>
      <c r="BJ204" s="14" t="s">
        <v>77</v>
      </c>
      <c r="BK204" s="145">
        <f t="shared" si="29"/>
        <v>2790.9</v>
      </c>
      <c r="BL204" s="14" t="s">
        <v>187</v>
      </c>
      <c r="BM204" s="144" t="s">
        <v>386</v>
      </c>
    </row>
    <row r="205" spans="1:65" s="2" customFormat="1" ht="33" customHeight="1">
      <c r="A205" s="26"/>
      <c r="B205" s="132"/>
      <c r="C205" s="133" t="s">
        <v>387</v>
      </c>
      <c r="D205" s="133" t="s">
        <v>183</v>
      </c>
      <c r="E205" s="134" t="s">
        <v>388</v>
      </c>
      <c r="F205" s="135" t="s">
        <v>389</v>
      </c>
      <c r="G205" s="136" t="s">
        <v>319</v>
      </c>
      <c r="H205" s="137">
        <v>1</v>
      </c>
      <c r="I205" s="138">
        <v>51632.91</v>
      </c>
      <c r="J205" s="138">
        <f t="shared" si="20"/>
        <v>51632.91</v>
      </c>
      <c r="K205" s="139"/>
      <c r="L205" s="27"/>
      <c r="M205" s="140" t="s">
        <v>1</v>
      </c>
      <c r="N205" s="141" t="s">
        <v>34</v>
      </c>
      <c r="O205" s="142">
        <v>0</v>
      </c>
      <c r="P205" s="142">
        <f t="shared" si="21"/>
        <v>0</v>
      </c>
      <c r="Q205" s="142">
        <v>0</v>
      </c>
      <c r="R205" s="142">
        <f t="shared" si="22"/>
        <v>0</v>
      </c>
      <c r="S205" s="142">
        <v>0</v>
      </c>
      <c r="T205" s="143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44" t="s">
        <v>187</v>
      </c>
      <c r="AT205" s="144" t="s">
        <v>183</v>
      </c>
      <c r="AU205" s="144" t="s">
        <v>77</v>
      </c>
      <c r="AY205" s="14" t="s">
        <v>182</v>
      </c>
      <c r="BE205" s="145">
        <f t="shared" si="24"/>
        <v>51632.91</v>
      </c>
      <c r="BF205" s="145">
        <f t="shared" si="25"/>
        <v>0</v>
      </c>
      <c r="BG205" s="145">
        <f t="shared" si="26"/>
        <v>0</v>
      </c>
      <c r="BH205" s="145">
        <f t="shared" si="27"/>
        <v>0</v>
      </c>
      <c r="BI205" s="145">
        <f t="shared" si="28"/>
        <v>0</v>
      </c>
      <c r="BJ205" s="14" t="s">
        <v>77</v>
      </c>
      <c r="BK205" s="145">
        <f t="shared" si="29"/>
        <v>51632.91</v>
      </c>
      <c r="BL205" s="14" t="s">
        <v>187</v>
      </c>
      <c r="BM205" s="144" t="s">
        <v>390</v>
      </c>
    </row>
    <row r="206" spans="1:65" s="2" customFormat="1" ht="16.5" customHeight="1">
      <c r="A206" s="26"/>
      <c r="B206" s="132"/>
      <c r="C206" s="133" t="s">
        <v>391</v>
      </c>
      <c r="D206" s="133" t="s">
        <v>183</v>
      </c>
      <c r="E206" s="134" t="s">
        <v>392</v>
      </c>
      <c r="F206" s="135" t="s">
        <v>393</v>
      </c>
      <c r="G206" s="136" t="s">
        <v>186</v>
      </c>
      <c r="H206" s="137">
        <v>24</v>
      </c>
      <c r="I206" s="138">
        <v>998.55</v>
      </c>
      <c r="J206" s="138">
        <f t="shared" si="20"/>
        <v>23965.200000000001</v>
      </c>
      <c r="K206" s="139"/>
      <c r="L206" s="27"/>
      <c r="M206" s="140" t="s">
        <v>1</v>
      </c>
      <c r="N206" s="141" t="s">
        <v>34</v>
      </c>
      <c r="O206" s="142">
        <v>0</v>
      </c>
      <c r="P206" s="142">
        <f t="shared" si="21"/>
        <v>0</v>
      </c>
      <c r="Q206" s="142">
        <v>0</v>
      </c>
      <c r="R206" s="142">
        <f t="shared" si="22"/>
        <v>0</v>
      </c>
      <c r="S206" s="142">
        <v>0</v>
      </c>
      <c r="T206" s="143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44" t="s">
        <v>187</v>
      </c>
      <c r="AT206" s="144" t="s">
        <v>183</v>
      </c>
      <c r="AU206" s="144" t="s">
        <v>77</v>
      </c>
      <c r="AY206" s="14" t="s">
        <v>182</v>
      </c>
      <c r="BE206" s="145">
        <f t="shared" si="24"/>
        <v>23965.200000000001</v>
      </c>
      <c r="BF206" s="145">
        <f t="shared" si="25"/>
        <v>0</v>
      </c>
      <c r="BG206" s="145">
        <f t="shared" si="26"/>
        <v>0</v>
      </c>
      <c r="BH206" s="145">
        <f t="shared" si="27"/>
        <v>0</v>
      </c>
      <c r="BI206" s="145">
        <f t="shared" si="28"/>
        <v>0</v>
      </c>
      <c r="BJ206" s="14" t="s">
        <v>77</v>
      </c>
      <c r="BK206" s="145">
        <f t="shared" si="29"/>
        <v>23965.200000000001</v>
      </c>
      <c r="BL206" s="14" t="s">
        <v>187</v>
      </c>
      <c r="BM206" s="144" t="s">
        <v>394</v>
      </c>
    </row>
    <row r="207" spans="1:65" s="2" customFormat="1" ht="33" customHeight="1">
      <c r="A207" s="26"/>
      <c r="B207" s="132"/>
      <c r="C207" s="133" t="s">
        <v>395</v>
      </c>
      <c r="D207" s="133" t="s">
        <v>183</v>
      </c>
      <c r="E207" s="134" t="s">
        <v>396</v>
      </c>
      <c r="F207" s="135" t="s">
        <v>397</v>
      </c>
      <c r="G207" s="136" t="s">
        <v>319</v>
      </c>
      <c r="H207" s="137">
        <v>1</v>
      </c>
      <c r="I207" s="138">
        <v>413063.28</v>
      </c>
      <c r="J207" s="138">
        <f t="shared" si="20"/>
        <v>413063.28</v>
      </c>
      <c r="K207" s="139"/>
      <c r="L207" s="27"/>
      <c r="M207" s="140" t="s">
        <v>1</v>
      </c>
      <c r="N207" s="141" t="s">
        <v>34</v>
      </c>
      <c r="O207" s="142">
        <v>0</v>
      </c>
      <c r="P207" s="142">
        <f t="shared" si="21"/>
        <v>0</v>
      </c>
      <c r="Q207" s="142">
        <v>0</v>
      </c>
      <c r="R207" s="142">
        <f t="shared" si="22"/>
        <v>0</v>
      </c>
      <c r="S207" s="142">
        <v>0</v>
      </c>
      <c r="T207" s="143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44" t="s">
        <v>187</v>
      </c>
      <c r="AT207" s="144" t="s">
        <v>183</v>
      </c>
      <c r="AU207" s="144" t="s">
        <v>77</v>
      </c>
      <c r="AY207" s="14" t="s">
        <v>182</v>
      </c>
      <c r="BE207" s="145">
        <f t="shared" si="24"/>
        <v>413063.28</v>
      </c>
      <c r="BF207" s="145">
        <f t="shared" si="25"/>
        <v>0</v>
      </c>
      <c r="BG207" s="145">
        <f t="shared" si="26"/>
        <v>0</v>
      </c>
      <c r="BH207" s="145">
        <f t="shared" si="27"/>
        <v>0</v>
      </c>
      <c r="BI207" s="145">
        <f t="shared" si="28"/>
        <v>0</v>
      </c>
      <c r="BJ207" s="14" t="s">
        <v>77</v>
      </c>
      <c r="BK207" s="145">
        <f t="shared" si="29"/>
        <v>413063.28</v>
      </c>
      <c r="BL207" s="14" t="s">
        <v>187</v>
      </c>
      <c r="BM207" s="144" t="s">
        <v>398</v>
      </c>
    </row>
    <row r="208" spans="1:65" s="2" customFormat="1" ht="16.5" customHeight="1">
      <c r="A208" s="26"/>
      <c r="B208" s="132"/>
      <c r="C208" s="133" t="s">
        <v>280</v>
      </c>
      <c r="D208" s="133" t="s">
        <v>183</v>
      </c>
      <c r="E208" s="134" t="s">
        <v>399</v>
      </c>
      <c r="F208" s="135" t="s">
        <v>400</v>
      </c>
      <c r="G208" s="136" t="s">
        <v>186</v>
      </c>
      <c r="H208" s="137">
        <v>19</v>
      </c>
      <c r="I208" s="138">
        <v>1197</v>
      </c>
      <c r="J208" s="138">
        <f t="shared" si="20"/>
        <v>22743</v>
      </c>
      <c r="K208" s="139"/>
      <c r="L208" s="27"/>
      <c r="M208" s="140" t="s">
        <v>1</v>
      </c>
      <c r="N208" s="141" t="s">
        <v>34</v>
      </c>
      <c r="O208" s="142">
        <v>0</v>
      </c>
      <c r="P208" s="142">
        <f t="shared" si="21"/>
        <v>0</v>
      </c>
      <c r="Q208" s="142">
        <v>0</v>
      </c>
      <c r="R208" s="142">
        <f t="shared" si="22"/>
        <v>0</v>
      </c>
      <c r="S208" s="142">
        <v>0</v>
      </c>
      <c r="T208" s="143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44" t="s">
        <v>187</v>
      </c>
      <c r="AT208" s="144" t="s">
        <v>183</v>
      </c>
      <c r="AU208" s="144" t="s">
        <v>77</v>
      </c>
      <c r="AY208" s="14" t="s">
        <v>182</v>
      </c>
      <c r="BE208" s="145">
        <f t="shared" si="24"/>
        <v>22743</v>
      </c>
      <c r="BF208" s="145">
        <f t="shared" si="25"/>
        <v>0</v>
      </c>
      <c r="BG208" s="145">
        <f t="shared" si="26"/>
        <v>0</v>
      </c>
      <c r="BH208" s="145">
        <f t="shared" si="27"/>
        <v>0</v>
      </c>
      <c r="BI208" s="145">
        <f t="shared" si="28"/>
        <v>0</v>
      </c>
      <c r="BJ208" s="14" t="s">
        <v>77</v>
      </c>
      <c r="BK208" s="145">
        <f t="shared" si="29"/>
        <v>22743</v>
      </c>
      <c r="BL208" s="14" t="s">
        <v>187</v>
      </c>
      <c r="BM208" s="144" t="s">
        <v>401</v>
      </c>
    </row>
    <row r="209" spans="1:65" s="2" customFormat="1" ht="21.75" customHeight="1">
      <c r="A209" s="26"/>
      <c r="B209" s="132"/>
      <c r="C209" s="133" t="s">
        <v>402</v>
      </c>
      <c r="D209" s="133" t="s">
        <v>183</v>
      </c>
      <c r="E209" s="134" t="s">
        <v>403</v>
      </c>
      <c r="F209" s="135" t="s">
        <v>404</v>
      </c>
      <c r="G209" s="136" t="s">
        <v>319</v>
      </c>
      <c r="H209" s="137">
        <v>1</v>
      </c>
      <c r="I209" s="138">
        <v>327008.43</v>
      </c>
      <c r="J209" s="138">
        <f t="shared" si="20"/>
        <v>327008.43</v>
      </c>
      <c r="K209" s="139"/>
      <c r="L209" s="27"/>
      <c r="M209" s="140" t="s">
        <v>1</v>
      </c>
      <c r="N209" s="141" t="s">
        <v>34</v>
      </c>
      <c r="O209" s="142">
        <v>0</v>
      </c>
      <c r="P209" s="142">
        <f t="shared" si="21"/>
        <v>0</v>
      </c>
      <c r="Q209" s="142">
        <v>0</v>
      </c>
      <c r="R209" s="142">
        <f t="shared" si="22"/>
        <v>0</v>
      </c>
      <c r="S209" s="142">
        <v>0</v>
      </c>
      <c r="T209" s="143">
        <f t="shared" si="2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44" t="s">
        <v>187</v>
      </c>
      <c r="AT209" s="144" t="s">
        <v>183</v>
      </c>
      <c r="AU209" s="144" t="s">
        <v>77</v>
      </c>
      <c r="AY209" s="14" t="s">
        <v>182</v>
      </c>
      <c r="BE209" s="145">
        <f t="shared" si="24"/>
        <v>327008.43</v>
      </c>
      <c r="BF209" s="145">
        <f t="shared" si="25"/>
        <v>0</v>
      </c>
      <c r="BG209" s="145">
        <f t="shared" si="26"/>
        <v>0</v>
      </c>
      <c r="BH209" s="145">
        <f t="shared" si="27"/>
        <v>0</v>
      </c>
      <c r="BI209" s="145">
        <f t="shared" si="28"/>
        <v>0</v>
      </c>
      <c r="BJ209" s="14" t="s">
        <v>77</v>
      </c>
      <c r="BK209" s="145">
        <f t="shared" si="29"/>
        <v>327008.43</v>
      </c>
      <c r="BL209" s="14" t="s">
        <v>187</v>
      </c>
      <c r="BM209" s="144" t="s">
        <v>405</v>
      </c>
    </row>
    <row r="210" spans="1:65" s="2" customFormat="1" ht="16.5" customHeight="1">
      <c r="A210" s="26"/>
      <c r="B210" s="132"/>
      <c r="C210" s="133" t="s">
        <v>283</v>
      </c>
      <c r="D210" s="133" t="s">
        <v>183</v>
      </c>
      <c r="E210" s="134" t="s">
        <v>406</v>
      </c>
      <c r="F210" s="135" t="s">
        <v>407</v>
      </c>
      <c r="G210" s="136" t="s">
        <v>186</v>
      </c>
      <c r="H210" s="137">
        <v>3</v>
      </c>
      <c r="I210" s="138">
        <v>1165.5</v>
      </c>
      <c r="J210" s="138">
        <f t="shared" si="20"/>
        <v>3496.5</v>
      </c>
      <c r="K210" s="139"/>
      <c r="L210" s="27"/>
      <c r="M210" s="140" t="s">
        <v>1</v>
      </c>
      <c r="N210" s="141" t="s">
        <v>34</v>
      </c>
      <c r="O210" s="142">
        <v>0</v>
      </c>
      <c r="P210" s="142">
        <f t="shared" si="21"/>
        <v>0</v>
      </c>
      <c r="Q210" s="142">
        <v>0</v>
      </c>
      <c r="R210" s="142">
        <f t="shared" si="22"/>
        <v>0</v>
      </c>
      <c r="S210" s="142">
        <v>0</v>
      </c>
      <c r="T210" s="143">
        <f t="shared" si="2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44" t="s">
        <v>187</v>
      </c>
      <c r="AT210" s="144" t="s">
        <v>183</v>
      </c>
      <c r="AU210" s="144" t="s">
        <v>77</v>
      </c>
      <c r="AY210" s="14" t="s">
        <v>182</v>
      </c>
      <c r="BE210" s="145">
        <f t="shared" si="24"/>
        <v>3496.5</v>
      </c>
      <c r="BF210" s="145">
        <f t="shared" si="25"/>
        <v>0</v>
      </c>
      <c r="BG210" s="145">
        <f t="shared" si="26"/>
        <v>0</v>
      </c>
      <c r="BH210" s="145">
        <f t="shared" si="27"/>
        <v>0</v>
      </c>
      <c r="BI210" s="145">
        <f t="shared" si="28"/>
        <v>0</v>
      </c>
      <c r="BJ210" s="14" t="s">
        <v>77</v>
      </c>
      <c r="BK210" s="145">
        <f t="shared" si="29"/>
        <v>3496.5</v>
      </c>
      <c r="BL210" s="14" t="s">
        <v>187</v>
      </c>
      <c r="BM210" s="144" t="s">
        <v>408</v>
      </c>
    </row>
    <row r="211" spans="1:65" s="2" customFormat="1" ht="33" customHeight="1">
      <c r="A211" s="26"/>
      <c r="B211" s="132"/>
      <c r="C211" s="133" t="s">
        <v>409</v>
      </c>
      <c r="D211" s="133" t="s">
        <v>183</v>
      </c>
      <c r="E211" s="134" t="s">
        <v>410</v>
      </c>
      <c r="F211" s="135" t="s">
        <v>411</v>
      </c>
      <c r="G211" s="136" t="s">
        <v>319</v>
      </c>
      <c r="H211" s="137">
        <v>1</v>
      </c>
      <c r="I211" s="138">
        <v>125511.75</v>
      </c>
      <c r="J211" s="138">
        <f t="shared" si="20"/>
        <v>125511.75</v>
      </c>
      <c r="K211" s="139"/>
      <c r="L211" s="27"/>
      <c r="M211" s="140" t="s">
        <v>1</v>
      </c>
      <c r="N211" s="141" t="s">
        <v>34</v>
      </c>
      <c r="O211" s="142">
        <v>0</v>
      </c>
      <c r="P211" s="142">
        <f t="shared" si="21"/>
        <v>0</v>
      </c>
      <c r="Q211" s="142">
        <v>0</v>
      </c>
      <c r="R211" s="142">
        <f t="shared" si="22"/>
        <v>0</v>
      </c>
      <c r="S211" s="142">
        <v>0</v>
      </c>
      <c r="T211" s="143">
        <f t="shared" si="2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44" t="s">
        <v>187</v>
      </c>
      <c r="AT211" s="144" t="s">
        <v>183</v>
      </c>
      <c r="AU211" s="144" t="s">
        <v>77</v>
      </c>
      <c r="AY211" s="14" t="s">
        <v>182</v>
      </c>
      <c r="BE211" s="145">
        <f t="shared" si="24"/>
        <v>125511.75</v>
      </c>
      <c r="BF211" s="145">
        <f t="shared" si="25"/>
        <v>0</v>
      </c>
      <c r="BG211" s="145">
        <f t="shared" si="26"/>
        <v>0</v>
      </c>
      <c r="BH211" s="145">
        <f t="shared" si="27"/>
        <v>0</v>
      </c>
      <c r="BI211" s="145">
        <f t="shared" si="28"/>
        <v>0</v>
      </c>
      <c r="BJ211" s="14" t="s">
        <v>77</v>
      </c>
      <c r="BK211" s="145">
        <f t="shared" si="29"/>
        <v>125511.75</v>
      </c>
      <c r="BL211" s="14" t="s">
        <v>187</v>
      </c>
      <c r="BM211" s="144" t="s">
        <v>412</v>
      </c>
    </row>
    <row r="212" spans="1:65" s="2" customFormat="1" ht="16.5" customHeight="1">
      <c r="A212" s="26"/>
      <c r="B212" s="132"/>
      <c r="C212" s="133" t="s">
        <v>287</v>
      </c>
      <c r="D212" s="133" t="s">
        <v>183</v>
      </c>
      <c r="E212" s="134" t="s">
        <v>413</v>
      </c>
      <c r="F212" s="135" t="s">
        <v>414</v>
      </c>
      <c r="G212" s="136" t="s">
        <v>186</v>
      </c>
      <c r="H212" s="137">
        <v>15</v>
      </c>
      <c r="I212" s="138">
        <v>1354.5</v>
      </c>
      <c r="J212" s="138">
        <f t="shared" si="20"/>
        <v>20317.5</v>
      </c>
      <c r="K212" s="139"/>
      <c r="L212" s="27"/>
      <c r="M212" s="140" t="s">
        <v>1</v>
      </c>
      <c r="N212" s="141" t="s">
        <v>34</v>
      </c>
      <c r="O212" s="142">
        <v>0</v>
      </c>
      <c r="P212" s="142">
        <f t="shared" si="21"/>
        <v>0</v>
      </c>
      <c r="Q212" s="142">
        <v>0</v>
      </c>
      <c r="R212" s="142">
        <f t="shared" si="22"/>
        <v>0</v>
      </c>
      <c r="S212" s="142">
        <v>0</v>
      </c>
      <c r="T212" s="143">
        <f t="shared" si="2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44" t="s">
        <v>187</v>
      </c>
      <c r="AT212" s="144" t="s">
        <v>183</v>
      </c>
      <c r="AU212" s="144" t="s">
        <v>77</v>
      </c>
      <c r="AY212" s="14" t="s">
        <v>182</v>
      </c>
      <c r="BE212" s="145">
        <f t="shared" si="24"/>
        <v>20317.5</v>
      </c>
      <c r="BF212" s="145">
        <f t="shared" si="25"/>
        <v>0</v>
      </c>
      <c r="BG212" s="145">
        <f t="shared" si="26"/>
        <v>0</v>
      </c>
      <c r="BH212" s="145">
        <f t="shared" si="27"/>
        <v>0</v>
      </c>
      <c r="BI212" s="145">
        <f t="shared" si="28"/>
        <v>0</v>
      </c>
      <c r="BJ212" s="14" t="s">
        <v>77</v>
      </c>
      <c r="BK212" s="145">
        <f t="shared" si="29"/>
        <v>20317.5</v>
      </c>
      <c r="BL212" s="14" t="s">
        <v>187</v>
      </c>
      <c r="BM212" s="144" t="s">
        <v>415</v>
      </c>
    </row>
    <row r="213" spans="1:65" s="2" customFormat="1" ht="21.75" customHeight="1">
      <c r="A213" s="26"/>
      <c r="B213" s="132"/>
      <c r="C213" s="133" t="s">
        <v>416</v>
      </c>
      <c r="D213" s="133" t="s">
        <v>183</v>
      </c>
      <c r="E213" s="134" t="s">
        <v>417</v>
      </c>
      <c r="F213" s="135" t="s">
        <v>418</v>
      </c>
      <c r="G213" s="136" t="s">
        <v>319</v>
      </c>
      <c r="H213" s="137">
        <v>1</v>
      </c>
      <c r="I213" s="138">
        <v>627558.75</v>
      </c>
      <c r="J213" s="138">
        <f t="shared" si="20"/>
        <v>627558.75</v>
      </c>
      <c r="K213" s="139"/>
      <c r="L213" s="27"/>
      <c r="M213" s="140" t="s">
        <v>1</v>
      </c>
      <c r="N213" s="141" t="s">
        <v>34</v>
      </c>
      <c r="O213" s="142">
        <v>0</v>
      </c>
      <c r="P213" s="142">
        <f t="shared" si="21"/>
        <v>0</v>
      </c>
      <c r="Q213" s="142">
        <v>0</v>
      </c>
      <c r="R213" s="142">
        <f t="shared" si="22"/>
        <v>0</v>
      </c>
      <c r="S213" s="142">
        <v>0</v>
      </c>
      <c r="T213" s="143">
        <f t="shared" si="2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44" t="s">
        <v>187</v>
      </c>
      <c r="AT213" s="144" t="s">
        <v>183</v>
      </c>
      <c r="AU213" s="144" t="s">
        <v>77</v>
      </c>
      <c r="AY213" s="14" t="s">
        <v>182</v>
      </c>
      <c r="BE213" s="145">
        <f t="shared" si="24"/>
        <v>627558.75</v>
      </c>
      <c r="BF213" s="145">
        <f t="shared" si="25"/>
        <v>0</v>
      </c>
      <c r="BG213" s="145">
        <f t="shared" si="26"/>
        <v>0</v>
      </c>
      <c r="BH213" s="145">
        <f t="shared" si="27"/>
        <v>0</v>
      </c>
      <c r="BI213" s="145">
        <f t="shared" si="28"/>
        <v>0</v>
      </c>
      <c r="BJ213" s="14" t="s">
        <v>77</v>
      </c>
      <c r="BK213" s="145">
        <f t="shared" si="29"/>
        <v>627558.75</v>
      </c>
      <c r="BL213" s="14" t="s">
        <v>187</v>
      </c>
      <c r="BM213" s="144" t="s">
        <v>419</v>
      </c>
    </row>
    <row r="214" spans="1:65" s="2" customFormat="1" ht="16.5" customHeight="1">
      <c r="A214" s="26"/>
      <c r="B214" s="132"/>
      <c r="C214" s="133" t="s">
        <v>290</v>
      </c>
      <c r="D214" s="133" t="s">
        <v>183</v>
      </c>
      <c r="E214" s="134" t="s">
        <v>420</v>
      </c>
      <c r="F214" s="135" t="s">
        <v>421</v>
      </c>
      <c r="G214" s="136" t="s">
        <v>186</v>
      </c>
      <c r="H214" s="137">
        <v>22</v>
      </c>
      <c r="I214" s="138">
        <v>1543.5</v>
      </c>
      <c r="J214" s="138">
        <f t="shared" si="20"/>
        <v>33957</v>
      </c>
      <c r="K214" s="139"/>
      <c r="L214" s="27"/>
      <c r="M214" s="140" t="s">
        <v>1</v>
      </c>
      <c r="N214" s="141" t="s">
        <v>34</v>
      </c>
      <c r="O214" s="142">
        <v>0</v>
      </c>
      <c r="P214" s="142">
        <f t="shared" si="21"/>
        <v>0</v>
      </c>
      <c r="Q214" s="142">
        <v>0</v>
      </c>
      <c r="R214" s="142">
        <f t="shared" si="22"/>
        <v>0</v>
      </c>
      <c r="S214" s="142">
        <v>0</v>
      </c>
      <c r="T214" s="143">
        <f t="shared" si="2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44" t="s">
        <v>187</v>
      </c>
      <c r="AT214" s="144" t="s">
        <v>183</v>
      </c>
      <c r="AU214" s="144" t="s">
        <v>77</v>
      </c>
      <c r="AY214" s="14" t="s">
        <v>182</v>
      </c>
      <c r="BE214" s="145">
        <f t="shared" si="24"/>
        <v>33957</v>
      </c>
      <c r="BF214" s="145">
        <f t="shared" si="25"/>
        <v>0</v>
      </c>
      <c r="BG214" s="145">
        <f t="shared" si="26"/>
        <v>0</v>
      </c>
      <c r="BH214" s="145">
        <f t="shared" si="27"/>
        <v>0</v>
      </c>
      <c r="BI214" s="145">
        <f t="shared" si="28"/>
        <v>0</v>
      </c>
      <c r="BJ214" s="14" t="s">
        <v>77</v>
      </c>
      <c r="BK214" s="145">
        <f t="shared" si="29"/>
        <v>33957</v>
      </c>
      <c r="BL214" s="14" t="s">
        <v>187</v>
      </c>
      <c r="BM214" s="144" t="s">
        <v>422</v>
      </c>
    </row>
    <row r="215" spans="1:65" s="2" customFormat="1" ht="21.75" customHeight="1">
      <c r="A215" s="26"/>
      <c r="B215" s="132"/>
      <c r="C215" s="133" t="s">
        <v>423</v>
      </c>
      <c r="D215" s="133" t="s">
        <v>183</v>
      </c>
      <c r="E215" s="134" t="s">
        <v>424</v>
      </c>
      <c r="F215" s="135" t="s">
        <v>425</v>
      </c>
      <c r="G215" s="136" t="s">
        <v>319</v>
      </c>
      <c r="H215" s="137">
        <v>1</v>
      </c>
      <c r="I215" s="138">
        <v>920419.5</v>
      </c>
      <c r="J215" s="138">
        <f t="shared" si="20"/>
        <v>920419.5</v>
      </c>
      <c r="K215" s="139"/>
      <c r="L215" s="27"/>
      <c r="M215" s="140" t="s">
        <v>1</v>
      </c>
      <c r="N215" s="141" t="s">
        <v>34</v>
      </c>
      <c r="O215" s="142">
        <v>0</v>
      </c>
      <c r="P215" s="142">
        <f t="shared" si="21"/>
        <v>0</v>
      </c>
      <c r="Q215" s="142">
        <v>0</v>
      </c>
      <c r="R215" s="142">
        <f t="shared" si="22"/>
        <v>0</v>
      </c>
      <c r="S215" s="142">
        <v>0</v>
      </c>
      <c r="T215" s="143">
        <f t="shared" si="2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44" t="s">
        <v>187</v>
      </c>
      <c r="AT215" s="144" t="s">
        <v>183</v>
      </c>
      <c r="AU215" s="144" t="s">
        <v>77</v>
      </c>
      <c r="AY215" s="14" t="s">
        <v>182</v>
      </c>
      <c r="BE215" s="145">
        <f t="shared" si="24"/>
        <v>920419.5</v>
      </c>
      <c r="BF215" s="145">
        <f t="shared" si="25"/>
        <v>0</v>
      </c>
      <c r="BG215" s="145">
        <f t="shared" si="26"/>
        <v>0</v>
      </c>
      <c r="BH215" s="145">
        <f t="shared" si="27"/>
        <v>0</v>
      </c>
      <c r="BI215" s="145">
        <f t="shared" si="28"/>
        <v>0</v>
      </c>
      <c r="BJ215" s="14" t="s">
        <v>77</v>
      </c>
      <c r="BK215" s="145">
        <f t="shared" si="29"/>
        <v>920419.5</v>
      </c>
      <c r="BL215" s="14" t="s">
        <v>187</v>
      </c>
      <c r="BM215" s="144" t="s">
        <v>426</v>
      </c>
    </row>
    <row r="216" spans="1:65" s="2" customFormat="1" ht="16.5" customHeight="1">
      <c r="A216" s="26"/>
      <c r="B216" s="132"/>
      <c r="C216" s="133" t="s">
        <v>295</v>
      </c>
      <c r="D216" s="133" t="s">
        <v>183</v>
      </c>
      <c r="E216" s="134" t="s">
        <v>427</v>
      </c>
      <c r="F216" s="135" t="s">
        <v>428</v>
      </c>
      <c r="G216" s="136" t="s">
        <v>186</v>
      </c>
      <c r="H216" s="137">
        <v>31</v>
      </c>
      <c r="I216" s="138">
        <v>1627.5</v>
      </c>
      <c r="J216" s="138">
        <f t="shared" si="20"/>
        <v>50452.5</v>
      </c>
      <c r="K216" s="139"/>
      <c r="L216" s="27"/>
      <c r="M216" s="140" t="s">
        <v>1</v>
      </c>
      <c r="N216" s="141" t="s">
        <v>34</v>
      </c>
      <c r="O216" s="142">
        <v>0</v>
      </c>
      <c r="P216" s="142">
        <f t="shared" si="21"/>
        <v>0</v>
      </c>
      <c r="Q216" s="142">
        <v>0</v>
      </c>
      <c r="R216" s="142">
        <f t="shared" si="22"/>
        <v>0</v>
      </c>
      <c r="S216" s="142">
        <v>0</v>
      </c>
      <c r="T216" s="143">
        <f t="shared" si="2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44" t="s">
        <v>187</v>
      </c>
      <c r="AT216" s="144" t="s">
        <v>183</v>
      </c>
      <c r="AU216" s="144" t="s">
        <v>77</v>
      </c>
      <c r="AY216" s="14" t="s">
        <v>182</v>
      </c>
      <c r="BE216" s="145">
        <f t="shared" si="24"/>
        <v>50452.5</v>
      </c>
      <c r="BF216" s="145">
        <f t="shared" si="25"/>
        <v>0</v>
      </c>
      <c r="BG216" s="145">
        <f t="shared" si="26"/>
        <v>0</v>
      </c>
      <c r="BH216" s="145">
        <f t="shared" si="27"/>
        <v>0</v>
      </c>
      <c r="BI216" s="145">
        <f t="shared" si="28"/>
        <v>0</v>
      </c>
      <c r="BJ216" s="14" t="s">
        <v>77</v>
      </c>
      <c r="BK216" s="145">
        <f t="shared" si="29"/>
        <v>50452.5</v>
      </c>
      <c r="BL216" s="14" t="s">
        <v>187</v>
      </c>
      <c r="BM216" s="144" t="s">
        <v>429</v>
      </c>
    </row>
    <row r="217" spans="1:65" s="2" customFormat="1" ht="21.75" customHeight="1">
      <c r="A217" s="26"/>
      <c r="B217" s="132"/>
      <c r="C217" s="133" t="s">
        <v>430</v>
      </c>
      <c r="D217" s="133" t="s">
        <v>183</v>
      </c>
      <c r="E217" s="134" t="s">
        <v>431</v>
      </c>
      <c r="F217" s="135" t="s">
        <v>432</v>
      </c>
      <c r="G217" s="136" t="s">
        <v>319</v>
      </c>
      <c r="H217" s="137">
        <v>1</v>
      </c>
      <c r="I217" s="138">
        <v>1296954.75</v>
      </c>
      <c r="J217" s="138">
        <f t="shared" si="20"/>
        <v>1296954.75</v>
      </c>
      <c r="K217" s="139"/>
      <c r="L217" s="27"/>
      <c r="M217" s="140" t="s">
        <v>1</v>
      </c>
      <c r="N217" s="141" t="s">
        <v>34</v>
      </c>
      <c r="O217" s="142">
        <v>0</v>
      </c>
      <c r="P217" s="142">
        <f t="shared" si="21"/>
        <v>0</v>
      </c>
      <c r="Q217" s="142">
        <v>0</v>
      </c>
      <c r="R217" s="142">
        <f t="shared" si="22"/>
        <v>0</v>
      </c>
      <c r="S217" s="142">
        <v>0</v>
      </c>
      <c r="T217" s="143">
        <f t="shared" si="2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44" t="s">
        <v>187</v>
      </c>
      <c r="AT217" s="144" t="s">
        <v>183</v>
      </c>
      <c r="AU217" s="144" t="s">
        <v>77</v>
      </c>
      <c r="AY217" s="14" t="s">
        <v>182</v>
      </c>
      <c r="BE217" s="145">
        <f t="shared" si="24"/>
        <v>1296954.75</v>
      </c>
      <c r="BF217" s="145">
        <f t="shared" si="25"/>
        <v>0</v>
      </c>
      <c r="BG217" s="145">
        <f t="shared" si="26"/>
        <v>0</v>
      </c>
      <c r="BH217" s="145">
        <f t="shared" si="27"/>
        <v>0</v>
      </c>
      <c r="BI217" s="145">
        <f t="shared" si="28"/>
        <v>0</v>
      </c>
      <c r="BJ217" s="14" t="s">
        <v>77</v>
      </c>
      <c r="BK217" s="145">
        <f t="shared" si="29"/>
        <v>1296954.75</v>
      </c>
      <c r="BL217" s="14" t="s">
        <v>187</v>
      </c>
      <c r="BM217" s="144" t="s">
        <v>433</v>
      </c>
    </row>
    <row r="218" spans="1:65" s="2" customFormat="1" ht="16.5" customHeight="1">
      <c r="A218" s="26"/>
      <c r="B218" s="132"/>
      <c r="C218" s="133" t="s">
        <v>298</v>
      </c>
      <c r="D218" s="133" t="s">
        <v>183</v>
      </c>
      <c r="E218" s="134" t="s">
        <v>434</v>
      </c>
      <c r="F218" s="135" t="s">
        <v>435</v>
      </c>
      <c r="G218" s="136" t="s">
        <v>186</v>
      </c>
      <c r="H218" s="137">
        <v>5</v>
      </c>
      <c r="I218" s="138">
        <v>1627.5</v>
      </c>
      <c r="J218" s="138">
        <f t="shared" si="20"/>
        <v>8137.5</v>
      </c>
      <c r="K218" s="139"/>
      <c r="L218" s="27"/>
      <c r="M218" s="140" t="s">
        <v>1</v>
      </c>
      <c r="N218" s="141" t="s">
        <v>34</v>
      </c>
      <c r="O218" s="142">
        <v>0</v>
      </c>
      <c r="P218" s="142">
        <f t="shared" si="21"/>
        <v>0</v>
      </c>
      <c r="Q218" s="142">
        <v>0</v>
      </c>
      <c r="R218" s="142">
        <f t="shared" si="22"/>
        <v>0</v>
      </c>
      <c r="S218" s="142">
        <v>0</v>
      </c>
      <c r="T218" s="143">
        <f t="shared" si="2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44" t="s">
        <v>187</v>
      </c>
      <c r="AT218" s="144" t="s">
        <v>183</v>
      </c>
      <c r="AU218" s="144" t="s">
        <v>77</v>
      </c>
      <c r="AY218" s="14" t="s">
        <v>182</v>
      </c>
      <c r="BE218" s="145">
        <f t="shared" si="24"/>
        <v>8137.5</v>
      </c>
      <c r="BF218" s="145">
        <f t="shared" si="25"/>
        <v>0</v>
      </c>
      <c r="BG218" s="145">
        <f t="shared" si="26"/>
        <v>0</v>
      </c>
      <c r="BH218" s="145">
        <f t="shared" si="27"/>
        <v>0</v>
      </c>
      <c r="BI218" s="145">
        <f t="shared" si="28"/>
        <v>0</v>
      </c>
      <c r="BJ218" s="14" t="s">
        <v>77</v>
      </c>
      <c r="BK218" s="145">
        <f t="shared" si="29"/>
        <v>8137.5</v>
      </c>
      <c r="BL218" s="14" t="s">
        <v>187</v>
      </c>
      <c r="BM218" s="144" t="s">
        <v>436</v>
      </c>
    </row>
    <row r="219" spans="1:65" s="2" customFormat="1" ht="21.75" customHeight="1">
      <c r="A219" s="26"/>
      <c r="B219" s="132"/>
      <c r="C219" s="133" t="s">
        <v>437</v>
      </c>
      <c r="D219" s="133" t="s">
        <v>183</v>
      </c>
      <c r="E219" s="134" t="s">
        <v>438</v>
      </c>
      <c r="F219" s="135" t="s">
        <v>439</v>
      </c>
      <c r="G219" s="136" t="s">
        <v>319</v>
      </c>
      <c r="H219" s="137">
        <v>1</v>
      </c>
      <c r="I219" s="138">
        <v>209186.25</v>
      </c>
      <c r="J219" s="138">
        <f t="shared" si="20"/>
        <v>209186.25</v>
      </c>
      <c r="K219" s="139"/>
      <c r="L219" s="27"/>
      <c r="M219" s="140" t="s">
        <v>1</v>
      </c>
      <c r="N219" s="141" t="s">
        <v>34</v>
      </c>
      <c r="O219" s="142">
        <v>0</v>
      </c>
      <c r="P219" s="142">
        <f t="shared" si="21"/>
        <v>0</v>
      </c>
      <c r="Q219" s="142">
        <v>0</v>
      </c>
      <c r="R219" s="142">
        <f t="shared" si="22"/>
        <v>0</v>
      </c>
      <c r="S219" s="142">
        <v>0</v>
      </c>
      <c r="T219" s="143">
        <f t="shared" si="2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44" t="s">
        <v>187</v>
      </c>
      <c r="AT219" s="144" t="s">
        <v>183</v>
      </c>
      <c r="AU219" s="144" t="s">
        <v>77</v>
      </c>
      <c r="AY219" s="14" t="s">
        <v>182</v>
      </c>
      <c r="BE219" s="145">
        <f t="shared" si="24"/>
        <v>209186.25</v>
      </c>
      <c r="BF219" s="145">
        <f t="shared" si="25"/>
        <v>0</v>
      </c>
      <c r="BG219" s="145">
        <f t="shared" si="26"/>
        <v>0</v>
      </c>
      <c r="BH219" s="145">
        <f t="shared" si="27"/>
        <v>0</v>
      </c>
      <c r="BI219" s="145">
        <f t="shared" si="28"/>
        <v>0</v>
      </c>
      <c r="BJ219" s="14" t="s">
        <v>77</v>
      </c>
      <c r="BK219" s="145">
        <f t="shared" si="29"/>
        <v>209186.25</v>
      </c>
      <c r="BL219" s="14" t="s">
        <v>187</v>
      </c>
      <c r="BM219" s="144" t="s">
        <v>440</v>
      </c>
    </row>
    <row r="220" spans="1:65" s="2" customFormat="1" ht="16.5" customHeight="1">
      <c r="A220" s="26"/>
      <c r="B220" s="132"/>
      <c r="C220" s="133" t="s">
        <v>302</v>
      </c>
      <c r="D220" s="133" t="s">
        <v>183</v>
      </c>
      <c r="E220" s="134" t="s">
        <v>441</v>
      </c>
      <c r="F220" s="135" t="s">
        <v>442</v>
      </c>
      <c r="G220" s="136" t="s">
        <v>236</v>
      </c>
      <c r="H220" s="137">
        <v>593.34</v>
      </c>
      <c r="I220" s="138">
        <v>638.41999999999996</v>
      </c>
      <c r="J220" s="138">
        <f t="shared" si="20"/>
        <v>378800.12</v>
      </c>
      <c r="K220" s="139"/>
      <c r="L220" s="27"/>
      <c r="M220" s="140" t="s">
        <v>1</v>
      </c>
      <c r="N220" s="141" t="s">
        <v>34</v>
      </c>
      <c r="O220" s="142">
        <v>0.54600000000000004</v>
      </c>
      <c r="P220" s="142">
        <f t="shared" si="21"/>
        <v>323.96364000000005</v>
      </c>
      <c r="Q220" s="142">
        <v>9.1329999999999995E-2</v>
      </c>
      <c r="R220" s="142">
        <f t="shared" si="22"/>
        <v>54.189742199999998</v>
      </c>
      <c r="S220" s="142">
        <v>0</v>
      </c>
      <c r="T220" s="143">
        <f t="shared" si="2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44" t="s">
        <v>187</v>
      </c>
      <c r="AT220" s="144" t="s">
        <v>183</v>
      </c>
      <c r="AU220" s="144" t="s">
        <v>77</v>
      </c>
      <c r="AY220" s="14" t="s">
        <v>182</v>
      </c>
      <c r="BE220" s="145">
        <f t="shared" si="24"/>
        <v>378800.12</v>
      </c>
      <c r="BF220" s="145">
        <f t="shared" si="25"/>
        <v>0</v>
      </c>
      <c r="BG220" s="145">
        <f t="shared" si="26"/>
        <v>0</v>
      </c>
      <c r="BH220" s="145">
        <f t="shared" si="27"/>
        <v>0</v>
      </c>
      <c r="BI220" s="145">
        <f t="shared" si="28"/>
        <v>0</v>
      </c>
      <c r="BJ220" s="14" t="s">
        <v>77</v>
      </c>
      <c r="BK220" s="145">
        <f t="shared" si="29"/>
        <v>378800.12</v>
      </c>
      <c r="BL220" s="14" t="s">
        <v>187</v>
      </c>
      <c r="BM220" s="144" t="s">
        <v>443</v>
      </c>
    </row>
    <row r="221" spans="1:65" s="2" customFormat="1" ht="16.5" customHeight="1">
      <c r="A221" s="26"/>
      <c r="B221" s="132"/>
      <c r="C221" s="133" t="s">
        <v>444</v>
      </c>
      <c r="D221" s="133" t="s">
        <v>183</v>
      </c>
      <c r="E221" s="134" t="s">
        <v>445</v>
      </c>
      <c r="F221" s="135" t="s">
        <v>446</v>
      </c>
      <c r="G221" s="136" t="s">
        <v>236</v>
      </c>
      <c r="H221" s="137">
        <v>15.48</v>
      </c>
      <c r="I221" s="138">
        <v>809.36</v>
      </c>
      <c r="J221" s="138">
        <f t="shared" si="20"/>
        <v>12528.89</v>
      </c>
      <c r="K221" s="139"/>
      <c r="L221" s="27"/>
      <c r="M221" s="140" t="s">
        <v>1</v>
      </c>
      <c r="N221" s="141" t="s">
        <v>34</v>
      </c>
      <c r="O221" s="142">
        <v>0.78800000000000003</v>
      </c>
      <c r="P221" s="142">
        <f t="shared" si="21"/>
        <v>12.19824</v>
      </c>
      <c r="Q221" s="142">
        <v>7.9909999999999995E-2</v>
      </c>
      <c r="R221" s="142">
        <f t="shared" si="22"/>
        <v>1.2370067999999999</v>
      </c>
      <c r="S221" s="142">
        <v>0</v>
      </c>
      <c r="T221" s="143">
        <f t="shared" si="2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44" t="s">
        <v>187</v>
      </c>
      <c r="AT221" s="144" t="s">
        <v>183</v>
      </c>
      <c r="AU221" s="144" t="s">
        <v>77</v>
      </c>
      <c r="AY221" s="14" t="s">
        <v>182</v>
      </c>
      <c r="BE221" s="145">
        <f t="shared" si="24"/>
        <v>12528.89</v>
      </c>
      <c r="BF221" s="145">
        <f t="shared" si="25"/>
        <v>0</v>
      </c>
      <c r="BG221" s="145">
        <f t="shared" si="26"/>
        <v>0</v>
      </c>
      <c r="BH221" s="145">
        <f t="shared" si="27"/>
        <v>0</v>
      </c>
      <c r="BI221" s="145">
        <f t="shared" si="28"/>
        <v>0</v>
      </c>
      <c r="BJ221" s="14" t="s">
        <v>77</v>
      </c>
      <c r="BK221" s="145">
        <f t="shared" si="29"/>
        <v>12528.89</v>
      </c>
      <c r="BL221" s="14" t="s">
        <v>187</v>
      </c>
      <c r="BM221" s="144" t="s">
        <v>447</v>
      </c>
    </row>
    <row r="222" spans="1:65" s="2" customFormat="1" ht="16.5" customHeight="1">
      <c r="A222" s="26"/>
      <c r="B222" s="132"/>
      <c r="C222" s="133" t="s">
        <v>305</v>
      </c>
      <c r="D222" s="133" t="s">
        <v>183</v>
      </c>
      <c r="E222" s="134" t="s">
        <v>448</v>
      </c>
      <c r="F222" s="135" t="s">
        <v>449</v>
      </c>
      <c r="G222" s="136" t="s">
        <v>197</v>
      </c>
      <c r="H222" s="137">
        <v>12</v>
      </c>
      <c r="I222" s="138">
        <v>107.86</v>
      </c>
      <c r="J222" s="138">
        <f t="shared" si="20"/>
        <v>1294.32</v>
      </c>
      <c r="K222" s="139"/>
      <c r="L222" s="27"/>
      <c r="M222" s="140" t="s">
        <v>1</v>
      </c>
      <c r="N222" s="141" t="s">
        <v>34</v>
      </c>
      <c r="O222" s="142">
        <v>0.2</v>
      </c>
      <c r="P222" s="142">
        <f t="shared" si="21"/>
        <v>2.4000000000000004</v>
      </c>
      <c r="Q222" s="142">
        <v>1.2799999999999999E-4</v>
      </c>
      <c r="R222" s="142">
        <f t="shared" si="22"/>
        <v>1.536E-3</v>
      </c>
      <c r="S222" s="142">
        <v>0</v>
      </c>
      <c r="T222" s="143">
        <f t="shared" si="2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44" t="s">
        <v>187</v>
      </c>
      <c r="AT222" s="144" t="s">
        <v>183</v>
      </c>
      <c r="AU222" s="144" t="s">
        <v>77</v>
      </c>
      <c r="AY222" s="14" t="s">
        <v>182</v>
      </c>
      <c r="BE222" s="145">
        <f t="shared" si="24"/>
        <v>1294.32</v>
      </c>
      <c r="BF222" s="145">
        <f t="shared" si="25"/>
        <v>0</v>
      </c>
      <c r="BG222" s="145">
        <f t="shared" si="26"/>
        <v>0</v>
      </c>
      <c r="BH222" s="145">
        <f t="shared" si="27"/>
        <v>0</v>
      </c>
      <c r="BI222" s="145">
        <f t="shared" si="28"/>
        <v>0</v>
      </c>
      <c r="BJ222" s="14" t="s">
        <v>77</v>
      </c>
      <c r="BK222" s="145">
        <f t="shared" si="29"/>
        <v>1294.32</v>
      </c>
      <c r="BL222" s="14" t="s">
        <v>187</v>
      </c>
      <c r="BM222" s="144" t="s">
        <v>450</v>
      </c>
    </row>
    <row r="223" spans="1:65" s="2" customFormat="1" ht="16.5" customHeight="1">
      <c r="A223" s="26"/>
      <c r="B223" s="132"/>
      <c r="C223" s="133" t="s">
        <v>451</v>
      </c>
      <c r="D223" s="133" t="s">
        <v>183</v>
      </c>
      <c r="E223" s="134" t="s">
        <v>452</v>
      </c>
      <c r="F223" s="135" t="s">
        <v>453</v>
      </c>
      <c r="G223" s="136" t="s">
        <v>197</v>
      </c>
      <c r="H223" s="137">
        <v>80.900000000000006</v>
      </c>
      <c r="I223" s="138">
        <v>122.76</v>
      </c>
      <c r="J223" s="138">
        <f t="shared" si="20"/>
        <v>9931.2800000000007</v>
      </c>
      <c r="K223" s="139"/>
      <c r="L223" s="27"/>
      <c r="M223" s="140" t="s">
        <v>1</v>
      </c>
      <c r="N223" s="141" t="s">
        <v>34</v>
      </c>
      <c r="O223" s="142">
        <v>0.16</v>
      </c>
      <c r="P223" s="142">
        <f t="shared" si="21"/>
        <v>12.944000000000001</v>
      </c>
      <c r="Q223" s="142">
        <v>1.9599999999999999E-4</v>
      </c>
      <c r="R223" s="142">
        <f t="shared" si="22"/>
        <v>1.58564E-2</v>
      </c>
      <c r="S223" s="142">
        <v>0</v>
      </c>
      <c r="T223" s="143">
        <f t="shared" si="2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44" t="s">
        <v>187</v>
      </c>
      <c r="AT223" s="144" t="s">
        <v>183</v>
      </c>
      <c r="AU223" s="144" t="s">
        <v>77</v>
      </c>
      <c r="AY223" s="14" t="s">
        <v>182</v>
      </c>
      <c r="BE223" s="145">
        <f t="shared" si="24"/>
        <v>9931.2800000000007</v>
      </c>
      <c r="BF223" s="145">
        <f t="shared" si="25"/>
        <v>0</v>
      </c>
      <c r="BG223" s="145">
        <f t="shared" si="26"/>
        <v>0</v>
      </c>
      <c r="BH223" s="145">
        <f t="shared" si="27"/>
        <v>0</v>
      </c>
      <c r="BI223" s="145">
        <f t="shared" si="28"/>
        <v>0</v>
      </c>
      <c r="BJ223" s="14" t="s">
        <v>77</v>
      </c>
      <c r="BK223" s="145">
        <f t="shared" si="29"/>
        <v>9931.2800000000007</v>
      </c>
      <c r="BL223" s="14" t="s">
        <v>187</v>
      </c>
      <c r="BM223" s="144" t="s">
        <v>454</v>
      </c>
    </row>
    <row r="224" spans="1:65" s="11" customFormat="1" ht="25.9" customHeight="1">
      <c r="B224" s="122"/>
      <c r="D224" s="123" t="s">
        <v>68</v>
      </c>
      <c r="E224" s="124" t="s">
        <v>187</v>
      </c>
      <c r="F224" s="124" t="s">
        <v>455</v>
      </c>
      <c r="J224" s="125">
        <f>BK224</f>
        <v>3595273.94</v>
      </c>
      <c r="L224" s="122"/>
      <c r="M224" s="126"/>
      <c r="N224" s="127"/>
      <c r="O224" s="127"/>
      <c r="P224" s="128">
        <f>SUM(P225:P245)</f>
        <v>53.013095000000014</v>
      </c>
      <c r="Q224" s="127"/>
      <c r="R224" s="128">
        <f>SUM(R225:R245)</f>
        <v>27.555751790290898</v>
      </c>
      <c r="S224" s="127"/>
      <c r="T224" s="129">
        <f>SUM(T225:T245)</f>
        <v>0</v>
      </c>
      <c r="AR224" s="123" t="s">
        <v>77</v>
      </c>
      <c r="AT224" s="130" t="s">
        <v>68</v>
      </c>
      <c r="AU224" s="130" t="s">
        <v>69</v>
      </c>
      <c r="AY224" s="123" t="s">
        <v>182</v>
      </c>
      <c r="BK224" s="131">
        <f>SUM(BK225:BK245)</f>
        <v>3595273.94</v>
      </c>
    </row>
    <row r="225" spans="1:65" s="2" customFormat="1" ht="16.5" customHeight="1">
      <c r="A225" s="26"/>
      <c r="B225" s="132"/>
      <c r="C225" s="133" t="s">
        <v>456</v>
      </c>
      <c r="D225" s="133" t="s">
        <v>183</v>
      </c>
      <c r="E225" s="134" t="s">
        <v>457</v>
      </c>
      <c r="F225" s="135" t="s">
        <v>458</v>
      </c>
      <c r="G225" s="136" t="s">
        <v>209</v>
      </c>
      <c r="H225" s="137">
        <v>8.9250000000000007</v>
      </c>
      <c r="I225" s="138">
        <v>3180.2</v>
      </c>
      <c r="J225" s="138">
        <f t="shared" ref="J225:J245" si="30">ROUND(I225*H225,2)</f>
        <v>28383.29</v>
      </c>
      <c r="K225" s="139"/>
      <c r="L225" s="27"/>
      <c r="M225" s="140" t="s">
        <v>1</v>
      </c>
      <c r="N225" s="141" t="s">
        <v>34</v>
      </c>
      <c r="O225" s="142">
        <v>1.224</v>
      </c>
      <c r="P225" s="142">
        <f t="shared" ref="P225:P245" si="31">O225*H225</f>
        <v>10.924200000000001</v>
      </c>
      <c r="Q225" s="142">
        <v>2.45343</v>
      </c>
      <c r="R225" s="142">
        <f t="shared" ref="R225:R245" si="32">Q225*H225</f>
        <v>21.89686275</v>
      </c>
      <c r="S225" s="142">
        <v>0</v>
      </c>
      <c r="T225" s="143">
        <f t="shared" ref="T225:T245" si="33">S225*H225</f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44" t="s">
        <v>187</v>
      </c>
      <c r="AT225" s="144" t="s">
        <v>183</v>
      </c>
      <c r="AU225" s="144" t="s">
        <v>77</v>
      </c>
      <c r="AY225" s="14" t="s">
        <v>182</v>
      </c>
      <c r="BE225" s="145">
        <f t="shared" ref="BE225:BE245" si="34">IF(N225="základní",J225,0)</f>
        <v>28383.29</v>
      </c>
      <c r="BF225" s="145">
        <f t="shared" ref="BF225:BF245" si="35">IF(N225="snížená",J225,0)</f>
        <v>0</v>
      </c>
      <c r="BG225" s="145">
        <f t="shared" ref="BG225:BG245" si="36">IF(N225="zákl. přenesená",J225,0)</f>
        <v>0</v>
      </c>
      <c r="BH225" s="145">
        <f t="shared" ref="BH225:BH245" si="37">IF(N225="sníž. přenesená",J225,0)</f>
        <v>0</v>
      </c>
      <c r="BI225" s="145">
        <f t="shared" ref="BI225:BI245" si="38">IF(N225="nulová",J225,0)</f>
        <v>0</v>
      </c>
      <c r="BJ225" s="14" t="s">
        <v>77</v>
      </c>
      <c r="BK225" s="145">
        <f t="shared" ref="BK225:BK245" si="39">ROUND(I225*H225,2)</f>
        <v>28383.29</v>
      </c>
      <c r="BL225" s="14" t="s">
        <v>187</v>
      </c>
      <c r="BM225" s="144" t="s">
        <v>459</v>
      </c>
    </row>
    <row r="226" spans="1:65" s="2" customFormat="1" ht="16.5" customHeight="1">
      <c r="A226" s="26"/>
      <c r="B226" s="132"/>
      <c r="C226" s="133" t="s">
        <v>312</v>
      </c>
      <c r="D226" s="133" t="s">
        <v>183</v>
      </c>
      <c r="E226" s="134" t="s">
        <v>460</v>
      </c>
      <c r="F226" s="135" t="s">
        <v>461</v>
      </c>
      <c r="G226" s="136" t="s">
        <v>236</v>
      </c>
      <c r="H226" s="137">
        <v>14.22</v>
      </c>
      <c r="I226" s="138">
        <v>180.83</v>
      </c>
      <c r="J226" s="138">
        <f t="shared" si="30"/>
        <v>2571.4</v>
      </c>
      <c r="K226" s="139"/>
      <c r="L226" s="27"/>
      <c r="M226" s="140" t="s">
        <v>1</v>
      </c>
      <c r="N226" s="141" t="s">
        <v>34</v>
      </c>
      <c r="O226" s="142">
        <v>0.14399999999999999</v>
      </c>
      <c r="P226" s="142">
        <f t="shared" si="31"/>
        <v>2.0476799999999997</v>
      </c>
      <c r="Q226" s="142">
        <v>2.6161399999999999E-3</v>
      </c>
      <c r="R226" s="142">
        <f t="shared" si="32"/>
        <v>3.7201510799999997E-2</v>
      </c>
      <c r="S226" s="142">
        <v>0</v>
      </c>
      <c r="T226" s="143">
        <f t="shared" si="3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44" t="s">
        <v>187</v>
      </c>
      <c r="AT226" s="144" t="s">
        <v>183</v>
      </c>
      <c r="AU226" s="144" t="s">
        <v>77</v>
      </c>
      <c r="AY226" s="14" t="s">
        <v>182</v>
      </c>
      <c r="BE226" s="145">
        <f t="shared" si="34"/>
        <v>2571.4</v>
      </c>
      <c r="BF226" s="145">
        <f t="shared" si="35"/>
        <v>0</v>
      </c>
      <c r="BG226" s="145">
        <f t="shared" si="36"/>
        <v>0</v>
      </c>
      <c r="BH226" s="145">
        <f t="shared" si="37"/>
        <v>0</v>
      </c>
      <c r="BI226" s="145">
        <f t="shared" si="38"/>
        <v>0</v>
      </c>
      <c r="BJ226" s="14" t="s">
        <v>77</v>
      </c>
      <c r="BK226" s="145">
        <f t="shared" si="39"/>
        <v>2571.4</v>
      </c>
      <c r="BL226" s="14" t="s">
        <v>187</v>
      </c>
      <c r="BM226" s="144" t="s">
        <v>462</v>
      </c>
    </row>
    <row r="227" spans="1:65" s="2" customFormat="1" ht="16.5" customHeight="1">
      <c r="A227" s="26"/>
      <c r="B227" s="132"/>
      <c r="C227" s="133" t="s">
        <v>463</v>
      </c>
      <c r="D227" s="133" t="s">
        <v>183</v>
      </c>
      <c r="E227" s="134" t="s">
        <v>464</v>
      </c>
      <c r="F227" s="135" t="s">
        <v>465</v>
      </c>
      <c r="G227" s="136" t="s">
        <v>236</v>
      </c>
      <c r="H227" s="137">
        <v>14.22</v>
      </c>
      <c r="I227" s="138">
        <v>63.09</v>
      </c>
      <c r="J227" s="138">
        <f t="shared" si="30"/>
        <v>897.14</v>
      </c>
      <c r="K227" s="139"/>
      <c r="L227" s="27"/>
      <c r="M227" s="140" t="s">
        <v>1</v>
      </c>
      <c r="N227" s="141" t="s">
        <v>34</v>
      </c>
      <c r="O227" s="142">
        <v>0.13500000000000001</v>
      </c>
      <c r="P227" s="142">
        <f t="shared" si="31"/>
        <v>1.9197000000000002</v>
      </c>
      <c r="Q227" s="142">
        <v>0</v>
      </c>
      <c r="R227" s="142">
        <f t="shared" si="32"/>
        <v>0</v>
      </c>
      <c r="S227" s="142">
        <v>0</v>
      </c>
      <c r="T227" s="143">
        <f t="shared" si="3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44" t="s">
        <v>187</v>
      </c>
      <c r="AT227" s="144" t="s">
        <v>183</v>
      </c>
      <c r="AU227" s="144" t="s">
        <v>77</v>
      </c>
      <c r="AY227" s="14" t="s">
        <v>182</v>
      </c>
      <c r="BE227" s="145">
        <f t="shared" si="34"/>
        <v>897.14</v>
      </c>
      <c r="BF227" s="145">
        <f t="shared" si="35"/>
        <v>0</v>
      </c>
      <c r="BG227" s="145">
        <f t="shared" si="36"/>
        <v>0</v>
      </c>
      <c r="BH227" s="145">
        <f t="shared" si="37"/>
        <v>0</v>
      </c>
      <c r="BI227" s="145">
        <f t="shared" si="38"/>
        <v>0</v>
      </c>
      <c r="BJ227" s="14" t="s">
        <v>77</v>
      </c>
      <c r="BK227" s="145">
        <f t="shared" si="39"/>
        <v>897.14</v>
      </c>
      <c r="BL227" s="14" t="s">
        <v>187</v>
      </c>
      <c r="BM227" s="144" t="s">
        <v>466</v>
      </c>
    </row>
    <row r="228" spans="1:65" s="2" customFormat="1" ht="16.5" customHeight="1">
      <c r="A228" s="26"/>
      <c r="B228" s="132"/>
      <c r="C228" s="133" t="s">
        <v>316</v>
      </c>
      <c r="D228" s="133" t="s">
        <v>183</v>
      </c>
      <c r="E228" s="134" t="s">
        <v>467</v>
      </c>
      <c r="F228" s="135" t="s">
        <v>468</v>
      </c>
      <c r="G228" s="136" t="s">
        <v>236</v>
      </c>
      <c r="H228" s="137">
        <v>9.24</v>
      </c>
      <c r="I228" s="138">
        <v>142.97999999999999</v>
      </c>
      <c r="J228" s="138">
        <f t="shared" si="30"/>
        <v>1321.14</v>
      </c>
      <c r="K228" s="139"/>
      <c r="L228" s="27"/>
      <c r="M228" s="140" t="s">
        <v>1</v>
      </c>
      <c r="N228" s="141" t="s">
        <v>34</v>
      </c>
      <c r="O228" s="142">
        <v>0.16900000000000001</v>
      </c>
      <c r="P228" s="142">
        <f t="shared" si="31"/>
        <v>1.5615600000000001</v>
      </c>
      <c r="Q228" s="142">
        <v>8.0555999999999998E-4</v>
      </c>
      <c r="R228" s="142">
        <f t="shared" si="32"/>
        <v>7.4433744000000001E-3</v>
      </c>
      <c r="S228" s="142">
        <v>0</v>
      </c>
      <c r="T228" s="143">
        <f t="shared" si="3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44" t="s">
        <v>187</v>
      </c>
      <c r="AT228" s="144" t="s">
        <v>183</v>
      </c>
      <c r="AU228" s="144" t="s">
        <v>77</v>
      </c>
      <c r="AY228" s="14" t="s">
        <v>182</v>
      </c>
      <c r="BE228" s="145">
        <f t="shared" si="34"/>
        <v>1321.14</v>
      </c>
      <c r="BF228" s="145">
        <f t="shared" si="35"/>
        <v>0</v>
      </c>
      <c r="BG228" s="145">
        <f t="shared" si="36"/>
        <v>0</v>
      </c>
      <c r="BH228" s="145">
        <f t="shared" si="37"/>
        <v>0</v>
      </c>
      <c r="BI228" s="145">
        <f t="shared" si="38"/>
        <v>0</v>
      </c>
      <c r="BJ228" s="14" t="s">
        <v>77</v>
      </c>
      <c r="BK228" s="145">
        <f t="shared" si="39"/>
        <v>1321.14</v>
      </c>
      <c r="BL228" s="14" t="s">
        <v>187</v>
      </c>
      <c r="BM228" s="144" t="s">
        <v>469</v>
      </c>
    </row>
    <row r="229" spans="1:65" s="2" customFormat="1" ht="16.5" customHeight="1">
      <c r="A229" s="26"/>
      <c r="B229" s="132"/>
      <c r="C229" s="133" t="s">
        <v>470</v>
      </c>
      <c r="D229" s="133" t="s">
        <v>183</v>
      </c>
      <c r="E229" s="134" t="s">
        <v>471</v>
      </c>
      <c r="F229" s="135" t="s">
        <v>472</v>
      </c>
      <c r="G229" s="136" t="s">
        <v>236</v>
      </c>
      <c r="H229" s="137">
        <v>9.24</v>
      </c>
      <c r="I229" s="138">
        <v>40.83</v>
      </c>
      <c r="J229" s="138">
        <f t="shared" si="30"/>
        <v>377.27</v>
      </c>
      <c r="K229" s="139"/>
      <c r="L229" s="27"/>
      <c r="M229" s="140" t="s">
        <v>1</v>
      </c>
      <c r="N229" s="141" t="s">
        <v>34</v>
      </c>
      <c r="O229" s="142">
        <v>0.08</v>
      </c>
      <c r="P229" s="142">
        <f t="shared" si="31"/>
        <v>0.73920000000000008</v>
      </c>
      <c r="Q229" s="142">
        <v>0</v>
      </c>
      <c r="R229" s="142">
        <f t="shared" si="32"/>
        <v>0</v>
      </c>
      <c r="S229" s="142">
        <v>0</v>
      </c>
      <c r="T229" s="143">
        <f t="shared" si="3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44" t="s">
        <v>187</v>
      </c>
      <c r="AT229" s="144" t="s">
        <v>183</v>
      </c>
      <c r="AU229" s="144" t="s">
        <v>77</v>
      </c>
      <c r="AY229" s="14" t="s">
        <v>182</v>
      </c>
      <c r="BE229" s="145">
        <f t="shared" si="34"/>
        <v>377.27</v>
      </c>
      <c r="BF229" s="145">
        <f t="shared" si="35"/>
        <v>0</v>
      </c>
      <c r="BG229" s="145">
        <f t="shared" si="36"/>
        <v>0</v>
      </c>
      <c r="BH229" s="145">
        <f t="shared" si="37"/>
        <v>0</v>
      </c>
      <c r="BI229" s="145">
        <f t="shared" si="38"/>
        <v>0</v>
      </c>
      <c r="BJ229" s="14" t="s">
        <v>77</v>
      </c>
      <c r="BK229" s="145">
        <f t="shared" si="39"/>
        <v>377.27</v>
      </c>
      <c r="BL229" s="14" t="s">
        <v>187</v>
      </c>
      <c r="BM229" s="144" t="s">
        <v>473</v>
      </c>
    </row>
    <row r="230" spans="1:65" s="2" customFormat="1" ht="16.5" customHeight="1">
      <c r="A230" s="26"/>
      <c r="B230" s="132"/>
      <c r="C230" s="133" t="s">
        <v>320</v>
      </c>
      <c r="D230" s="133" t="s">
        <v>183</v>
      </c>
      <c r="E230" s="134" t="s">
        <v>474</v>
      </c>
      <c r="F230" s="135" t="s">
        <v>475</v>
      </c>
      <c r="G230" s="136" t="s">
        <v>275</v>
      </c>
      <c r="H230" s="137">
        <v>0.66900000000000004</v>
      </c>
      <c r="I230" s="138">
        <v>30042.880000000001</v>
      </c>
      <c r="J230" s="138">
        <f t="shared" si="30"/>
        <v>20098.689999999999</v>
      </c>
      <c r="K230" s="139"/>
      <c r="L230" s="27"/>
      <c r="M230" s="140" t="s">
        <v>1</v>
      </c>
      <c r="N230" s="141" t="s">
        <v>34</v>
      </c>
      <c r="O230" s="142">
        <v>38.118000000000002</v>
      </c>
      <c r="P230" s="142">
        <f t="shared" si="31"/>
        <v>25.500942000000002</v>
      </c>
      <c r="Q230" s="142">
        <v>1.05515684</v>
      </c>
      <c r="R230" s="142">
        <f t="shared" si="32"/>
        <v>0.70589992596000006</v>
      </c>
      <c r="S230" s="142">
        <v>0</v>
      </c>
      <c r="T230" s="143">
        <f t="shared" si="3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44" t="s">
        <v>187</v>
      </c>
      <c r="AT230" s="144" t="s">
        <v>183</v>
      </c>
      <c r="AU230" s="144" t="s">
        <v>77</v>
      </c>
      <c r="AY230" s="14" t="s">
        <v>182</v>
      </c>
      <c r="BE230" s="145">
        <f t="shared" si="34"/>
        <v>20098.689999999999</v>
      </c>
      <c r="BF230" s="145">
        <f t="shared" si="35"/>
        <v>0</v>
      </c>
      <c r="BG230" s="145">
        <f t="shared" si="36"/>
        <v>0</v>
      </c>
      <c r="BH230" s="145">
        <f t="shared" si="37"/>
        <v>0</v>
      </c>
      <c r="BI230" s="145">
        <f t="shared" si="38"/>
        <v>0</v>
      </c>
      <c r="BJ230" s="14" t="s">
        <v>77</v>
      </c>
      <c r="BK230" s="145">
        <f t="shared" si="39"/>
        <v>20098.689999999999</v>
      </c>
      <c r="BL230" s="14" t="s">
        <v>187</v>
      </c>
      <c r="BM230" s="144" t="s">
        <v>476</v>
      </c>
    </row>
    <row r="231" spans="1:65" s="2" customFormat="1" ht="16.5" customHeight="1">
      <c r="A231" s="26"/>
      <c r="B231" s="132"/>
      <c r="C231" s="133" t="s">
        <v>477</v>
      </c>
      <c r="D231" s="133" t="s">
        <v>183</v>
      </c>
      <c r="E231" s="134" t="s">
        <v>478</v>
      </c>
      <c r="F231" s="135" t="s">
        <v>479</v>
      </c>
      <c r="G231" s="136" t="s">
        <v>186</v>
      </c>
      <c r="H231" s="137">
        <v>12</v>
      </c>
      <c r="I231" s="138">
        <v>1102.5</v>
      </c>
      <c r="J231" s="138">
        <f t="shared" si="30"/>
        <v>13230</v>
      </c>
      <c r="K231" s="139"/>
      <c r="L231" s="27"/>
      <c r="M231" s="140" t="s">
        <v>1</v>
      </c>
      <c r="N231" s="141" t="s">
        <v>34</v>
      </c>
      <c r="O231" s="142">
        <v>0</v>
      </c>
      <c r="P231" s="142">
        <f t="shared" si="31"/>
        <v>0</v>
      </c>
      <c r="Q231" s="142">
        <v>0</v>
      </c>
      <c r="R231" s="142">
        <f t="shared" si="32"/>
        <v>0</v>
      </c>
      <c r="S231" s="142">
        <v>0</v>
      </c>
      <c r="T231" s="143">
        <f t="shared" si="3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44" t="s">
        <v>187</v>
      </c>
      <c r="AT231" s="144" t="s">
        <v>183</v>
      </c>
      <c r="AU231" s="144" t="s">
        <v>77</v>
      </c>
      <c r="AY231" s="14" t="s">
        <v>182</v>
      </c>
      <c r="BE231" s="145">
        <f t="shared" si="34"/>
        <v>13230</v>
      </c>
      <c r="BF231" s="145">
        <f t="shared" si="35"/>
        <v>0</v>
      </c>
      <c r="BG231" s="145">
        <f t="shared" si="36"/>
        <v>0</v>
      </c>
      <c r="BH231" s="145">
        <f t="shared" si="37"/>
        <v>0</v>
      </c>
      <c r="BI231" s="145">
        <f t="shared" si="38"/>
        <v>0</v>
      </c>
      <c r="BJ231" s="14" t="s">
        <v>77</v>
      </c>
      <c r="BK231" s="145">
        <f t="shared" si="39"/>
        <v>13230</v>
      </c>
      <c r="BL231" s="14" t="s">
        <v>187</v>
      </c>
      <c r="BM231" s="144" t="s">
        <v>480</v>
      </c>
    </row>
    <row r="232" spans="1:65" s="2" customFormat="1" ht="21.75" customHeight="1">
      <c r="A232" s="26"/>
      <c r="B232" s="132"/>
      <c r="C232" s="133" t="s">
        <v>324</v>
      </c>
      <c r="D232" s="133" t="s">
        <v>183</v>
      </c>
      <c r="E232" s="134" t="s">
        <v>481</v>
      </c>
      <c r="F232" s="135" t="s">
        <v>482</v>
      </c>
      <c r="G232" s="136" t="s">
        <v>319</v>
      </c>
      <c r="H232" s="137">
        <v>1</v>
      </c>
      <c r="I232" s="138">
        <v>993598.2</v>
      </c>
      <c r="J232" s="138">
        <f t="shared" si="30"/>
        <v>993598.2</v>
      </c>
      <c r="K232" s="139"/>
      <c r="L232" s="27"/>
      <c r="M232" s="140" t="s">
        <v>1</v>
      </c>
      <c r="N232" s="141" t="s">
        <v>34</v>
      </c>
      <c r="O232" s="142">
        <v>0</v>
      </c>
      <c r="P232" s="142">
        <f t="shared" si="31"/>
        <v>0</v>
      </c>
      <c r="Q232" s="142">
        <v>0</v>
      </c>
      <c r="R232" s="142">
        <f t="shared" si="32"/>
        <v>0</v>
      </c>
      <c r="S232" s="142">
        <v>0</v>
      </c>
      <c r="T232" s="143">
        <f t="shared" si="3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44" t="s">
        <v>187</v>
      </c>
      <c r="AT232" s="144" t="s">
        <v>183</v>
      </c>
      <c r="AU232" s="144" t="s">
        <v>77</v>
      </c>
      <c r="AY232" s="14" t="s">
        <v>182</v>
      </c>
      <c r="BE232" s="145">
        <f t="shared" si="34"/>
        <v>993598.2</v>
      </c>
      <c r="BF232" s="145">
        <f t="shared" si="35"/>
        <v>0</v>
      </c>
      <c r="BG232" s="145">
        <f t="shared" si="36"/>
        <v>0</v>
      </c>
      <c r="BH232" s="145">
        <f t="shared" si="37"/>
        <v>0</v>
      </c>
      <c r="BI232" s="145">
        <f t="shared" si="38"/>
        <v>0</v>
      </c>
      <c r="BJ232" s="14" t="s">
        <v>77</v>
      </c>
      <c r="BK232" s="145">
        <f t="shared" si="39"/>
        <v>993598.2</v>
      </c>
      <c r="BL232" s="14" t="s">
        <v>187</v>
      </c>
      <c r="BM232" s="144" t="s">
        <v>483</v>
      </c>
    </row>
    <row r="233" spans="1:65" s="2" customFormat="1" ht="16.5" customHeight="1">
      <c r="A233" s="26"/>
      <c r="B233" s="132"/>
      <c r="C233" s="133" t="s">
        <v>484</v>
      </c>
      <c r="D233" s="133" t="s">
        <v>183</v>
      </c>
      <c r="E233" s="134" t="s">
        <v>485</v>
      </c>
      <c r="F233" s="135" t="s">
        <v>486</v>
      </c>
      <c r="G233" s="136" t="s">
        <v>186</v>
      </c>
      <c r="H233" s="137">
        <v>7</v>
      </c>
      <c r="I233" s="138">
        <v>2373</v>
      </c>
      <c r="J233" s="138">
        <f t="shared" si="30"/>
        <v>16611</v>
      </c>
      <c r="K233" s="139"/>
      <c r="L233" s="27"/>
      <c r="M233" s="140" t="s">
        <v>1</v>
      </c>
      <c r="N233" s="141" t="s">
        <v>34</v>
      </c>
      <c r="O233" s="142">
        <v>0</v>
      </c>
      <c r="P233" s="142">
        <f t="shared" si="31"/>
        <v>0</v>
      </c>
      <c r="Q233" s="142">
        <v>0</v>
      </c>
      <c r="R233" s="142">
        <f t="shared" si="32"/>
        <v>0</v>
      </c>
      <c r="S233" s="142">
        <v>0</v>
      </c>
      <c r="T233" s="143">
        <f t="shared" si="3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44" t="s">
        <v>187</v>
      </c>
      <c r="AT233" s="144" t="s">
        <v>183</v>
      </c>
      <c r="AU233" s="144" t="s">
        <v>77</v>
      </c>
      <c r="AY233" s="14" t="s">
        <v>182</v>
      </c>
      <c r="BE233" s="145">
        <f t="shared" si="34"/>
        <v>16611</v>
      </c>
      <c r="BF233" s="145">
        <f t="shared" si="35"/>
        <v>0</v>
      </c>
      <c r="BG233" s="145">
        <f t="shared" si="36"/>
        <v>0</v>
      </c>
      <c r="BH233" s="145">
        <f t="shared" si="37"/>
        <v>0</v>
      </c>
      <c r="BI233" s="145">
        <f t="shared" si="38"/>
        <v>0</v>
      </c>
      <c r="BJ233" s="14" t="s">
        <v>77</v>
      </c>
      <c r="BK233" s="145">
        <f t="shared" si="39"/>
        <v>16611</v>
      </c>
      <c r="BL233" s="14" t="s">
        <v>187</v>
      </c>
      <c r="BM233" s="144" t="s">
        <v>487</v>
      </c>
    </row>
    <row r="234" spans="1:65" s="2" customFormat="1" ht="21.75" customHeight="1">
      <c r="A234" s="26"/>
      <c r="B234" s="132"/>
      <c r="C234" s="133" t="s">
        <v>327</v>
      </c>
      <c r="D234" s="133" t="s">
        <v>183</v>
      </c>
      <c r="E234" s="134" t="s">
        <v>488</v>
      </c>
      <c r="F234" s="135" t="s">
        <v>489</v>
      </c>
      <c r="G234" s="136" t="s">
        <v>319</v>
      </c>
      <c r="H234" s="137">
        <v>1</v>
      </c>
      <c r="I234" s="138">
        <v>615298.36</v>
      </c>
      <c r="J234" s="138">
        <f t="shared" si="30"/>
        <v>615298.36</v>
      </c>
      <c r="K234" s="139"/>
      <c r="L234" s="27"/>
      <c r="M234" s="140" t="s">
        <v>1</v>
      </c>
      <c r="N234" s="141" t="s">
        <v>34</v>
      </c>
      <c r="O234" s="142">
        <v>0</v>
      </c>
      <c r="P234" s="142">
        <f t="shared" si="31"/>
        <v>0</v>
      </c>
      <c r="Q234" s="142">
        <v>0</v>
      </c>
      <c r="R234" s="142">
        <f t="shared" si="32"/>
        <v>0</v>
      </c>
      <c r="S234" s="142">
        <v>0</v>
      </c>
      <c r="T234" s="143">
        <f t="shared" si="3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44" t="s">
        <v>187</v>
      </c>
      <c r="AT234" s="144" t="s">
        <v>183</v>
      </c>
      <c r="AU234" s="144" t="s">
        <v>77</v>
      </c>
      <c r="AY234" s="14" t="s">
        <v>182</v>
      </c>
      <c r="BE234" s="145">
        <f t="shared" si="34"/>
        <v>615298.36</v>
      </c>
      <c r="BF234" s="145">
        <f t="shared" si="35"/>
        <v>0</v>
      </c>
      <c r="BG234" s="145">
        <f t="shared" si="36"/>
        <v>0</v>
      </c>
      <c r="BH234" s="145">
        <f t="shared" si="37"/>
        <v>0</v>
      </c>
      <c r="BI234" s="145">
        <f t="shared" si="38"/>
        <v>0</v>
      </c>
      <c r="BJ234" s="14" t="s">
        <v>77</v>
      </c>
      <c r="BK234" s="145">
        <f t="shared" si="39"/>
        <v>615298.36</v>
      </c>
      <c r="BL234" s="14" t="s">
        <v>187</v>
      </c>
      <c r="BM234" s="144" t="s">
        <v>490</v>
      </c>
    </row>
    <row r="235" spans="1:65" s="2" customFormat="1" ht="16.5" customHeight="1">
      <c r="A235" s="26"/>
      <c r="B235" s="132"/>
      <c r="C235" s="133" t="s">
        <v>491</v>
      </c>
      <c r="D235" s="133" t="s">
        <v>183</v>
      </c>
      <c r="E235" s="134" t="s">
        <v>492</v>
      </c>
      <c r="F235" s="135" t="s">
        <v>493</v>
      </c>
      <c r="G235" s="136" t="s">
        <v>209</v>
      </c>
      <c r="H235" s="137">
        <v>1.9490000000000001</v>
      </c>
      <c r="I235" s="138">
        <v>5119.7299999999996</v>
      </c>
      <c r="J235" s="138">
        <f t="shared" si="30"/>
        <v>9978.35</v>
      </c>
      <c r="K235" s="139"/>
      <c r="L235" s="27"/>
      <c r="M235" s="140" t="s">
        <v>1</v>
      </c>
      <c r="N235" s="141" t="s">
        <v>34</v>
      </c>
      <c r="O235" s="142">
        <v>2.5129999999999999</v>
      </c>
      <c r="P235" s="142">
        <f t="shared" si="31"/>
        <v>4.897837</v>
      </c>
      <c r="Q235" s="142">
        <v>2.4533657400000002</v>
      </c>
      <c r="R235" s="142">
        <f t="shared" si="32"/>
        <v>4.7816098272600005</v>
      </c>
      <c r="S235" s="142">
        <v>0</v>
      </c>
      <c r="T235" s="143">
        <f t="shared" si="3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44" t="s">
        <v>187</v>
      </c>
      <c r="AT235" s="144" t="s">
        <v>183</v>
      </c>
      <c r="AU235" s="144" t="s">
        <v>77</v>
      </c>
      <c r="AY235" s="14" t="s">
        <v>182</v>
      </c>
      <c r="BE235" s="145">
        <f t="shared" si="34"/>
        <v>9978.35</v>
      </c>
      <c r="BF235" s="145">
        <f t="shared" si="35"/>
        <v>0</v>
      </c>
      <c r="BG235" s="145">
        <f t="shared" si="36"/>
        <v>0</v>
      </c>
      <c r="BH235" s="145">
        <f t="shared" si="37"/>
        <v>0</v>
      </c>
      <c r="BI235" s="145">
        <f t="shared" si="38"/>
        <v>0</v>
      </c>
      <c r="BJ235" s="14" t="s">
        <v>77</v>
      </c>
      <c r="BK235" s="145">
        <f t="shared" si="39"/>
        <v>9978.35</v>
      </c>
      <c r="BL235" s="14" t="s">
        <v>187</v>
      </c>
      <c r="BM235" s="144" t="s">
        <v>494</v>
      </c>
    </row>
    <row r="236" spans="1:65" s="2" customFormat="1" ht="16.5" customHeight="1">
      <c r="A236" s="26"/>
      <c r="B236" s="132"/>
      <c r="C236" s="133" t="s">
        <v>331</v>
      </c>
      <c r="D236" s="133" t="s">
        <v>183</v>
      </c>
      <c r="E236" s="134" t="s">
        <v>495</v>
      </c>
      <c r="F236" s="135" t="s">
        <v>496</v>
      </c>
      <c r="G236" s="136" t="s">
        <v>275</v>
      </c>
      <c r="H236" s="137">
        <v>9.7000000000000003E-2</v>
      </c>
      <c r="I236" s="138">
        <v>29971.83</v>
      </c>
      <c r="J236" s="138">
        <f t="shared" si="30"/>
        <v>2907.27</v>
      </c>
      <c r="K236" s="139"/>
      <c r="L236" s="27"/>
      <c r="M236" s="140" t="s">
        <v>1</v>
      </c>
      <c r="N236" s="141" t="s">
        <v>34</v>
      </c>
      <c r="O236" s="142">
        <v>15.211</v>
      </c>
      <c r="P236" s="142">
        <f t="shared" si="31"/>
        <v>1.4754670000000001</v>
      </c>
      <c r="Q236" s="142">
        <v>1.0627727796999999</v>
      </c>
      <c r="R236" s="142">
        <f t="shared" si="32"/>
        <v>0.10308895963089999</v>
      </c>
      <c r="S236" s="142">
        <v>0</v>
      </c>
      <c r="T236" s="143">
        <f t="shared" si="3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44" t="s">
        <v>187</v>
      </c>
      <c r="AT236" s="144" t="s">
        <v>183</v>
      </c>
      <c r="AU236" s="144" t="s">
        <v>77</v>
      </c>
      <c r="AY236" s="14" t="s">
        <v>182</v>
      </c>
      <c r="BE236" s="145">
        <f t="shared" si="34"/>
        <v>2907.27</v>
      </c>
      <c r="BF236" s="145">
        <f t="shared" si="35"/>
        <v>0</v>
      </c>
      <c r="BG236" s="145">
        <f t="shared" si="36"/>
        <v>0</v>
      </c>
      <c r="BH236" s="145">
        <f t="shared" si="37"/>
        <v>0</v>
      </c>
      <c r="BI236" s="145">
        <f t="shared" si="38"/>
        <v>0</v>
      </c>
      <c r="BJ236" s="14" t="s">
        <v>77</v>
      </c>
      <c r="BK236" s="145">
        <f t="shared" si="39"/>
        <v>2907.27</v>
      </c>
      <c r="BL236" s="14" t="s">
        <v>187</v>
      </c>
      <c r="BM236" s="144" t="s">
        <v>497</v>
      </c>
    </row>
    <row r="237" spans="1:65" s="2" customFormat="1" ht="16.5" customHeight="1">
      <c r="A237" s="26"/>
      <c r="B237" s="132"/>
      <c r="C237" s="133" t="s">
        <v>498</v>
      </c>
      <c r="D237" s="133" t="s">
        <v>183</v>
      </c>
      <c r="E237" s="134" t="s">
        <v>499</v>
      </c>
      <c r="F237" s="135" t="s">
        <v>500</v>
      </c>
      <c r="G237" s="136" t="s">
        <v>236</v>
      </c>
      <c r="H237" s="137">
        <v>3.5910000000000002</v>
      </c>
      <c r="I237" s="138">
        <v>595.41</v>
      </c>
      <c r="J237" s="138">
        <f t="shared" si="30"/>
        <v>2138.12</v>
      </c>
      <c r="K237" s="139"/>
      <c r="L237" s="27"/>
      <c r="M237" s="140" t="s">
        <v>1</v>
      </c>
      <c r="N237" s="141" t="s">
        <v>34</v>
      </c>
      <c r="O237" s="142">
        <v>0.83899999999999997</v>
      </c>
      <c r="P237" s="142">
        <f t="shared" si="31"/>
        <v>3.0128490000000001</v>
      </c>
      <c r="Q237" s="142">
        <v>6.5846400000000001E-3</v>
      </c>
      <c r="R237" s="142">
        <f t="shared" si="32"/>
        <v>2.3645442240000002E-2</v>
      </c>
      <c r="S237" s="142">
        <v>0</v>
      </c>
      <c r="T237" s="143">
        <f t="shared" si="3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44" t="s">
        <v>187</v>
      </c>
      <c r="AT237" s="144" t="s">
        <v>183</v>
      </c>
      <c r="AU237" s="144" t="s">
        <v>77</v>
      </c>
      <c r="AY237" s="14" t="s">
        <v>182</v>
      </c>
      <c r="BE237" s="145">
        <f t="shared" si="34"/>
        <v>2138.12</v>
      </c>
      <c r="BF237" s="145">
        <f t="shared" si="35"/>
        <v>0</v>
      </c>
      <c r="BG237" s="145">
        <f t="shared" si="36"/>
        <v>0</v>
      </c>
      <c r="BH237" s="145">
        <f t="shared" si="37"/>
        <v>0</v>
      </c>
      <c r="BI237" s="145">
        <f t="shared" si="38"/>
        <v>0</v>
      </c>
      <c r="BJ237" s="14" t="s">
        <v>77</v>
      </c>
      <c r="BK237" s="145">
        <f t="shared" si="39"/>
        <v>2138.12</v>
      </c>
      <c r="BL237" s="14" t="s">
        <v>187</v>
      </c>
      <c r="BM237" s="144" t="s">
        <v>501</v>
      </c>
    </row>
    <row r="238" spans="1:65" s="2" customFormat="1" ht="16.5" customHeight="1">
      <c r="A238" s="26"/>
      <c r="B238" s="132"/>
      <c r="C238" s="133" t="s">
        <v>334</v>
      </c>
      <c r="D238" s="133" t="s">
        <v>183</v>
      </c>
      <c r="E238" s="134" t="s">
        <v>502</v>
      </c>
      <c r="F238" s="135" t="s">
        <v>503</v>
      </c>
      <c r="G238" s="136" t="s">
        <v>236</v>
      </c>
      <c r="H238" s="137">
        <v>3.5910000000000002</v>
      </c>
      <c r="I238" s="138">
        <v>121.5</v>
      </c>
      <c r="J238" s="138">
        <f t="shared" si="30"/>
        <v>436.31</v>
      </c>
      <c r="K238" s="139"/>
      <c r="L238" s="27"/>
      <c r="M238" s="140" t="s">
        <v>1</v>
      </c>
      <c r="N238" s="141" t="s">
        <v>34</v>
      </c>
      <c r="O238" s="142">
        <v>0.26</v>
      </c>
      <c r="P238" s="142">
        <f t="shared" si="31"/>
        <v>0.93366000000000005</v>
      </c>
      <c r="Q238" s="142">
        <v>0</v>
      </c>
      <c r="R238" s="142">
        <f t="shared" si="32"/>
        <v>0</v>
      </c>
      <c r="S238" s="142">
        <v>0</v>
      </c>
      <c r="T238" s="143">
        <f t="shared" si="3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44" t="s">
        <v>187</v>
      </c>
      <c r="AT238" s="144" t="s">
        <v>183</v>
      </c>
      <c r="AU238" s="144" t="s">
        <v>77</v>
      </c>
      <c r="AY238" s="14" t="s">
        <v>182</v>
      </c>
      <c r="BE238" s="145">
        <f t="shared" si="34"/>
        <v>436.31</v>
      </c>
      <c r="BF238" s="145">
        <f t="shared" si="35"/>
        <v>0</v>
      </c>
      <c r="BG238" s="145">
        <f t="shared" si="36"/>
        <v>0</v>
      </c>
      <c r="BH238" s="145">
        <f t="shared" si="37"/>
        <v>0</v>
      </c>
      <c r="BI238" s="145">
        <f t="shared" si="38"/>
        <v>0</v>
      </c>
      <c r="BJ238" s="14" t="s">
        <v>77</v>
      </c>
      <c r="BK238" s="145">
        <f t="shared" si="39"/>
        <v>436.31</v>
      </c>
      <c r="BL238" s="14" t="s">
        <v>187</v>
      </c>
      <c r="BM238" s="144" t="s">
        <v>504</v>
      </c>
    </row>
    <row r="239" spans="1:65" s="2" customFormat="1" ht="16.5" customHeight="1">
      <c r="A239" s="26"/>
      <c r="B239" s="132"/>
      <c r="C239" s="133" t="s">
        <v>505</v>
      </c>
      <c r="D239" s="133" t="s">
        <v>183</v>
      </c>
      <c r="E239" s="134" t="s">
        <v>506</v>
      </c>
      <c r="F239" s="135" t="s">
        <v>507</v>
      </c>
      <c r="G239" s="136" t="s">
        <v>236</v>
      </c>
      <c r="H239" s="137">
        <v>1464.3</v>
      </c>
      <c r="I239" s="138">
        <v>792.75</v>
      </c>
      <c r="J239" s="138">
        <f t="shared" si="30"/>
        <v>1160823.83</v>
      </c>
      <c r="K239" s="139"/>
      <c r="L239" s="27"/>
      <c r="M239" s="140" t="s">
        <v>1</v>
      </c>
      <c r="N239" s="141" t="s">
        <v>34</v>
      </c>
      <c r="O239" s="142">
        <v>0</v>
      </c>
      <c r="P239" s="142">
        <f t="shared" si="31"/>
        <v>0</v>
      </c>
      <c r="Q239" s="142">
        <v>0</v>
      </c>
      <c r="R239" s="142">
        <f t="shared" si="32"/>
        <v>0</v>
      </c>
      <c r="S239" s="142">
        <v>0</v>
      </c>
      <c r="T239" s="143">
        <f t="shared" si="3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44" t="s">
        <v>187</v>
      </c>
      <c r="AT239" s="144" t="s">
        <v>183</v>
      </c>
      <c r="AU239" s="144" t="s">
        <v>77</v>
      </c>
      <c r="AY239" s="14" t="s">
        <v>182</v>
      </c>
      <c r="BE239" s="145">
        <f t="shared" si="34"/>
        <v>1160823.83</v>
      </c>
      <c r="BF239" s="145">
        <f t="shared" si="35"/>
        <v>0</v>
      </c>
      <c r="BG239" s="145">
        <f t="shared" si="36"/>
        <v>0</v>
      </c>
      <c r="BH239" s="145">
        <f t="shared" si="37"/>
        <v>0</v>
      </c>
      <c r="BI239" s="145">
        <f t="shared" si="38"/>
        <v>0</v>
      </c>
      <c r="BJ239" s="14" t="s">
        <v>77</v>
      </c>
      <c r="BK239" s="145">
        <f t="shared" si="39"/>
        <v>1160823.83</v>
      </c>
      <c r="BL239" s="14" t="s">
        <v>187</v>
      </c>
      <c r="BM239" s="144" t="s">
        <v>508</v>
      </c>
    </row>
    <row r="240" spans="1:65" s="2" customFormat="1" ht="21.75" customHeight="1">
      <c r="A240" s="26"/>
      <c r="B240" s="132"/>
      <c r="C240" s="133" t="s">
        <v>338</v>
      </c>
      <c r="D240" s="133" t="s">
        <v>183</v>
      </c>
      <c r="E240" s="134" t="s">
        <v>509</v>
      </c>
      <c r="F240" s="135" t="s">
        <v>510</v>
      </c>
      <c r="G240" s="136" t="s">
        <v>236</v>
      </c>
      <c r="H240" s="137">
        <v>1464.3</v>
      </c>
      <c r="I240" s="138">
        <v>338.1</v>
      </c>
      <c r="J240" s="138">
        <f t="shared" si="30"/>
        <v>495079.83</v>
      </c>
      <c r="K240" s="139"/>
      <c r="L240" s="27"/>
      <c r="M240" s="140" t="s">
        <v>1</v>
      </c>
      <c r="N240" s="141" t="s">
        <v>34</v>
      </c>
      <c r="O240" s="142">
        <v>0</v>
      </c>
      <c r="P240" s="142">
        <f t="shared" si="31"/>
        <v>0</v>
      </c>
      <c r="Q240" s="142">
        <v>0</v>
      </c>
      <c r="R240" s="142">
        <f t="shared" si="32"/>
        <v>0</v>
      </c>
      <c r="S240" s="142">
        <v>0</v>
      </c>
      <c r="T240" s="143">
        <f t="shared" si="3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44" t="s">
        <v>187</v>
      </c>
      <c r="AT240" s="144" t="s">
        <v>183</v>
      </c>
      <c r="AU240" s="144" t="s">
        <v>77</v>
      </c>
      <c r="AY240" s="14" t="s">
        <v>182</v>
      </c>
      <c r="BE240" s="145">
        <f t="shared" si="34"/>
        <v>495079.83</v>
      </c>
      <c r="BF240" s="145">
        <f t="shared" si="35"/>
        <v>0</v>
      </c>
      <c r="BG240" s="145">
        <f t="shared" si="36"/>
        <v>0</v>
      </c>
      <c r="BH240" s="145">
        <f t="shared" si="37"/>
        <v>0</v>
      </c>
      <c r="BI240" s="145">
        <f t="shared" si="38"/>
        <v>0</v>
      </c>
      <c r="BJ240" s="14" t="s">
        <v>77</v>
      </c>
      <c r="BK240" s="145">
        <f t="shared" si="39"/>
        <v>495079.83</v>
      </c>
      <c r="BL240" s="14" t="s">
        <v>187</v>
      </c>
      <c r="BM240" s="144" t="s">
        <v>511</v>
      </c>
    </row>
    <row r="241" spans="1:65" s="2" customFormat="1" ht="16.5" customHeight="1">
      <c r="A241" s="26"/>
      <c r="B241" s="132"/>
      <c r="C241" s="133" t="s">
        <v>512</v>
      </c>
      <c r="D241" s="133" t="s">
        <v>183</v>
      </c>
      <c r="E241" s="134" t="s">
        <v>513</v>
      </c>
      <c r="F241" s="135" t="s">
        <v>514</v>
      </c>
      <c r="G241" s="136" t="s">
        <v>236</v>
      </c>
      <c r="H241" s="137">
        <v>330.02</v>
      </c>
      <c r="I241" s="138">
        <v>577.5</v>
      </c>
      <c r="J241" s="138">
        <f t="shared" si="30"/>
        <v>190586.55</v>
      </c>
      <c r="K241" s="139"/>
      <c r="L241" s="27"/>
      <c r="M241" s="140" t="s">
        <v>1</v>
      </c>
      <c r="N241" s="141" t="s">
        <v>34</v>
      </c>
      <c r="O241" s="142">
        <v>0</v>
      </c>
      <c r="P241" s="142">
        <f t="shared" si="31"/>
        <v>0</v>
      </c>
      <c r="Q241" s="142">
        <v>0</v>
      </c>
      <c r="R241" s="142">
        <f t="shared" si="32"/>
        <v>0</v>
      </c>
      <c r="S241" s="142">
        <v>0</v>
      </c>
      <c r="T241" s="143">
        <f t="shared" si="3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44" t="s">
        <v>187</v>
      </c>
      <c r="AT241" s="144" t="s">
        <v>183</v>
      </c>
      <c r="AU241" s="144" t="s">
        <v>77</v>
      </c>
      <c r="AY241" s="14" t="s">
        <v>182</v>
      </c>
      <c r="BE241" s="145">
        <f t="shared" si="34"/>
        <v>190586.55</v>
      </c>
      <c r="BF241" s="145">
        <f t="shared" si="35"/>
        <v>0</v>
      </c>
      <c r="BG241" s="145">
        <f t="shared" si="36"/>
        <v>0</v>
      </c>
      <c r="BH241" s="145">
        <f t="shared" si="37"/>
        <v>0</v>
      </c>
      <c r="BI241" s="145">
        <f t="shared" si="38"/>
        <v>0</v>
      </c>
      <c r="BJ241" s="14" t="s">
        <v>77</v>
      </c>
      <c r="BK241" s="145">
        <f t="shared" si="39"/>
        <v>190586.55</v>
      </c>
      <c r="BL241" s="14" t="s">
        <v>187</v>
      </c>
      <c r="BM241" s="144" t="s">
        <v>515</v>
      </c>
    </row>
    <row r="242" spans="1:65" s="2" customFormat="1" ht="16.5" customHeight="1">
      <c r="A242" s="26"/>
      <c r="B242" s="132"/>
      <c r="C242" s="133" t="s">
        <v>358</v>
      </c>
      <c r="D242" s="133" t="s">
        <v>183</v>
      </c>
      <c r="E242" s="134" t="s">
        <v>516</v>
      </c>
      <c r="F242" s="135" t="s">
        <v>517</v>
      </c>
      <c r="G242" s="136" t="s">
        <v>236</v>
      </c>
      <c r="H242" s="137">
        <v>55.9</v>
      </c>
      <c r="I242" s="138">
        <v>609</v>
      </c>
      <c r="J242" s="138">
        <f t="shared" si="30"/>
        <v>34043.1</v>
      </c>
      <c r="K242" s="139"/>
      <c r="L242" s="27"/>
      <c r="M242" s="140" t="s">
        <v>1</v>
      </c>
      <c r="N242" s="141" t="s">
        <v>34</v>
      </c>
      <c r="O242" s="142">
        <v>0</v>
      </c>
      <c r="P242" s="142">
        <f t="shared" si="31"/>
        <v>0</v>
      </c>
      <c r="Q242" s="142">
        <v>0</v>
      </c>
      <c r="R242" s="142">
        <f t="shared" si="32"/>
        <v>0</v>
      </c>
      <c r="S242" s="142">
        <v>0</v>
      </c>
      <c r="T242" s="143">
        <f t="shared" si="3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44" t="s">
        <v>187</v>
      </c>
      <c r="AT242" s="144" t="s">
        <v>183</v>
      </c>
      <c r="AU242" s="144" t="s">
        <v>77</v>
      </c>
      <c r="AY242" s="14" t="s">
        <v>182</v>
      </c>
      <c r="BE242" s="145">
        <f t="shared" si="34"/>
        <v>34043.1</v>
      </c>
      <c r="BF242" s="145">
        <f t="shared" si="35"/>
        <v>0</v>
      </c>
      <c r="BG242" s="145">
        <f t="shared" si="36"/>
        <v>0</v>
      </c>
      <c r="BH242" s="145">
        <f t="shared" si="37"/>
        <v>0</v>
      </c>
      <c r="BI242" s="145">
        <f t="shared" si="38"/>
        <v>0</v>
      </c>
      <c r="BJ242" s="14" t="s">
        <v>77</v>
      </c>
      <c r="BK242" s="145">
        <f t="shared" si="39"/>
        <v>34043.1</v>
      </c>
      <c r="BL242" s="14" t="s">
        <v>187</v>
      </c>
      <c r="BM242" s="144" t="s">
        <v>518</v>
      </c>
    </row>
    <row r="243" spans="1:65" s="2" customFormat="1" ht="16.5" customHeight="1">
      <c r="A243" s="26"/>
      <c r="B243" s="132"/>
      <c r="C243" s="133" t="s">
        <v>519</v>
      </c>
      <c r="D243" s="133" t="s">
        <v>183</v>
      </c>
      <c r="E243" s="134" t="s">
        <v>520</v>
      </c>
      <c r="F243" s="135" t="s">
        <v>521</v>
      </c>
      <c r="G243" s="136" t="s">
        <v>236</v>
      </c>
      <c r="H243" s="137">
        <v>3.57</v>
      </c>
      <c r="I243" s="138">
        <v>609</v>
      </c>
      <c r="J243" s="138">
        <f t="shared" si="30"/>
        <v>2174.13</v>
      </c>
      <c r="K243" s="139"/>
      <c r="L243" s="27"/>
      <c r="M243" s="140" t="s">
        <v>1</v>
      </c>
      <c r="N243" s="141" t="s">
        <v>34</v>
      </c>
      <c r="O243" s="142">
        <v>0</v>
      </c>
      <c r="P243" s="142">
        <f t="shared" si="31"/>
        <v>0</v>
      </c>
      <c r="Q243" s="142">
        <v>0</v>
      </c>
      <c r="R243" s="142">
        <f t="shared" si="32"/>
        <v>0</v>
      </c>
      <c r="S243" s="142">
        <v>0</v>
      </c>
      <c r="T243" s="143">
        <f t="shared" si="3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44" t="s">
        <v>187</v>
      </c>
      <c r="AT243" s="144" t="s">
        <v>183</v>
      </c>
      <c r="AU243" s="144" t="s">
        <v>77</v>
      </c>
      <c r="AY243" s="14" t="s">
        <v>182</v>
      </c>
      <c r="BE243" s="145">
        <f t="shared" si="34"/>
        <v>2174.13</v>
      </c>
      <c r="BF243" s="145">
        <f t="shared" si="35"/>
        <v>0</v>
      </c>
      <c r="BG243" s="145">
        <f t="shared" si="36"/>
        <v>0</v>
      </c>
      <c r="BH243" s="145">
        <f t="shared" si="37"/>
        <v>0</v>
      </c>
      <c r="BI243" s="145">
        <f t="shared" si="38"/>
        <v>0</v>
      </c>
      <c r="BJ243" s="14" t="s">
        <v>77</v>
      </c>
      <c r="BK243" s="145">
        <f t="shared" si="39"/>
        <v>2174.13</v>
      </c>
      <c r="BL243" s="14" t="s">
        <v>187</v>
      </c>
      <c r="BM243" s="144" t="s">
        <v>522</v>
      </c>
    </row>
    <row r="244" spans="1:65" s="2" customFormat="1" ht="16.5" customHeight="1">
      <c r="A244" s="26"/>
      <c r="B244" s="132"/>
      <c r="C244" s="133" t="s">
        <v>362</v>
      </c>
      <c r="D244" s="133" t="s">
        <v>183</v>
      </c>
      <c r="E244" s="134" t="s">
        <v>523</v>
      </c>
      <c r="F244" s="135" t="s">
        <v>524</v>
      </c>
      <c r="G244" s="136" t="s">
        <v>236</v>
      </c>
      <c r="H244" s="137">
        <v>66.540000000000006</v>
      </c>
      <c r="I244" s="138">
        <v>52.5</v>
      </c>
      <c r="J244" s="138">
        <f t="shared" si="30"/>
        <v>3493.35</v>
      </c>
      <c r="K244" s="139"/>
      <c r="L244" s="27"/>
      <c r="M244" s="140" t="s">
        <v>1</v>
      </c>
      <c r="N244" s="141" t="s">
        <v>34</v>
      </c>
      <c r="O244" s="142">
        <v>0</v>
      </c>
      <c r="P244" s="142">
        <f t="shared" si="31"/>
        <v>0</v>
      </c>
      <c r="Q244" s="142">
        <v>0</v>
      </c>
      <c r="R244" s="142">
        <f t="shared" si="32"/>
        <v>0</v>
      </c>
      <c r="S244" s="142">
        <v>0</v>
      </c>
      <c r="T244" s="143">
        <f t="shared" si="3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44" t="s">
        <v>187</v>
      </c>
      <c r="AT244" s="144" t="s">
        <v>183</v>
      </c>
      <c r="AU244" s="144" t="s">
        <v>77</v>
      </c>
      <c r="AY244" s="14" t="s">
        <v>182</v>
      </c>
      <c r="BE244" s="145">
        <f t="shared" si="34"/>
        <v>3493.35</v>
      </c>
      <c r="BF244" s="145">
        <f t="shared" si="35"/>
        <v>0</v>
      </c>
      <c r="BG244" s="145">
        <f t="shared" si="36"/>
        <v>0</v>
      </c>
      <c r="BH244" s="145">
        <f t="shared" si="37"/>
        <v>0</v>
      </c>
      <c r="BI244" s="145">
        <f t="shared" si="38"/>
        <v>0</v>
      </c>
      <c r="BJ244" s="14" t="s">
        <v>77</v>
      </c>
      <c r="BK244" s="145">
        <f t="shared" si="39"/>
        <v>3493.35</v>
      </c>
      <c r="BL244" s="14" t="s">
        <v>187</v>
      </c>
      <c r="BM244" s="144" t="s">
        <v>525</v>
      </c>
    </row>
    <row r="245" spans="1:65" s="2" customFormat="1" ht="16.5" customHeight="1">
      <c r="A245" s="26"/>
      <c r="B245" s="132"/>
      <c r="C245" s="133" t="s">
        <v>526</v>
      </c>
      <c r="D245" s="133" t="s">
        <v>183</v>
      </c>
      <c r="E245" s="134" t="s">
        <v>527</v>
      </c>
      <c r="F245" s="135" t="s">
        <v>528</v>
      </c>
      <c r="G245" s="136" t="s">
        <v>236</v>
      </c>
      <c r="H245" s="137">
        <v>38.94</v>
      </c>
      <c r="I245" s="138">
        <v>31.5</v>
      </c>
      <c r="J245" s="138">
        <f t="shared" si="30"/>
        <v>1226.6099999999999</v>
      </c>
      <c r="K245" s="139"/>
      <c r="L245" s="27"/>
      <c r="M245" s="140" t="s">
        <v>1</v>
      </c>
      <c r="N245" s="141" t="s">
        <v>34</v>
      </c>
      <c r="O245" s="142">
        <v>0</v>
      </c>
      <c r="P245" s="142">
        <f t="shared" si="31"/>
        <v>0</v>
      </c>
      <c r="Q245" s="142">
        <v>0</v>
      </c>
      <c r="R245" s="142">
        <f t="shared" si="32"/>
        <v>0</v>
      </c>
      <c r="S245" s="142">
        <v>0</v>
      </c>
      <c r="T245" s="143">
        <f t="shared" si="3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44" t="s">
        <v>187</v>
      </c>
      <c r="AT245" s="144" t="s">
        <v>183</v>
      </c>
      <c r="AU245" s="144" t="s">
        <v>77</v>
      </c>
      <c r="AY245" s="14" t="s">
        <v>182</v>
      </c>
      <c r="BE245" s="145">
        <f t="shared" si="34"/>
        <v>1226.6099999999999</v>
      </c>
      <c r="BF245" s="145">
        <f t="shared" si="35"/>
        <v>0</v>
      </c>
      <c r="BG245" s="145">
        <f t="shared" si="36"/>
        <v>0</v>
      </c>
      <c r="BH245" s="145">
        <f t="shared" si="37"/>
        <v>0</v>
      </c>
      <c r="BI245" s="145">
        <f t="shared" si="38"/>
        <v>0</v>
      </c>
      <c r="BJ245" s="14" t="s">
        <v>77</v>
      </c>
      <c r="BK245" s="145">
        <f t="shared" si="39"/>
        <v>1226.6099999999999</v>
      </c>
      <c r="BL245" s="14" t="s">
        <v>187</v>
      </c>
      <c r="BM245" s="144" t="s">
        <v>529</v>
      </c>
    </row>
    <row r="246" spans="1:65" s="11" customFormat="1" ht="25.9" customHeight="1">
      <c r="B246" s="122"/>
      <c r="D246" s="123" t="s">
        <v>68</v>
      </c>
      <c r="E246" s="124" t="s">
        <v>283</v>
      </c>
      <c r="F246" s="124" t="s">
        <v>530</v>
      </c>
      <c r="J246" s="125">
        <f>BK246</f>
        <v>193021.47</v>
      </c>
      <c r="L246" s="122"/>
      <c r="M246" s="126"/>
      <c r="N246" s="127"/>
      <c r="O246" s="127"/>
      <c r="P246" s="128">
        <f>P247</f>
        <v>338.54569999999995</v>
      </c>
      <c r="Q246" s="127"/>
      <c r="R246" s="128">
        <f>R247</f>
        <v>13.239297799999999</v>
      </c>
      <c r="S246" s="127"/>
      <c r="T246" s="129">
        <f>T247</f>
        <v>0</v>
      </c>
      <c r="AR246" s="123" t="s">
        <v>77</v>
      </c>
      <c r="AT246" s="130" t="s">
        <v>68</v>
      </c>
      <c r="AU246" s="130" t="s">
        <v>69</v>
      </c>
      <c r="AY246" s="123" t="s">
        <v>182</v>
      </c>
      <c r="BK246" s="131">
        <f>BK247</f>
        <v>193021.47</v>
      </c>
    </row>
    <row r="247" spans="1:65" s="2" customFormat="1" ht="21.75" customHeight="1">
      <c r="A247" s="26"/>
      <c r="B247" s="132"/>
      <c r="C247" s="133" t="s">
        <v>365</v>
      </c>
      <c r="D247" s="133" t="s">
        <v>183</v>
      </c>
      <c r="E247" s="134" t="s">
        <v>531</v>
      </c>
      <c r="F247" s="135" t="s">
        <v>532</v>
      </c>
      <c r="G247" s="136" t="s">
        <v>236</v>
      </c>
      <c r="H247" s="137">
        <v>720.31</v>
      </c>
      <c r="I247" s="138">
        <v>267.97000000000003</v>
      </c>
      <c r="J247" s="138">
        <f>ROUND(I247*H247,2)</f>
        <v>193021.47</v>
      </c>
      <c r="K247" s="139"/>
      <c r="L247" s="27"/>
      <c r="M247" s="140" t="s">
        <v>1</v>
      </c>
      <c r="N247" s="141" t="s">
        <v>34</v>
      </c>
      <c r="O247" s="142">
        <v>0.47</v>
      </c>
      <c r="P247" s="142">
        <f>O247*H247</f>
        <v>338.54569999999995</v>
      </c>
      <c r="Q247" s="142">
        <v>1.8380000000000001E-2</v>
      </c>
      <c r="R247" s="142">
        <f>Q247*H247</f>
        <v>13.239297799999999</v>
      </c>
      <c r="S247" s="142">
        <v>0</v>
      </c>
      <c r="T247" s="143">
        <f>S247*H247</f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44" t="s">
        <v>187</v>
      </c>
      <c r="AT247" s="144" t="s">
        <v>183</v>
      </c>
      <c r="AU247" s="144" t="s">
        <v>77</v>
      </c>
      <c r="AY247" s="14" t="s">
        <v>182</v>
      </c>
      <c r="BE247" s="145">
        <f>IF(N247="základní",J247,0)</f>
        <v>193021.47</v>
      </c>
      <c r="BF247" s="145">
        <f>IF(N247="snížená",J247,0)</f>
        <v>0</v>
      </c>
      <c r="BG247" s="145">
        <f>IF(N247="zákl. přenesená",J247,0)</f>
        <v>0</v>
      </c>
      <c r="BH247" s="145">
        <f>IF(N247="sníž. přenesená",J247,0)</f>
        <v>0</v>
      </c>
      <c r="BI247" s="145">
        <f>IF(N247="nulová",J247,0)</f>
        <v>0</v>
      </c>
      <c r="BJ247" s="14" t="s">
        <v>77</v>
      </c>
      <c r="BK247" s="145">
        <f>ROUND(I247*H247,2)</f>
        <v>193021.47</v>
      </c>
      <c r="BL247" s="14" t="s">
        <v>187</v>
      </c>
      <c r="BM247" s="144" t="s">
        <v>533</v>
      </c>
    </row>
    <row r="248" spans="1:65" s="11" customFormat="1" ht="25.9" customHeight="1">
      <c r="B248" s="122"/>
      <c r="D248" s="123" t="s">
        <v>68</v>
      </c>
      <c r="E248" s="124" t="s">
        <v>287</v>
      </c>
      <c r="F248" s="124" t="s">
        <v>534</v>
      </c>
      <c r="J248" s="125">
        <f>BK248</f>
        <v>202110.3</v>
      </c>
      <c r="L248" s="122"/>
      <c r="M248" s="126"/>
      <c r="N248" s="127"/>
      <c r="O248" s="127"/>
      <c r="P248" s="128">
        <f>P249</f>
        <v>0</v>
      </c>
      <c r="Q248" s="127"/>
      <c r="R248" s="128">
        <f>R249</f>
        <v>0</v>
      </c>
      <c r="S248" s="127"/>
      <c r="T248" s="129">
        <f>T249</f>
        <v>0</v>
      </c>
      <c r="AR248" s="123" t="s">
        <v>77</v>
      </c>
      <c r="AT248" s="130" t="s">
        <v>68</v>
      </c>
      <c r="AU248" s="130" t="s">
        <v>69</v>
      </c>
      <c r="AY248" s="123" t="s">
        <v>182</v>
      </c>
      <c r="BK248" s="131">
        <f>BK249</f>
        <v>202110.3</v>
      </c>
    </row>
    <row r="249" spans="1:65" s="2" customFormat="1" ht="21.75" customHeight="1">
      <c r="A249" s="26"/>
      <c r="B249" s="132"/>
      <c r="C249" s="133" t="s">
        <v>535</v>
      </c>
      <c r="D249" s="133" t="s">
        <v>183</v>
      </c>
      <c r="E249" s="134" t="s">
        <v>536</v>
      </c>
      <c r="F249" s="135" t="s">
        <v>537</v>
      </c>
      <c r="G249" s="136" t="s">
        <v>236</v>
      </c>
      <c r="H249" s="137">
        <v>183.32</v>
      </c>
      <c r="I249" s="138">
        <v>1102.5</v>
      </c>
      <c r="J249" s="138">
        <f>ROUND(I249*H249,2)</f>
        <v>202110.3</v>
      </c>
      <c r="K249" s="139"/>
      <c r="L249" s="27"/>
      <c r="M249" s="140" t="s">
        <v>1</v>
      </c>
      <c r="N249" s="141" t="s">
        <v>34</v>
      </c>
      <c r="O249" s="142">
        <v>0</v>
      </c>
      <c r="P249" s="142">
        <f>O249*H249</f>
        <v>0</v>
      </c>
      <c r="Q249" s="142">
        <v>0</v>
      </c>
      <c r="R249" s="142">
        <f>Q249*H249</f>
        <v>0</v>
      </c>
      <c r="S249" s="142">
        <v>0</v>
      </c>
      <c r="T249" s="143">
        <f>S249*H249</f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44" t="s">
        <v>187</v>
      </c>
      <c r="AT249" s="144" t="s">
        <v>183</v>
      </c>
      <c r="AU249" s="144" t="s">
        <v>77</v>
      </c>
      <c r="AY249" s="14" t="s">
        <v>182</v>
      </c>
      <c r="BE249" s="145">
        <f>IF(N249="základní",J249,0)</f>
        <v>202110.3</v>
      </c>
      <c r="BF249" s="145">
        <f>IF(N249="snížená",J249,0)</f>
        <v>0</v>
      </c>
      <c r="BG249" s="145">
        <f>IF(N249="zákl. přenesená",J249,0)</f>
        <v>0</v>
      </c>
      <c r="BH249" s="145">
        <f>IF(N249="sníž. přenesená",J249,0)</f>
        <v>0</v>
      </c>
      <c r="BI249" s="145">
        <f>IF(N249="nulová",J249,0)</f>
        <v>0</v>
      </c>
      <c r="BJ249" s="14" t="s">
        <v>77</v>
      </c>
      <c r="BK249" s="145">
        <f>ROUND(I249*H249,2)</f>
        <v>202110.3</v>
      </c>
      <c r="BL249" s="14" t="s">
        <v>187</v>
      </c>
      <c r="BM249" s="144" t="s">
        <v>538</v>
      </c>
    </row>
    <row r="250" spans="1:65" s="11" customFormat="1" ht="25.9" customHeight="1">
      <c r="B250" s="122"/>
      <c r="D250" s="123" t="s">
        <v>68</v>
      </c>
      <c r="E250" s="124" t="s">
        <v>416</v>
      </c>
      <c r="F250" s="124" t="s">
        <v>539</v>
      </c>
      <c r="J250" s="125">
        <f>BK250</f>
        <v>1431804</v>
      </c>
      <c r="L250" s="122"/>
      <c r="M250" s="126"/>
      <c r="N250" s="127"/>
      <c r="O250" s="127"/>
      <c r="P250" s="128">
        <f>SUM(P251:P259)</f>
        <v>416.31370799999996</v>
      </c>
      <c r="Q250" s="127"/>
      <c r="R250" s="128">
        <f>SUM(R251:R259)</f>
        <v>449.79129</v>
      </c>
      <c r="S250" s="127"/>
      <c r="T250" s="129">
        <f>SUM(T251:T259)</f>
        <v>0</v>
      </c>
      <c r="AR250" s="123" t="s">
        <v>77</v>
      </c>
      <c r="AT250" s="130" t="s">
        <v>68</v>
      </c>
      <c r="AU250" s="130" t="s">
        <v>69</v>
      </c>
      <c r="AY250" s="123" t="s">
        <v>182</v>
      </c>
      <c r="BK250" s="131">
        <f>SUM(BK251:BK259)</f>
        <v>1431804</v>
      </c>
    </row>
    <row r="251" spans="1:65" s="2" customFormat="1" ht="16.5" customHeight="1">
      <c r="A251" s="26"/>
      <c r="B251" s="132"/>
      <c r="C251" s="133" t="s">
        <v>369</v>
      </c>
      <c r="D251" s="133" t="s">
        <v>183</v>
      </c>
      <c r="E251" s="134" t="s">
        <v>540</v>
      </c>
      <c r="F251" s="135" t="s">
        <v>541</v>
      </c>
      <c r="G251" s="136" t="s">
        <v>236</v>
      </c>
      <c r="H251" s="137">
        <v>843.63</v>
      </c>
      <c r="I251" s="138">
        <v>262.5</v>
      </c>
      <c r="J251" s="138">
        <f t="shared" ref="J251:J259" si="40">ROUND(I251*H251,2)</f>
        <v>221452.88</v>
      </c>
      <c r="K251" s="139"/>
      <c r="L251" s="27"/>
      <c r="M251" s="140" t="s">
        <v>1</v>
      </c>
      <c r="N251" s="141" t="s">
        <v>34</v>
      </c>
      <c r="O251" s="142">
        <v>0</v>
      </c>
      <c r="P251" s="142">
        <f t="shared" ref="P251:P259" si="41">O251*H251</f>
        <v>0</v>
      </c>
      <c r="Q251" s="142">
        <v>0</v>
      </c>
      <c r="R251" s="142">
        <f t="shared" ref="R251:R259" si="42">Q251*H251</f>
        <v>0</v>
      </c>
      <c r="S251" s="142">
        <v>0</v>
      </c>
      <c r="T251" s="143">
        <f t="shared" ref="T251:T259" si="43">S251*H251</f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44" t="s">
        <v>187</v>
      </c>
      <c r="AT251" s="144" t="s">
        <v>183</v>
      </c>
      <c r="AU251" s="144" t="s">
        <v>77</v>
      </c>
      <c r="AY251" s="14" t="s">
        <v>182</v>
      </c>
      <c r="BE251" s="145">
        <f t="shared" ref="BE251:BE259" si="44">IF(N251="základní",J251,0)</f>
        <v>221452.88</v>
      </c>
      <c r="BF251" s="145">
        <f t="shared" ref="BF251:BF259" si="45">IF(N251="snížená",J251,0)</f>
        <v>0</v>
      </c>
      <c r="BG251" s="145">
        <f t="shared" ref="BG251:BG259" si="46">IF(N251="zákl. přenesená",J251,0)</f>
        <v>0</v>
      </c>
      <c r="BH251" s="145">
        <f t="shared" ref="BH251:BH259" si="47">IF(N251="sníž. přenesená",J251,0)</f>
        <v>0</v>
      </c>
      <c r="BI251" s="145">
        <f t="shared" ref="BI251:BI259" si="48">IF(N251="nulová",J251,0)</f>
        <v>0</v>
      </c>
      <c r="BJ251" s="14" t="s">
        <v>77</v>
      </c>
      <c r="BK251" s="145">
        <f t="shared" ref="BK251:BK259" si="49">ROUND(I251*H251,2)</f>
        <v>221452.88</v>
      </c>
      <c r="BL251" s="14" t="s">
        <v>187</v>
      </c>
      <c r="BM251" s="144" t="s">
        <v>542</v>
      </c>
    </row>
    <row r="252" spans="1:65" s="2" customFormat="1" ht="16.5" customHeight="1">
      <c r="A252" s="26"/>
      <c r="B252" s="132"/>
      <c r="C252" s="133" t="s">
        <v>543</v>
      </c>
      <c r="D252" s="133" t="s">
        <v>183</v>
      </c>
      <c r="E252" s="134" t="s">
        <v>544</v>
      </c>
      <c r="F252" s="135" t="s">
        <v>545</v>
      </c>
      <c r="G252" s="136" t="s">
        <v>236</v>
      </c>
      <c r="H252" s="137">
        <v>502.863</v>
      </c>
      <c r="I252" s="138">
        <v>336</v>
      </c>
      <c r="J252" s="138">
        <f t="shared" si="40"/>
        <v>168961.97</v>
      </c>
      <c r="K252" s="139"/>
      <c r="L252" s="27"/>
      <c r="M252" s="140" t="s">
        <v>1</v>
      </c>
      <c r="N252" s="141" t="s">
        <v>34</v>
      </c>
      <c r="O252" s="142">
        <v>0</v>
      </c>
      <c r="P252" s="142">
        <f t="shared" si="41"/>
        <v>0</v>
      </c>
      <c r="Q252" s="142">
        <v>0</v>
      </c>
      <c r="R252" s="142">
        <f t="shared" si="42"/>
        <v>0</v>
      </c>
      <c r="S252" s="142">
        <v>0</v>
      </c>
      <c r="T252" s="143">
        <f t="shared" si="4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44" t="s">
        <v>187</v>
      </c>
      <c r="AT252" s="144" t="s">
        <v>183</v>
      </c>
      <c r="AU252" s="144" t="s">
        <v>77</v>
      </c>
      <c r="AY252" s="14" t="s">
        <v>182</v>
      </c>
      <c r="BE252" s="145">
        <f t="shared" si="44"/>
        <v>168961.97</v>
      </c>
      <c r="BF252" s="145">
        <f t="shared" si="45"/>
        <v>0</v>
      </c>
      <c r="BG252" s="145">
        <f t="shared" si="46"/>
        <v>0</v>
      </c>
      <c r="BH252" s="145">
        <f t="shared" si="47"/>
        <v>0</v>
      </c>
      <c r="BI252" s="145">
        <f t="shared" si="48"/>
        <v>0</v>
      </c>
      <c r="BJ252" s="14" t="s">
        <v>77</v>
      </c>
      <c r="BK252" s="145">
        <f t="shared" si="49"/>
        <v>168961.97</v>
      </c>
      <c r="BL252" s="14" t="s">
        <v>187</v>
      </c>
      <c r="BM252" s="144" t="s">
        <v>546</v>
      </c>
    </row>
    <row r="253" spans="1:65" s="2" customFormat="1" ht="16.5" customHeight="1">
      <c r="A253" s="26"/>
      <c r="B253" s="132"/>
      <c r="C253" s="133" t="s">
        <v>372</v>
      </c>
      <c r="D253" s="133" t="s">
        <v>183</v>
      </c>
      <c r="E253" s="134" t="s">
        <v>547</v>
      </c>
      <c r="F253" s="135" t="s">
        <v>548</v>
      </c>
      <c r="G253" s="136" t="s">
        <v>209</v>
      </c>
      <c r="H253" s="137">
        <v>27.263999999999999</v>
      </c>
      <c r="I253" s="138">
        <v>5139.75</v>
      </c>
      <c r="J253" s="138">
        <f t="shared" si="40"/>
        <v>140130.14000000001</v>
      </c>
      <c r="K253" s="139"/>
      <c r="L253" s="27"/>
      <c r="M253" s="140" t="s">
        <v>1</v>
      </c>
      <c r="N253" s="141" t="s">
        <v>34</v>
      </c>
      <c r="O253" s="142">
        <v>0</v>
      </c>
      <c r="P253" s="142">
        <f t="shared" si="41"/>
        <v>0</v>
      </c>
      <c r="Q253" s="142">
        <v>0</v>
      </c>
      <c r="R253" s="142">
        <f t="shared" si="42"/>
        <v>0</v>
      </c>
      <c r="S253" s="142">
        <v>0</v>
      </c>
      <c r="T253" s="143">
        <f t="shared" si="4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44" t="s">
        <v>187</v>
      </c>
      <c r="AT253" s="144" t="s">
        <v>183</v>
      </c>
      <c r="AU253" s="144" t="s">
        <v>77</v>
      </c>
      <c r="AY253" s="14" t="s">
        <v>182</v>
      </c>
      <c r="BE253" s="145">
        <f t="shared" si="44"/>
        <v>140130.14000000001</v>
      </c>
      <c r="BF253" s="145">
        <f t="shared" si="45"/>
        <v>0</v>
      </c>
      <c r="BG253" s="145">
        <f t="shared" si="46"/>
        <v>0</v>
      </c>
      <c r="BH253" s="145">
        <f t="shared" si="47"/>
        <v>0</v>
      </c>
      <c r="BI253" s="145">
        <f t="shared" si="48"/>
        <v>0</v>
      </c>
      <c r="BJ253" s="14" t="s">
        <v>77</v>
      </c>
      <c r="BK253" s="145">
        <f t="shared" si="49"/>
        <v>140130.14000000001</v>
      </c>
      <c r="BL253" s="14" t="s">
        <v>187</v>
      </c>
      <c r="BM253" s="144" t="s">
        <v>549</v>
      </c>
    </row>
    <row r="254" spans="1:65" s="2" customFormat="1" ht="16.5" customHeight="1">
      <c r="A254" s="26"/>
      <c r="B254" s="132"/>
      <c r="C254" s="133" t="s">
        <v>550</v>
      </c>
      <c r="D254" s="133" t="s">
        <v>183</v>
      </c>
      <c r="E254" s="134" t="s">
        <v>551</v>
      </c>
      <c r="F254" s="135" t="s">
        <v>552</v>
      </c>
      <c r="G254" s="136" t="s">
        <v>209</v>
      </c>
      <c r="H254" s="137">
        <v>94.2</v>
      </c>
      <c r="I254" s="138">
        <v>5139.75</v>
      </c>
      <c r="J254" s="138">
        <f t="shared" si="40"/>
        <v>484164.45</v>
      </c>
      <c r="K254" s="139"/>
      <c r="L254" s="27"/>
      <c r="M254" s="140" t="s">
        <v>1</v>
      </c>
      <c r="N254" s="141" t="s">
        <v>34</v>
      </c>
      <c r="O254" s="142">
        <v>0</v>
      </c>
      <c r="P254" s="142">
        <f t="shared" si="41"/>
        <v>0</v>
      </c>
      <c r="Q254" s="142">
        <v>0</v>
      </c>
      <c r="R254" s="142">
        <f t="shared" si="42"/>
        <v>0</v>
      </c>
      <c r="S254" s="142">
        <v>0</v>
      </c>
      <c r="T254" s="143">
        <f t="shared" si="4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44" t="s">
        <v>187</v>
      </c>
      <c r="AT254" s="144" t="s">
        <v>183</v>
      </c>
      <c r="AU254" s="144" t="s">
        <v>77</v>
      </c>
      <c r="AY254" s="14" t="s">
        <v>182</v>
      </c>
      <c r="BE254" s="145">
        <f t="shared" si="44"/>
        <v>484164.45</v>
      </c>
      <c r="BF254" s="145">
        <f t="shared" si="45"/>
        <v>0</v>
      </c>
      <c r="BG254" s="145">
        <f t="shared" si="46"/>
        <v>0</v>
      </c>
      <c r="BH254" s="145">
        <f t="shared" si="47"/>
        <v>0</v>
      </c>
      <c r="BI254" s="145">
        <f t="shared" si="48"/>
        <v>0</v>
      </c>
      <c r="BJ254" s="14" t="s">
        <v>77</v>
      </c>
      <c r="BK254" s="145">
        <f t="shared" si="49"/>
        <v>484164.45</v>
      </c>
      <c r="BL254" s="14" t="s">
        <v>187</v>
      </c>
      <c r="BM254" s="144" t="s">
        <v>553</v>
      </c>
    </row>
    <row r="255" spans="1:65" s="2" customFormat="1" ht="16.5" customHeight="1">
      <c r="A255" s="26"/>
      <c r="B255" s="132"/>
      <c r="C255" s="133" t="s">
        <v>376</v>
      </c>
      <c r="D255" s="133" t="s">
        <v>183</v>
      </c>
      <c r="E255" s="134" t="s">
        <v>554</v>
      </c>
      <c r="F255" s="135" t="s">
        <v>555</v>
      </c>
      <c r="G255" s="136" t="s">
        <v>209</v>
      </c>
      <c r="H255" s="137">
        <v>42.182000000000002</v>
      </c>
      <c r="I255" s="138">
        <v>1.05</v>
      </c>
      <c r="J255" s="138">
        <f t="shared" si="40"/>
        <v>44.29</v>
      </c>
      <c r="K255" s="139"/>
      <c r="L255" s="27"/>
      <c r="M255" s="140" t="s">
        <v>1</v>
      </c>
      <c r="N255" s="141" t="s">
        <v>34</v>
      </c>
      <c r="O255" s="142">
        <v>0</v>
      </c>
      <c r="P255" s="142">
        <f t="shared" si="41"/>
        <v>0</v>
      </c>
      <c r="Q255" s="142">
        <v>0</v>
      </c>
      <c r="R255" s="142">
        <f t="shared" si="42"/>
        <v>0</v>
      </c>
      <c r="S255" s="142">
        <v>0</v>
      </c>
      <c r="T255" s="143">
        <f t="shared" si="4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44" t="s">
        <v>187</v>
      </c>
      <c r="AT255" s="144" t="s">
        <v>183</v>
      </c>
      <c r="AU255" s="144" t="s">
        <v>77</v>
      </c>
      <c r="AY255" s="14" t="s">
        <v>182</v>
      </c>
      <c r="BE255" s="145">
        <f t="shared" si="44"/>
        <v>44.29</v>
      </c>
      <c r="BF255" s="145">
        <f t="shared" si="45"/>
        <v>0</v>
      </c>
      <c r="BG255" s="145">
        <f t="shared" si="46"/>
        <v>0</v>
      </c>
      <c r="BH255" s="145">
        <f t="shared" si="47"/>
        <v>0</v>
      </c>
      <c r="BI255" s="145">
        <f t="shared" si="48"/>
        <v>0</v>
      </c>
      <c r="BJ255" s="14" t="s">
        <v>77</v>
      </c>
      <c r="BK255" s="145">
        <f t="shared" si="49"/>
        <v>44.29</v>
      </c>
      <c r="BL255" s="14" t="s">
        <v>187</v>
      </c>
      <c r="BM255" s="144" t="s">
        <v>556</v>
      </c>
    </row>
    <row r="256" spans="1:65" s="2" customFormat="1" ht="16.5" customHeight="1">
      <c r="A256" s="26"/>
      <c r="B256" s="132"/>
      <c r="C256" s="133" t="s">
        <v>557</v>
      </c>
      <c r="D256" s="133" t="s">
        <v>183</v>
      </c>
      <c r="E256" s="134" t="s">
        <v>558</v>
      </c>
      <c r="F256" s="135" t="s">
        <v>559</v>
      </c>
      <c r="G256" s="136" t="s">
        <v>209</v>
      </c>
      <c r="H256" s="137">
        <v>144.48599999999999</v>
      </c>
      <c r="I256" s="138">
        <v>1.05</v>
      </c>
      <c r="J256" s="138">
        <f t="shared" si="40"/>
        <v>151.71</v>
      </c>
      <c r="K256" s="139"/>
      <c r="L256" s="27"/>
      <c r="M256" s="140" t="s">
        <v>1</v>
      </c>
      <c r="N256" s="141" t="s">
        <v>34</v>
      </c>
      <c r="O256" s="142">
        <v>0</v>
      </c>
      <c r="P256" s="142">
        <f t="shared" si="41"/>
        <v>0</v>
      </c>
      <c r="Q256" s="142">
        <v>0</v>
      </c>
      <c r="R256" s="142">
        <f t="shared" si="42"/>
        <v>0</v>
      </c>
      <c r="S256" s="142">
        <v>0</v>
      </c>
      <c r="T256" s="143">
        <f t="shared" si="4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44" t="s">
        <v>187</v>
      </c>
      <c r="AT256" s="144" t="s">
        <v>183</v>
      </c>
      <c r="AU256" s="144" t="s">
        <v>77</v>
      </c>
      <c r="AY256" s="14" t="s">
        <v>182</v>
      </c>
      <c r="BE256" s="145">
        <f t="shared" si="44"/>
        <v>151.71</v>
      </c>
      <c r="BF256" s="145">
        <f t="shared" si="45"/>
        <v>0</v>
      </c>
      <c r="BG256" s="145">
        <f t="shared" si="46"/>
        <v>0</v>
      </c>
      <c r="BH256" s="145">
        <f t="shared" si="47"/>
        <v>0</v>
      </c>
      <c r="BI256" s="145">
        <f t="shared" si="48"/>
        <v>0</v>
      </c>
      <c r="BJ256" s="14" t="s">
        <v>77</v>
      </c>
      <c r="BK256" s="145">
        <f t="shared" si="49"/>
        <v>151.71</v>
      </c>
      <c r="BL256" s="14" t="s">
        <v>187</v>
      </c>
      <c r="BM256" s="144" t="s">
        <v>560</v>
      </c>
    </row>
    <row r="257" spans="1:65" s="2" customFormat="1" ht="16.5" customHeight="1">
      <c r="A257" s="26"/>
      <c r="B257" s="132"/>
      <c r="C257" s="133" t="s">
        <v>379</v>
      </c>
      <c r="D257" s="133" t="s">
        <v>183</v>
      </c>
      <c r="E257" s="134" t="s">
        <v>561</v>
      </c>
      <c r="F257" s="135" t="s">
        <v>562</v>
      </c>
      <c r="G257" s="136" t="s">
        <v>275</v>
      </c>
      <c r="H257" s="137">
        <v>4.2039999999999997</v>
      </c>
      <c r="I257" s="138">
        <v>18900</v>
      </c>
      <c r="J257" s="138">
        <f t="shared" si="40"/>
        <v>79455.600000000006</v>
      </c>
      <c r="K257" s="139"/>
      <c r="L257" s="27"/>
      <c r="M257" s="140" t="s">
        <v>1</v>
      </c>
      <c r="N257" s="141" t="s">
        <v>34</v>
      </c>
      <c r="O257" s="142">
        <v>0</v>
      </c>
      <c r="P257" s="142">
        <f t="shared" si="41"/>
        <v>0</v>
      </c>
      <c r="Q257" s="142">
        <v>0</v>
      </c>
      <c r="R257" s="142">
        <f t="shared" si="42"/>
        <v>0</v>
      </c>
      <c r="S257" s="142">
        <v>0</v>
      </c>
      <c r="T257" s="143">
        <f t="shared" si="4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44" t="s">
        <v>187</v>
      </c>
      <c r="AT257" s="144" t="s">
        <v>183</v>
      </c>
      <c r="AU257" s="144" t="s">
        <v>77</v>
      </c>
      <c r="AY257" s="14" t="s">
        <v>182</v>
      </c>
      <c r="BE257" s="145">
        <f t="shared" si="44"/>
        <v>79455.600000000006</v>
      </c>
      <c r="BF257" s="145">
        <f t="shared" si="45"/>
        <v>0</v>
      </c>
      <c r="BG257" s="145">
        <f t="shared" si="46"/>
        <v>0</v>
      </c>
      <c r="BH257" s="145">
        <f t="shared" si="47"/>
        <v>0</v>
      </c>
      <c r="BI257" s="145">
        <f t="shared" si="48"/>
        <v>0</v>
      </c>
      <c r="BJ257" s="14" t="s">
        <v>77</v>
      </c>
      <c r="BK257" s="145">
        <f t="shared" si="49"/>
        <v>79455.600000000006</v>
      </c>
      <c r="BL257" s="14" t="s">
        <v>187</v>
      </c>
      <c r="BM257" s="144" t="s">
        <v>563</v>
      </c>
    </row>
    <row r="258" spans="1:65" s="2" customFormat="1" ht="16.5" customHeight="1">
      <c r="A258" s="26"/>
      <c r="B258" s="132"/>
      <c r="C258" s="133" t="s">
        <v>564</v>
      </c>
      <c r="D258" s="133" t="s">
        <v>183</v>
      </c>
      <c r="E258" s="134" t="s">
        <v>565</v>
      </c>
      <c r="F258" s="135" t="s">
        <v>566</v>
      </c>
      <c r="G258" s="136" t="s">
        <v>209</v>
      </c>
      <c r="H258" s="137">
        <v>178.446</v>
      </c>
      <c r="I258" s="138">
        <v>1646.69</v>
      </c>
      <c r="J258" s="138">
        <f t="shared" si="40"/>
        <v>293845.24</v>
      </c>
      <c r="K258" s="139"/>
      <c r="L258" s="27"/>
      <c r="M258" s="140" t="s">
        <v>1</v>
      </c>
      <c r="N258" s="141" t="s">
        <v>34</v>
      </c>
      <c r="O258" s="142">
        <v>2.048</v>
      </c>
      <c r="P258" s="142">
        <f t="shared" si="41"/>
        <v>365.45740799999999</v>
      </c>
      <c r="Q258" s="142">
        <v>2.16</v>
      </c>
      <c r="R258" s="142">
        <f t="shared" si="42"/>
        <v>385.44336000000004</v>
      </c>
      <c r="S258" s="142">
        <v>0</v>
      </c>
      <c r="T258" s="143">
        <f t="shared" si="4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44" t="s">
        <v>187</v>
      </c>
      <c r="AT258" s="144" t="s">
        <v>183</v>
      </c>
      <c r="AU258" s="144" t="s">
        <v>77</v>
      </c>
      <c r="AY258" s="14" t="s">
        <v>182</v>
      </c>
      <c r="BE258" s="145">
        <f t="shared" si="44"/>
        <v>293845.24</v>
      </c>
      <c r="BF258" s="145">
        <f t="shared" si="45"/>
        <v>0</v>
      </c>
      <c r="BG258" s="145">
        <f t="shared" si="46"/>
        <v>0</v>
      </c>
      <c r="BH258" s="145">
        <f t="shared" si="47"/>
        <v>0</v>
      </c>
      <c r="BI258" s="145">
        <f t="shared" si="48"/>
        <v>0</v>
      </c>
      <c r="BJ258" s="14" t="s">
        <v>77</v>
      </c>
      <c r="BK258" s="145">
        <f t="shared" si="49"/>
        <v>293845.24</v>
      </c>
      <c r="BL258" s="14" t="s">
        <v>187</v>
      </c>
      <c r="BM258" s="144" t="s">
        <v>567</v>
      </c>
    </row>
    <row r="259" spans="1:65" s="2" customFormat="1" ht="16.5" customHeight="1">
      <c r="A259" s="26"/>
      <c r="B259" s="132"/>
      <c r="C259" s="133" t="s">
        <v>383</v>
      </c>
      <c r="D259" s="133" t="s">
        <v>183</v>
      </c>
      <c r="E259" s="134" t="s">
        <v>568</v>
      </c>
      <c r="F259" s="135" t="s">
        <v>569</v>
      </c>
      <c r="G259" s="136" t="s">
        <v>197</v>
      </c>
      <c r="H259" s="137">
        <v>140.1</v>
      </c>
      <c r="I259" s="138">
        <v>311.19</v>
      </c>
      <c r="J259" s="138">
        <f t="shared" si="40"/>
        <v>43597.72</v>
      </c>
      <c r="K259" s="139"/>
      <c r="L259" s="27"/>
      <c r="M259" s="140" t="s">
        <v>1</v>
      </c>
      <c r="N259" s="141" t="s">
        <v>34</v>
      </c>
      <c r="O259" s="142">
        <v>0.36299999999999999</v>
      </c>
      <c r="P259" s="142">
        <f t="shared" si="41"/>
        <v>50.856299999999997</v>
      </c>
      <c r="Q259" s="142">
        <v>0.45929999999999999</v>
      </c>
      <c r="R259" s="142">
        <f t="shared" si="42"/>
        <v>64.347929999999991</v>
      </c>
      <c r="S259" s="142">
        <v>0</v>
      </c>
      <c r="T259" s="143">
        <f t="shared" si="4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44" t="s">
        <v>187</v>
      </c>
      <c r="AT259" s="144" t="s">
        <v>183</v>
      </c>
      <c r="AU259" s="144" t="s">
        <v>77</v>
      </c>
      <c r="AY259" s="14" t="s">
        <v>182</v>
      </c>
      <c r="BE259" s="145">
        <f t="shared" si="44"/>
        <v>43597.72</v>
      </c>
      <c r="BF259" s="145">
        <f t="shared" si="45"/>
        <v>0</v>
      </c>
      <c r="BG259" s="145">
        <f t="shared" si="46"/>
        <v>0</v>
      </c>
      <c r="BH259" s="145">
        <f t="shared" si="47"/>
        <v>0</v>
      </c>
      <c r="BI259" s="145">
        <f t="shared" si="48"/>
        <v>0</v>
      </c>
      <c r="BJ259" s="14" t="s">
        <v>77</v>
      </c>
      <c r="BK259" s="145">
        <f t="shared" si="49"/>
        <v>43597.72</v>
      </c>
      <c r="BL259" s="14" t="s">
        <v>187</v>
      </c>
      <c r="BM259" s="144" t="s">
        <v>570</v>
      </c>
    </row>
    <row r="260" spans="1:65" s="11" customFormat="1" ht="25.9" customHeight="1">
      <c r="B260" s="122"/>
      <c r="D260" s="123" t="s">
        <v>68</v>
      </c>
      <c r="E260" s="124" t="s">
        <v>290</v>
      </c>
      <c r="F260" s="124" t="s">
        <v>571</v>
      </c>
      <c r="J260" s="125">
        <f>BK260</f>
        <v>52235.240000000005</v>
      </c>
      <c r="L260" s="122"/>
      <c r="M260" s="126"/>
      <c r="N260" s="127"/>
      <c r="O260" s="127"/>
      <c r="P260" s="128">
        <f>SUM(P261:P270)</f>
        <v>19.784000000000002</v>
      </c>
      <c r="Q260" s="127"/>
      <c r="R260" s="128">
        <f>SUM(R261:R270)</f>
        <v>0.76778000000000002</v>
      </c>
      <c r="S260" s="127"/>
      <c r="T260" s="129">
        <f>SUM(T261:T270)</f>
        <v>0</v>
      </c>
      <c r="AR260" s="123" t="s">
        <v>77</v>
      </c>
      <c r="AT260" s="130" t="s">
        <v>68</v>
      </c>
      <c r="AU260" s="130" t="s">
        <v>69</v>
      </c>
      <c r="AY260" s="123" t="s">
        <v>182</v>
      </c>
      <c r="BK260" s="131">
        <f>SUM(BK261:BK270)</f>
        <v>52235.240000000005</v>
      </c>
    </row>
    <row r="261" spans="1:65" s="2" customFormat="1" ht="21.75" customHeight="1">
      <c r="A261" s="26"/>
      <c r="B261" s="132"/>
      <c r="C261" s="133" t="s">
        <v>572</v>
      </c>
      <c r="D261" s="133" t="s">
        <v>183</v>
      </c>
      <c r="E261" s="134" t="s">
        <v>573</v>
      </c>
      <c r="F261" s="135" t="s">
        <v>574</v>
      </c>
      <c r="G261" s="136" t="s">
        <v>186</v>
      </c>
      <c r="H261" s="137">
        <v>1</v>
      </c>
      <c r="I261" s="138">
        <v>1638.61</v>
      </c>
      <c r="J261" s="138">
        <f t="shared" ref="J261:J270" si="50">ROUND(I261*H261,2)</f>
        <v>1638.61</v>
      </c>
      <c r="K261" s="139"/>
      <c r="L261" s="27"/>
      <c r="M261" s="140" t="s">
        <v>1</v>
      </c>
      <c r="N261" s="141" t="s">
        <v>34</v>
      </c>
      <c r="O261" s="142">
        <v>0.754</v>
      </c>
      <c r="P261" s="142">
        <f t="shared" ref="P261:P270" si="51">O261*H261</f>
        <v>0.754</v>
      </c>
      <c r="Q261" s="142">
        <v>3.0360000000000002E-2</v>
      </c>
      <c r="R261" s="142">
        <f t="shared" ref="R261:R270" si="52">Q261*H261</f>
        <v>3.0360000000000002E-2</v>
      </c>
      <c r="S261" s="142">
        <v>0</v>
      </c>
      <c r="T261" s="143">
        <f t="shared" ref="T261:T270" si="53">S261*H261</f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44" t="s">
        <v>187</v>
      </c>
      <c r="AT261" s="144" t="s">
        <v>183</v>
      </c>
      <c r="AU261" s="144" t="s">
        <v>77</v>
      </c>
      <c r="AY261" s="14" t="s">
        <v>182</v>
      </c>
      <c r="BE261" s="145">
        <f t="shared" ref="BE261:BE270" si="54">IF(N261="základní",J261,0)</f>
        <v>1638.61</v>
      </c>
      <c r="BF261" s="145">
        <f t="shared" ref="BF261:BF270" si="55">IF(N261="snížená",J261,0)</f>
        <v>0</v>
      </c>
      <c r="BG261" s="145">
        <f t="shared" ref="BG261:BG270" si="56">IF(N261="zákl. přenesená",J261,0)</f>
        <v>0</v>
      </c>
      <c r="BH261" s="145">
        <f t="shared" ref="BH261:BH270" si="57">IF(N261="sníž. přenesená",J261,0)</f>
        <v>0</v>
      </c>
      <c r="BI261" s="145">
        <f t="shared" ref="BI261:BI270" si="58">IF(N261="nulová",J261,0)</f>
        <v>0</v>
      </c>
      <c r="BJ261" s="14" t="s">
        <v>77</v>
      </c>
      <c r="BK261" s="145">
        <f t="shared" ref="BK261:BK270" si="59">ROUND(I261*H261,2)</f>
        <v>1638.61</v>
      </c>
      <c r="BL261" s="14" t="s">
        <v>187</v>
      </c>
      <c r="BM261" s="144" t="s">
        <v>575</v>
      </c>
    </row>
    <row r="262" spans="1:65" s="2" customFormat="1" ht="21.75" customHeight="1">
      <c r="A262" s="26"/>
      <c r="B262" s="132"/>
      <c r="C262" s="133" t="s">
        <v>386</v>
      </c>
      <c r="D262" s="133" t="s">
        <v>183</v>
      </c>
      <c r="E262" s="134" t="s">
        <v>576</v>
      </c>
      <c r="F262" s="135" t="s">
        <v>577</v>
      </c>
      <c r="G262" s="136" t="s">
        <v>186</v>
      </c>
      <c r="H262" s="137">
        <v>19</v>
      </c>
      <c r="I262" s="138">
        <v>1698.61</v>
      </c>
      <c r="J262" s="138">
        <f t="shared" si="50"/>
        <v>32273.59</v>
      </c>
      <c r="K262" s="139"/>
      <c r="L262" s="27"/>
      <c r="M262" s="140" t="s">
        <v>1</v>
      </c>
      <c r="N262" s="141" t="s">
        <v>34</v>
      </c>
      <c r="O262" s="142">
        <v>0.754</v>
      </c>
      <c r="P262" s="142">
        <f t="shared" si="51"/>
        <v>14.326000000000001</v>
      </c>
      <c r="Q262" s="142">
        <v>3.0870000000000002E-2</v>
      </c>
      <c r="R262" s="142">
        <f t="shared" si="52"/>
        <v>0.58653</v>
      </c>
      <c r="S262" s="142">
        <v>0</v>
      </c>
      <c r="T262" s="143">
        <f t="shared" si="5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44" t="s">
        <v>187</v>
      </c>
      <c r="AT262" s="144" t="s">
        <v>183</v>
      </c>
      <c r="AU262" s="144" t="s">
        <v>77</v>
      </c>
      <c r="AY262" s="14" t="s">
        <v>182</v>
      </c>
      <c r="BE262" s="145">
        <f t="shared" si="54"/>
        <v>32273.59</v>
      </c>
      <c r="BF262" s="145">
        <f t="shared" si="55"/>
        <v>0</v>
      </c>
      <c r="BG262" s="145">
        <f t="shared" si="56"/>
        <v>0</v>
      </c>
      <c r="BH262" s="145">
        <f t="shared" si="57"/>
        <v>0</v>
      </c>
      <c r="BI262" s="145">
        <f t="shared" si="58"/>
        <v>0</v>
      </c>
      <c r="BJ262" s="14" t="s">
        <v>77</v>
      </c>
      <c r="BK262" s="145">
        <f t="shared" si="59"/>
        <v>32273.59</v>
      </c>
      <c r="BL262" s="14" t="s">
        <v>187</v>
      </c>
      <c r="BM262" s="144" t="s">
        <v>578</v>
      </c>
    </row>
    <row r="263" spans="1:65" s="2" customFormat="1" ht="21.75" customHeight="1">
      <c r="A263" s="26"/>
      <c r="B263" s="132"/>
      <c r="C263" s="133" t="s">
        <v>579</v>
      </c>
      <c r="D263" s="133" t="s">
        <v>183</v>
      </c>
      <c r="E263" s="134" t="s">
        <v>580</v>
      </c>
      <c r="F263" s="135" t="s">
        <v>581</v>
      </c>
      <c r="G263" s="136" t="s">
        <v>186</v>
      </c>
      <c r="H263" s="137">
        <v>2</v>
      </c>
      <c r="I263" s="138">
        <v>1718.61</v>
      </c>
      <c r="J263" s="138">
        <f t="shared" si="50"/>
        <v>3437.22</v>
      </c>
      <c r="K263" s="139"/>
      <c r="L263" s="27"/>
      <c r="M263" s="140" t="s">
        <v>1</v>
      </c>
      <c r="N263" s="141" t="s">
        <v>34</v>
      </c>
      <c r="O263" s="142">
        <v>0.754</v>
      </c>
      <c r="P263" s="142">
        <f t="shared" si="51"/>
        <v>1.508</v>
      </c>
      <c r="Q263" s="142">
        <v>3.1130000000000001E-2</v>
      </c>
      <c r="R263" s="142">
        <f t="shared" si="52"/>
        <v>6.2260000000000003E-2</v>
      </c>
      <c r="S263" s="142">
        <v>0</v>
      </c>
      <c r="T263" s="143">
        <f t="shared" si="5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44" t="s">
        <v>187</v>
      </c>
      <c r="AT263" s="144" t="s">
        <v>183</v>
      </c>
      <c r="AU263" s="144" t="s">
        <v>77</v>
      </c>
      <c r="AY263" s="14" t="s">
        <v>182</v>
      </c>
      <c r="BE263" s="145">
        <f t="shared" si="54"/>
        <v>3437.22</v>
      </c>
      <c r="BF263" s="145">
        <f t="shared" si="55"/>
        <v>0</v>
      </c>
      <c r="BG263" s="145">
        <f t="shared" si="56"/>
        <v>0</v>
      </c>
      <c r="BH263" s="145">
        <f t="shared" si="57"/>
        <v>0</v>
      </c>
      <c r="BI263" s="145">
        <f t="shared" si="58"/>
        <v>0</v>
      </c>
      <c r="BJ263" s="14" t="s">
        <v>77</v>
      </c>
      <c r="BK263" s="145">
        <f t="shared" si="59"/>
        <v>3437.22</v>
      </c>
      <c r="BL263" s="14" t="s">
        <v>187</v>
      </c>
      <c r="BM263" s="144" t="s">
        <v>582</v>
      </c>
    </row>
    <row r="264" spans="1:65" s="2" customFormat="1" ht="16.5" customHeight="1">
      <c r="A264" s="26"/>
      <c r="B264" s="132"/>
      <c r="C264" s="133" t="s">
        <v>390</v>
      </c>
      <c r="D264" s="133" t="s">
        <v>183</v>
      </c>
      <c r="E264" s="134" t="s">
        <v>583</v>
      </c>
      <c r="F264" s="135" t="s">
        <v>584</v>
      </c>
      <c r="G264" s="136" t="s">
        <v>186</v>
      </c>
      <c r="H264" s="137">
        <v>2</v>
      </c>
      <c r="I264" s="138">
        <v>557.22</v>
      </c>
      <c r="J264" s="138">
        <f t="shared" si="50"/>
        <v>1114.44</v>
      </c>
      <c r="K264" s="139"/>
      <c r="L264" s="27"/>
      <c r="M264" s="140" t="s">
        <v>1</v>
      </c>
      <c r="N264" s="141" t="s">
        <v>34</v>
      </c>
      <c r="O264" s="142">
        <v>0.754</v>
      </c>
      <c r="P264" s="142">
        <f t="shared" si="51"/>
        <v>1.508</v>
      </c>
      <c r="Q264" s="142">
        <v>1.7770000000000001E-2</v>
      </c>
      <c r="R264" s="142">
        <f t="shared" si="52"/>
        <v>3.5540000000000002E-2</v>
      </c>
      <c r="S264" s="142">
        <v>0</v>
      </c>
      <c r="T264" s="143">
        <f t="shared" si="5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44" t="s">
        <v>187</v>
      </c>
      <c r="AT264" s="144" t="s">
        <v>183</v>
      </c>
      <c r="AU264" s="144" t="s">
        <v>77</v>
      </c>
      <c r="AY264" s="14" t="s">
        <v>182</v>
      </c>
      <c r="BE264" s="145">
        <f t="shared" si="54"/>
        <v>1114.44</v>
      </c>
      <c r="BF264" s="145">
        <f t="shared" si="55"/>
        <v>0</v>
      </c>
      <c r="BG264" s="145">
        <f t="shared" si="56"/>
        <v>0</v>
      </c>
      <c r="BH264" s="145">
        <f t="shared" si="57"/>
        <v>0</v>
      </c>
      <c r="BI264" s="145">
        <f t="shared" si="58"/>
        <v>0</v>
      </c>
      <c r="BJ264" s="14" t="s">
        <v>77</v>
      </c>
      <c r="BK264" s="145">
        <f t="shared" si="59"/>
        <v>1114.44</v>
      </c>
      <c r="BL264" s="14" t="s">
        <v>187</v>
      </c>
      <c r="BM264" s="144" t="s">
        <v>585</v>
      </c>
    </row>
    <row r="265" spans="1:65" s="2" customFormat="1" ht="21.75" customHeight="1">
      <c r="A265" s="26"/>
      <c r="B265" s="132"/>
      <c r="C265" s="133" t="s">
        <v>586</v>
      </c>
      <c r="D265" s="133" t="s">
        <v>183</v>
      </c>
      <c r="E265" s="134" t="s">
        <v>587</v>
      </c>
      <c r="F265" s="135" t="s">
        <v>588</v>
      </c>
      <c r="G265" s="136" t="s">
        <v>186</v>
      </c>
      <c r="H265" s="137">
        <v>1</v>
      </c>
      <c r="I265" s="138">
        <v>2000</v>
      </c>
      <c r="J265" s="138">
        <f t="shared" si="50"/>
        <v>2000</v>
      </c>
      <c r="K265" s="139"/>
      <c r="L265" s="27"/>
      <c r="M265" s="140" t="s">
        <v>1</v>
      </c>
      <c r="N265" s="141" t="s">
        <v>34</v>
      </c>
      <c r="O265" s="142">
        <v>0</v>
      </c>
      <c r="P265" s="142">
        <f t="shared" si="51"/>
        <v>0</v>
      </c>
      <c r="Q265" s="142">
        <v>0</v>
      </c>
      <c r="R265" s="142">
        <f t="shared" si="52"/>
        <v>0</v>
      </c>
      <c r="S265" s="142">
        <v>0</v>
      </c>
      <c r="T265" s="143">
        <f t="shared" si="53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44" t="s">
        <v>187</v>
      </c>
      <c r="AT265" s="144" t="s">
        <v>183</v>
      </c>
      <c r="AU265" s="144" t="s">
        <v>77</v>
      </c>
      <c r="AY265" s="14" t="s">
        <v>182</v>
      </c>
      <c r="BE265" s="145">
        <f t="shared" si="54"/>
        <v>2000</v>
      </c>
      <c r="BF265" s="145">
        <f t="shared" si="55"/>
        <v>0</v>
      </c>
      <c r="BG265" s="145">
        <f t="shared" si="56"/>
        <v>0</v>
      </c>
      <c r="BH265" s="145">
        <f t="shared" si="57"/>
        <v>0</v>
      </c>
      <c r="BI265" s="145">
        <f t="shared" si="58"/>
        <v>0</v>
      </c>
      <c r="BJ265" s="14" t="s">
        <v>77</v>
      </c>
      <c r="BK265" s="145">
        <f t="shared" si="59"/>
        <v>2000</v>
      </c>
      <c r="BL265" s="14" t="s">
        <v>187</v>
      </c>
      <c r="BM265" s="144" t="s">
        <v>589</v>
      </c>
    </row>
    <row r="266" spans="1:65" s="2" customFormat="1" ht="21.75" customHeight="1">
      <c r="A266" s="26"/>
      <c r="B266" s="132"/>
      <c r="C266" s="133" t="s">
        <v>394</v>
      </c>
      <c r="D266" s="133" t="s">
        <v>183</v>
      </c>
      <c r="E266" s="134" t="s">
        <v>590</v>
      </c>
      <c r="F266" s="135" t="s">
        <v>591</v>
      </c>
      <c r="G266" s="136" t="s">
        <v>186</v>
      </c>
      <c r="H266" s="137">
        <v>1</v>
      </c>
      <c r="I266" s="138">
        <v>2000</v>
      </c>
      <c r="J266" s="138">
        <f t="shared" si="50"/>
        <v>2000</v>
      </c>
      <c r="K266" s="139"/>
      <c r="L266" s="27"/>
      <c r="M266" s="140" t="s">
        <v>1</v>
      </c>
      <c r="N266" s="141" t="s">
        <v>34</v>
      </c>
      <c r="O266" s="142">
        <v>0</v>
      </c>
      <c r="P266" s="142">
        <f t="shared" si="51"/>
        <v>0</v>
      </c>
      <c r="Q266" s="142">
        <v>0</v>
      </c>
      <c r="R266" s="142">
        <f t="shared" si="52"/>
        <v>0</v>
      </c>
      <c r="S266" s="142">
        <v>0</v>
      </c>
      <c r="T266" s="143">
        <f t="shared" si="53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44" t="s">
        <v>187</v>
      </c>
      <c r="AT266" s="144" t="s">
        <v>183</v>
      </c>
      <c r="AU266" s="144" t="s">
        <v>77</v>
      </c>
      <c r="AY266" s="14" t="s">
        <v>182</v>
      </c>
      <c r="BE266" s="145">
        <f t="shared" si="54"/>
        <v>2000</v>
      </c>
      <c r="BF266" s="145">
        <f t="shared" si="55"/>
        <v>0</v>
      </c>
      <c r="BG266" s="145">
        <f t="shared" si="56"/>
        <v>0</v>
      </c>
      <c r="BH266" s="145">
        <f t="shared" si="57"/>
        <v>0</v>
      </c>
      <c r="BI266" s="145">
        <f t="shared" si="58"/>
        <v>0</v>
      </c>
      <c r="BJ266" s="14" t="s">
        <v>77</v>
      </c>
      <c r="BK266" s="145">
        <f t="shared" si="59"/>
        <v>2000</v>
      </c>
      <c r="BL266" s="14" t="s">
        <v>187</v>
      </c>
      <c r="BM266" s="144" t="s">
        <v>592</v>
      </c>
    </row>
    <row r="267" spans="1:65" s="2" customFormat="1" ht="21.75" customHeight="1">
      <c r="A267" s="26"/>
      <c r="B267" s="132"/>
      <c r="C267" s="133" t="s">
        <v>593</v>
      </c>
      <c r="D267" s="133" t="s">
        <v>183</v>
      </c>
      <c r="E267" s="134" t="s">
        <v>594</v>
      </c>
      <c r="F267" s="135" t="s">
        <v>595</v>
      </c>
      <c r="G267" s="136" t="s">
        <v>186</v>
      </c>
      <c r="H267" s="137">
        <v>1</v>
      </c>
      <c r="I267" s="138">
        <v>557.22</v>
      </c>
      <c r="J267" s="138">
        <f t="shared" si="50"/>
        <v>557.22</v>
      </c>
      <c r="K267" s="139"/>
      <c r="L267" s="27"/>
      <c r="M267" s="140" t="s">
        <v>1</v>
      </c>
      <c r="N267" s="141" t="s">
        <v>34</v>
      </c>
      <c r="O267" s="142">
        <v>0.754</v>
      </c>
      <c r="P267" s="142">
        <f t="shared" si="51"/>
        <v>0.754</v>
      </c>
      <c r="Q267" s="142">
        <v>1.7770000000000001E-2</v>
      </c>
      <c r="R267" s="142">
        <f t="shared" si="52"/>
        <v>1.7770000000000001E-2</v>
      </c>
      <c r="S267" s="142">
        <v>0</v>
      </c>
      <c r="T267" s="143">
        <f t="shared" si="5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44" t="s">
        <v>187</v>
      </c>
      <c r="AT267" s="144" t="s">
        <v>183</v>
      </c>
      <c r="AU267" s="144" t="s">
        <v>77</v>
      </c>
      <c r="AY267" s="14" t="s">
        <v>182</v>
      </c>
      <c r="BE267" s="145">
        <f t="shared" si="54"/>
        <v>557.22</v>
      </c>
      <c r="BF267" s="145">
        <f t="shared" si="55"/>
        <v>0</v>
      </c>
      <c r="BG267" s="145">
        <f t="shared" si="56"/>
        <v>0</v>
      </c>
      <c r="BH267" s="145">
        <f t="shared" si="57"/>
        <v>0</v>
      </c>
      <c r="BI267" s="145">
        <f t="shared" si="58"/>
        <v>0</v>
      </c>
      <c r="BJ267" s="14" t="s">
        <v>77</v>
      </c>
      <c r="BK267" s="145">
        <f t="shared" si="59"/>
        <v>557.22</v>
      </c>
      <c r="BL267" s="14" t="s">
        <v>187</v>
      </c>
      <c r="BM267" s="144" t="s">
        <v>596</v>
      </c>
    </row>
    <row r="268" spans="1:65" s="2" customFormat="1" ht="21.75" customHeight="1">
      <c r="A268" s="26"/>
      <c r="B268" s="132"/>
      <c r="C268" s="133" t="s">
        <v>398</v>
      </c>
      <c r="D268" s="133" t="s">
        <v>183</v>
      </c>
      <c r="E268" s="134" t="s">
        <v>597</v>
      </c>
      <c r="F268" s="135" t="s">
        <v>598</v>
      </c>
      <c r="G268" s="136" t="s">
        <v>186</v>
      </c>
      <c r="H268" s="137">
        <v>1</v>
      </c>
      <c r="I268" s="138">
        <v>3500</v>
      </c>
      <c r="J268" s="138">
        <f t="shared" si="50"/>
        <v>3500</v>
      </c>
      <c r="K268" s="139"/>
      <c r="L268" s="27"/>
      <c r="M268" s="140" t="s">
        <v>1</v>
      </c>
      <c r="N268" s="141" t="s">
        <v>34</v>
      </c>
      <c r="O268" s="142">
        <v>0</v>
      </c>
      <c r="P268" s="142">
        <f t="shared" si="51"/>
        <v>0</v>
      </c>
      <c r="Q268" s="142">
        <v>0</v>
      </c>
      <c r="R268" s="142">
        <f t="shared" si="52"/>
        <v>0</v>
      </c>
      <c r="S268" s="142">
        <v>0</v>
      </c>
      <c r="T268" s="143">
        <f t="shared" si="5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44" t="s">
        <v>187</v>
      </c>
      <c r="AT268" s="144" t="s">
        <v>183</v>
      </c>
      <c r="AU268" s="144" t="s">
        <v>77</v>
      </c>
      <c r="AY268" s="14" t="s">
        <v>182</v>
      </c>
      <c r="BE268" s="145">
        <f t="shared" si="54"/>
        <v>3500</v>
      </c>
      <c r="BF268" s="145">
        <f t="shared" si="55"/>
        <v>0</v>
      </c>
      <c r="BG268" s="145">
        <f t="shared" si="56"/>
        <v>0</v>
      </c>
      <c r="BH268" s="145">
        <f t="shared" si="57"/>
        <v>0</v>
      </c>
      <c r="BI268" s="145">
        <f t="shared" si="58"/>
        <v>0</v>
      </c>
      <c r="BJ268" s="14" t="s">
        <v>77</v>
      </c>
      <c r="BK268" s="145">
        <f t="shared" si="59"/>
        <v>3500</v>
      </c>
      <c r="BL268" s="14" t="s">
        <v>187</v>
      </c>
      <c r="BM268" s="144" t="s">
        <v>599</v>
      </c>
    </row>
    <row r="269" spans="1:65" s="2" customFormat="1" ht="21.75" customHeight="1">
      <c r="A269" s="26"/>
      <c r="B269" s="132"/>
      <c r="C269" s="133" t="s">
        <v>600</v>
      </c>
      <c r="D269" s="133" t="s">
        <v>183</v>
      </c>
      <c r="E269" s="134" t="s">
        <v>601</v>
      </c>
      <c r="F269" s="135" t="s">
        <v>602</v>
      </c>
      <c r="G269" s="136" t="s">
        <v>186</v>
      </c>
      <c r="H269" s="137">
        <v>1</v>
      </c>
      <c r="I269" s="138">
        <v>714.16</v>
      </c>
      <c r="J269" s="138">
        <f t="shared" si="50"/>
        <v>714.16</v>
      </c>
      <c r="K269" s="139"/>
      <c r="L269" s="27"/>
      <c r="M269" s="140" t="s">
        <v>1</v>
      </c>
      <c r="N269" s="141" t="s">
        <v>34</v>
      </c>
      <c r="O269" s="142">
        <v>0.93400000000000005</v>
      </c>
      <c r="P269" s="142">
        <f t="shared" si="51"/>
        <v>0.93400000000000005</v>
      </c>
      <c r="Q269" s="142">
        <v>3.5319999999999997E-2</v>
      </c>
      <c r="R269" s="142">
        <f t="shared" si="52"/>
        <v>3.5319999999999997E-2</v>
      </c>
      <c r="S269" s="142">
        <v>0</v>
      </c>
      <c r="T269" s="143">
        <f t="shared" si="5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44" t="s">
        <v>187</v>
      </c>
      <c r="AT269" s="144" t="s">
        <v>183</v>
      </c>
      <c r="AU269" s="144" t="s">
        <v>77</v>
      </c>
      <c r="AY269" s="14" t="s">
        <v>182</v>
      </c>
      <c r="BE269" s="145">
        <f t="shared" si="54"/>
        <v>714.16</v>
      </c>
      <c r="BF269" s="145">
        <f t="shared" si="55"/>
        <v>0</v>
      </c>
      <c r="BG269" s="145">
        <f t="shared" si="56"/>
        <v>0</v>
      </c>
      <c r="BH269" s="145">
        <f t="shared" si="57"/>
        <v>0</v>
      </c>
      <c r="BI269" s="145">
        <f t="shared" si="58"/>
        <v>0</v>
      </c>
      <c r="BJ269" s="14" t="s">
        <v>77</v>
      </c>
      <c r="BK269" s="145">
        <f t="shared" si="59"/>
        <v>714.16</v>
      </c>
      <c r="BL269" s="14" t="s">
        <v>187</v>
      </c>
      <c r="BM269" s="144" t="s">
        <v>603</v>
      </c>
    </row>
    <row r="270" spans="1:65" s="2" customFormat="1" ht="21.75" customHeight="1">
      <c r="A270" s="26"/>
      <c r="B270" s="132"/>
      <c r="C270" s="133" t="s">
        <v>401</v>
      </c>
      <c r="D270" s="133" t="s">
        <v>183</v>
      </c>
      <c r="E270" s="134" t="s">
        <v>604</v>
      </c>
      <c r="F270" s="135" t="s">
        <v>605</v>
      </c>
      <c r="G270" s="136" t="s">
        <v>186</v>
      </c>
      <c r="H270" s="137">
        <v>1</v>
      </c>
      <c r="I270" s="138">
        <v>5000</v>
      </c>
      <c r="J270" s="138">
        <f t="shared" si="50"/>
        <v>5000</v>
      </c>
      <c r="K270" s="139"/>
      <c r="L270" s="27"/>
      <c r="M270" s="140" t="s">
        <v>1</v>
      </c>
      <c r="N270" s="141" t="s">
        <v>34</v>
      </c>
      <c r="O270" s="142">
        <v>0</v>
      </c>
      <c r="P270" s="142">
        <f t="shared" si="51"/>
        <v>0</v>
      </c>
      <c r="Q270" s="142">
        <v>0</v>
      </c>
      <c r="R270" s="142">
        <f t="shared" si="52"/>
        <v>0</v>
      </c>
      <c r="S270" s="142">
        <v>0</v>
      </c>
      <c r="T270" s="143">
        <f t="shared" si="5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44" t="s">
        <v>187</v>
      </c>
      <c r="AT270" s="144" t="s">
        <v>183</v>
      </c>
      <c r="AU270" s="144" t="s">
        <v>77</v>
      </c>
      <c r="AY270" s="14" t="s">
        <v>182</v>
      </c>
      <c r="BE270" s="145">
        <f t="shared" si="54"/>
        <v>5000</v>
      </c>
      <c r="BF270" s="145">
        <f t="shared" si="55"/>
        <v>0</v>
      </c>
      <c r="BG270" s="145">
        <f t="shared" si="56"/>
        <v>0</v>
      </c>
      <c r="BH270" s="145">
        <f t="shared" si="57"/>
        <v>0</v>
      </c>
      <c r="BI270" s="145">
        <f t="shared" si="58"/>
        <v>0</v>
      </c>
      <c r="BJ270" s="14" t="s">
        <v>77</v>
      </c>
      <c r="BK270" s="145">
        <f t="shared" si="59"/>
        <v>5000</v>
      </c>
      <c r="BL270" s="14" t="s">
        <v>187</v>
      </c>
      <c r="BM270" s="144" t="s">
        <v>606</v>
      </c>
    </row>
    <row r="271" spans="1:65" s="11" customFormat="1" ht="25.9" customHeight="1">
      <c r="B271" s="122"/>
      <c r="D271" s="123" t="s">
        <v>68</v>
      </c>
      <c r="E271" s="124" t="s">
        <v>512</v>
      </c>
      <c r="F271" s="124" t="s">
        <v>607</v>
      </c>
      <c r="J271" s="125">
        <f>BK271</f>
        <v>42747.27</v>
      </c>
      <c r="L271" s="122"/>
      <c r="M271" s="126"/>
      <c r="N271" s="127"/>
      <c r="O271" s="127"/>
      <c r="P271" s="128">
        <f>P272</f>
        <v>31.125599999999999</v>
      </c>
      <c r="Q271" s="127"/>
      <c r="R271" s="128">
        <f>R272</f>
        <v>21.989602359999999</v>
      </c>
      <c r="S271" s="127"/>
      <c r="T271" s="129">
        <f>T272</f>
        <v>0</v>
      </c>
      <c r="AR271" s="123" t="s">
        <v>77</v>
      </c>
      <c r="AT271" s="130" t="s">
        <v>68</v>
      </c>
      <c r="AU271" s="130" t="s">
        <v>69</v>
      </c>
      <c r="AY271" s="123" t="s">
        <v>182</v>
      </c>
      <c r="BK271" s="131">
        <f>BK272</f>
        <v>42747.27</v>
      </c>
    </row>
    <row r="272" spans="1:65" s="2" customFormat="1" ht="21.75" customHeight="1">
      <c r="A272" s="26"/>
      <c r="B272" s="132"/>
      <c r="C272" s="133" t="s">
        <v>608</v>
      </c>
      <c r="D272" s="133" t="s">
        <v>183</v>
      </c>
      <c r="E272" s="134" t="s">
        <v>609</v>
      </c>
      <c r="F272" s="135" t="s">
        <v>610</v>
      </c>
      <c r="G272" s="136" t="s">
        <v>197</v>
      </c>
      <c r="H272" s="137">
        <v>144.1</v>
      </c>
      <c r="I272" s="138">
        <v>296.64999999999998</v>
      </c>
      <c r="J272" s="138">
        <f>ROUND(I272*H272,2)</f>
        <v>42747.27</v>
      </c>
      <c r="K272" s="139"/>
      <c r="L272" s="27"/>
      <c r="M272" s="140" t="s">
        <v>1</v>
      </c>
      <c r="N272" s="141" t="s">
        <v>34</v>
      </c>
      <c r="O272" s="142">
        <v>0.216</v>
      </c>
      <c r="P272" s="142">
        <f>O272*H272</f>
        <v>31.125599999999999</v>
      </c>
      <c r="Q272" s="142">
        <v>0.1525996</v>
      </c>
      <c r="R272" s="142">
        <f>Q272*H272</f>
        <v>21.989602359999999</v>
      </c>
      <c r="S272" s="142">
        <v>0</v>
      </c>
      <c r="T272" s="143">
        <f>S272*H272</f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44" t="s">
        <v>187</v>
      </c>
      <c r="AT272" s="144" t="s">
        <v>183</v>
      </c>
      <c r="AU272" s="144" t="s">
        <v>77</v>
      </c>
      <c r="AY272" s="14" t="s">
        <v>182</v>
      </c>
      <c r="BE272" s="145">
        <f>IF(N272="základní",J272,0)</f>
        <v>42747.27</v>
      </c>
      <c r="BF272" s="145">
        <f>IF(N272="snížená",J272,0)</f>
        <v>0</v>
      </c>
      <c r="BG272" s="145">
        <f>IF(N272="zákl. přenesená",J272,0)</f>
        <v>0</v>
      </c>
      <c r="BH272" s="145">
        <f>IF(N272="sníž. přenesená",J272,0)</f>
        <v>0</v>
      </c>
      <c r="BI272" s="145">
        <f>IF(N272="nulová",J272,0)</f>
        <v>0</v>
      </c>
      <c r="BJ272" s="14" t="s">
        <v>77</v>
      </c>
      <c r="BK272" s="145">
        <f>ROUND(I272*H272,2)</f>
        <v>42747.27</v>
      </c>
      <c r="BL272" s="14" t="s">
        <v>187</v>
      </c>
      <c r="BM272" s="144" t="s">
        <v>611</v>
      </c>
    </row>
    <row r="273" spans="1:65" s="11" customFormat="1" ht="25.9" customHeight="1">
      <c r="B273" s="122"/>
      <c r="D273" s="123" t="s">
        <v>68</v>
      </c>
      <c r="E273" s="124" t="s">
        <v>362</v>
      </c>
      <c r="F273" s="124" t="s">
        <v>612</v>
      </c>
      <c r="J273" s="125">
        <f>BK273</f>
        <v>139499.32</v>
      </c>
      <c r="L273" s="122"/>
      <c r="M273" s="126"/>
      <c r="N273" s="127"/>
      <c r="O273" s="127"/>
      <c r="P273" s="128">
        <f>SUM(P274:P277)</f>
        <v>330.06734999999998</v>
      </c>
      <c r="Q273" s="127"/>
      <c r="R273" s="128">
        <f>SUM(R274:R277)</f>
        <v>5.0657099999999997E-2</v>
      </c>
      <c r="S273" s="127"/>
      <c r="T273" s="129">
        <f>SUM(T274:T277)</f>
        <v>0</v>
      </c>
      <c r="AR273" s="123" t="s">
        <v>77</v>
      </c>
      <c r="AT273" s="130" t="s">
        <v>68</v>
      </c>
      <c r="AU273" s="130" t="s">
        <v>69</v>
      </c>
      <c r="AY273" s="123" t="s">
        <v>182</v>
      </c>
      <c r="BK273" s="131">
        <f>SUM(BK274:BK277)</f>
        <v>139499.32</v>
      </c>
    </row>
    <row r="274" spans="1:65" s="2" customFormat="1" ht="16.5" customHeight="1">
      <c r="A274" s="26"/>
      <c r="B274" s="132"/>
      <c r="C274" s="133" t="s">
        <v>405</v>
      </c>
      <c r="D274" s="133" t="s">
        <v>183</v>
      </c>
      <c r="E274" s="134" t="s">
        <v>613</v>
      </c>
      <c r="F274" s="135" t="s">
        <v>614</v>
      </c>
      <c r="G274" s="136" t="s">
        <v>236</v>
      </c>
      <c r="H274" s="137">
        <v>1152</v>
      </c>
      <c r="I274" s="138">
        <v>63.28</v>
      </c>
      <c r="J274" s="138">
        <f>ROUND(I274*H274,2)</f>
        <v>72898.559999999998</v>
      </c>
      <c r="K274" s="139"/>
      <c r="L274" s="27"/>
      <c r="M274" s="140" t="s">
        <v>1</v>
      </c>
      <c r="N274" s="141" t="s">
        <v>34</v>
      </c>
      <c r="O274" s="142">
        <v>0.154</v>
      </c>
      <c r="P274" s="142">
        <f>O274*H274</f>
        <v>177.40799999999999</v>
      </c>
      <c r="Q274" s="142">
        <v>0</v>
      </c>
      <c r="R274" s="142">
        <f>Q274*H274</f>
        <v>0</v>
      </c>
      <c r="S274" s="142">
        <v>0</v>
      </c>
      <c r="T274" s="143">
        <f>S274*H274</f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44" t="s">
        <v>187</v>
      </c>
      <c r="AT274" s="144" t="s">
        <v>183</v>
      </c>
      <c r="AU274" s="144" t="s">
        <v>77</v>
      </c>
      <c r="AY274" s="14" t="s">
        <v>182</v>
      </c>
      <c r="BE274" s="145">
        <f>IF(N274="základní",J274,0)</f>
        <v>72898.559999999998</v>
      </c>
      <c r="BF274" s="145">
        <f>IF(N274="snížená",J274,0)</f>
        <v>0</v>
      </c>
      <c r="BG274" s="145">
        <f>IF(N274="zákl. přenesená",J274,0)</f>
        <v>0</v>
      </c>
      <c r="BH274" s="145">
        <f>IF(N274="sníž. přenesená",J274,0)</f>
        <v>0</v>
      </c>
      <c r="BI274" s="145">
        <f>IF(N274="nulová",J274,0)</f>
        <v>0</v>
      </c>
      <c r="BJ274" s="14" t="s">
        <v>77</v>
      </c>
      <c r="BK274" s="145">
        <f>ROUND(I274*H274,2)</f>
        <v>72898.559999999998</v>
      </c>
      <c r="BL274" s="14" t="s">
        <v>187</v>
      </c>
      <c r="BM274" s="144" t="s">
        <v>615</v>
      </c>
    </row>
    <row r="275" spans="1:65" s="2" customFormat="1" ht="16.5" customHeight="1">
      <c r="A275" s="26"/>
      <c r="B275" s="132"/>
      <c r="C275" s="133" t="s">
        <v>616</v>
      </c>
      <c r="D275" s="133" t="s">
        <v>183</v>
      </c>
      <c r="E275" s="134" t="s">
        <v>617</v>
      </c>
      <c r="F275" s="135" t="s">
        <v>618</v>
      </c>
      <c r="G275" s="136" t="s">
        <v>236</v>
      </c>
      <c r="H275" s="137">
        <v>3456</v>
      </c>
      <c r="I275" s="138">
        <v>1.03</v>
      </c>
      <c r="J275" s="138">
        <f>ROUND(I275*H275,2)</f>
        <v>3559.68</v>
      </c>
      <c r="K275" s="139"/>
      <c r="L275" s="27"/>
      <c r="M275" s="140" t="s">
        <v>1</v>
      </c>
      <c r="N275" s="141" t="s">
        <v>34</v>
      </c>
      <c r="O275" s="142">
        <v>0</v>
      </c>
      <c r="P275" s="142">
        <f>O275*H275</f>
        <v>0</v>
      </c>
      <c r="Q275" s="142">
        <v>0</v>
      </c>
      <c r="R275" s="142">
        <f>Q275*H275</f>
        <v>0</v>
      </c>
      <c r="S275" s="142">
        <v>0</v>
      </c>
      <c r="T275" s="143">
        <f>S275*H275</f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44" t="s">
        <v>187</v>
      </c>
      <c r="AT275" s="144" t="s">
        <v>183</v>
      </c>
      <c r="AU275" s="144" t="s">
        <v>77</v>
      </c>
      <c r="AY275" s="14" t="s">
        <v>182</v>
      </c>
      <c r="BE275" s="145">
        <f>IF(N275="základní",J275,0)</f>
        <v>3559.68</v>
      </c>
      <c r="BF275" s="145">
        <f>IF(N275="snížená",J275,0)</f>
        <v>0</v>
      </c>
      <c r="BG275" s="145">
        <f>IF(N275="zákl. přenesená",J275,0)</f>
        <v>0</v>
      </c>
      <c r="BH275" s="145">
        <f>IF(N275="sníž. přenesená",J275,0)</f>
        <v>0</v>
      </c>
      <c r="BI275" s="145">
        <f>IF(N275="nulová",J275,0)</f>
        <v>0</v>
      </c>
      <c r="BJ275" s="14" t="s">
        <v>77</v>
      </c>
      <c r="BK275" s="145">
        <f>ROUND(I275*H275,2)</f>
        <v>3559.68</v>
      </c>
      <c r="BL275" s="14" t="s">
        <v>187</v>
      </c>
      <c r="BM275" s="144" t="s">
        <v>619</v>
      </c>
    </row>
    <row r="276" spans="1:65" s="2" customFormat="1" ht="16.5" customHeight="1">
      <c r="A276" s="26"/>
      <c r="B276" s="132"/>
      <c r="C276" s="133" t="s">
        <v>408</v>
      </c>
      <c r="D276" s="133" t="s">
        <v>183</v>
      </c>
      <c r="E276" s="134" t="s">
        <v>620</v>
      </c>
      <c r="F276" s="135" t="s">
        <v>621</v>
      </c>
      <c r="G276" s="136" t="s">
        <v>236</v>
      </c>
      <c r="H276" s="137">
        <v>1152</v>
      </c>
      <c r="I276" s="138">
        <v>38.47</v>
      </c>
      <c r="J276" s="138">
        <f>ROUND(I276*H276,2)</f>
        <v>44317.440000000002</v>
      </c>
      <c r="K276" s="139"/>
      <c r="L276" s="27"/>
      <c r="M276" s="140" t="s">
        <v>1</v>
      </c>
      <c r="N276" s="141" t="s">
        <v>34</v>
      </c>
      <c r="O276" s="142">
        <v>9.7000000000000003E-2</v>
      </c>
      <c r="P276" s="142">
        <f>O276*H276</f>
        <v>111.744</v>
      </c>
      <c r="Q276" s="142">
        <v>0</v>
      </c>
      <c r="R276" s="142">
        <f>Q276*H276</f>
        <v>0</v>
      </c>
      <c r="S276" s="142">
        <v>0</v>
      </c>
      <c r="T276" s="143">
        <f>S276*H276</f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44" t="s">
        <v>187</v>
      </c>
      <c r="AT276" s="144" t="s">
        <v>183</v>
      </c>
      <c r="AU276" s="144" t="s">
        <v>77</v>
      </c>
      <c r="AY276" s="14" t="s">
        <v>182</v>
      </c>
      <c r="BE276" s="145">
        <f>IF(N276="základní",J276,0)</f>
        <v>44317.440000000002</v>
      </c>
      <c r="BF276" s="145">
        <f>IF(N276="snížená",J276,0)</f>
        <v>0</v>
      </c>
      <c r="BG276" s="145">
        <f>IF(N276="zákl. přenesená",J276,0)</f>
        <v>0</v>
      </c>
      <c r="BH276" s="145">
        <f>IF(N276="sníž. přenesená",J276,0)</f>
        <v>0</v>
      </c>
      <c r="BI276" s="145">
        <f>IF(N276="nulová",J276,0)</f>
        <v>0</v>
      </c>
      <c r="BJ276" s="14" t="s">
        <v>77</v>
      </c>
      <c r="BK276" s="145">
        <f>ROUND(I276*H276,2)</f>
        <v>44317.440000000002</v>
      </c>
      <c r="BL276" s="14" t="s">
        <v>187</v>
      </c>
      <c r="BM276" s="144" t="s">
        <v>622</v>
      </c>
    </row>
    <row r="277" spans="1:65" s="2" customFormat="1" ht="16.5" customHeight="1">
      <c r="A277" s="26"/>
      <c r="B277" s="132"/>
      <c r="C277" s="133" t="s">
        <v>623</v>
      </c>
      <c r="D277" s="133" t="s">
        <v>183</v>
      </c>
      <c r="E277" s="134" t="s">
        <v>624</v>
      </c>
      <c r="F277" s="135" t="s">
        <v>625</v>
      </c>
      <c r="G277" s="136" t="s">
        <v>236</v>
      </c>
      <c r="H277" s="137">
        <v>389.67</v>
      </c>
      <c r="I277" s="138">
        <v>48.05</v>
      </c>
      <c r="J277" s="138">
        <f>ROUND(I277*H277,2)</f>
        <v>18723.64</v>
      </c>
      <c r="K277" s="139"/>
      <c r="L277" s="27"/>
      <c r="M277" s="140" t="s">
        <v>1</v>
      </c>
      <c r="N277" s="141" t="s">
        <v>34</v>
      </c>
      <c r="O277" s="142">
        <v>0.105</v>
      </c>
      <c r="P277" s="142">
        <f>O277*H277</f>
        <v>40.915350000000004</v>
      </c>
      <c r="Q277" s="142">
        <v>1.2999999999999999E-4</v>
      </c>
      <c r="R277" s="142">
        <f>Q277*H277</f>
        <v>5.0657099999999997E-2</v>
      </c>
      <c r="S277" s="142">
        <v>0</v>
      </c>
      <c r="T277" s="143">
        <f>S277*H277</f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44" t="s">
        <v>187</v>
      </c>
      <c r="AT277" s="144" t="s">
        <v>183</v>
      </c>
      <c r="AU277" s="144" t="s">
        <v>77</v>
      </c>
      <c r="AY277" s="14" t="s">
        <v>182</v>
      </c>
      <c r="BE277" s="145">
        <f>IF(N277="základní",J277,0)</f>
        <v>18723.64</v>
      </c>
      <c r="BF277" s="145">
        <f>IF(N277="snížená",J277,0)</f>
        <v>0</v>
      </c>
      <c r="BG277" s="145">
        <f>IF(N277="zákl. přenesená",J277,0)</f>
        <v>0</v>
      </c>
      <c r="BH277" s="145">
        <f>IF(N277="sníž. přenesená",J277,0)</f>
        <v>0</v>
      </c>
      <c r="BI277" s="145">
        <f>IF(N277="nulová",J277,0)</f>
        <v>0</v>
      </c>
      <c r="BJ277" s="14" t="s">
        <v>77</v>
      </c>
      <c r="BK277" s="145">
        <f>ROUND(I277*H277,2)</f>
        <v>18723.64</v>
      </c>
      <c r="BL277" s="14" t="s">
        <v>187</v>
      </c>
      <c r="BM277" s="144" t="s">
        <v>626</v>
      </c>
    </row>
    <row r="278" spans="1:65" s="11" customFormat="1" ht="25.9" customHeight="1">
      <c r="B278" s="122"/>
      <c r="D278" s="123" t="s">
        <v>68</v>
      </c>
      <c r="E278" s="124" t="s">
        <v>526</v>
      </c>
      <c r="F278" s="124" t="s">
        <v>627</v>
      </c>
      <c r="J278" s="125">
        <f>BK278</f>
        <v>90358.33</v>
      </c>
      <c r="L278" s="122"/>
      <c r="M278" s="126"/>
      <c r="N278" s="127"/>
      <c r="O278" s="127"/>
      <c r="P278" s="128">
        <f>SUM(P279:P282)</f>
        <v>448.96049999999997</v>
      </c>
      <c r="Q278" s="127"/>
      <c r="R278" s="128">
        <f>SUM(R279:R282)</f>
        <v>5.0095874999999998E-2</v>
      </c>
      <c r="S278" s="127"/>
      <c r="T278" s="129">
        <f>SUM(T279:T282)</f>
        <v>0</v>
      </c>
      <c r="AR278" s="123" t="s">
        <v>77</v>
      </c>
      <c r="AT278" s="130" t="s">
        <v>68</v>
      </c>
      <c r="AU278" s="130" t="s">
        <v>69</v>
      </c>
      <c r="AY278" s="123" t="s">
        <v>182</v>
      </c>
      <c r="BK278" s="131">
        <f>SUM(BK279:BK282)</f>
        <v>90358.33</v>
      </c>
    </row>
    <row r="279" spans="1:65" s="2" customFormat="1" ht="16.5" customHeight="1">
      <c r="A279" s="26"/>
      <c r="B279" s="132"/>
      <c r="C279" s="133" t="s">
        <v>412</v>
      </c>
      <c r="D279" s="133" t="s">
        <v>183</v>
      </c>
      <c r="E279" s="134" t="s">
        <v>628</v>
      </c>
      <c r="F279" s="135" t="s">
        <v>629</v>
      </c>
      <c r="G279" s="136" t="s">
        <v>236</v>
      </c>
      <c r="H279" s="137">
        <v>1268.25</v>
      </c>
      <c r="I279" s="138">
        <v>62.1</v>
      </c>
      <c r="J279" s="138">
        <f>ROUND(I279*H279,2)</f>
        <v>78758.33</v>
      </c>
      <c r="K279" s="139"/>
      <c r="L279" s="27"/>
      <c r="M279" s="140" t="s">
        <v>1</v>
      </c>
      <c r="N279" s="141" t="s">
        <v>34</v>
      </c>
      <c r="O279" s="142">
        <v>0.35399999999999998</v>
      </c>
      <c r="P279" s="142">
        <f>O279*H279</f>
        <v>448.96049999999997</v>
      </c>
      <c r="Q279" s="142">
        <v>3.9499999999999998E-5</v>
      </c>
      <c r="R279" s="142">
        <f>Q279*H279</f>
        <v>5.0095874999999998E-2</v>
      </c>
      <c r="S279" s="142">
        <v>0</v>
      </c>
      <c r="T279" s="143">
        <f>S279*H279</f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44" t="s">
        <v>187</v>
      </c>
      <c r="AT279" s="144" t="s">
        <v>183</v>
      </c>
      <c r="AU279" s="144" t="s">
        <v>77</v>
      </c>
      <c r="AY279" s="14" t="s">
        <v>182</v>
      </c>
      <c r="BE279" s="145">
        <f>IF(N279="základní",J279,0)</f>
        <v>78758.33</v>
      </c>
      <c r="BF279" s="145">
        <f>IF(N279="snížená",J279,0)</f>
        <v>0</v>
      </c>
      <c r="BG279" s="145">
        <f>IF(N279="zákl. přenesená",J279,0)</f>
        <v>0</v>
      </c>
      <c r="BH279" s="145">
        <f>IF(N279="sníž. přenesená",J279,0)</f>
        <v>0</v>
      </c>
      <c r="BI279" s="145">
        <f>IF(N279="nulová",J279,0)</f>
        <v>0</v>
      </c>
      <c r="BJ279" s="14" t="s">
        <v>77</v>
      </c>
      <c r="BK279" s="145">
        <f>ROUND(I279*H279,2)</f>
        <v>78758.33</v>
      </c>
      <c r="BL279" s="14" t="s">
        <v>187</v>
      </c>
      <c r="BM279" s="144" t="s">
        <v>630</v>
      </c>
    </row>
    <row r="280" spans="1:65" s="2" customFormat="1" ht="16.5" customHeight="1">
      <c r="A280" s="26"/>
      <c r="B280" s="132"/>
      <c r="C280" s="133" t="s">
        <v>631</v>
      </c>
      <c r="D280" s="133" t="s">
        <v>183</v>
      </c>
      <c r="E280" s="134" t="s">
        <v>632</v>
      </c>
      <c r="F280" s="135" t="s">
        <v>633</v>
      </c>
      <c r="G280" s="136" t="s">
        <v>186</v>
      </c>
      <c r="H280" s="137">
        <v>5</v>
      </c>
      <c r="I280" s="138">
        <v>200</v>
      </c>
      <c r="J280" s="138">
        <f>ROUND(I280*H280,2)</f>
        <v>1000</v>
      </c>
      <c r="K280" s="139"/>
      <c r="L280" s="27"/>
      <c r="M280" s="140" t="s">
        <v>1</v>
      </c>
      <c r="N280" s="141" t="s">
        <v>34</v>
      </c>
      <c r="O280" s="142">
        <v>0</v>
      </c>
      <c r="P280" s="142">
        <f>O280*H280</f>
        <v>0</v>
      </c>
      <c r="Q280" s="142">
        <v>0</v>
      </c>
      <c r="R280" s="142">
        <f>Q280*H280</f>
        <v>0</v>
      </c>
      <c r="S280" s="142">
        <v>0</v>
      </c>
      <c r="T280" s="143">
        <f>S280*H280</f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44" t="s">
        <v>187</v>
      </c>
      <c r="AT280" s="144" t="s">
        <v>183</v>
      </c>
      <c r="AU280" s="144" t="s">
        <v>77</v>
      </c>
      <c r="AY280" s="14" t="s">
        <v>182</v>
      </c>
      <c r="BE280" s="145">
        <f>IF(N280="základní",J280,0)</f>
        <v>1000</v>
      </c>
      <c r="BF280" s="145">
        <f>IF(N280="snížená",J280,0)</f>
        <v>0</v>
      </c>
      <c r="BG280" s="145">
        <f>IF(N280="zákl. přenesená",J280,0)</f>
        <v>0</v>
      </c>
      <c r="BH280" s="145">
        <f>IF(N280="sníž. přenesená",J280,0)</f>
        <v>0</v>
      </c>
      <c r="BI280" s="145">
        <f>IF(N280="nulová",J280,0)</f>
        <v>0</v>
      </c>
      <c r="BJ280" s="14" t="s">
        <v>77</v>
      </c>
      <c r="BK280" s="145">
        <f>ROUND(I280*H280,2)</f>
        <v>1000</v>
      </c>
      <c r="BL280" s="14" t="s">
        <v>187</v>
      </c>
      <c r="BM280" s="144" t="s">
        <v>634</v>
      </c>
    </row>
    <row r="281" spans="1:65" s="2" customFormat="1" ht="16.5" customHeight="1">
      <c r="A281" s="26"/>
      <c r="B281" s="132"/>
      <c r="C281" s="133" t="s">
        <v>415</v>
      </c>
      <c r="D281" s="133" t="s">
        <v>183</v>
      </c>
      <c r="E281" s="134" t="s">
        <v>635</v>
      </c>
      <c r="F281" s="135" t="s">
        <v>636</v>
      </c>
      <c r="G281" s="136" t="s">
        <v>186</v>
      </c>
      <c r="H281" s="137">
        <v>5</v>
      </c>
      <c r="I281" s="138">
        <v>1300</v>
      </c>
      <c r="J281" s="138">
        <f>ROUND(I281*H281,2)</f>
        <v>6500</v>
      </c>
      <c r="K281" s="139"/>
      <c r="L281" s="27"/>
      <c r="M281" s="140" t="s">
        <v>1</v>
      </c>
      <c r="N281" s="141" t="s">
        <v>34</v>
      </c>
      <c r="O281" s="142">
        <v>0</v>
      </c>
      <c r="P281" s="142">
        <f>O281*H281</f>
        <v>0</v>
      </c>
      <c r="Q281" s="142">
        <v>0</v>
      </c>
      <c r="R281" s="142">
        <f>Q281*H281</f>
        <v>0</v>
      </c>
      <c r="S281" s="142">
        <v>0</v>
      </c>
      <c r="T281" s="143">
        <f>S281*H281</f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44" t="s">
        <v>187</v>
      </c>
      <c r="AT281" s="144" t="s">
        <v>183</v>
      </c>
      <c r="AU281" s="144" t="s">
        <v>77</v>
      </c>
      <c r="AY281" s="14" t="s">
        <v>182</v>
      </c>
      <c r="BE281" s="145">
        <f>IF(N281="základní",J281,0)</f>
        <v>6500</v>
      </c>
      <c r="BF281" s="145">
        <f>IF(N281="snížená",J281,0)</f>
        <v>0</v>
      </c>
      <c r="BG281" s="145">
        <f>IF(N281="zákl. přenesená",J281,0)</f>
        <v>0</v>
      </c>
      <c r="BH281" s="145">
        <f>IF(N281="sníž. přenesená",J281,0)</f>
        <v>0</v>
      </c>
      <c r="BI281" s="145">
        <f>IF(N281="nulová",J281,0)</f>
        <v>0</v>
      </c>
      <c r="BJ281" s="14" t="s">
        <v>77</v>
      </c>
      <c r="BK281" s="145">
        <f>ROUND(I281*H281,2)</f>
        <v>6500</v>
      </c>
      <c r="BL281" s="14" t="s">
        <v>187</v>
      </c>
      <c r="BM281" s="144" t="s">
        <v>637</v>
      </c>
    </row>
    <row r="282" spans="1:65" s="2" customFormat="1" ht="16.5" customHeight="1">
      <c r="A282" s="26"/>
      <c r="B282" s="132"/>
      <c r="C282" s="133" t="s">
        <v>638</v>
      </c>
      <c r="D282" s="133" t="s">
        <v>183</v>
      </c>
      <c r="E282" s="134" t="s">
        <v>639</v>
      </c>
      <c r="F282" s="135" t="s">
        <v>640</v>
      </c>
      <c r="G282" s="136" t="s">
        <v>186</v>
      </c>
      <c r="H282" s="137">
        <v>41</v>
      </c>
      <c r="I282" s="138">
        <v>100</v>
      </c>
      <c r="J282" s="138">
        <f>ROUND(I282*H282,2)</f>
        <v>4100</v>
      </c>
      <c r="K282" s="139"/>
      <c r="L282" s="27"/>
      <c r="M282" s="140" t="s">
        <v>1</v>
      </c>
      <c r="N282" s="141" t="s">
        <v>34</v>
      </c>
      <c r="O282" s="142">
        <v>0</v>
      </c>
      <c r="P282" s="142">
        <f>O282*H282</f>
        <v>0</v>
      </c>
      <c r="Q282" s="142">
        <v>0</v>
      </c>
      <c r="R282" s="142">
        <f>Q282*H282</f>
        <v>0</v>
      </c>
      <c r="S282" s="142">
        <v>0</v>
      </c>
      <c r="T282" s="143">
        <f>S282*H282</f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44" t="s">
        <v>187</v>
      </c>
      <c r="AT282" s="144" t="s">
        <v>183</v>
      </c>
      <c r="AU282" s="144" t="s">
        <v>77</v>
      </c>
      <c r="AY282" s="14" t="s">
        <v>182</v>
      </c>
      <c r="BE282" s="145">
        <f>IF(N282="základní",J282,0)</f>
        <v>4100</v>
      </c>
      <c r="BF282" s="145">
        <f>IF(N282="snížená",J282,0)</f>
        <v>0</v>
      </c>
      <c r="BG282" s="145">
        <f>IF(N282="zákl. přenesená",J282,0)</f>
        <v>0</v>
      </c>
      <c r="BH282" s="145">
        <f>IF(N282="sníž. přenesená",J282,0)</f>
        <v>0</v>
      </c>
      <c r="BI282" s="145">
        <f>IF(N282="nulová",J282,0)</f>
        <v>0</v>
      </c>
      <c r="BJ282" s="14" t="s">
        <v>77</v>
      </c>
      <c r="BK282" s="145">
        <f>ROUND(I282*H282,2)</f>
        <v>4100</v>
      </c>
      <c r="BL282" s="14" t="s">
        <v>187</v>
      </c>
      <c r="BM282" s="144" t="s">
        <v>641</v>
      </c>
    </row>
    <row r="283" spans="1:65" s="11" customFormat="1" ht="25.9" customHeight="1">
      <c r="B283" s="122"/>
      <c r="D283" s="123" t="s">
        <v>68</v>
      </c>
      <c r="E283" s="124" t="s">
        <v>365</v>
      </c>
      <c r="F283" s="124" t="s">
        <v>642</v>
      </c>
      <c r="J283" s="125">
        <f>BK283</f>
        <v>75000</v>
      </c>
      <c r="L283" s="122"/>
      <c r="M283" s="126"/>
      <c r="N283" s="127"/>
      <c r="O283" s="127"/>
      <c r="P283" s="128">
        <f>P284</f>
        <v>0</v>
      </c>
      <c r="Q283" s="127"/>
      <c r="R283" s="128">
        <f>R284</f>
        <v>0</v>
      </c>
      <c r="S283" s="127"/>
      <c r="T283" s="129">
        <f>T284</f>
        <v>0</v>
      </c>
      <c r="AR283" s="123" t="s">
        <v>77</v>
      </c>
      <c r="AT283" s="130" t="s">
        <v>68</v>
      </c>
      <c r="AU283" s="130" t="s">
        <v>69</v>
      </c>
      <c r="AY283" s="123" t="s">
        <v>182</v>
      </c>
      <c r="BK283" s="131">
        <f>BK284</f>
        <v>75000</v>
      </c>
    </row>
    <row r="284" spans="1:65" s="2" customFormat="1" ht="21.75" customHeight="1">
      <c r="A284" s="26"/>
      <c r="B284" s="132"/>
      <c r="C284" s="133" t="s">
        <v>419</v>
      </c>
      <c r="D284" s="133" t="s">
        <v>183</v>
      </c>
      <c r="E284" s="134" t="s">
        <v>643</v>
      </c>
      <c r="F284" s="135" t="s">
        <v>644</v>
      </c>
      <c r="G284" s="136" t="s">
        <v>186</v>
      </c>
      <c r="H284" s="137">
        <v>1</v>
      </c>
      <c r="I284" s="138">
        <v>75000</v>
      </c>
      <c r="J284" s="138">
        <f>ROUND(I284*H284,2)</f>
        <v>75000</v>
      </c>
      <c r="K284" s="139"/>
      <c r="L284" s="27"/>
      <c r="M284" s="140" t="s">
        <v>1</v>
      </c>
      <c r="N284" s="141" t="s">
        <v>34</v>
      </c>
      <c r="O284" s="142">
        <v>0</v>
      </c>
      <c r="P284" s="142">
        <f>O284*H284</f>
        <v>0</v>
      </c>
      <c r="Q284" s="142">
        <v>0</v>
      </c>
      <c r="R284" s="142">
        <f>Q284*H284</f>
        <v>0</v>
      </c>
      <c r="S284" s="142">
        <v>0</v>
      </c>
      <c r="T284" s="143">
        <f>S284*H284</f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44" t="s">
        <v>187</v>
      </c>
      <c r="AT284" s="144" t="s">
        <v>183</v>
      </c>
      <c r="AU284" s="144" t="s">
        <v>77</v>
      </c>
      <c r="AY284" s="14" t="s">
        <v>182</v>
      </c>
      <c r="BE284" s="145">
        <f>IF(N284="základní",J284,0)</f>
        <v>75000</v>
      </c>
      <c r="BF284" s="145">
        <f>IF(N284="snížená",J284,0)</f>
        <v>0</v>
      </c>
      <c r="BG284" s="145">
        <f>IF(N284="zákl. přenesená",J284,0)</f>
        <v>0</v>
      </c>
      <c r="BH284" s="145">
        <f>IF(N284="sníž. přenesená",J284,0)</f>
        <v>0</v>
      </c>
      <c r="BI284" s="145">
        <f>IF(N284="nulová",J284,0)</f>
        <v>0</v>
      </c>
      <c r="BJ284" s="14" t="s">
        <v>77</v>
      </c>
      <c r="BK284" s="145">
        <f>ROUND(I284*H284,2)</f>
        <v>75000</v>
      </c>
      <c r="BL284" s="14" t="s">
        <v>187</v>
      </c>
      <c r="BM284" s="144" t="s">
        <v>645</v>
      </c>
    </row>
    <row r="285" spans="1:65" s="11" customFormat="1" ht="25.9" customHeight="1">
      <c r="B285" s="122"/>
      <c r="D285" s="123" t="s">
        <v>68</v>
      </c>
      <c r="E285" s="124" t="s">
        <v>543</v>
      </c>
      <c r="F285" s="124" t="s">
        <v>646</v>
      </c>
      <c r="J285" s="125">
        <f>BK285</f>
        <v>369275.75</v>
      </c>
      <c r="L285" s="122"/>
      <c r="M285" s="126"/>
      <c r="N285" s="127"/>
      <c r="O285" s="127"/>
      <c r="P285" s="128">
        <f>P286</f>
        <v>258.85061100000001</v>
      </c>
      <c r="Q285" s="127"/>
      <c r="R285" s="128">
        <f>R286</f>
        <v>0</v>
      </c>
      <c r="S285" s="127"/>
      <c r="T285" s="129">
        <f>T286</f>
        <v>0</v>
      </c>
      <c r="AR285" s="123" t="s">
        <v>77</v>
      </c>
      <c r="AT285" s="130" t="s">
        <v>68</v>
      </c>
      <c r="AU285" s="130" t="s">
        <v>69</v>
      </c>
      <c r="AY285" s="123" t="s">
        <v>182</v>
      </c>
      <c r="BK285" s="131">
        <f>BK286</f>
        <v>369275.75</v>
      </c>
    </row>
    <row r="286" spans="1:65" s="2" customFormat="1" ht="16.5" customHeight="1">
      <c r="A286" s="26"/>
      <c r="B286" s="132"/>
      <c r="C286" s="133" t="s">
        <v>647</v>
      </c>
      <c r="D286" s="133" t="s">
        <v>183</v>
      </c>
      <c r="E286" s="134" t="s">
        <v>648</v>
      </c>
      <c r="F286" s="135" t="s">
        <v>649</v>
      </c>
      <c r="G286" s="136" t="s">
        <v>275</v>
      </c>
      <c r="H286" s="137">
        <v>2668.5630000000001</v>
      </c>
      <c r="I286" s="138">
        <v>138.38</v>
      </c>
      <c r="J286" s="138">
        <f>ROUND(I286*H286,2)</f>
        <v>369275.75</v>
      </c>
      <c r="K286" s="139"/>
      <c r="L286" s="27"/>
      <c r="M286" s="140" t="s">
        <v>1</v>
      </c>
      <c r="N286" s="141" t="s">
        <v>34</v>
      </c>
      <c r="O286" s="142">
        <v>9.7000000000000003E-2</v>
      </c>
      <c r="P286" s="142">
        <f>O286*H286</f>
        <v>258.85061100000001</v>
      </c>
      <c r="Q286" s="142">
        <v>0</v>
      </c>
      <c r="R286" s="142">
        <f>Q286*H286</f>
        <v>0</v>
      </c>
      <c r="S286" s="142">
        <v>0</v>
      </c>
      <c r="T286" s="143">
        <f>S286*H286</f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44" t="s">
        <v>187</v>
      </c>
      <c r="AT286" s="144" t="s">
        <v>183</v>
      </c>
      <c r="AU286" s="144" t="s">
        <v>77</v>
      </c>
      <c r="AY286" s="14" t="s">
        <v>182</v>
      </c>
      <c r="BE286" s="145">
        <f>IF(N286="základní",J286,0)</f>
        <v>369275.75</v>
      </c>
      <c r="BF286" s="145">
        <f>IF(N286="snížená",J286,0)</f>
        <v>0</v>
      </c>
      <c r="BG286" s="145">
        <f>IF(N286="zákl. přenesená",J286,0)</f>
        <v>0</v>
      </c>
      <c r="BH286" s="145">
        <f>IF(N286="sníž. přenesená",J286,0)</f>
        <v>0</v>
      </c>
      <c r="BI286" s="145">
        <f>IF(N286="nulová",J286,0)</f>
        <v>0</v>
      </c>
      <c r="BJ286" s="14" t="s">
        <v>77</v>
      </c>
      <c r="BK286" s="145">
        <f>ROUND(I286*H286,2)</f>
        <v>369275.75</v>
      </c>
      <c r="BL286" s="14" t="s">
        <v>187</v>
      </c>
      <c r="BM286" s="144" t="s">
        <v>271</v>
      </c>
    </row>
    <row r="287" spans="1:65" s="11" customFormat="1" ht="25.9" customHeight="1">
      <c r="B287" s="122"/>
      <c r="D287" s="123" t="s">
        <v>68</v>
      </c>
      <c r="E287" s="124" t="s">
        <v>650</v>
      </c>
      <c r="F287" s="124" t="s">
        <v>651</v>
      </c>
      <c r="J287" s="125">
        <f>BK287</f>
        <v>589199.54</v>
      </c>
      <c r="L287" s="122"/>
      <c r="M287" s="126"/>
      <c r="N287" s="127"/>
      <c r="O287" s="127"/>
      <c r="P287" s="128">
        <f>SUM(P288:P299)</f>
        <v>232.69365999999999</v>
      </c>
      <c r="Q287" s="127"/>
      <c r="R287" s="128">
        <f>SUM(R288:R299)</f>
        <v>1.2008784000000001</v>
      </c>
      <c r="S287" s="127"/>
      <c r="T287" s="129">
        <f>SUM(T288:T299)</f>
        <v>0</v>
      </c>
      <c r="AR287" s="123" t="s">
        <v>79</v>
      </c>
      <c r="AT287" s="130" t="s">
        <v>68</v>
      </c>
      <c r="AU287" s="130" t="s">
        <v>69</v>
      </c>
      <c r="AY287" s="123" t="s">
        <v>182</v>
      </c>
      <c r="BK287" s="131">
        <f>SUM(BK288:BK299)</f>
        <v>589199.54</v>
      </c>
    </row>
    <row r="288" spans="1:65" s="2" customFormat="1" ht="21.75" customHeight="1">
      <c r="A288" s="26"/>
      <c r="B288" s="132"/>
      <c r="C288" s="133" t="s">
        <v>422</v>
      </c>
      <c r="D288" s="133" t="s">
        <v>183</v>
      </c>
      <c r="E288" s="134" t="s">
        <v>652</v>
      </c>
      <c r="F288" s="135" t="s">
        <v>653</v>
      </c>
      <c r="G288" s="136" t="s">
        <v>236</v>
      </c>
      <c r="H288" s="137">
        <v>1323.6959999999999</v>
      </c>
      <c r="I288" s="138">
        <v>30.52</v>
      </c>
      <c r="J288" s="138">
        <f t="shared" ref="J288:J299" si="60">ROUND(I288*H288,2)</f>
        <v>40399.199999999997</v>
      </c>
      <c r="K288" s="139"/>
      <c r="L288" s="27"/>
      <c r="M288" s="140" t="s">
        <v>1</v>
      </c>
      <c r="N288" s="141" t="s">
        <v>34</v>
      </c>
      <c r="O288" s="142">
        <v>0.03</v>
      </c>
      <c r="P288" s="142">
        <f t="shared" ref="P288:P299" si="61">O288*H288</f>
        <v>39.710879999999996</v>
      </c>
      <c r="Q288" s="142">
        <v>4.0000000000000002E-4</v>
      </c>
      <c r="R288" s="142">
        <f t="shared" ref="R288:R299" si="62">Q288*H288</f>
        <v>0.52947840000000002</v>
      </c>
      <c r="S288" s="142">
        <v>0</v>
      </c>
      <c r="T288" s="143">
        <f t="shared" ref="T288:T299" si="63">S288*H288</f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44" t="s">
        <v>121</v>
      </c>
      <c r="AT288" s="144" t="s">
        <v>183</v>
      </c>
      <c r="AU288" s="144" t="s">
        <v>77</v>
      </c>
      <c r="AY288" s="14" t="s">
        <v>182</v>
      </c>
      <c r="BE288" s="145">
        <f t="shared" ref="BE288:BE299" si="64">IF(N288="základní",J288,0)</f>
        <v>40399.199999999997</v>
      </c>
      <c r="BF288" s="145">
        <f t="shared" ref="BF288:BF299" si="65">IF(N288="snížená",J288,0)</f>
        <v>0</v>
      </c>
      <c r="BG288" s="145">
        <f t="shared" ref="BG288:BG299" si="66">IF(N288="zákl. přenesená",J288,0)</f>
        <v>0</v>
      </c>
      <c r="BH288" s="145">
        <f t="shared" ref="BH288:BH299" si="67">IF(N288="sníž. přenesená",J288,0)</f>
        <v>0</v>
      </c>
      <c r="BI288" s="145">
        <f t="shared" ref="BI288:BI299" si="68">IF(N288="nulová",J288,0)</f>
        <v>0</v>
      </c>
      <c r="BJ288" s="14" t="s">
        <v>77</v>
      </c>
      <c r="BK288" s="145">
        <f t="shared" ref="BK288:BK299" si="69">ROUND(I288*H288,2)</f>
        <v>40399.199999999997</v>
      </c>
      <c r="BL288" s="14" t="s">
        <v>121</v>
      </c>
      <c r="BM288" s="144" t="s">
        <v>654</v>
      </c>
    </row>
    <row r="289" spans="1:65" s="2" customFormat="1" ht="21.75" customHeight="1">
      <c r="A289" s="26"/>
      <c r="B289" s="132"/>
      <c r="C289" s="133" t="s">
        <v>655</v>
      </c>
      <c r="D289" s="133" t="s">
        <v>183</v>
      </c>
      <c r="E289" s="134" t="s">
        <v>656</v>
      </c>
      <c r="F289" s="135" t="s">
        <v>657</v>
      </c>
      <c r="G289" s="136" t="s">
        <v>236</v>
      </c>
      <c r="H289" s="137">
        <v>785</v>
      </c>
      <c r="I289" s="138">
        <v>13.29</v>
      </c>
      <c r="J289" s="138">
        <f t="shared" si="60"/>
        <v>10432.65</v>
      </c>
      <c r="K289" s="139"/>
      <c r="L289" s="27"/>
      <c r="M289" s="140" t="s">
        <v>1</v>
      </c>
      <c r="N289" s="141" t="s">
        <v>34</v>
      </c>
      <c r="O289" s="142">
        <v>3.3000000000000002E-2</v>
      </c>
      <c r="P289" s="142">
        <f t="shared" si="61"/>
        <v>25.905000000000001</v>
      </c>
      <c r="Q289" s="142">
        <v>0</v>
      </c>
      <c r="R289" s="142">
        <f t="shared" si="62"/>
        <v>0</v>
      </c>
      <c r="S289" s="142">
        <v>0</v>
      </c>
      <c r="T289" s="143">
        <f t="shared" si="63"/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44" t="s">
        <v>121</v>
      </c>
      <c r="AT289" s="144" t="s">
        <v>183</v>
      </c>
      <c r="AU289" s="144" t="s">
        <v>77</v>
      </c>
      <c r="AY289" s="14" t="s">
        <v>182</v>
      </c>
      <c r="BE289" s="145">
        <f t="shared" si="64"/>
        <v>10432.65</v>
      </c>
      <c r="BF289" s="145">
        <f t="shared" si="65"/>
        <v>0</v>
      </c>
      <c r="BG289" s="145">
        <f t="shared" si="66"/>
        <v>0</v>
      </c>
      <c r="BH289" s="145">
        <f t="shared" si="67"/>
        <v>0</v>
      </c>
      <c r="BI289" s="145">
        <f t="shared" si="68"/>
        <v>0</v>
      </c>
      <c r="BJ289" s="14" t="s">
        <v>77</v>
      </c>
      <c r="BK289" s="145">
        <f t="shared" si="69"/>
        <v>10432.65</v>
      </c>
      <c r="BL289" s="14" t="s">
        <v>121</v>
      </c>
      <c r="BM289" s="144" t="s">
        <v>658</v>
      </c>
    </row>
    <row r="290" spans="1:65" s="2" customFormat="1" ht="16.5" customHeight="1">
      <c r="A290" s="26"/>
      <c r="B290" s="132"/>
      <c r="C290" s="146" t="s">
        <v>659</v>
      </c>
      <c r="D290" s="146" t="s">
        <v>272</v>
      </c>
      <c r="E290" s="147" t="s">
        <v>660</v>
      </c>
      <c r="F290" s="148" t="s">
        <v>661</v>
      </c>
      <c r="G290" s="149" t="s">
        <v>236</v>
      </c>
      <c r="H290" s="150">
        <v>902.75</v>
      </c>
      <c r="I290" s="151">
        <v>21.53</v>
      </c>
      <c r="J290" s="151">
        <f t="shared" si="60"/>
        <v>19436.21</v>
      </c>
      <c r="K290" s="152"/>
      <c r="L290" s="153"/>
      <c r="M290" s="154" t="s">
        <v>1</v>
      </c>
      <c r="N290" s="155" t="s">
        <v>34</v>
      </c>
      <c r="O290" s="142">
        <v>0</v>
      </c>
      <c r="P290" s="142">
        <f t="shared" si="61"/>
        <v>0</v>
      </c>
      <c r="Q290" s="142">
        <v>5.9999999999999995E-4</v>
      </c>
      <c r="R290" s="142">
        <f t="shared" si="62"/>
        <v>0.54164999999999996</v>
      </c>
      <c r="S290" s="142">
        <v>0</v>
      </c>
      <c r="T290" s="143">
        <f t="shared" si="63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44" t="s">
        <v>233</v>
      </c>
      <c r="AT290" s="144" t="s">
        <v>272</v>
      </c>
      <c r="AU290" s="144" t="s">
        <v>77</v>
      </c>
      <c r="AY290" s="14" t="s">
        <v>182</v>
      </c>
      <c r="BE290" s="145">
        <f t="shared" si="64"/>
        <v>19436.21</v>
      </c>
      <c r="BF290" s="145">
        <f t="shared" si="65"/>
        <v>0</v>
      </c>
      <c r="BG290" s="145">
        <f t="shared" si="66"/>
        <v>0</v>
      </c>
      <c r="BH290" s="145">
        <f t="shared" si="67"/>
        <v>0</v>
      </c>
      <c r="BI290" s="145">
        <f t="shared" si="68"/>
        <v>0</v>
      </c>
      <c r="BJ290" s="14" t="s">
        <v>77</v>
      </c>
      <c r="BK290" s="145">
        <f t="shared" si="69"/>
        <v>19436.21</v>
      </c>
      <c r="BL290" s="14" t="s">
        <v>121</v>
      </c>
      <c r="BM290" s="144" t="s">
        <v>662</v>
      </c>
    </row>
    <row r="291" spans="1:65" s="2" customFormat="1" ht="21.75" customHeight="1">
      <c r="A291" s="26"/>
      <c r="B291" s="132"/>
      <c r="C291" s="133" t="s">
        <v>663</v>
      </c>
      <c r="D291" s="133" t="s">
        <v>183</v>
      </c>
      <c r="E291" s="134" t="s">
        <v>664</v>
      </c>
      <c r="F291" s="135" t="s">
        <v>665</v>
      </c>
      <c r="G291" s="136" t="s">
        <v>236</v>
      </c>
      <c r="H291" s="137">
        <v>1323.6959999999999</v>
      </c>
      <c r="I291" s="138">
        <v>278.25</v>
      </c>
      <c r="J291" s="138">
        <f t="shared" si="60"/>
        <v>368318.41</v>
      </c>
      <c r="K291" s="139"/>
      <c r="L291" s="27"/>
      <c r="M291" s="140" t="s">
        <v>1</v>
      </c>
      <c r="N291" s="141" t="s">
        <v>34</v>
      </c>
      <c r="O291" s="142">
        <v>0</v>
      </c>
      <c r="P291" s="142">
        <f t="shared" si="61"/>
        <v>0</v>
      </c>
      <c r="Q291" s="142">
        <v>0</v>
      </c>
      <c r="R291" s="142">
        <f t="shared" si="62"/>
        <v>0</v>
      </c>
      <c r="S291" s="142">
        <v>0</v>
      </c>
      <c r="T291" s="143">
        <f t="shared" si="63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44" t="s">
        <v>121</v>
      </c>
      <c r="AT291" s="144" t="s">
        <v>183</v>
      </c>
      <c r="AU291" s="144" t="s">
        <v>77</v>
      </c>
      <c r="AY291" s="14" t="s">
        <v>182</v>
      </c>
      <c r="BE291" s="145">
        <f t="shared" si="64"/>
        <v>368318.41</v>
      </c>
      <c r="BF291" s="145">
        <f t="shared" si="65"/>
        <v>0</v>
      </c>
      <c r="BG291" s="145">
        <f t="shared" si="66"/>
        <v>0</v>
      </c>
      <c r="BH291" s="145">
        <f t="shared" si="67"/>
        <v>0</v>
      </c>
      <c r="BI291" s="145">
        <f t="shared" si="68"/>
        <v>0</v>
      </c>
      <c r="BJ291" s="14" t="s">
        <v>77</v>
      </c>
      <c r="BK291" s="145">
        <f t="shared" si="69"/>
        <v>368318.41</v>
      </c>
      <c r="BL291" s="14" t="s">
        <v>121</v>
      </c>
      <c r="BM291" s="144" t="s">
        <v>351</v>
      </c>
    </row>
    <row r="292" spans="1:65" s="2" customFormat="1" ht="21.75" customHeight="1">
      <c r="A292" s="26"/>
      <c r="B292" s="132"/>
      <c r="C292" s="133" t="s">
        <v>429</v>
      </c>
      <c r="D292" s="133" t="s">
        <v>183</v>
      </c>
      <c r="E292" s="134" t="s">
        <v>666</v>
      </c>
      <c r="F292" s="135" t="s">
        <v>667</v>
      </c>
      <c r="G292" s="136" t="s">
        <v>236</v>
      </c>
      <c r="H292" s="137">
        <v>106.788</v>
      </c>
      <c r="I292" s="138">
        <v>304.5</v>
      </c>
      <c r="J292" s="138">
        <f t="shared" si="60"/>
        <v>32516.95</v>
      </c>
      <c r="K292" s="139"/>
      <c r="L292" s="27"/>
      <c r="M292" s="140" t="s">
        <v>1</v>
      </c>
      <c r="N292" s="141" t="s">
        <v>34</v>
      </c>
      <c r="O292" s="142">
        <v>0</v>
      </c>
      <c r="P292" s="142">
        <f t="shared" si="61"/>
        <v>0</v>
      </c>
      <c r="Q292" s="142">
        <v>0</v>
      </c>
      <c r="R292" s="142">
        <f t="shared" si="62"/>
        <v>0</v>
      </c>
      <c r="S292" s="142">
        <v>0</v>
      </c>
      <c r="T292" s="143">
        <f t="shared" si="63"/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44" t="s">
        <v>121</v>
      </c>
      <c r="AT292" s="144" t="s">
        <v>183</v>
      </c>
      <c r="AU292" s="144" t="s">
        <v>77</v>
      </c>
      <c r="AY292" s="14" t="s">
        <v>182</v>
      </c>
      <c r="BE292" s="145">
        <f t="shared" si="64"/>
        <v>32516.95</v>
      </c>
      <c r="BF292" s="145">
        <f t="shared" si="65"/>
        <v>0</v>
      </c>
      <c r="BG292" s="145">
        <f t="shared" si="66"/>
        <v>0</v>
      </c>
      <c r="BH292" s="145">
        <f t="shared" si="67"/>
        <v>0</v>
      </c>
      <c r="BI292" s="145">
        <f t="shared" si="68"/>
        <v>0</v>
      </c>
      <c r="BJ292" s="14" t="s">
        <v>77</v>
      </c>
      <c r="BK292" s="145">
        <f t="shared" si="69"/>
        <v>32516.95</v>
      </c>
      <c r="BL292" s="14" t="s">
        <v>121</v>
      </c>
      <c r="BM292" s="144" t="s">
        <v>668</v>
      </c>
    </row>
    <row r="293" spans="1:65" s="2" customFormat="1" ht="21.75" customHeight="1">
      <c r="A293" s="26"/>
      <c r="B293" s="132"/>
      <c r="C293" s="133" t="s">
        <v>669</v>
      </c>
      <c r="D293" s="133" t="s">
        <v>183</v>
      </c>
      <c r="E293" s="134" t="s">
        <v>670</v>
      </c>
      <c r="F293" s="135" t="s">
        <v>671</v>
      </c>
      <c r="G293" s="136" t="s">
        <v>236</v>
      </c>
      <c r="H293" s="137">
        <v>1224.81</v>
      </c>
      <c r="I293" s="138">
        <v>50.81</v>
      </c>
      <c r="J293" s="138">
        <f t="shared" si="60"/>
        <v>62232.6</v>
      </c>
      <c r="K293" s="139"/>
      <c r="L293" s="27"/>
      <c r="M293" s="140" t="s">
        <v>1</v>
      </c>
      <c r="N293" s="141" t="s">
        <v>34</v>
      </c>
      <c r="O293" s="142">
        <v>0.11</v>
      </c>
      <c r="P293" s="142">
        <f t="shared" si="61"/>
        <v>134.72909999999999</v>
      </c>
      <c r="Q293" s="142">
        <v>0</v>
      </c>
      <c r="R293" s="142">
        <f t="shared" si="62"/>
        <v>0</v>
      </c>
      <c r="S293" s="142">
        <v>0</v>
      </c>
      <c r="T293" s="143">
        <f t="shared" si="63"/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44" t="s">
        <v>121</v>
      </c>
      <c r="AT293" s="144" t="s">
        <v>183</v>
      </c>
      <c r="AU293" s="144" t="s">
        <v>77</v>
      </c>
      <c r="AY293" s="14" t="s">
        <v>182</v>
      </c>
      <c r="BE293" s="145">
        <f t="shared" si="64"/>
        <v>62232.6</v>
      </c>
      <c r="BF293" s="145">
        <f t="shared" si="65"/>
        <v>0</v>
      </c>
      <c r="BG293" s="145">
        <f t="shared" si="66"/>
        <v>0</v>
      </c>
      <c r="BH293" s="145">
        <f t="shared" si="67"/>
        <v>0</v>
      </c>
      <c r="BI293" s="145">
        <f t="shared" si="68"/>
        <v>0</v>
      </c>
      <c r="BJ293" s="14" t="s">
        <v>77</v>
      </c>
      <c r="BK293" s="145">
        <f t="shared" si="69"/>
        <v>62232.6</v>
      </c>
      <c r="BL293" s="14" t="s">
        <v>121</v>
      </c>
      <c r="BM293" s="144" t="s">
        <v>672</v>
      </c>
    </row>
    <row r="294" spans="1:65" s="2" customFormat="1" ht="21.75" customHeight="1">
      <c r="A294" s="26"/>
      <c r="B294" s="132"/>
      <c r="C294" s="133" t="s">
        <v>433</v>
      </c>
      <c r="D294" s="133" t="s">
        <v>183</v>
      </c>
      <c r="E294" s="134" t="s">
        <v>673</v>
      </c>
      <c r="F294" s="135" t="s">
        <v>674</v>
      </c>
      <c r="G294" s="136" t="s">
        <v>236</v>
      </c>
      <c r="H294" s="137">
        <v>97.08</v>
      </c>
      <c r="I294" s="138">
        <v>88.93</v>
      </c>
      <c r="J294" s="138">
        <f t="shared" si="60"/>
        <v>8633.32</v>
      </c>
      <c r="K294" s="139"/>
      <c r="L294" s="27"/>
      <c r="M294" s="140" t="s">
        <v>1</v>
      </c>
      <c r="N294" s="141" t="s">
        <v>34</v>
      </c>
      <c r="O294" s="142">
        <v>0.19600000000000001</v>
      </c>
      <c r="P294" s="142">
        <f t="shared" si="61"/>
        <v>19.02768</v>
      </c>
      <c r="Q294" s="142">
        <v>0</v>
      </c>
      <c r="R294" s="142">
        <f t="shared" si="62"/>
        <v>0</v>
      </c>
      <c r="S294" s="142">
        <v>0</v>
      </c>
      <c r="T294" s="143">
        <f t="shared" si="63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44" t="s">
        <v>121</v>
      </c>
      <c r="AT294" s="144" t="s">
        <v>183</v>
      </c>
      <c r="AU294" s="144" t="s">
        <v>77</v>
      </c>
      <c r="AY294" s="14" t="s">
        <v>182</v>
      </c>
      <c r="BE294" s="145">
        <f t="shared" si="64"/>
        <v>8633.32</v>
      </c>
      <c r="BF294" s="145">
        <f t="shared" si="65"/>
        <v>0</v>
      </c>
      <c r="BG294" s="145">
        <f t="shared" si="66"/>
        <v>0</v>
      </c>
      <c r="BH294" s="145">
        <f t="shared" si="67"/>
        <v>0</v>
      </c>
      <c r="BI294" s="145">
        <f t="shared" si="68"/>
        <v>0</v>
      </c>
      <c r="BJ294" s="14" t="s">
        <v>77</v>
      </c>
      <c r="BK294" s="145">
        <f t="shared" si="69"/>
        <v>8633.32</v>
      </c>
      <c r="BL294" s="14" t="s">
        <v>121</v>
      </c>
      <c r="BM294" s="144" t="s">
        <v>675</v>
      </c>
    </row>
    <row r="295" spans="1:65" s="2" customFormat="1" ht="16.5" customHeight="1">
      <c r="A295" s="26"/>
      <c r="B295" s="132"/>
      <c r="C295" s="133" t="s">
        <v>676</v>
      </c>
      <c r="D295" s="133" t="s">
        <v>183</v>
      </c>
      <c r="E295" s="134" t="s">
        <v>677</v>
      </c>
      <c r="F295" s="135" t="s">
        <v>678</v>
      </c>
      <c r="G295" s="136" t="s">
        <v>236</v>
      </c>
      <c r="H295" s="137">
        <v>86.5</v>
      </c>
      <c r="I295" s="138">
        <v>34.82</v>
      </c>
      <c r="J295" s="138">
        <f t="shared" si="60"/>
        <v>3011.93</v>
      </c>
      <c r="K295" s="139"/>
      <c r="L295" s="27"/>
      <c r="M295" s="140" t="s">
        <v>1</v>
      </c>
      <c r="N295" s="141" t="s">
        <v>34</v>
      </c>
      <c r="O295" s="142">
        <v>2.4E-2</v>
      </c>
      <c r="P295" s="142">
        <f t="shared" si="61"/>
        <v>2.0760000000000001</v>
      </c>
      <c r="Q295" s="142">
        <v>5.0000000000000001E-4</v>
      </c>
      <c r="R295" s="142">
        <f t="shared" si="62"/>
        <v>4.3250000000000004E-2</v>
      </c>
      <c r="S295" s="142">
        <v>0</v>
      </c>
      <c r="T295" s="143">
        <f t="shared" si="63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44" t="s">
        <v>121</v>
      </c>
      <c r="AT295" s="144" t="s">
        <v>183</v>
      </c>
      <c r="AU295" s="144" t="s">
        <v>77</v>
      </c>
      <c r="AY295" s="14" t="s">
        <v>182</v>
      </c>
      <c r="BE295" s="145">
        <f t="shared" si="64"/>
        <v>3011.93</v>
      </c>
      <c r="BF295" s="145">
        <f t="shared" si="65"/>
        <v>0</v>
      </c>
      <c r="BG295" s="145">
        <f t="shared" si="66"/>
        <v>0</v>
      </c>
      <c r="BH295" s="145">
        <f t="shared" si="67"/>
        <v>0</v>
      </c>
      <c r="BI295" s="145">
        <f t="shared" si="68"/>
        <v>0</v>
      </c>
      <c r="BJ295" s="14" t="s">
        <v>77</v>
      </c>
      <c r="BK295" s="145">
        <f t="shared" si="69"/>
        <v>3011.93</v>
      </c>
      <c r="BL295" s="14" t="s">
        <v>121</v>
      </c>
      <c r="BM295" s="144" t="s">
        <v>679</v>
      </c>
    </row>
    <row r="296" spans="1:65" s="2" customFormat="1" ht="16.5" customHeight="1">
      <c r="A296" s="26"/>
      <c r="B296" s="132"/>
      <c r="C296" s="133" t="s">
        <v>436</v>
      </c>
      <c r="D296" s="133" t="s">
        <v>183</v>
      </c>
      <c r="E296" s="134" t="s">
        <v>680</v>
      </c>
      <c r="F296" s="135" t="s">
        <v>681</v>
      </c>
      <c r="G296" s="136" t="s">
        <v>236</v>
      </c>
      <c r="H296" s="137">
        <v>86.5</v>
      </c>
      <c r="I296" s="138">
        <v>247.61</v>
      </c>
      <c r="J296" s="138">
        <f t="shared" si="60"/>
        <v>21418.27</v>
      </c>
      <c r="K296" s="139"/>
      <c r="L296" s="27"/>
      <c r="M296" s="140" t="s">
        <v>1</v>
      </c>
      <c r="N296" s="141" t="s">
        <v>34</v>
      </c>
      <c r="O296" s="142">
        <v>0.13</v>
      </c>
      <c r="P296" s="142">
        <f t="shared" si="61"/>
        <v>11.245000000000001</v>
      </c>
      <c r="Q296" s="142">
        <v>1E-3</v>
      </c>
      <c r="R296" s="142">
        <f t="shared" si="62"/>
        <v>8.6500000000000007E-2</v>
      </c>
      <c r="S296" s="142">
        <v>0</v>
      </c>
      <c r="T296" s="143">
        <f t="shared" si="63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44" t="s">
        <v>121</v>
      </c>
      <c r="AT296" s="144" t="s">
        <v>183</v>
      </c>
      <c r="AU296" s="144" t="s">
        <v>77</v>
      </c>
      <c r="AY296" s="14" t="s">
        <v>182</v>
      </c>
      <c r="BE296" s="145">
        <f t="shared" si="64"/>
        <v>21418.27</v>
      </c>
      <c r="BF296" s="145">
        <f t="shared" si="65"/>
        <v>0</v>
      </c>
      <c r="BG296" s="145">
        <f t="shared" si="66"/>
        <v>0</v>
      </c>
      <c r="BH296" s="145">
        <f t="shared" si="67"/>
        <v>0</v>
      </c>
      <c r="BI296" s="145">
        <f t="shared" si="68"/>
        <v>0</v>
      </c>
      <c r="BJ296" s="14" t="s">
        <v>77</v>
      </c>
      <c r="BK296" s="145">
        <f t="shared" si="69"/>
        <v>21418.27</v>
      </c>
      <c r="BL296" s="14" t="s">
        <v>121</v>
      </c>
      <c r="BM296" s="144" t="s">
        <v>682</v>
      </c>
    </row>
    <row r="297" spans="1:65" s="2" customFormat="1" ht="16.5" customHeight="1">
      <c r="A297" s="26"/>
      <c r="B297" s="132"/>
      <c r="C297" s="133" t="s">
        <v>683</v>
      </c>
      <c r="D297" s="133" t="s">
        <v>183</v>
      </c>
      <c r="E297" s="134" t="s">
        <v>684</v>
      </c>
      <c r="F297" s="135" t="s">
        <v>685</v>
      </c>
      <c r="G297" s="136" t="s">
        <v>197</v>
      </c>
      <c r="H297" s="137">
        <v>19</v>
      </c>
      <c r="I297" s="138">
        <v>200</v>
      </c>
      <c r="J297" s="138">
        <f t="shared" si="60"/>
        <v>3800</v>
      </c>
      <c r="K297" s="139"/>
      <c r="L297" s="27"/>
      <c r="M297" s="140" t="s">
        <v>1</v>
      </c>
      <c r="N297" s="141" t="s">
        <v>34</v>
      </c>
      <c r="O297" s="142">
        <v>0</v>
      </c>
      <c r="P297" s="142">
        <f t="shared" si="61"/>
        <v>0</v>
      </c>
      <c r="Q297" s="142">
        <v>0</v>
      </c>
      <c r="R297" s="142">
        <f t="shared" si="62"/>
        <v>0</v>
      </c>
      <c r="S297" s="142">
        <v>0</v>
      </c>
      <c r="T297" s="143">
        <f t="shared" si="63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44" t="s">
        <v>121</v>
      </c>
      <c r="AT297" s="144" t="s">
        <v>183</v>
      </c>
      <c r="AU297" s="144" t="s">
        <v>77</v>
      </c>
      <c r="AY297" s="14" t="s">
        <v>182</v>
      </c>
      <c r="BE297" s="145">
        <f t="shared" si="64"/>
        <v>3800</v>
      </c>
      <c r="BF297" s="145">
        <f t="shared" si="65"/>
        <v>0</v>
      </c>
      <c r="BG297" s="145">
        <f t="shared" si="66"/>
        <v>0</v>
      </c>
      <c r="BH297" s="145">
        <f t="shared" si="67"/>
        <v>0</v>
      </c>
      <c r="BI297" s="145">
        <f t="shared" si="68"/>
        <v>0</v>
      </c>
      <c r="BJ297" s="14" t="s">
        <v>77</v>
      </c>
      <c r="BK297" s="145">
        <f t="shared" si="69"/>
        <v>3800</v>
      </c>
      <c r="BL297" s="14" t="s">
        <v>121</v>
      </c>
      <c r="BM297" s="144" t="s">
        <v>686</v>
      </c>
    </row>
    <row r="298" spans="1:65" s="2" customFormat="1" ht="16.5" customHeight="1">
      <c r="A298" s="26"/>
      <c r="B298" s="132"/>
      <c r="C298" s="133" t="s">
        <v>440</v>
      </c>
      <c r="D298" s="133" t="s">
        <v>183</v>
      </c>
      <c r="E298" s="134" t="s">
        <v>687</v>
      </c>
      <c r="F298" s="135" t="s">
        <v>688</v>
      </c>
      <c r="G298" s="136" t="s">
        <v>197</v>
      </c>
      <c r="H298" s="137">
        <v>16</v>
      </c>
      <c r="I298" s="138">
        <v>250</v>
      </c>
      <c r="J298" s="138">
        <f t="shared" si="60"/>
        <v>4000</v>
      </c>
      <c r="K298" s="139"/>
      <c r="L298" s="27"/>
      <c r="M298" s="140" t="s">
        <v>1</v>
      </c>
      <c r="N298" s="141" t="s">
        <v>34</v>
      </c>
      <c r="O298" s="142">
        <v>0</v>
      </c>
      <c r="P298" s="142">
        <f t="shared" si="61"/>
        <v>0</v>
      </c>
      <c r="Q298" s="142">
        <v>0</v>
      </c>
      <c r="R298" s="142">
        <f t="shared" si="62"/>
        <v>0</v>
      </c>
      <c r="S298" s="142">
        <v>0</v>
      </c>
      <c r="T298" s="143">
        <f t="shared" si="63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44" t="s">
        <v>121</v>
      </c>
      <c r="AT298" s="144" t="s">
        <v>183</v>
      </c>
      <c r="AU298" s="144" t="s">
        <v>77</v>
      </c>
      <c r="AY298" s="14" t="s">
        <v>182</v>
      </c>
      <c r="BE298" s="145">
        <f t="shared" si="64"/>
        <v>4000</v>
      </c>
      <c r="BF298" s="145">
        <f t="shared" si="65"/>
        <v>0</v>
      </c>
      <c r="BG298" s="145">
        <f t="shared" si="66"/>
        <v>0</v>
      </c>
      <c r="BH298" s="145">
        <f t="shared" si="67"/>
        <v>0</v>
      </c>
      <c r="BI298" s="145">
        <f t="shared" si="68"/>
        <v>0</v>
      </c>
      <c r="BJ298" s="14" t="s">
        <v>77</v>
      </c>
      <c r="BK298" s="145">
        <f t="shared" si="69"/>
        <v>4000</v>
      </c>
      <c r="BL298" s="14" t="s">
        <v>121</v>
      </c>
      <c r="BM298" s="144" t="s">
        <v>689</v>
      </c>
    </row>
    <row r="299" spans="1:65" s="2" customFormat="1" ht="16.5" customHeight="1">
      <c r="A299" s="26"/>
      <c r="B299" s="132"/>
      <c r="C299" s="133" t="s">
        <v>690</v>
      </c>
      <c r="D299" s="133" t="s">
        <v>183</v>
      </c>
      <c r="E299" s="134" t="s">
        <v>691</v>
      </c>
      <c r="F299" s="135" t="s">
        <v>692</v>
      </c>
      <c r="G299" s="136" t="s">
        <v>693</v>
      </c>
      <c r="H299" s="137">
        <v>1</v>
      </c>
      <c r="I299" s="138">
        <v>15000</v>
      </c>
      <c r="J299" s="138">
        <f t="shared" si="60"/>
        <v>15000</v>
      </c>
      <c r="K299" s="139"/>
      <c r="L299" s="27"/>
      <c r="M299" s="140" t="s">
        <v>1</v>
      </c>
      <c r="N299" s="141" t="s">
        <v>34</v>
      </c>
      <c r="O299" s="142">
        <v>0</v>
      </c>
      <c r="P299" s="142">
        <f t="shared" si="61"/>
        <v>0</v>
      </c>
      <c r="Q299" s="142">
        <v>0</v>
      </c>
      <c r="R299" s="142">
        <f t="shared" si="62"/>
        <v>0</v>
      </c>
      <c r="S299" s="142">
        <v>0</v>
      </c>
      <c r="T299" s="143">
        <f t="shared" si="63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44" t="s">
        <v>121</v>
      </c>
      <c r="AT299" s="144" t="s">
        <v>183</v>
      </c>
      <c r="AU299" s="144" t="s">
        <v>77</v>
      </c>
      <c r="AY299" s="14" t="s">
        <v>182</v>
      </c>
      <c r="BE299" s="145">
        <f t="shared" si="64"/>
        <v>15000</v>
      </c>
      <c r="BF299" s="145">
        <f t="shared" si="65"/>
        <v>0</v>
      </c>
      <c r="BG299" s="145">
        <f t="shared" si="66"/>
        <v>0</v>
      </c>
      <c r="BH299" s="145">
        <f t="shared" si="67"/>
        <v>0</v>
      </c>
      <c r="BI299" s="145">
        <f t="shared" si="68"/>
        <v>0</v>
      </c>
      <c r="BJ299" s="14" t="s">
        <v>77</v>
      </c>
      <c r="BK299" s="145">
        <f t="shared" si="69"/>
        <v>15000</v>
      </c>
      <c r="BL299" s="14" t="s">
        <v>121</v>
      </c>
      <c r="BM299" s="144" t="s">
        <v>694</v>
      </c>
    </row>
    <row r="300" spans="1:65" s="11" customFormat="1" ht="25.9" customHeight="1">
      <c r="B300" s="122"/>
      <c r="D300" s="123" t="s">
        <v>68</v>
      </c>
      <c r="E300" s="124" t="s">
        <v>695</v>
      </c>
      <c r="F300" s="124" t="s">
        <v>696</v>
      </c>
      <c r="J300" s="125">
        <f>BK300</f>
        <v>407006.6</v>
      </c>
      <c r="L300" s="122"/>
      <c r="M300" s="126"/>
      <c r="N300" s="127"/>
      <c r="O300" s="127"/>
      <c r="P300" s="128">
        <f>SUM(P301:P309)</f>
        <v>101.36095999999999</v>
      </c>
      <c r="Q300" s="127"/>
      <c r="R300" s="128">
        <f>SUM(R301:R309)</f>
        <v>4.881068299999999</v>
      </c>
      <c r="S300" s="127"/>
      <c r="T300" s="129">
        <f>SUM(T301:T309)</f>
        <v>0</v>
      </c>
      <c r="AR300" s="123" t="s">
        <v>79</v>
      </c>
      <c r="AT300" s="130" t="s">
        <v>68</v>
      </c>
      <c r="AU300" s="130" t="s">
        <v>69</v>
      </c>
      <c r="AY300" s="123" t="s">
        <v>182</v>
      </c>
      <c r="BK300" s="131">
        <f>SUM(BK301:BK309)</f>
        <v>407006.6</v>
      </c>
    </row>
    <row r="301" spans="1:65" s="2" customFormat="1" ht="16.5" customHeight="1">
      <c r="A301" s="26"/>
      <c r="B301" s="132"/>
      <c r="C301" s="133" t="s">
        <v>443</v>
      </c>
      <c r="D301" s="133" t="s">
        <v>183</v>
      </c>
      <c r="E301" s="134" t="s">
        <v>697</v>
      </c>
      <c r="F301" s="135" t="s">
        <v>698</v>
      </c>
      <c r="G301" s="136" t="s">
        <v>236</v>
      </c>
      <c r="H301" s="137">
        <v>1174.49</v>
      </c>
      <c r="I301" s="138">
        <v>21.67</v>
      </c>
      <c r="J301" s="138">
        <f t="shared" ref="J301:J309" si="70">ROUND(I301*H301,2)</f>
        <v>25451.200000000001</v>
      </c>
      <c r="K301" s="139"/>
      <c r="L301" s="27"/>
      <c r="M301" s="140" t="s">
        <v>1</v>
      </c>
      <c r="N301" s="141" t="s">
        <v>34</v>
      </c>
      <c r="O301" s="142">
        <v>0.06</v>
      </c>
      <c r="P301" s="142">
        <f t="shared" ref="P301:P309" si="71">O301*H301</f>
        <v>70.469399999999993</v>
      </c>
      <c r="Q301" s="142">
        <v>0</v>
      </c>
      <c r="R301" s="142">
        <f t="shared" ref="R301:R309" si="72">Q301*H301</f>
        <v>0</v>
      </c>
      <c r="S301" s="142">
        <v>0</v>
      </c>
      <c r="T301" s="143">
        <f t="shared" ref="T301:T309" si="73">S301*H301</f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44" t="s">
        <v>121</v>
      </c>
      <c r="AT301" s="144" t="s">
        <v>183</v>
      </c>
      <c r="AU301" s="144" t="s">
        <v>77</v>
      </c>
      <c r="AY301" s="14" t="s">
        <v>182</v>
      </c>
      <c r="BE301" s="145">
        <f t="shared" ref="BE301:BE309" si="74">IF(N301="základní",J301,0)</f>
        <v>25451.200000000001</v>
      </c>
      <c r="BF301" s="145">
        <f t="shared" ref="BF301:BF309" si="75">IF(N301="snížená",J301,0)</f>
        <v>0</v>
      </c>
      <c r="BG301" s="145">
        <f t="shared" ref="BG301:BG309" si="76">IF(N301="zákl. přenesená",J301,0)</f>
        <v>0</v>
      </c>
      <c r="BH301" s="145">
        <f t="shared" ref="BH301:BH309" si="77">IF(N301="sníž. přenesená",J301,0)</f>
        <v>0</v>
      </c>
      <c r="BI301" s="145">
        <f t="shared" ref="BI301:BI309" si="78">IF(N301="nulová",J301,0)</f>
        <v>0</v>
      </c>
      <c r="BJ301" s="14" t="s">
        <v>77</v>
      </c>
      <c r="BK301" s="145">
        <f t="shared" ref="BK301:BK309" si="79">ROUND(I301*H301,2)</f>
        <v>25451.200000000001</v>
      </c>
      <c r="BL301" s="14" t="s">
        <v>121</v>
      </c>
      <c r="BM301" s="144" t="s">
        <v>699</v>
      </c>
    </row>
    <row r="302" spans="1:65" s="2" customFormat="1" ht="16.5" customHeight="1">
      <c r="A302" s="26"/>
      <c r="B302" s="132"/>
      <c r="C302" s="146" t="s">
        <v>700</v>
      </c>
      <c r="D302" s="146" t="s">
        <v>272</v>
      </c>
      <c r="E302" s="147" t="s">
        <v>701</v>
      </c>
      <c r="F302" s="148" t="s">
        <v>702</v>
      </c>
      <c r="G302" s="149" t="s">
        <v>236</v>
      </c>
      <c r="H302" s="150">
        <v>800.7</v>
      </c>
      <c r="I302" s="151">
        <v>223</v>
      </c>
      <c r="J302" s="151">
        <f t="shared" si="70"/>
        <v>178556.1</v>
      </c>
      <c r="K302" s="152"/>
      <c r="L302" s="153"/>
      <c r="M302" s="154" t="s">
        <v>1</v>
      </c>
      <c r="N302" s="155" t="s">
        <v>34</v>
      </c>
      <c r="O302" s="142">
        <v>0</v>
      </c>
      <c r="P302" s="142">
        <f t="shared" si="71"/>
        <v>0</v>
      </c>
      <c r="Q302" s="142">
        <v>2.8999999999999998E-3</v>
      </c>
      <c r="R302" s="142">
        <f t="shared" si="72"/>
        <v>2.3220299999999998</v>
      </c>
      <c r="S302" s="142">
        <v>0</v>
      </c>
      <c r="T302" s="143">
        <f t="shared" si="7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44" t="s">
        <v>233</v>
      </c>
      <c r="AT302" s="144" t="s">
        <v>272</v>
      </c>
      <c r="AU302" s="144" t="s">
        <v>77</v>
      </c>
      <c r="AY302" s="14" t="s">
        <v>182</v>
      </c>
      <c r="BE302" s="145">
        <f t="shared" si="74"/>
        <v>178556.1</v>
      </c>
      <c r="BF302" s="145">
        <f t="shared" si="75"/>
        <v>0</v>
      </c>
      <c r="BG302" s="145">
        <f t="shared" si="76"/>
        <v>0</v>
      </c>
      <c r="BH302" s="145">
        <f t="shared" si="77"/>
        <v>0</v>
      </c>
      <c r="BI302" s="145">
        <f t="shared" si="78"/>
        <v>0</v>
      </c>
      <c r="BJ302" s="14" t="s">
        <v>77</v>
      </c>
      <c r="BK302" s="145">
        <f t="shared" si="79"/>
        <v>178556.1</v>
      </c>
      <c r="BL302" s="14" t="s">
        <v>121</v>
      </c>
      <c r="BM302" s="144" t="s">
        <v>703</v>
      </c>
    </row>
    <row r="303" spans="1:65" s="2" customFormat="1" ht="16.5" customHeight="1">
      <c r="A303" s="26"/>
      <c r="B303" s="132"/>
      <c r="C303" s="146" t="s">
        <v>654</v>
      </c>
      <c r="D303" s="146" t="s">
        <v>272</v>
      </c>
      <c r="E303" s="147" t="s">
        <v>704</v>
      </c>
      <c r="F303" s="148" t="s">
        <v>705</v>
      </c>
      <c r="G303" s="149" t="s">
        <v>236</v>
      </c>
      <c r="H303" s="150">
        <v>397.28</v>
      </c>
      <c r="I303" s="151">
        <v>337</v>
      </c>
      <c r="J303" s="151">
        <f t="shared" si="70"/>
        <v>133883.35999999999</v>
      </c>
      <c r="K303" s="152"/>
      <c r="L303" s="153"/>
      <c r="M303" s="154" t="s">
        <v>1</v>
      </c>
      <c r="N303" s="155" t="s">
        <v>34</v>
      </c>
      <c r="O303" s="142">
        <v>0</v>
      </c>
      <c r="P303" s="142">
        <f t="shared" si="71"/>
        <v>0</v>
      </c>
      <c r="Q303" s="142">
        <v>4.4999999999999997E-3</v>
      </c>
      <c r="R303" s="142">
        <f t="shared" si="72"/>
        <v>1.7877599999999998</v>
      </c>
      <c r="S303" s="142">
        <v>0</v>
      </c>
      <c r="T303" s="143">
        <f t="shared" si="73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44" t="s">
        <v>233</v>
      </c>
      <c r="AT303" s="144" t="s">
        <v>272</v>
      </c>
      <c r="AU303" s="144" t="s">
        <v>77</v>
      </c>
      <c r="AY303" s="14" t="s">
        <v>182</v>
      </c>
      <c r="BE303" s="145">
        <f t="shared" si="74"/>
        <v>133883.35999999999</v>
      </c>
      <c r="BF303" s="145">
        <f t="shared" si="75"/>
        <v>0</v>
      </c>
      <c r="BG303" s="145">
        <f t="shared" si="76"/>
        <v>0</v>
      </c>
      <c r="BH303" s="145">
        <f t="shared" si="77"/>
        <v>0</v>
      </c>
      <c r="BI303" s="145">
        <f t="shared" si="78"/>
        <v>0</v>
      </c>
      <c r="BJ303" s="14" t="s">
        <v>77</v>
      </c>
      <c r="BK303" s="145">
        <f t="shared" si="79"/>
        <v>133883.35999999999</v>
      </c>
      <c r="BL303" s="14" t="s">
        <v>121</v>
      </c>
      <c r="BM303" s="144" t="s">
        <v>706</v>
      </c>
    </row>
    <row r="304" spans="1:65" s="2" customFormat="1" ht="21.75" customHeight="1">
      <c r="A304" s="26"/>
      <c r="B304" s="132"/>
      <c r="C304" s="133" t="s">
        <v>707</v>
      </c>
      <c r="D304" s="133" t="s">
        <v>183</v>
      </c>
      <c r="E304" s="134" t="s">
        <v>708</v>
      </c>
      <c r="F304" s="135" t="s">
        <v>709</v>
      </c>
      <c r="G304" s="136" t="s">
        <v>197</v>
      </c>
      <c r="H304" s="137">
        <v>434.9</v>
      </c>
      <c r="I304" s="138">
        <v>16.11</v>
      </c>
      <c r="J304" s="138">
        <f t="shared" si="70"/>
        <v>7006.24</v>
      </c>
      <c r="K304" s="139"/>
      <c r="L304" s="27"/>
      <c r="M304" s="140" t="s">
        <v>1</v>
      </c>
      <c r="N304" s="141" t="s">
        <v>34</v>
      </c>
      <c r="O304" s="142">
        <v>0.04</v>
      </c>
      <c r="P304" s="142">
        <f t="shared" si="71"/>
        <v>17.396000000000001</v>
      </c>
      <c r="Q304" s="142">
        <v>0</v>
      </c>
      <c r="R304" s="142">
        <f t="shared" si="72"/>
        <v>0</v>
      </c>
      <c r="S304" s="142">
        <v>0</v>
      </c>
      <c r="T304" s="143">
        <f t="shared" si="73"/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44" t="s">
        <v>121</v>
      </c>
      <c r="AT304" s="144" t="s">
        <v>183</v>
      </c>
      <c r="AU304" s="144" t="s">
        <v>77</v>
      </c>
      <c r="AY304" s="14" t="s">
        <v>182</v>
      </c>
      <c r="BE304" s="145">
        <f t="shared" si="74"/>
        <v>7006.24</v>
      </c>
      <c r="BF304" s="145">
        <f t="shared" si="75"/>
        <v>0</v>
      </c>
      <c r="BG304" s="145">
        <f t="shared" si="76"/>
        <v>0</v>
      </c>
      <c r="BH304" s="145">
        <f t="shared" si="77"/>
        <v>0</v>
      </c>
      <c r="BI304" s="145">
        <f t="shared" si="78"/>
        <v>0</v>
      </c>
      <c r="BJ304" s="14" t="s">
        <v>77</v>
      </c>
      <c r="BK304" s="145">
        <f t="shared" si="79"/>
        <v>7006.24</v>
      </c>
      <c r="BL304" s="14" t="s">
        <v>121</v>
      </c>
      <c r="BM304" s="144" t="s">
        <v>710</v>
      </c>
    </row>
    <row r="305" spans="1:65" s="2" customFormat="1" ht="21.75" customHeight="1">
      <c r="A305" s="26"/>
      <c r="B305" s="132"/>
      <c r="C305" s="146" t="s">
        <v>711</v>
      </c>
      <c r="D305" s="146" t="s">
        <v>272</v>
      </c>
      <c r="E305" s="147" t="s">
        <v>712</v>
      </c>
      <c r="F305" s="148" t="s">
        <v>713</v>
      </c>
      <c r="G305" s="149" t="s">
        <v>197</v>
      </c>
      <c r="H305" s="150">
        <v>443.59800000000001</v>
      </c>
      <c r="I305" s="151">
        <v>20.7</v>
      </c>
      <c r="J305" s="151">
        <f t="shared" si="70"/>
        <v>9182.48</v>
      </c>
      <c r="K305" s="152"/>
      <c r="L305" s="153"/>
      <c r="M305" s="154" t="s">
        <v>1</v>
      </c>
      <c r="N305" s="155" t="s">
        <v>34</v>
      </c>
      <c r="O305" s="142">
        <v>0</v>
      </c>
      <c r="P305" s="142">
        <f t="shared" si="71"/>
        <v>0</v>
      </c>
      <c r="Q305" s="142">
        <v>5.0000000000000002E-5</v>
      </c>
      <c r="R305" s="142">
        <f t="shared" si="72"/>
        <v>2.2179900000000002E-2</v>
      </c>
      <c r="S305" s="142">
        <v>0</v>
      </c>
      <c r="T305" s="143">
        <f t="shared" si="73"/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44" t="s">
        <v>233</v>
      </c>
      <c r="AT305" s="144" t="s">
        <v>272</v>
      </c>
      <c r="AU305" s="144" t="s">
        <v>77</v>
      </c>
      <c r="AY305" s="14" t="s">
        <v>182</v>
      </c>
      <c r="BE305" s="145">
        <f t="shared" si="74"/>
        <v>9182.48</v>
      </c>
      <c r="BF305" s="145">
        <f t="shared" si="75"/>
        <v>0</v>
      </c>
      <c r="BG305" s="145">
        <f t="shared" si="76"/>
        <v>0</v>
      </c>
      <c r="BH305" s="145">
        <f t="shared" si="77"/>
        <v>0</v>
      </c>
      <c r="BI305" s="145">
        <f t="shared" si="78"/>
        <v>0</v>
      </c>
      <c r="BJ305" s="14" t="s">
        <v>77</v>
      </c>
      <c r="BK305" s="145">
        <f t="shared" si="79"/>
        <v>9182.48</v>
      </c>
      <c r="BL305" s="14" t="s">
        <v>121</v>
      </c>
      <c r="BM305" s="144" t="s">
        <v>714</v>
      </c>
    </row>
    <row r="306" spans="1:65" s="2" customFormat="1" ht="16.5" customHeight="1">
      <c r="A306" s="26"/>
      <c r="B306" s="132"/>
      <c r="C306" s="133" t="s">
        <v>715</v>
      </c>
      <c r="D306" s="133" t="s">
        <v>183</v>
      </c>
      <c r="E306" s="134" t="s">
        <v>716</v>
      </c>
      <c r="F306" s="135" t="s">
        <v>717</v>
      </c>
      <c r="G306" s="136" t="s">
        <v>236</v>
      </c>
      <c r="H306" s="137">
        <v>63.96</v>
      </c>
      <c r="I306" s="138">
        <v>157.87</v>
      </c>
      <c r="J306" s="138">
        <f t="shared" si="70"/>
        <v>10097.370000000001</v>
      </c>
      <c r="K306" s="139"/>
      <c r="L306" s="27"/>
      <c r="M306" s="140" t="s">
        <v>1</v>
      </c>
      <c r="N306" s="141" t="s">
        <v>34</v>
      </c>
      <c r="O306" s="142">
        <v>0.21099999999999999</v>
      </c>
      <c r="P306" s="142">
        <f t="shared" si="71"/>
        <v>13.495559999999999</v>
      </c>
      <c r="Q306" s="142">
        <v>6.0000000000000001E-3</v>
      </c>
      <c r="R306" s="142">
        <f t="shared" si="72"/>
        <v>0.38375999999999999</v>
      </c>
      <c r="S306" s="142">
        <v>0</v>
      </c>
      <c r="T306" s="143">
        <f t="shared" si="73"/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44" t="s">
        <v>121</v>
      </c>
      <c r="AT306" s="144" t="s">
        <v>183</v>
      </c>
      <c r="AU306" s="144" t="s">
        <v>77</v>
      </c>
      <c r="AY306" s="14" t="s">
        <v>182</v>
      </c>
      <c r="BE306" s="145">
        <f t="shared" si="74"/>
        <v>10097.370000000001</v>
      </c>
      <c r="BF306" s="145">
        <f t="shared" si="75"/>
        <v>0</v>
      </c>
      <c r="BG306" s="145">
        <f t="shared" si="76"/>
        <v>0</v>
      </c>
      <c r="BH306" s="145">
        <f t="shared" si="77"/>
        <v>0</v>
      </c>
      <c r="BI306" s="145">
        <f t="shared" si="78"/>
        <v>0</v>
      </c>
      <c r="BJ306" s="14" t="s">
        <v>77</v>
      </c>
      <c r="BK306" s="145">
        <f t="shared" si="79"/>
        <v>10097.370000000001</v>
      </c>
      <c r="BL306" s="14" t="s">
        <v>121</v>
      </c>
      <c r="BM306" s="144" t="s">
        <v>718</v>
      </c>
    </row>
    <row r="307" spans="1:65" s="2" customFormat="1" ht="16.5" customHeight="1">
      <c r="A307" s="26"/>
      <c r="B307" s="132"/>
      <c r="C307" s="146" t="s">
        <v>658</v>
      </c>
      <c r="D307" s="146" t="s">
        <v>272</v>
      </c>
      <c r="E307" s="147" t="s">
        <v>719</v>
      </c>
      <c r="F307" s="148" t="s">
        <v>720</v>
      </c>
      <c r="G307" s="149" t="s">
        <v>236</v>
      </c>
      <c r="H307" s="150">
        <v>65.239000000000004</v>
      </c>
      <c r="I307" s="151">
        <v>352</v>
      </c>
      <c r="J307" s="151">
        <f t="shared" si="70"/>
        <v>22964.13</v>
      </c>
      <c r="K307" s="152"/>
      <c r="L307" s="153"/>
      <c r="M307" s="154" t="s">
        <v>1</v>
      </c>
      <c r="N307" s="155" t="s">
        <v>34</v>
      </c>
      <c r="O307" s="142">
        <v>0</v>
      </c>
      <c r="P307" s="142">
        <f t="shared" si="71"/>
        <v>0</v>
      </c>
      <c r="Q307" s="142">
        <v>5.5999999999999999E-3</v>
      </c>
      <c r="R307" s="142">
        <f t="shared" si="72"/>
        <v>0.36533840000000001</v>
      </c>
      <c r="S307" s="142">
        <v>0</v>
      </c>
      <c r="T307" s="143">
        <f t="shared" si="73"/>
        <v>0</v>
      </c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44" t="s">
        <v>233</v>
      </c>
      <c r="AT307" s="144" t="s">
        <v>272</v>
      </c>
      <c r="AU307" s="144" t="s">
        <v>77</v>
      </c>
      <c r="AY307" s="14" t="s">
        <v>182</v>
      </c>
      <c r="BE307" s="145">
        <f t="shared" si="74"/>
        <v>22964.13</v>
      </c>
      <c r="BF307" s="145">
        <f t="shared" si="75"/>
        <v>0</v>
      </c>
      <c r="BG307" s="145">
        <f t="shared" si="76"/>
        <v>0</v>
      </c>
      <c r="BH307" s="145">
        <f t="shared" si="77"/>
        <v>0</v>
      </c>
      <c r="BI307" s="145">
        <f t="shared" si="78"/>
        <v>0</v>
      </c>
      <c r="BJ307" s="14" t="s">
        <v>77</v>
      </c>
      <c r="BK307" s="145">
        <f t="shared" si="79"/>
        <v>22964.13</v>
      </c>
      <c r="BL307" s="14" t="s">
        <v>121</v>
      </c>
      <c r="BM307" s="144" t="s">
        <v>721</v>
      </c>
    </row>
    <row r="308" spans="1:65" s="2" customFormat="1" ht="16.5" customHeight="1">
      <c r="A308" s="26"/>
      <c r="B308" s="132"/>
      <c r="C308" s="133" t="s">
        <v>722</v>
      </c>
      <c r="D308" s="133" t="s">
        <v>183</v>
      </c>
      <c r="E308" s="134" t="s">
        <v>723</v>
      </c>
      <c r="F308" s="135" t="s">
        <v>724</v>
      </c>
      <c r="G308" s="136" t="s">
        <v>236</v>
      </c>
      <c r="H308" s="137">
        <v>1174.49</v>
      </c>
      <c r="I308" s="138">
        <v>8.4</v>
      </c>
      <c r="J308" s="138">
        <f t="shared" si="70"/>
        <v>9865.7199999999993</v>
      </c>
      <c r="K308" s="139"/>
      <c r="L308" s="27"/>
      <c r="M308" s="140" t="s">
        <v>1</v>
      </c>
      <c r="N308" s="141" t="s">
        <v>34</v>
      </c>
      <c r="O308" s="142">
        <v>0</v>
      </c>
      <c r="P308" s="142">
        <f t="shared" si="71"/>
        <v>0</v>
      </c>
      <c r="Q308" s="142">
        <v>0</v>
      </c>
      <c r="R308" s="142">
        <f t="shared" si="72"/>
        <v>0</v>
      </c>
      <c r="S308" s="142">
        <v>0</v>
      </c>
      <c r="T308" s="143">
        <f t="shared" si="73"/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44" t="s">
        <v>121</v>
      </c>
      <c r="AT308" s="144" t="s">
        <v>183</v>
      </c>
      <c r="AU308" s="144" t="s">
        <v>77</v>
      </c>
      <c r="AY308" s="14" t="s">
        <v>182</v>
      </c>
      <c r="BE308" s="145">
        <f t="shared" si="74"/>
        <v>9865.7199999999993</v>
      </c>
      <c r="BF308" s="145">
        <f t="shared" si="75"/>
        <v>0</v>
      </c>
      <c r="BG308" s="145">
        <f t="shared" si="76"/>
        <v>0</v>
      </c>
      <c r="BH308" s="145">
        <f t="shared" si="77"/>
        <v>0</v>
      </c>
      <c r="BI308" s="145">
        <f t="shared" si="78"/>
        <v>0</v>
      </c>
      <c r="BJ308" s="14" t="s">
        <v>77</v>
      </c>
      <c r="BK308" s="145">
        <f t="shared" si="79"/>
        <v>9865.7199999999993</v>
      </c>
      <c r="BL308" s="14" t="s">
        <v>121</v>
      </c>
      <c r="BM308" s="144" t="s">
        <v>725</v>
      </c>
    </row>
    <row r="309" spans="1:65" s="2" customFormat="1" ht="16.5" customHeight="1">
      <c r="A309" s="26"/>
      <c r="B309" s="132"/>
      <c r="C309" s="133" t="s">
        <v>726</v>
      </c>
      <c r="D309" s="133" t="s">
        <v>183</v>
      </c>
      <c r="E309" s="134" t="s">
        <v>727</v>
      </c>
      <c r="F309" s="135" t="s">
        <v>728</v>
      </c>
      <c r="G309" s="136" t="s">
        <v>693</v>
      </c>
      <c r="H309" s="137">
        <v>1</v>
      </c>
      <c r="I309" s="138">
        <v>10000</v>
      </c>
      <c r="J309" s="138">
        <f t="shared" si="70"/>
        <v>10000</v>
      </c>
      <c r="K309" s="139"/>
      <c r="L309" s="27"/>
      <c r="M309" s="140" t="s">
        <v>1</v>
      </c>
      <c r="N309" s="141" t="s">
        <v>34</v>
      </c>
      <c r="O309" s="142">
        <v>0</v>
      </c>
      <c r="P309" s="142">
        <f t="shared" si="71"/>
        <v>0</v>
      </c>
      <c r="Q309" s="142">
        <v>0</v>
      </c>
      <c r="R309" s="142">
        <f t="shared" si="72"/>
        <v>0</v>
      </c>
      <c r="S309" s="142">
        <v>0</v>
      </c>
      <c r="T309" s="143">
        <f t="shared" si="73"/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44" t="s">
        <v>121</v>
      </c>
      <c r="AT309" s="144" t="s">
        <v>183</v>
      </c>
      <c r="AU309" s="144" t="s">
        <v>77</v>
      </c>
      <c r="AY309" s="14" t="s">
        <v>182</v>
      </c>
      <c r="BE309" s="145">
        <f t="shared" si="74"/>
        <v>10000</v>
      </c>
      <c r="BF309" s="145">
        <f t="shared" si="75"/>
        <v>0</v>
      </c>
      <c r="BG309" s="145">
        <f t="shared" si="76"/>
        <v>0</v>
      </c>
      <c r="BH309" s="145">
        <f t="shared" si="77"/>
        <v>0</v>
      </c>
      <c r="BI309" s="145">
        <f t="shared" si="78"/>
        <v>0</v>
      </c>
      <c r="BJ309" s="14" t="s">
        <v>77</v>
      </c>
      <c r="BK309" s="145">
        <f t="shared" si="79"/>
        <v>10000</v>
      </c>
      <c r="BL309" s="14" t="s">
        <v>121</v>
      </c>
      <c r="BM309" s="144" t="s">
        <v>729</v>
      </c>
    </row>
    <row r="310" spans="1:65" s="11" customFormat="1" ht="25.9" customHeight="1">
      <c r="B310" s="122"/>
      <c r="D310" s="123" t="s">
        <v>68</v>
      </c>
      <c r="E310" s="124" t="s">
        <v>730</v>
      </c>
      <c r="F310" s="124" t="s">
        <v>731</v>
      </c>
      <c r="J310" s="125">
        <f>BK310</f>
        <v>1711539.8</v>
      </c>
      <c r="L310" s="122"/>
      <c r="M310" s="126"/>
      <c r="N310" s="127"/>
      <c r="O310" s="127"/>
      <c r="P310" s="128">
        <f>SUM(P311:P328)</f>
        <v>0</v>
      </c>
      <c r="Q310" s="127"/>
      <c r="R310" s="128">
        <f>SUM(R311:R328)</f>
        <v>0</v>
      </c>
      <c r="S310" s="127"/>
      <c r="T310" s="129">
        <f>SUM(T311:T328)</f>
        <v>0</v>
      </c>
      <c r="AR310" s="123" t="s">
        <v>79</v>
      </c>
      <c r="AT310" s="130" t="s">
        <v>68</v>
      </c>
      <c r="AU310" s="130" t="s">
        <v>69</v>
      </c>
      <c r="AY310" s="123" t="s">
        <v>182</v>
      </c>
      <c r="BK310" s="131">
        <f>SUM(BK311:BK328)</f>
        <v>1711539.8</v>
      </c>
    </row>
    <row r="311" spans="1:65" s="2" customFormat="1" ht="16.5" customHeight="1">
      <c r="A311" s="26"/>
      <c r="B311" s="132"/>
      <c r="C311" s="133" t="s">
        <v>732</v>
      </c>
      <c r="D311" s="133" t="s">
        <v>183</v>
      </c>
      <c r="E311" s="134" t="s">
        <v>733</v>
      </c>
      <c r="F311" s="135" t="s">
        <v>734</v>
      </c>
      <c r="G311" s="136" t="s">
        <v>236</v>
      </c>
      <c r="H311" s="137">
        <v>68.48</v>
      </c>
      <c r="I311" s="138">
        <v>73.5</v>
      </c>
      <c r="J311" s="138">
        <f t="shared" ref="J311:J328" si="80">ROUND(I311*H311,2)</f>
        <v>5033.28</v>
      </c>
      <c r="K311" s="139"/>
      <c r="L311" s="27"/>
      <c r="M311" s="140" t="s">
        <v>1</v>
      </c>
      <c r="N311" s="141" t="s">
        <v>34</v>
      </c>
      <c r="O311" s="142">
        <v>0</v>
      </c>
      <c r="P311" s="142">
        <f t="shared" ref="P311:P328" si="81">O311*H311</f>
        <v>0</v>
      </c>
      <c r="Q311" s="142">
        <v>0</v>
      </c>
      <c r="R311" s="142">
        <f t="shared" ref="R311:R328" si="82">Q311*H311</f>
        <v>0</v>
      </c>
      <c r="S311" s="142">
        <v>0</v>
      </c>
      <c r="T311" s="143">
        <f t="shared" ref="T311:T328" si="83">S311*H311</f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44" t="s">
        <v>121</v>
      </c>
      <c r="AT311" s="144" t="s">
        <v>183</v>
      </c>
      <c r="AU311" s="144" t="s">
        <v>77</v>
      </c>
      <c r="AY311" s="14" t="s">
        <v>182</v>
      </c>
      <c r="BE311" s="145">
        <f t="shared" ref="BE311:BE328" si="84">IF(N311="základní",J311,0)</f>
        <v>5033.28</v>
      </c>
      <c r="BF311" s="145">
        <f t="shared" ref="BF311:BF328" si="85">IF(N311="snížená",J311,0)</f>
        <v>0</v>
      </c>
      <c r="BG311" s="145">
        <f t="shared" ref="BG311:BG328" si="86">IF(N311="zákl. přenesená",J311,0)</f>
        <v>0</v>
      </c>
      <c r="BH311" s="145">
        <f t="shared" ref="BH311:BH328" si="87">IF(N311="sníž. přenesená",J311,0)</f>
        <v>0</v>
      </c>
      <c r="BI311" s="145">
        <f t="shared" ref="BI311:BI328" si="88">IF(N311="nulová",J311,0)</f>
        <v>0</v>
      </c>
      <c r="BJ311" s="14" t="s">
        <v>77</v>
      </c>
      <c r="BK311" s="145">
        <f t="shared" ref="BK311:BK328" si="89">ROUND(I311*H311,2)</f>
        <v>5033.28</v>
      </c>
      <c r="BL311" s="14" t="s">
        <v>121</v>
      </c>
      <c r="BM311" s="144" t="s">
        <v>735</v>
      </c>
    </row>
    <row r="312" spans="1:65" s="2" customFormat="1" ht="16.5" customHeight="1">
      <c r="A312" s="26"/>
      <c r="B312" s="132"/>
      <c r="C312" s="133" t="s">
        <v>459</v>
      </c>
      <c r="D312" s="133" t="s">
        <v>183</v>
      </c>
      <c r="E312" s="134" t="s">
        <v>736</v>
      </c>
      <c r="F312" s="135" t="s">
        <v>737</v>
      </c>
      <c r="G312" s="136" t="s">
        <v>197</v>
      </c>
      <c r="H312" s="137">
        <v>895.6</v>
      </c>
      <c r="I312" s="138">
        <v>21</v>
      </c>
      <c r="J312" s="138">
        <f t="shared" si="80"/>
        <v>18807.599999999999</v>
      </c>
      <c r="K312" s="139"/>
      <c r="L312" s="27"/>
      <c r="M312" s="140" t="s">
        <v>1</v>
      </c>
      <c r="N312" s="141" t="s">
        <v>34</v>
      </c>
      <c r="O312" s="142">
        <v>0</v>
      </c>
      <c r="P312" s="142">
        <f t="shared" si="81"/>
        <v>0</v>
      </c>
      <c r="Q312" s="142">
        <v>0</v>
      </c>
      <c r="R312" s="142">
        <f t="shared" si="82"/>
        <v>0</v>
      </c>
      <c r="S312" s="142">
        <v>0</v>
      </c>
      <c r="T312" s="143">
        <f t="shared" si="8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44" t="s">
        <v>121</v>
      </c>
      <c r="AT312" s="144" t="s">
        <v>183</v>
      </c>
      <c r="AU312" s="144" t="s">
        <v>77</v>
      </c>
      <c r="AY312" s="14" t="s">
        <v>182</v>
      </c>
      <c r="BE312" s="145">
        <f t="shared" si="84"/>
        <v>18807.599999999999</v>
      </c>
      <c r="BF312" s="145">
        <f t="shared" si="85"/>
        <v>0</v>
      </c>
      <c r="BG312" s="145">
        <f t="shared" si="86"/>
        <v>0</v>
      </c>
      <c r="BH312" s="145">
        <f t="shared" si="87"/>
        <v>0</v>
      </c>
      <c r="BI312" s="145">
        <f t="shared" si="88"/>
        <v>0</v>
      </c>
      <c r="BJ312" s="14" t="s">
        <v>77</v>
      </c>
      <c r="BK312" s="145">
        <f t="shared" si="89"/>
        <v>18807.599999999999</v>
      </c>
      <c r="BL312" s="14" t="s">
        <v>121</v>
      </c>
      <c r="BM312" s="144" t="s">
        <v>738</v>
      </c>
    </row>
    <row r="313" spans="1:65" s="2" customFormat="1" ht="16.5" customHeight="1">
      <c r="A313" s="26"/>
      <c r="B313" s="132"/>
      <c r="C313" s="133" t="s">
        <v>739</v>
      </c>
      <c r="D313" s="133" t="s">
        <v>183</v>
      </c>
      <c r="E313" s="134" t="s">
        <v>740</v>
      </c>
      <c r="F313" s="135" t="s">
        <v>741</v>
      </c>
      <c r="G313" s="136" t="s">
        <v>186</v>
      </c>
      <c r="H313" s="137">
        <v>300</v>
      </c>
      <c r="I313" s="138">
        <v>115.5</v>
      </c>
      <c r="J313" s="138">
        <f t="shared" si="80"/>
        <v>34650</v>
      </c>
      <c r="K313" s="139"/>
      <c r="L313" s="27"/>
      <c r="M313" s="140" t="s">
        <v>1</v>
      </c>
      <c r="N313" s="141" t="s">
        <v>34</v>
      </c>
      <c r="O313" s="142">
        <v>0</v>
      </c>
      <c r="P313" s="142">
        <f t="shared" si="81"/>
        <v>0</v>
      </c>
      <c r="Q313" s="142">
        <v>0</v>
      </c>
      <c r="R313" s="142">
        <f t="shared" si="82"/>
        <v>0</v>
      </c>
      <c r="S313" s="142">
        <v>0</v>
      </c>
      <c r="T313" s="143">
        <f t="shared" si="8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44" t="s">
        <v>121</v>
      </c>
      <c r="AT313" s="144" t="s">
        <v>183</v>
      </c>
      <c r="AU313" s="144" t="s">
        <v>77</v>
      </c>
      <c r="AY313" s="14" t="s">
        <v>182</v>
      </c>
      <c r="BE313" s="145">
        <f t="shared" si="84"/>
        <v>34650</v>
      </c>
      <c r="BF313" s="145">
        <f t="shared" si="85"/>
        <v>0</v>
      </c>
      <c r="BG313" s="145">
        <f t="shared" si="86"/>
        <v>0</v>
      </c>
      <c r="BH313" s="145">
        <f t="shared" si="87"/>
        <v>0</v>
      </c>
      <c r="BI313" s="145">
        <f t="shared" si="88"/>
        <v>0</v>
      </c>
      <c r="BJ313" s="14" t="s">
        <v>77</v>
      </c>
      <c r="BK313" s="145">
        <f t="shared" si="89"/>
        <v>34650</v>
      </c>
      <c r="BL313" s="14" t="s">
        <v>121</v>
      </c>
      <c r="BM313" s="144" t="s">
        <v>742</v>
      </c>
    </row>
    <row r="314" spans="1:65" s="2" customFormat="1" ht="21.75" customHeight="1">
      <c r="A314" s="26"/>
      <c r="B314" s="132"/>
      <c r="C314" s="133" t="s">
        <v>462</v>
      </c>
      <c r="D314" s="133" t="s">
        <v>183</v>
      </c>
      <c r="E314" s="134" t="s">
        <v>743</v>
      </c>
      <c r="F314" s="135" t="s">
        <v>744</v>
      </c>
      <c r="G314" s="136" t="s">
        <v>197</v>
      </c>
      <c r="H314" s="137">
        <v>81</v>
      </c>
      <c r="I314" s="138">
        <v>262.5</v>
      </c>
      <c r="J314" s="138">
        <f t="shared" si="80"/>
        <v>21262.5</v>
      </c>
      <c r="K314" s="139"/>
      <c r="L314" s="27"/>
      <c r="M314" s="140" t="s">
        <v>1</v>
      </c>
      <c r="N314" s="141" t="s">
        <v>34</v>
      </c>
      <c r="O314" s="142">
        <v>0</v>
      </c>
      <c r="P314" s="142">
        <f t="shared" si="81"/>
        <v>0</v>
      </c>
      <c r="Q314" s="142">
        <v>0</v>
      </c>
      <c r="R314" s="142">
        <f t="shared" si="82"/>
        <v>0</v>
      </c>
      <c r="S314" s="142">
        <v>0</v>
      </c>
      <c r="T314" s="143">
        <f t="shared" si="83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44" t="s">
        <v>121</v>
      </c>
      <c r="AT314" s="144" t="s">
        <v>183</v>
      </c>
      <c r="AU314" s="144" t="s">
        <v>77</v>
      </c>
      <c r="AY314" s="14" t="s">
        <v>182</v>
      </c>
      <c r="BE314" s="145">
        <f t="shared" si="84"/>
        <v>21262.5</v>
      </c>
      <c r="BF314" s="145">
        <f t="shared" si="85"/>
        <v>0</v>
      </c>
      <c r="BG314" s="145">
        <f t="shared" si="86"/>
        <v>0</v>
      </c>
      <c r="BH314" s="145">
        <f t="shared" si="87"/>
        <v>0</v>
      </c>
      <c r="BI314" s="145">
        <f t="shared" si="88"/>
        <v>0</v>
      </c>
      <c r="BJ314" s="14" t="s">
        <v>77</v>
      </c>
      <c r="BK314" s="145">
        <f t="shared" si="89"/>
        <v>21262.5</v>
      </c>
      <c r="BL314" s="14" t="s">
        <v>121</v>
      </c>
      <c r="BM314" s="144" t="s">
        <v>745</v>
      </c>
    </row>
    <row r="315" spans="1:65" s="2" customFormat="1" ht="21.75" customHeight="1">
      <c r="A315" s="26"/>
      <c r="B315" s="132"/>
      <c r="C315" s="133" t="s">
        <v>746</v>
      </c>
      <c r="D315" s="133" t="s">
        <v>183</v>
      </c>
      <c r="E315" s="134" t="s">
        <v>747</v>
      </c>
      <c r="F315" s="135" t="s">
        <v>748</v>
      </c>
      <c r="G315" s="136" t="s">
        <v>197</v>
      </c>
      <c r="H315" s="137">
        <v>74.2</v>
      </c>
      <c r="I315" s="138">
        <v>288.75</v>
      </c>
      <c r="J315" s="138">
        <f t="shared" si="80"/>
        <v>21425.25</v>
      </c>
      <c r="K315" s="139"/>
      <c r="L315" s="27"/>
      <c r="M315" s="140" t="s">
        <v>1</v>
      </c>
      <c r="N315" s="141" t="s">
        <v>34</v>
      </c>
      <c r="O315" s="142">
        <v>0</v>
      </c>
      <c r="P315" s="142">
        <f t="shared" si="81"/>
        <v>0</v>
      </c>
      <c r="Q315" s="142">
        <v>0</v>
      </c>
      <c r="R315" s="142">
        <f t="shared" si="82"/>
        <v>0</v>
      </c>
      <c r="S315" s="142">
        <v>0</v>
      </c>
      <c r="T315" s="143">
        <f t="shared" si="83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44" t="s">
        <v>121</v>
      </c>
      <c r="AT315" s="144" t="s">
        <v>183</v>
      </c>
      <c r="AU315" s="144" t="s">
        <v>77</v>
      </c>
      <c r="AY315" s="14" t="s">
        <v>182</v>
      </c>
      <c r="BE315" s="145">
        <f t="shared" si="84"/>
        <v>21425.25</v>
      </c>
      <c r="BF315" s="145">
        <f t="shared" si="85"/>
        <v>0</v>
      </c>
      <c r="BG315" s="145">
        <f t="shared" si="86"/>
        <v>0</v>
      </c>
      <c r="BH315" s="145">
        <f t="shared" si="87"/>
        <v>0</v>
      </c>
      <c r="BI315" s="145">
        <f t="shared" si="88"/>
        <v>0</v>
      </c>
      <c r="BJ315" s="14" t="s">
        <v>77</v>
      </c>
      <c r="BK315" s="145">
        <f t="shared" si="89"/>
        <v>21425.25</v>
      </c>
      <c r="BL315" s="14" t="s">
        <v>121</v>
      </c>
      <c r="BM315" s="144" t="s">
        <v>749</v>
      </c>
    </row>
    <row r="316" spans="1:65" s="2" customFormat="1" ht="21.75" customHeight="1">
      <c r="A316" s="26"/>
      <c r="B316" s="132"/>
      <c r="C316" s="133" t="s">
        <v>466</v>
      </c>
      <c r="D316" s="133" t="s">
        <v>183</v>
      </c>
      <c r="E316" s="134" t="s">
        <v>750</v>
      </c>
      <c r="F316" s="135" t="s">
        <v>751</v>
      </c>
      <c r="G316" s="136" t="s">
        <v>197</v>
      </c>
      <c r="H316" s="137">
        <v>740.4</v>
      </c>
      <c r="I316" s="138">
        <v>451.5</v>
      </c>
      <c r="J316" s="138">
        <f t="shared" si="80"/>
        <v>334290.59999999998</v>
      </c>
      <c r="K316" s="139"/>
      <c r="L316" s="27"/>
      <c r="M316" s="140" t="s">
        <v>1</v>
      </c>
      <c r="N316" s="141" t="s">
        <v>34</v>
      </c>
      <c r="O316" s="142">
        <v>0</v>
      </c>
      <c r="P316" s="142">
        <f t="shared" si="81"/>
        <v>0</v>
      </c>
      <c r="Q316" s="142">
        <v>0</v>
      </c>
      <c r="R316" s="142">
        <f t="shared" si="82"/>
        <v>0</v>
      </c>
      <c r="S316" s="142">
        <v>0</v>
      </c>
      <c r="T316" s="143">
        <f t="shared" si="83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44" t="s">
        <v>121</v>
      </c>
      <c r="AT316" s="144" t="s">
        <v>183</v>
      </c>
      <c r="AU316" s="144" t="s">
        <v>77</v>
      </c>
      <c r="AY316" s="14" t="s">
        <v>182</v>
      </c>
      <c r="BE316" s="145">
        <f t="shared" si="84"/>
        <v>334290.59999999998</v>
      </c>
      <c r="BF316" s="145">
        <f t="shared" si="85"/>
        <v>0</v>
      </c>
      <c r="BG316" s="145">
        <f t="shared" si="86"/>
        <v>0</v>
      </c>
      <c r="BH316" s="145">
        <f t="shared" si="87"/>
        <v>0</v>
      </c>
      <c r="BI316" s="145">
        <f t="shared" si="88"/>
        <v>0</v>
      </c>
      <c r="BJ316" s="14" t="s">
        <v>77</v>
      </c>
      <c r="BK316" s="145">
        <f t="shared" si="89"/>
        <v>334290.59999999998</v>
      </c>
      <c r="BL316" s="14" t="s">
        <v>121</v>
      </c>
      <c r="BM316" s="144" t="s">
        <v>752</v>
      </c>
    </row>
    <row r="317" spans="1:65" s="2" customFormat="1" ht="21.75" customHeight="1">
      <c r="A317" s="26"/>
      <c r="B317" s="132"/>
      <c r="C317" s="133" t="s">
        <v>753</v>
      </c>
      <c r="D317" s="133" t="s">
        <v>183</v>
      </c>
      <c r="E317" s="134" t="s">
        <v>754</v>
      </c>
      <c r="F317" s="135" t="s">
        <v>755</v>
      </c>
      <c r="G317" s="136" t="s">
        <v>236</v>
      </c>
      <c r="H317" s="137">
        <v>196.38399999999999</v>
      </c>
      <c r="I317" s="138">
        <v>682.5</v>
      </c>
      <c r="J317" s="138">
        <f t="shared" si="80"/>
        <v>134032.07999999999</v>
      </c>
      <c r="K317" s="139"/>
      <c r="L317" s="27"/>
      <c r="M317" s="140" t="s">
        <v>1</v>
      </c>
      <c r="N317" s="141" t="s">
        <v>34</v>
      </c>
      <c r="O317" s="142">
        <v>0</v>
      </c>
      <c r="P317" s="142">
        <f t="shared" si="81"/>
        <v>0</v>
      </c>
      <c r="Q317" s="142">
        <v>0</v>
      </c>
      <c r="R317" s="142">
        <f t="shared" si="82"/>
        <v>0</v>
      </c>
      <c r="S317" s="142">
        <v>0</v>
      </c>
      <c r="T317" s="143">
        <f t="shared" si="83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44" t="s">
        <v>121</v>
      </c>
      <c r="AT317" s="144" t="s">
        <v>183</v>
      </c>
      <c r="AU317" s="144" t="s">
        <v>77</v>
      </c>
      <c r="AY317" s="14" t="s">
        <v>182</v>
      </c>
      <c r="BE317" s="145">
        <f t="shared" si="84"/>
        <v>134032.07999999999</v>
      </c>
      <c r="BF317" s="145">
        <f t="shared" si="85"/>
        <v>0</v>
      </c>
      <c r="BG317" s="145">
        <f t="shared" si="86"/>
        <v>0</v>
      </c>
      <c r="BH317" s="145">
        <f t="shared" si="87"/>
        <v>0</v>
      </c>
      <c r="BI317" s="145">
        <f t="shared" si="88"/>
        <v>0</v>
      </c>
      <c r="BJ317" s="14" t="s">
        <v>77</v>
      </c>
      <c r="BK317" s="145">
        <f t="shared" si="89"/>
        <v>134032.07999999999</v>
      </c>
      <c r="BL317" s="14" t="s">
        <v>121</v>
      </c>
      <c r="BM317" s="144" t="s">
        <v>756</v>
      </c>
    </row>
    <row r="318" spans="1:65" s="2" customFormat="1" ht="16.5" customHeight="1">
      <c r="A318" s="26"/>
      <c r="B318" s="132"/>
      <c r="C318" s="133" t="s">
        <v>469</v>
      </c>
      <c r="D318" s="133" t="s">
        <v>183</v>
      </c>
      <c r="E318" s="134" t="s">
        <v>757</v>
      </c>
      <c r="F318" s="135" t="s">
        <v>758</v>
      </c>
      <c r="G318" s="136" t="s">
        <v>209</v>
      </c>
      <c r="H318" s="137">
        <v>31.835000000000001</v>
      </c>
      <c r="I318" s="138">
        <v>441</v>
      </c>
      <c r="J318" s="138">
        <f t="shared" si="80"/>
        <v>14039.24</v>
      </c>
      <c r="K318" s="139"/>
      <c r="L318" s="27"/>
      <c r="M318" s="140" t="s">
        <v>1</v>
      </c>
      <c r="N318" s="141" t="s">
        <v>34</v>
      </c>
      <c r="O318" s="142">
        <v>0</v>
      </c>
      <c r="P318" s="142">
        <f t="shared" si="81"/>
        <v>0</v>
      </c>
      <c r="Q318" s="142">
        <v>0</v>
      </c>
      <c r="R318" s="142">
        <f t="shared" si="82"/>
        <v>0</v>
      </c>
      <c r="S318" s="142">
        <v>0</v>
      </c>
      <c r="T318" s="143">
        <f t="shared" si="83"/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44" t="s">
        <v>121</v>
      </c>
      <c r="AT318" s="144" t="s">
        <v>183</v>
      </c>
      <c r="AU318" s="144" t="s">
        <v>77</v>
      </c>
      <c r="AY318" s="14" t="s">
        <v>182</v>
      </c>
      <c r="BE318" s="145">
        <f t="shared" si="84"/>
        <v>14039.24</v>
      </c>
      <c r="BF318" s="145">
        <f t="shared" si="85"/>
        <v>0</v>
      </c>
      <c r="BG318" s="145">
        <f t="shared" si="86"/>
        <v>0</v>
      </c>
      <c r="BH318" s="145">
        <f t="shared" si="87"/>
        <v>0</v>
      </c>
      <c r="BI318" s="145">
        <f t="shared" si="88"/>
        <v>0</v>
      </c>
      <c r="BJ318" s="14" t="s">
        <v>77</v>
      </c>
      <c r="BK318" s="145">
        <f t="shared" si="89"/>
        <v>14039.24</v>
      </c>
      <c r="BL318" s="14" t="s">
        <v>121</v>
      </c>
      <c r="BM318" s="144" t="s">
        <v>759</v>
      </c>
    </row>
    <row r="319" spans="1:65" s="2" customFormat="1" ht="21.75" customHeight="1">
      <c r="A319" s="26"/>
      <c r="B319" s="132"/>
      <c r="C319" s="133" t="s">
        <v>760</v>
      </c>
      <c r="D319" s="133" t="s">
        <v>183</v>
      </c>
      <c r="E319" s="134" t="s">
        <v>761</v>
      </c>
      <c r="F319" s="135" t="s">
        <v>762</v>
      </c>
      <c r="G319" s="136" t="s">
        <v>197</v>
      </c>
      <c r="H319" s="137">
        <v>333.1</v>
      </c>
      <c r="I319" s="138">
        <v>441</v>
      </c>
      <c r="J319" s="138">
        <f t="shared" si="80"/>
        <v>146897.1</v>
      </c>
      <c r="K319" s="139"/>
      <c r="L319" s="27"/>
      <c r="M319" s="140" t="s">
        <v>1</v>
      </c>
      <c r="N319" s="141" t="s">
        <v>34</v>
      </c>
      <c r="O319" s="142">
        <v>0</v>
      </c>
      <c r="P319" s="142">
        <f t="shared" si="81"/>
        <v>0</v>
      </c>
      <c r="Q319" s="142">
        <v>0</v>
      </c>
      <c r="R319" s="142">
        <f t="shared" si="82"/>
        <v>0</v>
      </c>
      <c r="S319" s="142">
        <v>0</v>
      </c>
      <c r="T319" s="143">
        <f t="shared" si="83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44" t="s">
        <v>121</v>
      </c>
      <c r="AT319" s="144" t="s">
        <v>183</v>
      </c>
      <c r="AU319" s="144" t="s">
        <v>77</v>
      </c>
      <c r="AY319" s="14" t="s">
        <v>182</v>
      </c>
      <c r="BE319" s="145">
        <f t="shared" si="84"/>
        <v>146897.1</v>
      </c>
      <c r="BF319" s="145">
        <f t="shared" si="85"/>
        <v>0</v>
      </c>
      <c r="BG319" s="145">
        <f t="shared" si="86"/>
        <v>0</v>
      </c>
      <c r="BH319" s="145">
        <f t="shared" si="87"/>
        <v>0</v>
      </c>
      <c r="BI319" s="145">
        <f t="shared" si="88"/>
        <v>0</v>
      </c>
      <c r="BJ319" s="14" t="s">
        <v>77</v>
      </c>
      <c r="BK319" s="145">
        <f t="shared" si="89"/>
        <v>146897.1</v>
      </c>
      <c r="BL319" s="14" t="s">
        <v>121</v>
      </c>
      <c r="BM319" s="144" t="s">
        <v>763</v>
      </c>
    </row>
    <row r="320" spans="1:65" s="2" customFormat="1" ht="21.75" customHeight="1">
      <c r="A320" s="26"/>
      <c r="B320" s="132"/>
      <c r="C320" s="133" t="s">
        <v>473</v>
      </c>
      <c r="D320" s="133" t="s">
        <v>183</v>
      </c>
      <c r="E320" s="134" t="s">
        <v>764</v>
      </c>
      <c r="F320" s="135" t="s">
        <v>765</v>
      </c>
      <c r="G320" s="136" t="s">
        <v>197</v>
      </c>
      <c r="H320" s="137">
        <v>153.6</v>
      </c>
      <c r="I320" s="138">
        <v>441</v>
      </c>
      <c r="J320" s="138">
        <f t="shared" si="80"/>
        <v>67737.600000000006</v>
      </c>
      <c r="K320" s="139"/>
      <c r="L320" s="27"/>
      <c r="M320" s="140" t="s">
        <v>1</v>
      </c>
      <c r="N320" s="141" t="s">
        <v>34</v>
      </c>
      <c r="O320" s="142">
        <v>0</v>
      </c>
      <c r="P320" s="142">
        <f t="shared" si="81"/>
        <v>0</v>
      </c>
      <c r="Q320" s="142">
        <v>0</v>
      </c>
      <c r="R320" s="142">
        <f t="shared" si="82"/>
        <v>0</v>
      </c>
      <c r="S320" s="142">
        <v>0</v>
      </c>
      <c r="T320" s="143">
        <f t="shared" si="83"/>
        <v>0</v>
      </c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44" t="s">
        <v>121</v>
      </c>
      <c r="AT320" s="144" t="s">
        <v>183</v>
      </c>
      <c r="AU320" s="144" t="s">
        <v>77</v>
      </c>
      <c r="AY320" s="14" t="s">
        <v>182</v>
      </c>
      <c r="BE320" s="145">
        <f t="shared" si="84"/>
        <v>67737.600000000006</v>
      </c>
      <c r="BF320" s="145">
        <f t="shared" si="85"/>
        <v>0</v>
      </c>
      <c r="BG320" s="145">
        <f t="shared" si="86"/>
        <v>0</v>
      </c>
      <c r="BH320" s="145">
        <f t="shared" si="87"/>
        <v>0</v>
      </c>
      <c r="BI320" s="145">
        <f t="shared" si="88"/>
        <v>0</v>
      </c>
      <c r="BJ320" s="14" t="s">
        <v>77</v>
      </c>
      <c r="BK320" s="145">
        <f t="shared" si="89"/>
        <v>67737.600000000006</v>
      </c>
      <c r="BL320" s="14" t="s">
        <v>121</v>
      </c>
      <c r="BM320" s="144" t="s">
        <v>766</v>
      </c>
    </row>
    <row r="321" spans="1:65" s="2" customFormat="1" ht="21.75" customHeight="1">
      <c r="A321" s="26"/>
      <c r="B321" s="132"/>
      <c r="C321" s="133" t="s">
        <v>767</v>
      </c>
      <c r="D321" s="133" t="s">
        <v>183</v>
      </c>
      <c r="E321" s="134" t="s">
        <v>768</v>
      </c>
      <c r="F321" s="135" t="s">
        <v>769</v>
      </c>
      <c r="G321" s="136" t="s">
        <v>236</v>
      </c>
      <c r="H321" s="137">
        <v>785</v>
      </c>
      <c r="I321" s="138">
        <v>210</v>
      </c>
      <c r="J321" s="138">
        <f t="shared" si="80"/>
        <v>164850</v>
      </c>
      <c r="K321" s="139"/>
      <c r="L321" s="27"/>
      <c r="M321" s="140" t="s">
        <v>1</v>
      </c>
      <c r="N321" s="141" t="s">
        <v>34</v>
      </c>
      <c r="O321" s="142">
        <v>0</v>
      </c>
      <c r="P321" s="142">
        <f t="shared" si="81"/>
        <v>0</v>
      </c>
      <c r="Q321" s="142">
        <v>0</v>
      </c>
      <c r="R321" s="142">
        <f t="shared" si="82"/>
        <v>0</v>
      </c>
      <c r="S321" s="142">
        <v>0</v>
      </c>
      <c r="T321" s="143">
        <f t="shared" si="83"/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44" t="s">
        <v>121</v>
      </c>
      <c r="AT321" s="144" t="s">
        <v>183</v>
      </c>
      <c r="AU321" s="144" t="s">
        <v>77</v>
      </c>
      <c r="AY321" s="14" t="s">
        <v>182</v>
      </c>
      <c r="BE321" s="145">
        <f t="shared" si="84"/>
        <v>164850</v>
      </c>
      <c r="BF321" s="145">
        <f t="shared" si="85"/>
        <v>0</v>
      </c>
      <c r="BG321" s="145">
        <f t="shared" si="86"/>
        <v>0</v>
      </c>
      <c r="BH321" s="145">
        <f t="shared" si="87"/>
        <v>0</v>
      </c>
      <c r="BI321" s="145">
        <f t="shared" si="88"/>
        <v>0</v>
      </c>
      <c r="BJ321" s="14" t="s">
        <v>77</v>
      </c>
      <c r="BK321" s="145">
        <f t="shared" si="89"/>
        <v>164850</v>
      </c>
      <c r="BL321" s="14" t="s">
        <v>121</v>
      </c>
      <c r="BM321" s="144" t="s">
        <v>770</v>
      </c>
    </row>
    <row r="322" spans="1:65" s="2" customFormat="1" ht="21.75" customHeight="1">
      <c r="A322" s="26"/>
      <c r="B322" s="132"/>
      <c r="C322" s="133" t="s">
        <v>476</v>
      </c>
      <c r="D322" s="133" t="s">
        <v>183</v>
      </c>
      <c r="E322" s="134" t="s">
        <v>771</v>
      </c>
      <c r="F322" s="135" t="s">
        <v>772</v>
      </c>
      <c r="G322" s="136" t="s">
        <v>236</v>
      </c>
      <c r="H322" s="137">
        <v>1570</v>
      </c>
      <c r="I322" s="138">
        <v>189</v>
      </c>
      <c r="J322" s="138">
        <f t="shared" si="80"/>
        <v>296730</v>
      </c>
      <c r="K322" s="139"/>
      <c r="L322" s="27"/>
      <c r="M322" s="140" t="s">
        <v>1</v>
      </c>
      <c r="N322" s="141" t="s">
        <v>34</v>
      </c>
      <c r="O322" s="142">
        <v>0</v>
      </c>
      <c r="P322" s="142">
        <f t="shared" si="81"/>
        <v>0</v>
      </c>
      <c r="Q322" s="142">
        <v>0</v>
      </c>
      <c r="R322" s="142">
        <f t="shared" si="82"/>
        <v>0</v>
      </c>
      <c r="S322" s="142">
        <v>0</v>
      </c>
      <c r="T322" s="143">
        <f t="shared" si="83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44" t="s">
        <v>121</v>
      </c>
      <c r="AT322" s="144" t="s">
        <v>183</v>
      </c>
      <c r="AU322" s="144" t="s">
        <v>77</v>
      </c>
      <c r="AY322" s="14" t="s">
        <v>182</v>
      </c>
      <c r="BE322" s="145">
        <f t="shared" si="84"/>
        <v>296730</v>
      </c>
      <c r="BF322" s="145">
        <f t="shared" si="85"/>
        <v>0</v>
      </c>
      <c r="BG322" s="145">
        <f t="shared" si="86"/>
        <v>0</v>
      </c>
      <c r="BH322" s="145">
        <f t="shared" si="87"/>
        <v>0</v>
      </c>
      <c r="BI322" s="145">
        <f t="shared" si="88"/>
        <v>0</v>
      </c>
      <c r="BJ322" s="14" t="s">
        <v>77</v>
      </c>
      <c r="BK322" s="145">
        <f t="shared" si="89"/>
        <v>296730</v>
      </c>
      <c r="BL322" s="14" t="s">
        <v>121</v>
      </c>
      <c r="BM322" s="144" t="s">
        <v>773</v>
      </c>
    </row>
    <row r="323" spans="1:65" s="2" customFormat="1" ht="21.75" customHeight="1">
      <c r="A323" s="26"/>
      <c r="B323" s="132"/>
      <c r="C323" s="133" t="s">
        <v>774</v>
      </c>
      <c r="D323" s="133" t="s">
        <v>183</v>
      </c>
      <c r="E323" s="134" t="s">
        <v>775</v>
      </c>
      <c r="F323" s="135" t="s">
        <v>776</v>
      </c>
      <c r="G323" s="136" t="s">
        <v>209</v>
      </c>
      <c r="H323" s="137">
        <v>8.8059999999999992</v>
      </c>
      <c r="I323" s="138">
        <v>6825</v>
      </c>
      <c r="J323" s="138">
        <f t="shared" si="80"/>
        <v>60100.95</v>
      </c>
      <c r="K323" s="139"/>
      <c r="L323" s="27"/>
      <c r="M323" s="140" t="s">
        <v>1</v>
      </c>
      <c r="N323" s="141" t="s">
        <v>34</v>
      </c>
      <c r="O323" s="142">
        <v>0</v>
      </c>
      <c r="P323" s="142">
        <f t="shared" si="81"/>
        <v>0</v>
      </c>
      <c r="Q323" s="142">
        <v>0</v>
      </c>
      <c r="R323" s="142">
        <f t="shared" si="82"/>
        <v>0</v>
      </c>
      <c r="S323" s="142">
        <v>0</v>
      </c>
      <c r="T323" s="143">
        <f t="shared" si="83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44" t="s">
        <v>121</v>
      </c>
      <c r="AT323" s="144" t="s">
        <v>183</v>
      </c>
      <c r="AU323" s="144" t="s">
        <v>77</v>
      </c>
      <c r="AY323" s="14" t="s">
        <v>182</v>
      </c>
      <c r="BE323" s="145">
        <f t="shared" si="84"/>
        <v>60100.95</v>
      </c>
      <c r="BF323" s="145">
        <f t="shared" si="85"/>
        <v>0</v>
      </c>
      <c r="BG323" s="145">
        <f t="shared" si="86"/>
        <v>0</v>
      </c>
      <c r="BH323" s="145">
        <f t="shared" si="87"/>
        <v>0</v>
      </c>
      <c r="BI323" s="145">
        <f t="shared" si="88"/>
        <v>0</v>
      </c>
      <c r="BJ323" s="14" t="s">
        <v>77</v>
      </c>
      <c r="BK323" s="145">
        <f t="shared" si="89"/>
        <v>60100.95</v>
      </c>
      <c r="BL323" s="14" t="s">
        <v>121</v>
      </c>
      <c r="BM323" s="144" t="s">
        <v>777</v>
      </c>
    </row>
    <row r="324" spans="1:65" s="2" customFormat="1" ht="21.75" customHeight="1">
      <c r="A324" s="26"/>
      <c r="B324" s="132"/>
      <c r="C324" s="133" t="s">
        <v>480</v>
      </c>
      <c r="D324" s="133" t="s">
        <v>183</v>
      </c>
      <c r="E324" s="134" t="s">
        <v>778</v>
      </c>
      <c r="F324" s="135" t="s">
        <v>779</v>
      </c>
      <c r="G324" s="136" t="s">
        <v>186</v>
      </c>
      <c r="H324" s="137">
        <v>3140</v>
      </c>
      <c r="I324" s="138">
        <v>10.5</v>
      </c>
      <c r="J324" s="138">
        <f t="shared" si="80"/>
        <v>32970</v>
      </c>
      <c r="K324" s="139"/>
      <c r="L324" s="27"/>
      <c r="M324" s="140" t="s">
        <v>1</v>
      </c>
      <c r="N324" s="141" t="s">
        <v>34</v>
      </c>
      <c r="O324" s="142">
        <v>0</v>
      </c>
      <c r="P324" s="142">
        <f t="shared" si="81"/>
        <v>0</v>
      </c>
      <c r="Q324" s="142">
        <v>0</v>
      </c>
      <c r="R324" s="142">
        <f t="shared" si="82"/>
        <v>0</v>
      </c>
      <c r="S324" s="142">
        <v>0</v>
      </c>
      <c r="T324" s="143">
        <f t="shared" si="83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44" t="s">
        <v>121</v>
      </c>
      <c r="AT324" s="144" t="s">
        <v>183</v>
      </c>
      <c r="AU324" s="144" t="s">
        <v>77</v>
      </c>
      <c r="AY324" s="14" t="s">
        <v>182</v>
      </c>
      <c r="BE324" s="145">
        <f t="shared" si="84"/>
        <v>32970</v>
      </c>
      <c r="BF324" s="145">
        <f t="shared" si="85"/>
        <v>0</v>
      </c>
      <c r="BG324" s="145">
        <f t="shared" si="86"/>
        <v>0</v>
      </c>
      <c r="BH324" s="145">
        <f t="shared" si="87"/>
        <v>0</v>
      </c>
      <c r="BI324" s="145">
        <f t="shared" si="88"/>
        <v>0</v>
      </c>
      <c r="BJ324" s="14" t="s">
        <v>77</v>
      </c>
      <c r="BK324" s="145">
        <f t="shared" si="89"/>
        <v>32970</v>
      </c>
      <c r="BL324" s="14" t="s">
        <v>121</v>
      </c>
      <c r="BM324" s="144" t="s">
        <v>780</v>
      </c>
    </row>
    <row r="325" spans="1:65" s="2" customFormat="1" ht="21.75" customHeight="1">
      <c r="A325" s="26"/>
      <c r="B325" s="132"/>
      <c r="C325" s="133" t="s">
        <v>781</v>
      </c>
      <c r="D325" s="133" t="s">
        <v>183</v>
      </c>
      <c r="E325" s="134" t="s">
        <v>782</v>
      </c>
      <c r="F325" s="135" t="s">
        <v>783</v>
      </c>
      <c r="G325" s="136" t="s">
        <v>236</v>
      </c>
      <c r="H325" s="137">
        <v>785</v>
      </c>
      <c r="I325" s="138">
        <v>189</v>
      </c>
      <c r="J325" s="138">
        <f t="shared" si="80"/>
        <v>148365</v>
      </c>
      <c r="K325" s="139"/>
      <c r="L325" s="27"/>
      <c r="M325" s="140" t="s">
        <v>1</v>
      </c>
      <c r="N325" s="141" t="s">
        <v>34</v>
      </c>
      <c r="O325" s="142">
        <v>0</v>
      </c>
      <c r="P325" s="142">
        <f t="shared" si="81"/>
        <v>0</v>
      </c>
      <c r="Q325" s="142">
        <v>0</v>
      </c>
      <c r="R325" s="142">
        <f t="shared" si="82"/>
        <v>0</v>
      </c>
      <c r="S325" s="142">
        <v>0</v>
      </c>
      <c r="T325" s="143">
        <f t="shared" si="83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44" t="s">
        <v>121</v>
      </c>
      <c r="AT325" s="144" t="s">
        <v>183</v>
      </c>
      <c r="AU325" s="144" t="s">
        <v>77</v>
      </c>
      <c r="AY325" s="14" t="s">
        <v>182</v>
      </c>
      <c r="BE325" s="145">
        <f t="shared" si="84"/>
        <v>148365</v>
      </c>
      <c r="BF325" s="145">
        <f t="shared" si="85"/>
        <v>0</v>
      </c>
      <c r="BG325" s="145">
        <f t="shared" si="86"/>
        <v>0</v>
      </c>
      <c r="BH325" s="145">
        <f t="shared" si="87"/>
        <v>0</v>
      </c>
      <c r="BI325" s="145">
        <f t="shared" si="88"/>
        <v>0</v>
      </c>
      <c r="BJ325" s="14" t="s">
        <v>77</v>
      </c>
      <c r="BK325" s="145">
        <f t="shared" si="89"/>
        <v>148365</v>
      </c>
      <c r="BL325" s="14" t="s">
        <v>121</v>
      </c>
      <c r="BM325" s="144" t="s">
        <v>784</v>
      </c>
    </row>
    <row r="326" spans="1:65" s="2" customFormat="1" ht="16.5" customHeight="1">
      <c r="A326" s="26"/>
      <c r="B326" s="132"/>
      <c r="C326" s="133" t="s">
        <v>483</v>
      </c>
      <c r="D326" s="133" t="s">
        <v>183</v>
      </c>
      <c r="E326" s="134" t="s">
        <v>785</v>
      </c>
      <c r="F326" s="135" t="s">
        <v>786</v>
      </c>
      <c r="G326" s="136" t="s">
        <v>209</v>
      </c>
      <c r="H326" s="137">
        <v>26.58</v>
      </c>
      <c r="I326" s="138">
        <v>5250</v>
      </c>
      <c r="J326" s="138">
        <f t="shared" si="80"/>
        <v>139545</v>
      </c>
      <c r="K326" s="139"/>
      <c r="L326" s="27"/>
      <c r="M326" s="140" t="s">
        <v>1</v>
      </c>
      <c r="N326" s="141" t="s">
        <v>34</v>
      </c>
      <c r="O326" s="142">
        <v>0</v>
      </c>
      <c r="P326" s="142">
        <f t="shared" si="81"/>
        <v>0</v>
      </c>
      <c r="Q326" s="142">
        <v>0</v>
      </c>
      <c r="R326" s="142">
        <f t="shared" si="82"/>
        <v>0</v>
      </c>
      <c r="S326" s="142">
        <v>0</v>
      </c>
      <c r="T326" s="143">
        <f t="shared" si="83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44" t="s">
        <v>121</v>
      </c>
      <c r="AT326" s="144" t="s">
        <v>183</v>
      </c>
      <c r="AU326" s="144" t="s">
        <v>77</v>
      </c>
      <c r="AY326" s="14" t="s">
        <v>182</v>
      </c>
      <c r="BE326" s="145">
        <f t="shared" si="84"/>
        <v>139545</v>
      </c>
      <c r="BF326" s="145">
        <f t="shared" si="85"/>
        <v>0</v>
      </c>
      <c r="BG326" s="145">
        <f t="shared" si="86"/>
        <v>0</v>
      </c>
      <c r="BH326" s="145">
        <f t="shared" si="87"/>
        <v>0</v>
      </c>
      <c r="BI326" s="145">
        <f t="shared" si="88"/>
        <v>0</v>
      </c>
      <c r="BJ326" s="14" t="s">
        <v>77</v>
      </c>
      <c r="BK326" s="145">
        <f t="shared" si="89"/>
        <v>139545</v>
      </c>
      <c r="BL326" s="14" t="s">
        <v>121</v>
      </c>
      <c r="BM326" s="144" t="s">
        <v>787</v>
      </c>
    </row>
    <row r="327" spans="1:65" s="2" customFormat="1" ht="16.5" customHeight="1">
      <c r="A327" s="26"/>
      <c r="B327" s="132"/>
      <c r="C327" s="133" t="s">
        <v>788</v>
      </c>
      <c r="D327" s="133" t="s">
        <v>183</v>
      </c>
      <c r="E327" s="134" t="s">
        <v>789</v>
      </c>
      <c r="F327" s="135" t="s">
        <v>790</v>
      </c>
      <c r="G327" s="136" t="s">
        <v>209</v>
      </c>
      <c r="H327" s="137">
        <v>26.58</v>
      </c>
      <c r="I327" s="138">
        <v>525</v>
      </c>
      <c r="J327" s="138">
        <f t="shared" si="80"/>
        <v>13954.5</v>
      </c>
      <c r="K327" s="139"/>
      <c r="L327" s="27"/>
      <c r="M327" s="140" t="s">
        <v>1</v>
      </c>
      <c r="N327" s="141" t="s">
        <v>34</v>
      </c>
      <c r="O327" s="142">
        <v>0</v>
      </c>
      <c r="P327" s="142">
        <f t="shared" si="81"/>
        <v>0</v>
      </c>
      <c r="Q327" s="142">
        <v>0</v>
      </c>
      <c r="R327" s="142">
        <f t="shared" si="82"/>
        <v>0</v>
      </c>
      <c r="S327" s="142">
        <v>0</v>
      </c>
      <c r="T327" s="143">
        <f t="shared" si="83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44" t="s">
        <v>121</v>
      </c>
      <c r="AT327" s="144" t="s">
        <v>183</v>
      </c>
      <c r="AU327" s="144" t="s">
        <v>77</v>
      </c>
      <c r="AY327" s="14" t="s">
        <v>182</v>
      </c>
      <c r="BE327" s="145">
        <f t="shared" si="84"/>
        <v>13954.5</v>
      </c>
      <c r="BF327" s="145">
        <f t="shared" si="85"/>
        <v>0</v>
      </c>
      <c r="BG327" s="145">
        <f t="shared" si="86"/>
        <v>0</v>
      </c>
      <c r="BH327" s="145">
        <f t="shared" si="87"/>
        <v>0</v>
      </c>
      <c r="BI327" s="145">
        <f t="shared" si="88"/>
        <v>0</v>
      </c>
      <c r="BJ327" s="14" t="s">
        <v>77</v>
      </c>
      <c r="BK327" s="145">
        <f t="shared" si="89"/>
        <v>13954.5</v>
      </c>
      <c r="BL327" s="14" t="s">
        <v>121</v>
      </c>
      <c r="BM327" s="144" t="s">
        <v>791</v>
      </c>
    </row>
    <row r="328" spans="1:65" s="2" customFormat="1" ht="16.5" customHeight="1">
      <c r="A328" s="26"/>
      <c r="B328" s="132"/>
      <c r="C328" s="133" t="s">
        <v>487</v>
      </c>
      <c r="D328" s="133" t="s">
        <v>183</v>
      </c>
      <c r="E328" s="134" t="s">
        <v>792</v>
      </c>
      <c r="F328" s="135" t="s">
        <v>793</v>
      </c>
      <c r="G328" s="136" t="s">
        <v>693</v>
      </c>
      <c r="H328" s="137">
        <v>1</v>
      </c>
      <c r="I328" s="138">
        <v>56849.1</v>
      </c>
      <c r="J328" s="138">
        <f t="shared" si="80"/>
        <v>56849.1</v>
      </c>
      <c r="K328" s="139"/>
      <c r="L328" s="27"/>
      <c r="M328" s="140" t="s">
        <v>1</v>
      </c>
      <c r="N328" s="141" t="s">
        <v>34</v>
      </c>
      <c r="O328" s="142">
        <v>0</v>
      </c>
      <c r="P328" s="142">
        <f t="shared" si="81"/>
        <v>0</v>
      </c>
      <c r="Q328" s="142">
        <v>0</v>
      </c>
      <c r="R328" s="142">
        <f t="shared" si="82"/>
        <v>0</v>
      </c>
      <c r="S328" s="142">
        <v>0</v>
      </c>
      <c r="T328" s="143">
        <f t="shared" si="83"/>
        <v>0</v>
      </c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44" t="s">
        <v>121</v>
      </c>
      <c r="AT328" s="144" t="s">
        <v>183</v>
      </c>
      <c r="AU328" s="144" t="s">
        <v>77</v>
      </c>
      <c r="AY328" s="14" t="s">
        <v>182</v>
      </c>
      <c r="BE328" s="145">
        <f t="shared" si="84"/>
        <v>56849.1</v>
      </c>
      <c r="BF328" s="145">
        <f t="shared" si="85"/>
        <v>0</v>
      </c>
      <c r="BG328" s="145">
        <f t="shared" si="86"/>
        <v>0</v>
      </c>
      <c r="BH328" s="145">
        <f t="shared" si="87"/>
        <v>0</v>
      </c>
      <c r="BI328" s="145">
        <f t="shared" si="88"/>
        <v>0</v>
      </c>
      <c r="BJ328" s="14" t="s">
        <v>77</v>
      </c>
      <c r="BK328" s="145">
        <f t="shared" si="89"/>
        <v>56849.1</v>
      </c>
      <c r="BL328" s="14" t="s">
        <v>121</v>
      </c>
      <c r="BM328" s="144" t="s">
        <v>794</v>
      </c>
    </row>
    <row r="329" spans="1:65" s="11" customFormat="1" ht="25.9" customHeight="1">
      <c r="B329" s="122"/>
      <c r="D329" s="123" t="s">
        <v>68</v>
      </c>
      <c r="E329" s="124" t="s">
        <v>795</v>
      </c>
      <c r="F329" s="124" t="s">
        <v>796</v>
      </c>
      <c r="J329" s="125">
        <f>BK329</f>
        <v>124956.2</v>
      </c>
      <c r="L329" s="122"/>
      <c r="M329" s="126"/>
      <c r="N329" s="127"/>
      <c r="O329" s="127"/>
      <c r="P329" s="128">
        <f>SUM(P330:P331)</f>
        <v>0</v>
      </c>
      <c r="Q329" s="127"/>
      <c r="R329" s="128">
        <f>SUM(R330:R331)</f>
        <v>0</v>
      </c>
      <c r="S329" s="127"/>
      <c r="T329" s="129">
        <f>SUM(T330:T331)</f>
        <v>0</v>
      </c>
      <c r="AR329" s="123" t="s">
        <v>79</v>
      </c>
      <c r="AT329" s="130" t="s">
        <v>68</v>
      </c>
      <c r="AU329" s="130" t="s">
        <v>69</v>
      </c>
      <c r="AY329" s="123" t="s">
        <v>182</v>
      </c>
      <c r="BK329" s="131">
        <f>SUM(BK330:BK331)</f>
        <v>124956.2</v>
      </c>
    </row>
    <row r="330" spans="1:65" s="2" customFormat="1" ht="16.5" customHeight="1">
      <c r="A330" s="26"/>
      <c r="B330" s="132"/>
      <c r="C330" s="133" t="s">
        <v>797</v>
      </c>
      <c r="D330" s="133" t="s">
        <v>183</v>
      </c>
      <c r="E330" s="134" t="s">
        <v>798</v>
      </c>
      <c r="F330" s="135" t="s">
        <v>799</v>
      </c>
      <c r="G330" s="136" t="s">
        <v>197</v>
      </c>
      <c r="H330" s="137">
        <v>486.7</v>
      </c>
      <c r="I330" s="138">
        <v>238.35</v>
      </c>
      <c r="J330" s="138">
        <f>ROUND(I330*H330,2)</f>
        <v>116004.95</v>
      </c>
      <c r="K330" s="139"/>
      <c r="L330" s="27"/>
      <c r="M330" s="140" t="s">
        <v>1</v>
      </c>
      <c r="N330" s="141" t="s">
        <v>34</v>
      </c>
      <c r="O330" s="142">
        <v>0</v>
      </c>
      <c r="P330" s="142">
        <f>O330*H330</f>
        <v>0</v>
      </c>
      <c r="Q330" s="142">
        <v>0</v>
      </c>
      <c r="R330" s="142">
        <f>Q330*H330</f>
        <v>0</v>
      </c>
      <c r="S330" s="142">
        <v>0</v>
      </c>
      <c r="T330" s="143">
        <f>S330*H330</f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44" t="s">
        <v>121</v>
      </c>
      <c r="AT330" s="144" t="s">
        <v>183</v>
      </c>
      <c r="AU330" s="144" t="s">
        <v>77</v>
      </c>
      <c r="AY330" s="14" t="s">
        <v>182</v>
      </c>
      <c r="BE330" s="145">
        <f>IF(N330="základní",J330,0)</f>
        <v>116004.95</v>
      </c>
      <c r="BF330" s="145">
        <f>IF(N330="snížená",J330,0)</f>
        <v>0</v>
      </c>
      <c r="BG330" s="145">
        <f>IF(N330="zákl. přenesená",J330,0)</f>
        <v>0</v>
      </c>
      <c r="BH330" s="145">
        <f>IF(N330="sníž. přenesená",J330,0)</f>
        <v>0</v>
      </c>
      <c r="BI330" s="145">
        <f>IF(N330="nulová",J330,0)</f>
        <v>0</v>
      </c>
      <c r="BJ330" s="14" t="s">
        <v>77</v>
      </c>
      <c r="BK330" s="145">
        <f>ROUND(I330*H330,2)</f>
        <v>116004.95</v>
      </c>
      <c r="BL330" s="14" t="s">
        <v>121</v>
      </c>
      <c r="BM330" s="144" t="s">
        <v>800</v>
      </c>
    </row>
    <row r="331" spans="1:65" s="2" customFormat="1" ht="16.5" customHeight="1">
      <c r="A331" s="26"/>
      <c r="B331" s="132"/>
      <c r="C331" s="133" t="s">
        <v>490</v>
      </c>
      <c r="D331" s="133" t="s">
        <v>183</v>
      </c>
      <c r="E331" s="134" t="s">
        <v>801</v>
      </c>
      <c r="F331" s="135" t="s">
        <v>802</v>
      </c>
      <c r="G331" s="136" t="s">
        <v>693</v>
      </c>
      <c r="H331" s="137">
        <v>1</v>
      </c>
      <c r="I331" s="138">
        <v>8951.25</v>
      </c>
      <c r="J331" s="138">
        <f>ROUND(I331*H331,2)</f>
        <v>8951.25</v>
      </c>
      <c r="K331" s="139"/>
      <c r="L331" s="27"/>
      <c r="M331" s="140" t="s">
        <v>1</v>
      </c>
      <c r="N331" s="141" t="s">
        <v>34</v>
      </c>
      <c r="O331" s="142">
        <v>0</v>
      </c>
      <c r="P331" s="142">
        <f>O331*H331</f>
        <v>0</v>
      </c>
      <c r="Q331" s="142">
        <v>0</v>
      </c>
      <c r="R331" s="142">
        <f>Q331*H331</f>
        <v>0</v>
      </c>
      <c r="S331" s="142">
        <v>0</v>
      </c>
      <c r="T331" s="143">
        <f>S331*H331</f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44" t="s">
        <v>121</v>
      </c>
      <c r="AT331" s="144" t="s">
        <v>183</v>
      </c>
      <c r="AU331" s="144" t="s">
        <v>77</v>
      </c>
      <c r="AY331" s="14" t="s">
        <v>182</v>
      </c>
      <c r="BE331" s="145">
        <f>IF(N331="základní",J331,0)</f>
        <v>8951.25</v>
      </c>
      <c r="BF331" s="145">
        <f>IF(N331="snížená",J331,0)</f>
        <v>0</v>
      </c>
      <c r="BG331" s="145">
        <f>IF(N331="zákl. přenesená",J331,0)</f>
        <v>0</v>
      </c>
      <c r="BH331" s="145">
        <f>IF(N331="sníž. přenesená",J331,0)</f>
        <v>0</v>
      </c>
      <c r="BI331" s="145">
        <f>IF(N331="nulová",J331,0)</f>
        <v>0</v>
      </c>
      <c r="BJ331" s="14" t="s">
        <v>77</v>
      </c>
      <c r="BK331" s="145">
        <f>ROUND(I331*H331,2)</f>
        <v>8951.25</v>
      </c>
      <c r="BL331" s="14" t="s">
        <v>121</v>
      </c>
      <c r="BM331" s="144" t="s">
        <v>803</v>
      </c>
    </row>
    <row r="332" spans="1:65" s="11" customFormat="1" ht="25.9" customHeight="1">
      <c r="B332" s="122"/>
      <c r="D332" s="123" t="s">
        <v>68</v>
      </c>
      <c r="E332" s="124" t="s">
        <v>804</v>
      </c>
      <c r="F332" s="124" t="s">
        <v>805</v>
      </c>
      <c r="J332" s="125">
        <f>BK332</f>
        <v>282041.97000000003</v>
      </c>
      <c r="L332" s="122"/>
      <c r="M332" s="126"/>
      <c r="N332" s="127"/>
      <c r="O332" s="127"/>
      <c r="P332" s="128">
        <f>SUM(P333:P341)</f>
        <v>0</v>
      </c>
      <c r="Q332" s="127"/>
      <c r="R332" s="128">
        <f>SUM(R333:R341)</f>
        <v>0</v>
      </c>
      <c r="S332" s="127"/>
      <c r="T332" s="129">
        <f>SUM(T333:T341)</f>
        <v>0</v>
      </c>
      <c r="AR332" s="123" t="s">
        <v>79</v>
      </c>
      <c r="AT332" s="130" t="s">
        <v>68</v>
      </c>
      <c r="AU332" s="130" t="s">
        <v>69</v>
      </c>
      <c r="AY332" s="123" t="s">
        <v>182</v>
      </c>
      <c r="BK332" s="131">
        <f>SUM(BK333:BK341)</f>
        <v>282041.97000000003</v>
      </c>
    </row>
    <row r="333" spans="1:65" s="2" customFormat="1" ht="16.5" customHeight="1">
      <c r="A333" s="26"/>
      <c r="B333" s="132"/>
      <c r="C333" s="133" t="s">
        <v>806</v>
      </c>
      <c r="D333" s="133" t="s">
        <v>183</v>
      </c>
      <c r="E333" s="134" t="s">
        <v>807</v>
      </c>
      <c r="F333" s="135" t="s">
        <v>808</v>
      </c>
      <c r="G333" s="136" t="s">
        <v>197</v>
      </c>
      <c r="H333" s="137">
        <v>155.93</v>
      </c>
      <c r="I333" s="138">
        <v>330.75</v>
      </c>
      <c r="J333" s="138">
        <f t="shared" ref="J333:J341" si="90">ROUND(I333*H333,2)</f>
        <v>51573.85</v>
      </c>
      <c r="K333" s="139"/>
      <c r="L333" s="27"/>
      <c r="M333" s="140" t="s">
        <v>1</v>
      </c>
      <c r="N333" s="141" t="s">
        <v>34</v>
      </c>
      <c r="O333" s="142">
        <v>0</v>
      </c>
      <c r="P333" s="142">
        <f t="shared" ref="P333:P341" si="91">O333*H333</f>
        <v>0</v>
      </c>
      <c r="Q333" s="142">
        <v>0</v>
      </c>
      <c r="R333" s="142">
        <f t="shared" ref="R333:R341" si="92">Q333*H333</f>
        <v>0</v>
      </c>
      <c r="S333" s="142">
        <v>0</v>
      </c>
      <c r="T333" s="143">
        <f t="shared" ref="T333:T341" si="93">S333*H333</f>
        <v>0</v>
      </c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R333" s="144" t="s">
        <v>121</v>
      </c>
      <c r="AT333" s="144" t="s">
        <v>183</v>
      </c>
      <c r="AU333" s="144" t="s">
        <v>77</v>
      </c>
      <c r="AY333" s="14" t="s">
        <v>182</v>
      </c>
      <c r="BE333" s="145">
        <f t="shared" ref="BE333:BE341" si="94">IF(N333="základní",J333,0)</f>
        <v>51573.85</v>
      </c>
      <c r="BF333" s="145">
        <f t="shared" ref="BF333:BF341" si="95">IF(N333="snížená",J333,0)</f>
        <v>0</v>
      </c>
      <c r="BG333" s="145">
        <f t="shared" ref="BG333:BG341" si="96">IF(N333="zákl. přenesená",J333,0)</f>
        <v>0</v>
      </c>
      <c r="BH333" s="145">
        <f t="shared" ref="BH333:BH341" si="97">IF(N333="sníž. přenesená",J333,0)</f>
        <v>0</v>
      </c>
      <c r="BI333" s="145">
        <f t="shared" ref="BI333:BI341" si="98">IF(N333="nulová",J333,0)</f>
        <v>0</v>
      </c>
      <c r="BJ333" s="14" t="s">
        <v>77</v>
      </c>
      <c r="BK333" s="145">
        <f t="shared" ref="BK333:BK341" si="99">ROUND(I333*H333,2)</f>
        <v>51573.85</v>
      </c>
      <c r="BL333" s="14" t="s">
        <v>121</v>
      </c>
      <c r="BM333" s="144" t="s">
        <v>809</v>
      </c>
    </row>
    <row r="334" spans="1:65" s="2" customFormat="1" ht="16.5" customHeight="1">
      <c r="A334" s="26"/>
      <c r="B334" s="132"/>
      <c r="C334" s="133" t="s">
        <v>494</v>
      </c>
      <c r="D334" s="133" t="s">
        <v>183</v>
      </c>
      <c r="E334" s="134" t="s">
        <v>810</v>
      </c>
      <c r="F334" s="135" t="s">
        <v>811</v>
      </c>
      <c r="G334" s="136" t="s">
        <v>197</v>
      </c>
      <c r="H334" s="137">
        <v>61</v>
      </c>
      <c r="I334" s="138">
        <v>320.25</v>
      </c>
      <c r="J334" s="138">
        <f t="shared" si="90"/>
        <v>19535.25</v>
      </c>
      <c r="K334" s="139"/>
      <c r="L334" s="27"/>
      <c r="M334" s="140" t="s">
        <v>1</v>
      </c>
      <c r="N334" s="141" t="s">
        <v>34</v>
      </c>
      <c r="O334" s="142">
        <v>0</v>
      </c>
      <c r="P334" s="142">
        <f t="shared" si="91"/>
        <v>0</v>
      </c>
      <c r="Q334" s="142">
        <v>0</v>
      </c>
      <c r="R334" s="142">
        <f t="shared" si="92"/>
        <v>0</v>
      </c>
      <c r="S334" s="142">
        <v>0</v>
      </c>
      <c r="T334" s="143">
        <f t="shared" si="93"/>
        <v>0</v>
      </c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44" t="s">
        <v>121</v>
      </c>
      <c r="AT334" s="144" t="s">
        <v>183</v>
      </c>
      <c r="AU334" s="144" t="s">
        <v>77</v>
      </c>
      <c r="AY334" s="14" t="s">
        <v>182</v>
      </c>
      <c r="BE334" s="145">
        <f t="shared" si="94"/>
        <v>19535.25</v>
      </c>
      <c r="BF334" s="145">
        <f t="shared" si="95"/>
        <v>0</v>
      </c>
      <c r="BG334" s="145">
        <f t="shared" si="96"/>
        <v>0</v>
      </c>
      <c r="BH334" s="145">
        <f t="shared" si="97"/>
        <v>0</v>
      </c>
      <c r="BI334" s="145">
        <f t="shared" si="98"/>
        <v>0</v>
      </c>
      <c r="BJ334" s="14" t="s">
        <v>77</v>
      </c>
      <c r="BK334" s="145">
        <f t="shared" si="99"/>
        <v>19535.25</v>
      </c>
      <c r="BL334" s="14" t="s">
        <v>121</v>
      </c>
      <c r="BM334" s="144" t="s">
        <v>812</v>
      </c>
    </row>
    <row r="335" spans="1:65" s="2" customFormat="1" ht="16.5" customHeight="1">
      <c r="A335" s="26"/>
      <c r="B335" s="132"/>
      <c r="C335" s="133" t="s">
        <v>813</v>
      </c>
      <c r="D335" s="133" t="s">
        <v>183</v>
      </c>
      <c r="E335" s="134" t="s">
        <v>814</v>
      </c>
      <c r="F335" s="135" t="s">
        <v>815</v>
      </c>
      <c r="G335" s="136" t="s">
        <v>197</v>
      </c>
      <c r="H335" s="137">
        <v>62</v>
      </c>
      <c r="I335" s="138">
        <v>309.75</v>
      </c>
      <c r="J335" s="138">
        <f t="shared" si="90"/>
        <v>19204.5</v>
      </c>
      <c r="K335" s="139"/>
      <c r="L335" s="27"/>
      <c r="M335" s="140" t="s">
        <v>1</v>
      </c>
      <c r="N335" s="141" t="s">
        <v>34</v>
      </c>
      <c r="O335" s="142">
        <v>0</v>
      </c>
      <c r="P335" s="142">
        <f t="shared" si="91"/>
        <v>0</v>
      </c>
      <c r="Q335" s="142">
        <v>0</v>
      </c>
      <c r="R335" s="142">
        <f t="shared" si="92"/>
        <v>0</v>
      </c>
      <c r="S335" s="142">
        <v>0</v>
      </c>
      <c r="T335" s="143">
        <f t="shared" si="93"/>
        <v>0</v>
      </c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R335" s="144" t="s">
        <v>121</v>
      </c>
      <c r="AT335" s="144" t="s">
        <v>183</v>
      </c>
      <c r="AU335" s="144" t="s">
        <v>77</v>
      </c>
      <c r="AY335" s="14" t="s">
        <v>182</v>
      </c>
      <c r="BE335" s="145">
        <f t="shared" si="94"/>
        <v>19204.5</v>
      </c>
      <c r="BF335" s="145">
        <f t="shared" si="95"/>
        <v>0</v>
      </c>
      <c r="BG335" s="145">
        <f t="shared" si="96"/>
        <v>0</v>
      </c>
      <c r="BH335" s="145">
        <f t="shared" si="97"/>
        <v>0</v>
      </c>
      <c r="BI335" s="145">
        <f t="shared" si="98"/>
        <v>0</v>
      </c>
      <c r="BJ335" s="14" t="s">
        <v>77</v>
      </c>
      <c r="BK335" s="145">
        <f t="shared" si="99"/>
        <v>19204.5</v>
      </c>
      <c r="BL335" s="14" t="s">
        <v>121</v>
      </c>
      <c r="BM335" s="144" t="s">
        <v>816</v>
      </c>
    </row>
    <row r="336" spans="1:65" s="2" customFormat="1" ht="16.5" customHeight="1">
      <c r="A336" s="26"/>
      <c r="B336" s="132"/>
      <c r="C336" s="133" t="s">
        <v>497</v>
      </c>
      <c r="D336" s="133" t="s">
        <v>183</v>
      </c>
      <c r="E336" s="134" t="s">
        <v>817</v>
      </c>
      <c r="F336" s="135" t="s">
        <v>818</v>
      </c>
      <c r="G336" s="136" t="s">
        <v>197</v>
      </c>
      <c r="H336" s="137">
        <v>155.93</v>
      </c>
      <c r="I336" s="138">
        <v>488.25</v>
      </c>
      <c r="J336" s="138">
        <f t="shared" si="90"/>
        <v>76132.820000000007</v>
      </c>
      <c r="K336" s="139"/>
      <c r="L336" s="27"/>
      <c r="M336" s="140" t="s">
        <v>1</v>
      </c>
      <c r="N336" s="141" t="s">
        <v>34</v>
      </c>
      <c r="O336" s="142">
        <v>0</v>
      </c>
      <c r="P336" s="142">
        <f t="shared" si="91"/>
        <v>0</v>
      </c>
      <c r="Q336" s="142">
        <v>0</v>
      </c>
      <c r="R336" s="142">
        <f t="shared" si="92"/>
        <v>0</v>
      </c>
      <c r="S336" s="142">
        <v>0</v>
      </c>
      <c r="T336" s="143">
        <f t="shared" si="93"/>
        <v>0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R336" s="144" t="s">
        <v>121</v>
      </c>
      <c r="AT336" s="144" t="s">
        <v>183</v>
      </c>
      <c r="AU336" s="144" t="s">
        <v>77</v>
      </c>
      <c r="AY336" s="14" t="s">
        <v>182</v>
      </c>
      <c r="BE336" s="145">
        <f t="shared" si="94"/>
        <v>76132.820000000007</v>
      </c>
      <c r="BF336" s="145">
        <f t="shared" si="95"/>
        <v>0</v>
      </c>
      <c r="BG336" s="145">
        <f t="shared" si="96"/>
        <v>0</v>
      </c>
      <c r="BH336" s="145">
        <f t="shared" si="97"/>
        <v>0</v>
      </c>
      <c r="BI336" s="145">
        <f t="shared" si="98"/>
        <v>0</v>
      </c>
      <c r="BJ336" s="14" t="s">
        <v>77</v>
      </c>
      <c r="BK336" s="145">
        <f t="shared" si="99"/>
        <v>76132.820000000007</v>
      </c>
      <c r="BL336" s="14" t="s">
        <v>121</v>
      </c>
      <c r="BM336" s="144" t="s">
        <v>819</v>
      </c>
    </row>
    <row r="337" spans="1:65" s="2" customFormat="1" ht="16.5" customHeight="1">
      <c r="A337" s="26"/>
      <c r="B337" s="132"/>
      <c r="C337" s="133" t="s">
        <v>820</v>
      </c>
      <c r="D337" s="133" t="s">
        <v>183</v>
      </c>
      <c r="E337" s="134" t="s">
        <v>821</v>
      </c>
      <c r="F337" s="135" t="s">
        <v>822</v>
      </c>
      <c r="G337" s="136" t="s">
        <v>186</v>
      </c>
      <c r="H337" s="137">
        <v>19</v>
      </c>
      <c r="I337" s="138">
        <v>294</v>
      </c>
      <c r="J337" s="138">
        <f t="shared" si="90"/>
        <v>5586</v>
      </c>
      <c r="K337" s="139"/>
      <c r="L337" s="27"/>
      <c r="M337" s="140" t="s">
        <v>1</v>
      </c>
      <c r="N337" s="141" t="s">
        <v>34</v>
      </c>
      <c r="O337" s="142">
        <v>0</v>
      </c>
      <c r="P337" s="142">
        <f t="shared" si="91"/>
        <v>0</v>
      </c>
      <c r="Q337" s="142">
        <v>0</v>
      </c>
      <c r="R337" s="142">
        <f t="shared" si="92"/>
        <v>0</v>
      </c>
      <c r="S337" s="142">
        <v>0</v>
      </c>
      <c r="T337" s="143">
        <f t="shared" si="93"/>
        <v>0</v>
      </c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R337" s="144" t="s">
        <v>121</v>
      </c>
      <c r="AT337" s="144" t="s">
        <v>183</v>
      </c>
      <c r="AU337" s="144" t="s">
        <v>77</v>
      </c>
      <c r="AY337" s="14" t="s">
        <v>182</v>
      </c>
      <c r="BE337" s="145">
        <f t="shared" si="94"/>
        <v>5586</v>
      </c>
      <c r="BF337" s="145">
        <f t="shared" si="95"/>
        <v>0</v>
      </c>
      <c r="BG337" s="145">
        <f t="shared" si="96"/>
        <v>0</v>
      </c>
      <c r="BH337" s="145">
        <f t="shared" si="97"/>
        <v>0</v>
      </c>
      <c r="BI337" s="145">
        <f t="shared" si="98"/>
        <v>0</v>
      </c>
      <c r="BJ337" s="14" t="s">
        <v>77</v>
      </c>
      <c r="BK337" s="145">
        <f t="shared" si="99"/>
        <v>5586</v>
      </c>
      <c r="BL337" s="14" t="s">
        <v>121</v>
      </c>
      <c r="BM337" s="144" t="s">
        <v>823</v>
      </c>
    </row>
    <row r="338" spans="1:65" s="2" customFormat="1" ht="16.5" customHeight="1">
      <c r="A338" s="26"/>
      <c r="B338" s="132"/>
      <c r="C338" s="133" t="s">
        <v>501</v>
      </c>
      <c r="D338" s="133" t="s">
        <v>183</v>
      </c>
      <c r="E338" s="134" t="s">
        <v>824</v>
      </c>
      <c r="F338" s="135" t="s">
        <v>825</v>
      </c>
      <c r="G338" s="136" t="s">
        <v>197</v>
      </c>
      <c r="H338" s="137">
        <v>55.1</v>
      </c>
      <c r="I338" s="138">
        <v>399</v>
      </c>
      <c r="J338" s="138">
        <f t="shared" si="90"/>
        <v>21984.9</v>
      </c>
      <c r="K338" s="139"/>
      <c r="L338" s="27"/>
      <c r="M338" s="140" t="s">
        <v>1</v>
      </c>
      <c r="N338" s="141" t="s">
        <v>34</v>
      </c>
      <c r="O338" s="142">
        <v>0</v>
      </c>
      <c r="P338" s="142">
        <f t="shared" si="91"/>
        <v>0</v>
      </c>
      <c r="Q338" s="142">
        <v>0</v>
      </c>
      <c r="R338" s="142">
        <f t="shared" si="92"/>
        <v>0</v>
      </c>
      <c r="S338" s="142">
        <v>0</v>
      </c>
      <c r="T338" s="143">
        <f t="shared" si="93"/>
        <v>0</v>
      </c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R338" s="144" t="s">
        <v>121</v>
      </c>
      <c r="AT338" s="144" t="s">
        <v>183</v>
      </c>
      <c r="AU338" s="144" t="s">
        <v>77</v>
      </c>
      <c r="AY338" s="14" t="s">
        <v>182</v>
      </c>
      <c r="BE338" s="145">
        <f t="shared" si="94"/>
        <v>21984.9</v>
      </c>
      <c r="BF338" s="145">
        <f t="shared" si="95"/>
        <v>0</v>
      </c>
      <c r="BG338" s="145">
        <f t="shared" si="96"/>
        <v>0</v>
      </c>
      <c r="BH338" s="145">
        <f t="shared" si="97"/>
        <v>0</v>
      </c>
      <c r="BI338" s="145">
        <f t="shared" si="98"/>
        <v>0</v>
      </c>
      <c r="BJ338" s="14" t="s">
        <v>77</v>
      </c>
      <c r="BK338" s="145">
        <f t="shared" si="99"/>
        <v>21984.9</v>
      </c>
      <c r="BL338" s="14" t="s">
        <v>121</v>
      </c>
      <c r="BM338" s="144" t="s">
        <v>826</v>
      </c>
    </row>
    <row r="339" spans="1:65" s="2" customFormat="1" ht="16.5" customHeight="1">
      <c r="A339" s="26"/>
      <c r="B339" s="132"/>
      <c r="C339" s="133" t="s">
        <v>827</v>
      </c>
      <c r="D339" s="133" t="s">
        <v>183</v>
      </c>
      <c r="E339" s="134" t="s">
        <v>828</v>
      </c>
      <c r="F339" s="135" t="s">
        <v>829</v>
      </c>
      <c r="G339" s="136" t="s">
        <v>197</v>
      </c>
      <c r="H339" s="137">
        <v>51</v>
      </c>
      <c r="I339" s="138">
        <v>393.75</v>
      </c>
      <c r="J339" s="138">
        <f t="shared" si="90"/>
        <v>20081.25</v>
      </c>
      <c r="K339" s="139"/>
      <c r="L339" s="27"/>
      <c r="M339" s="140" t="s">
        <v>1</v>
      </c>
      <c r="N339" s="141" t="s">
        <v>34</v>
      </c>
      <c r="O339" s="142">
        <v>0</v>
      </c>
      <c r="P339" s="142">
        <f t="shared" si="91"/>
        <v>0</v>
      </c>
      <c r="Q339" s="142">
        <v>0</v>
      </c>
      <c r="R339" s="142">
        <f t="shared" si="92"/>
        <v>0</v>
      </c>
      <c r="S339" s="142">
        <v>0</v>
      </c>
      <c r="T339" s="143">
        <f t="shared" si="93"/>
        <v>0</v>
      </c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R339" s="144" t="s">
        <v>121</v>
      </c>
      <c r="AT339" s="144" t="s">
        <v>183</v>
      </c>
      <c r="AU339" s="144" t="s">
        <v>77</v>
      </c>
      <c r="AY339" s="14" t="s">
        <v>182</v>
      </c>
      <c r="BE339" s="145">
        <f t="shared" si="94"/>
        <v>20081.25</v>
      </c>
      <c r="BF339" s="145">
        <f t="shared" si="95"/>
        <v>0</v>
      </c>
      <c r="BG339" s="145">
        <f t="shared" si="96"/>
        <v>0</v>
      </c>
      <c r="BH339" s="145">
        <f t="shared" si="97"/>
        <v>0</v>
      </c>
      <c r="BI339" s="145">
        <f t="shared" si="98"/>
        <v>0</v>
      </c>
      <c r="BJ339" s="14" t="s">
        <v>77</v>
      </c>
      <c r="BK339" s="145">
        <f t="shared" si="99"/>
        <v>20081.25</v>
      </c>
      <c r="BL339" s="14" t="s">
        <v>121</v>
      </c>
      <c r="BM339" s="144" t="s">
        <v>830</v>
      </c>
    </row>
    <row r="340" spans="1:65" s="2" customFormat="1" ht="16.5" customHeight="1">
      <c r="A340" s="26"/>
      <c r="B340" s="132"/>
      <c r="C340" s="133" t="s">
        <v>504</v>
      </c>
      <c r="D340" s="133" t="s">
        <v>183</v>
      </c>
      <c r="E340" s="134" t="s">
        <v>831</v>
      </c>
      <c r="F340" s="135" t="s">
        <v>832</v>
      </c>
      <c r="G340" s="136" t="s">
        <v>197</v>
      </c>
      <c r="H340" s="137">
        <v>112.8</v>
      </c>
      <c r="I340" s="138">
        <v>509.25</v>
      </c>
      <c r="J340" s="138">
        <f t="shared" si="90"/>
        <v>57443.4</v>
      </c>
      <c r="K340" s="139"/>
      <c r="L340" s="27"/>
      <c r="M340" s="140" t="s">
        <v>1</v>
      </c>
      <c r="N340" s="141" t="s">
        <v>34</v>
      </c>
      <c r="O340" s="142">
        <v>0</v>
      </c>
      <c r="P340" s="142">
        <f t="shared" si="91"/>
        <v>0</v>
      </c>
      <c r="Q340" s="142">
        <v>0</v>
      </c>
      <c r="R340" s="142">
        <f t="shared" si="92"/>
        <v>0</v>
      </c>
      <c r="S340" s="142">
        <v>0</v>
      </c>
      <c r="T340" s="143">
        <f t="shared" si="93"/>
        <v>0</v>
      </c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R340" s="144" t="s">
        <v>121</v>
      </c>
      <c r="AT340" s="144" t="s">
        <v>183</v>
      </c>
      <c r="AU340" s="144" t="s">
        <v>77</v>
      </c>
      <c r="AY340" s="14" t="s">
        <v>182</v>
      </c>
      <c r="BE340" s="145">
        <f t="shared" si="94"/>
        <v>57443.4</v>
      </c>
      <c r="BF340" s="145">
        <f t="shared" si="95"/>
        <v>0</v>
      </c>
      <c r="BG340" s="145">
        <f t="shared" si="96"/>
        <v>0</v>
      </c>
      <c r="BH340" s="145">
        <f t="shared" si="97"/>
        <v>0</v>
      </c>
      <c r="BI340" s="145">
        <f t="shared" si="98"/>
        <v>0</v>
      </c>
      <c r="BJ340" s="14" t="s">
        <v>77</v>
      </c>
      <c r="BK340" s="145">
        <f t="shared" si="99"/>
        <v>57443.4</v>
      </c>
      <c r="BL340" s="14" t="s">
        <v>121</v>
      </c>
      <c r="BM340" s="144" t="s">
        <v>833</v>
      </c>
    </row>
    <row r="341" spans="1:65" s="2" customFormat="1" ht="16.5" customHeight="1">
      <c r="A341" s="26"/>
      <c r="B341" s="132"/>
      <c r="C341" s="133" t="s">
        <v>834</v>
      </c>
      <c r="D341" s="133" t="s">
        <v>183</v>
      </c>
      <c r="E341" s="134" t="s">
        <v>835</v>
      </c>
      <c r="F341" s="135" t="s">
        <v>836</v>
      </c>
      <c r="G341" s="136" t="s">
        <v>693</v>
      </c>
      <c r="H341" s="137">
        <v>1</v>
      </c>
      <c r="I341" s="138">
        <v>10500</v>
      </c>
      <c r="J341" s="138">
        <f t="shared" si="90"/>
        <v>10500</v>
      </c>
      <c r="K341" s="139"/>
      <c r="L341" s="27"/>
      <c r="M341" s="140" t="s">
        <v>1</v>
      </c>
      <c r="N341" s="141" t="s">
        <v>34</v>
      </c>
      <c r="O341" s="142">
        <v>0</v>
      </c>
      <c r="P341" s="142">
        <f t="shared" si="91"/>
        <v>0</v>
      </c>
      <c r="Q341" s="142">
        <v>0</v>
      </c>
      <c r="R341" s="142">
        <f t="shared" si="92"/>
        <v>0</v>
      </c>
      <c r="S341" s="142">
        <v>0</v>
      </c>
      <c r="T341" s="143">
        <f t="shared" si="93"/>
        <v>0</v>
      </c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R341" s="144" t="s">
        <v>121</v>
      </c>
      <c r="AT341" s="144" t="s">
        <v>183</v>
      </c>
      <c r="AU341" s="144" t="s">
        <v>77</v>
      </c>
      <c r="AY341" s="14" t="s">
        <v>182</v>
      </c>
      <c r="BE341" s="145">
        <f t="shared" si="94"/>
        <v>10500</v>
      </c>
      <c r="BF341" s="145">
        <f t="shared" si="95"/>
        <v>0</v>
      </c>
      <c r="BG341" s="145">
        <f t="shared" si="96"/>
        <v>0</v>
      </c>
      <c r="BH341" s="145">
        <f t="shared" si="97"/>
        <v>0</v>
      </c>
      <c r="BI341" s="145">
        <f t="shared" si="98"/>
        <v>0</v>
      </c>
      <c r="BJ341" s="14" t="s">
        <v>77</v>
      </c>
      <c r="BK341" s="145">
        <f t="shared" si="99"/>
        <v>10500</v>
      </c>
      <c r="BL341" s="14" t="s">
        <v>121</v>
      </c>
      <c r="BM341" s="144" t="s">
        <v>837</v>
      </c>
    </row>
    <row r="342" spans="1:65" s="11" customFormat="1" ht="25.9" customHeight="1">
      <c r="B342" s="122"/>
      <c r="D342" s="123" t="s">
        <v>68</v>
      </c>
      <c r="E342" s="124" t="s">
        <v>838</v>
      </c>
      <c r="F342" s="124" t="s">
        <v>839</v>
      </c>
      <c r="J342" s="125">
        <f>BK342</f>
        <v>1514720.4700000002</v>
      </c>
      <c r="L342" s="122"/>
      <c r="M342" s="126"/>
      <c r="N342" s="127"/>
      <c r="O342" s="127"/>
      <c r="P342" s="128">
        <f>SUM(P343:P380)</f>
        <v>0</v>
      </c>
      <c r="Q342" s="127"/>
      <c r="R342" s="128">
        <f>SUM(R343:R380)</f>
        <v>4.6197523400000007</v>
      </c>
      <c r="S342" s="127"/>
      <c r="T342" s="129">
        <f>SUM(T343:T380)</f>
        <v>0</v>
      </c>
      <c r="AR342" s="123" t="s">
        <v>79</v>
      </c>
      <c r="AT342" s="130" t="s">
        <v>68</v>
      </c>
      <c r="AU342" s="130" t="s">
        <v>69</v>
      </c>
      <c r="AY342" s="123" t="s">
        <v>182</v>
      </c>
      <c r="BK342" s="131">
        <f>SUM(BK343:BK380)</f>
        <v>1514720.4700000002</v>
      </c>
    </row>
    <row r="343" spans="1:65" s="2" customFormat="1" ht="21.75" customHeight="1">
      <c r="A343" s="26"/>
      <c r="B343" s="132"/>
      <c r="C343" s="133" t="s">
        <v>508</v>
      </c>
      <c r="D343" s="133" t="s">
        <v>183</v>
      </c>
      <c r="E343" s="134" t="s">
        <v>840</v>
      </c>
      <c r="F343" s="135" t="s">
        <v>841</v>
      </c>
      <c r="G343" s="136" t="s">
        <v>197</v>
      </c>
      <c r="H343" s="137">
        <v>1078.7249999999999</v>
      </c>
      <c r="I343" s="138">
        <v>54.6</v>
      </c>
      <c r="J343" s="138">
        <f t="shared" ref="J343:J380" si="100">ROUND(I343*H343,2)</f>
        <v>58898.39</v>
      </c>
      <c r="K343" s="139"/>
      <c r="L343" s="27"/>
      <c r="M343" s="140" t="s">
        <v>1</v>
      </c>
      <c r="N343" s="141" t="s">
        <v>34</v>
      </c>
      <c r="O343" s="142">
        <v>0</v>
      </c>
      <c r="P343" s="142">
        <f t="shared" ref="P343:P380" si="101">O343*H343</f>
        <v>0</v>
      </c>
      <c r="Q343" s="142">
        <v>0</v>
      </c>
      <c r="R343" s="142">
        <f t="shared" ref="R343:R380" si="102">Q343*H343</f>
        <v>0</v>
      </c>
      <c r="S343" s="142">
        <v>0</v>
      </c>
      <c r="T343" s="143">
        <f t="shared" ref="T343:T380" si="103">S343*H343</f>
        <v>0</v>
      </c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R343" s="144" t="s">
        <v>121</v>
      </c>
      <c r="AT343" s="144" t="s">
        <v>183</v>
      </c>
      <c r="AU343" s="144" t="s">
        <v>77</v>
      </c>
      <c r="AY343" s="14" t="s">
        <v>182</v>
      </c>
      <c r="BE343" s="145">
        <f t="shared" ref="BE343:BE380" si="104">IF(N343="základní",J343,0)</f>
        <v>58898.39</v>
      </c>
      <c r="BF343" s="145">
        <f t="shared" ref="BF343:BF380" si="105">IF(N343="snížená",J343,0)</f>
        <v>0</v>
      </c>
      <c r="BG343" s="145">
        <f t="shared" ref="BG343:BG380" si="106">IF(N343="zákl. přenesená",J343,0)</f>
        <v>0</v>
      </c>
      <c r="BH343" s="145">
        <f t="shared" ref="BH343:BH380" si="107">IF(N343="sníž. přenesená",J343,0)</f>
        <v>0</v>
      </c>
      <c r="BI343" s="145">
        <f t="shared" ref="BI343:BI380" si="108">IF(N343="nulová",J343,0)</f>
        <v>0</v>
      </c>
      <c r="BJ343" s="14" t="s">
        <v>77</v>
      </c>
      <c r="BK343" s="145">
        <f t="shared" ref="BK343:BK380" si="109">ROUND(I343*H343,2)</f>
        <v>58898.39</v>
      </c>
      <c r="BL343" s="14" t="s">
        <v>121</v>
      </c>
      <c r="BM343" s="144" t="s">
        <v>842</v>
      </c>
    </row>
    <row r="344" spans="1:65" s="2" customFormat="1" ht="21.75" customHeight="1">
      <c r="A344" s="26"/>
      <c r="B344" s="132"/>
      <c r="C344" s="133" t="s">
        <v>843</v>
      </c>
      <c r="D344" s="133" t="s">
        <v>183</v>
      </c>
      <c r="E344" s="134" t="s">
        <v>844</v>
      </c>
      <c r="F344" s="135" t="s">
        <v>845</v>
      </c>
      <c r="G344" s="136" t="s">
        <v>236</v>
      </c>
      <c r="H344" s="137">
        <v>248.17</v>
      </c>
      <c r="I344" s="138">
        <v>504</v>
      </c>
      <c r="J344" s="138">
        <f t="shared" si="100"/>
        <v>125077.68</v>
      </c>
      <c r="K344" s="139"/>
      <c r="L344" s="27"/>
      <c r="M344" s="140" t="s">
        <v>1</v>
      </c>
      <c r="N344" s="141" t="s">
        <v>34</v>
      </c>
      <c r="O344" s="142">
        <v>0</v>
      </c>
      <c r="P344" s="142">
        <f t="shared" si="101"/>
        <v>0</v>
      </c>
      <c r="Q344" s="142">
        <v>0</v>
      </c>
      <c r="R344" s="142">
        <f t="shared" si="102"/>
        <v>0</v>
      </c>
      <c r="S344" s="142">
        <v>0</v>
      </c>
      <c r="T344" s="143">
        <f t="shared" si="103"/>
        <v>0</v>
      </c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R344" s="144" t="s">
        <v>121</v>
      </c>
      <c r="AT344" s="144" t="s">
        <v>183</v>
      </c>
      <c r="AU344" s="144" t="s">
        <v>77</v>
      </c>
      <c r="AY344" s="14" t="s">
        <v>182</v>
      </c>
      <c r="BE344" s="145">
        <f t="shared" si="104"/>
        <v>125077.68</v>
      </c>
      <c r="BF344" s="145">
        <f t="shared" si="105"/>
        <v>0</v>
      </c>
      <c r="BG344" s="145">
        <f t="shared" si="106"/>
        <v>0</v>
      </c>
      <c r="BH344" s="145">
        <f t="shared" si="107"/>
        <v>0</v>
      </c>
      <c r="BI344" s="145">
        <f t="shared" si="108"/>
        <v>0</v>
      </c>
      <c r="BJ344" s="14" t="s">
        <v>77</v>
      </c>
      <c r="BK344" s="145">
        <f t="shared" si="109"/>
        <v>125077.68</v>
      </c>
      <c r="BL344" s="14" t="s">
        <v>121</v>
      </c>
      <c r="BM344" s="144" t="s">
        <v>846</v>
      </c>
    </row>
    <row r="345" spans="1:65" s="2" customFormat="1" ht="16.5" customHeight="1">
      <c r="A345" s="26"/>
      <c r="B345" s="132"/>
      <c r="C345" s="146" t="s">
        <v>847</v>
      </c>
      <c r="D345" s="146" t="s">
        <v>272</v>
      </c>
      <c r="E345" s="147" t="s">
        <v>848</v>
      </c>
      <c r="F345" s="148" t="s">
        <v>849</v>
      </c>
      <c r="G345" s="149" t="s">
        <v>236</v>
      </c>
      <c r="H345" s="150">
        <v>285.39600000000002</v>
      </c>
      <c r="I345" s="151">
        <v>288.75</v>
      </c>
      <c r="J345" s="151">
        <f t="shared" si="100"/>
        <v>82408.100000000006</v>
      </c>
      <c r="K345" s="152"/>
      <c r="L345" s="153"/>
      <c r="M345" s="154" t="s">
        <v>1</v>
      </c>
      <c r="N345" s="155" t="s">
        <v>34</v>
      </c>
      <c r="O345" s="142">
        <v>0</v>
      </c>
      <c r="P345" s="142">
        <f t="shared" si="101"/>
        <v>0</v>
      </c>
      <c r="Q345" s="142">
        <v>9.3100000000000006E-3</v>
      </c>
      <c r="R345" s="142">
        <f t="shared" si="102"/>
        <v>2.6570367600000004</v>
      </c>
      <c r="S345" s="142">
        <v>0</v>
      </c>
      <c r="T345" s="143">
        <f t="shared" si="103"/>
        <v>0</v>
      </c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R345" s="144" t="s">
        <v>233</v>
      </c>
      <c r="AT345" s="144" t="s">
        <v>272</v>
      </c>
      <c r="AU345" s="144" t="s">
        <v>77</v>
      </c>
      <c r="AY345" s="14" t="s">
        <v>182</v>
      </c>
      <c r="BE345" s="145">
        <f t="shared" si="104"/>
        <v>82408.100000000006</v>
      </c>
      <c r="BF345" s="145">
        <f t="shared" si="105"/>
        <v>0</v>
      </c>
      <c r="BG345" s="145">
        <f t="shared" si="106"/>
        <v>0</v>
      </c>
      <c r="BH345" s="145">
        <f t="shared" si="107"/>
        <v>0</v>
      </c>
      <c r="BI345" s="145">
        <f t="shared" si="108"/>
        <v>0</v>
      </c>
      <c r="BJ345" s="14" t="s">
        <v>77</v>
      </c>
      <c r="BK345" s="145">
        <f t="shared" si="109"/>
        <v>82408.100000000006</v>
      </c>
      <c r="BL345" s="14" t="s">
        <v>121</v>
      </c>
      <c r="BM345" s="144" t="s">
        <v>850</v>
      </c>
    </row>
    <row r="346" spans="1:65" s="2" customFormat="1" ht="21.75" customHeight="1">
      <c r="A346" s="26"/>
      <c r="B346" s="132"/>
      <c r="C346" s="133" t="s">
        <v>851</v>
      </c>
      <c r="D346" s="133" t="s">
        <v>183</v>
      </c>
      <c r="E346" s="134" t="s">
        <v>852</v>
      </c>
      <c r="F346" s="135" t="s">
        <v>853</v>
      </c>
      <c r="G346" s="136" t="s">
        <v>236</v>
      </c>
      <c r="H346" s="137">
        <v>183.32</v>
      </c>
      <c r="I346" s="138">
        <v>504</v>
      </c>
      <c r="J346" s="138">
        <f t="shared" si="100"/>
        <v>92393.279999999999</v>
      </c>
      <c r="K346" s="139"/>
      <c r="L346" s="27"/>
      <c r="M346" s="140" t="s">
        <v>1</v>
      </c>
      <c r="N346" s="141" t="s">
        <v>34</v>
      </c>
      <c r="O346" s="142">
        <v>0</v>
      </c>
      <c r="P346" s="142">
        <f t="shared" si="101"/>
        <v>0</v>
      </c>
      <c r="Q346" s="142">
        <v>0</v>
      </c>
      <c r="R346" s="142">
        <f t="shared" si="102"/>
        <v>0</v>
      </c>
      <c r="S346" s="142">
        <v>0</v>
      </c>
      <c r="T346" s="143">
        <f t="shared" si="103"/>
        <v>0</v>
      </c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R346" s="144" t="s">
        <v>121</v>
      </c>
      <c r="AT346" s="144" t="s">
        <v>183</v>
      </c>
      <c r="AU346" s="144" t="s">
        <v>77</v>
      </c>
      <c r="AY346" s="14" t="s">
        <v>182</v>
      </c>
      <c r="BE346" s="145">
        <f t="shared" si="104"/>
        <v>92393.279999999999</v>
      </c>
      <c r="BF346" s="145">
        <f t="shared" si="105"/>
        <v>0</v>
      </c>
      <c r="BG346" s="145">
        <f t="shared" si="106"/>
        <v>0</v>
      </c>
      <c r="BH346" s="145">
        <f t="shared" si="107"/>
        <v>0</v>
      </c>
      <c r="BI346" s="145">
        <f t="shared" si="108"/>
        <v>0</v>
      </c>
      <c r="BJ346" s="14" t="s">
        <v>77</v>
      </c>
      <c r="BK346" s="145">
        <f t="shared" si="109"/>
        <v>92393.279999999999</v>
      </c>
      <c r="BL346" s="14" t="s">
        <v>121</v>
      </c>
      <c r="BM346" s="144" t="s">
        <v>854</v>
      </c>
    </row>
    <row r="347" spans="1:65" s="2" customFormat="1" ht="16.5" customHeight="1">
      <c r="A347" s="26"/>
      <c r="B347" s="132"/>
      <c r="C347" s="146" t="s">
        <v>668</v>
      </c>
      <c r="D347" s="146" t="s">
        <v>272</v>
      </c>
      <c r="E347" s="147" t="s">
        <v>855</v>
      </c>
      <c r="F347" s="148" t="s">
        <v>856</v>
      </c>
      <c r="G347" s="149" t="s">
        <v>236</v>
      </c>
      <c r="H347" s="150">
        <v>210.81800000000001</v>
      </c>
      <c r="I347" s="151">
        <v>283.5</v>
      </c>
      <c r="J347" s="151">
        <f t="shared" si="100"/>
        <v>59766.9</v>
      </c>
      <c r="K347" s="152"/>
      <c r="L347" s="153"/>
      <c r="M347" s="154" t="s">
        <v>1</v>
      </c>
      <c r="N347" s="155" t="s">
        <v>34</v>
      </c>
      <c r="O347" s="142">
        <v>0</v>
      </c>
      <c r="P347" s="142">
        <f t="shared" si="101"/>
        <v>0</v>
      </c>
      <c r="Q347" s="142">
        <v>9.3100000000000006E-3</v>
      </c>
      <c r="R347" s="142">
        <f t="shared" si="102"/>
        <v>1.9627155800000002</v>
      </c>
      <c r="S347" s="142">
        <v>0</v>
      </c>
      <c r="T347" s="143">
        <f t="shared" si="103"/>
        <v>0</v>
      </c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R347" s="144" t="s">
        <v>233</v>
      </c>
      <c r="AT347" s="144" t="s">
        <v>272</v>
      </c>
      <c r="AU347" s="144" t="s">
        <v>77</v>
      </c>
      <c r="AY347" s="14" t="s">
        <v>182</v>
      </c>
      <c r="BE347" s="145">
        <f t="shared" si="104"/>
        <v>59766.9</v>
      </c>
      <c r="BF347" s="145">
        <f t="shared" si="105"/>
        <v>0</v>
      </c>
      <c r="BG347" s="145">
        <f t="shared" si="106"/>
        <v>0</v>
      </c>
      <c r="BH347" s="145">
        <f t="shared" si="107"/>
        <v>0</v>
      </c>
      <c r="BI347" s="145">
        <f t="shared" si="108"/>
        <v>0</v>
      </c>
      <c r="BJ347" s="14" t="s">
        <v>77</v>
      </c>
      <c r="BK347" s="145">
        <f t="shared" si="109"/>
        <v>59766.9</v>
      </c>
      <c r="BL347" s="14" t="s">
        <v>121</v>
      </c>
      <c r="BM347" s="144" t="s">
        <v>857</v>
      </c>
    </row>
    <row r="348" spans="1:65" s="2" customFormat="1" ht="16.5" customHeight="1">
      <c r="A348" s="26"/>
      <c r="B348" s="132"/>
      <c r="C348" s="133" t="s">
        <v>858</v>
      </c>
      <c r="D348" s="133" t="s">
        <v>183</v>
      </c>
      <c r="E348" s="134" t="s">
        <v>859</v>
      </c>
      <c r="F348" s="135" t="s">
        <v>860</v>
      </c>
      <c r="G348" s="136" t="s">
        <v>186</v>
      </c>
      <c r="H348" s="137">
        <v>13</v>
      </c>
      <c r="I348" s="138">
        <v>1475.25</v>
      </c>
      <c r="J348" s="138">
        <f t="shared" si="100"/>
        <v>19178.25</v>
      </c>
      <c r="K348" s="139"/>
      <c r="L348" s="27"/>
      <c r="M348" s="140" t="s">
        <v>1</v>
      </c>
      <c r="N348" s="141" t="s">
        <v>34</v>
      </c>
      <c r="O348" s="142">
        <v>0</v>
      </c>
      <c r="P348" s="142">
        <f t="shared" si="101"/>
        <v>0</v>
      </c>
      <c r="Q348" s="142">
        <v>0</v>
      </c>
      <c r="R348" s="142">
        <f t="shared" si="102"/>
        <v>0</v>
      </c>
      <c r="S348" s="142">
        <v>0</v>
      </c>
      <c r="T348" s="143">
        <f t="shared" si="103"/>
        <v>0</v>
      </c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R348" s="144" t="s">
        <v>121</v>
      </c>
      <c r="AT348" s="144" t="s">
        <v>183</v>
      </c>
      <c r="AU348" s="144" t="s">
        <v>77</v>
      </c>
      <c r="AY348" s="14" t="s">
        <v>182</v>
      </c>
      <c r="BE348" s="145">
        <f t="shared" si="104"/>
        <v>19178.25</v>
      </c>
      <c r="BF348" s="145">
        <f t="shared" si="105"/>
        <v>0</v>
      </c>
      <c r="BG348" s="145">
        <f t="shared" si="106"/>
        <v>0</v>
      </c>
      <c r="BH348" s="145">
        <f t="shared" si="107"/>
        <v>0</v>
      </c>
      <c r="BI348" s="145">
        <f t="shared" si="108"/>
        <v>0</v>
      </c>
      <c r="BJ348" s="14" t="s">
        <v>77</v>
      </c>
      <c r="BK348" s="145">
        <f t="shared" si="109"/>
        <v>19178.25</v>
      </c>
      <c r="BL348" s="14" t="s">
        <v>121</v>
      </c>
      <c r="BM348" s="144" t="s">
        <v>861</v>
      </c>
    </row>
    <row r="349" spans="1:65" s="2" customFormat="1" ht="16.5" customHeight="1">
      <c r="A349" s="26"/>
      <c r="B349" s="132"/>
      <c r="C349" s="133" t="s">
        <v>518</v>
      </c>
      <c r="D349" s="133" t="s">
        <v>183</v>
      </c>
      <c r="E349" s="134" t="s">
        <v>862</v>
      </c>
      <c r="F349" s="135" t="s">
        <v>863</v>
      </c>
      <c r="G349" s="136" t="s">
        <v>186</v>
      </c>
      <c r="H349" s="137">
        <v>6</v>
      </c>
      <c r="I349" s="138">
        <v>4737.6000000000004</v>
      </c>
      <c r="J349" s="138">
        <f t="shared" si="100"/>
        <v>28425.599999999999</v>
      </c>
      <c r="K349" s="139"/>
      <c r="L349" s="27"/>
      <c r="M349" s="140" t="s">
        <v>1</v>
      </c>
      <c r="N349" s="141" t="s">
        <v>34</v>
      </c>
      <c r="O349" s="142">
        <v>0</v>
      </c>
      <c r="P349" s="142">
        <f t="shared" si="101"/>
        <v>0</v>
      </c>
      <c r="Q349" s="142">
        <v>0</v>
      </c>
      <c r="R349" s="142">
        <f t="shared" si="102"/>
        <v>0</v>
      </c>
      <c r="S349" s="142">
        <v>0</v>
      </c>
      <c r="T349" s="143">
        <f t="shared" si="103"/>
        <v>0</v>
      </c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R349" s="144" t="s">
        <v>121</v>
      </c>
      <c r="AT349" s="144" t="s">
        <v>183</v>
      </c>
      <c r="AU349" s="144" t="s">
        <v>77</v>
      </c>
      <c r="AY349" s="14" t="s">
        <v>182</v>
      </c>
      <c r="BE349" s="145">
        <f t="shared" si="104"/>
        <v>28425.599999999999</v>
      </c>
      <c r="BF349" s="145">
        <f t="shared" si="105"/>
        <v>0</v>
      </c>
      <c r="BG349" s="145">
        <f t="shared" si="106"/>
        <v>0</v>
      </c>
      <c r="BH349" s="145">
        <f t="shared" si="107"/>
        <v>0</v>
      </c>
      <c r="BI349" s="145">
        <f t="shared" si="108"/>
        <v>0</v>
      </c>
      <c r="BJ349" s="14" t="s">
        <v>77</v>
      </c>
      <c r="BK349" s="145">
        <f t="shared" si="109"/>
        <v>28425.599999999999</v>
      </c>
      <c r="BL349" s="14" t="s">
        <v>121</v>
      </c>
      <c r="BM349" s="144" t="s">
        <v>864</v>
      </c>
    </row>
    <row r="350" spans="1:65" s="2" customFormat="1" ht="16.5" customHeight="1">
      <c r="A350" s="26"/>
      <c r="B350" s="132"/>
      <c r="C350" s="133" t="s">
        <v>865</v>
      </c>
      <c r="D350" s="133" t="s">
        <v>183</v>
      </c>
      <c r="E350" s="134" t="s">
        <v>866</v>
      </c>
      <c r="F350" s="135" t="s">
        <v>867</v>
      </c>
      <c r="G350" s="136" t="s">
        <v>186</v>
      </c>
      <c r="H350" s="137">
        <v>7</v>
      </c>
      <c r="I350" s="138">
        <v>5187</v>
      </c>
      <c r="J350" s="138">
        <f t="shared" si="100"/>
        <v>36309</v>
      </c>
      <c r="K350" s="139"/>
      <c r="L350" s="27"/>
      <c r="M350" s="140" t="s">
        <v>1</v>
      </c>
      <c r="N350" s="141" t="s">
        <v>34</v>
      </c>
      <c r="O350" s="142">
        <v>0</v>
      </c>
      <c r="P350" s="142">
        <f t="shared" si="101"/>
        <v>0</v>
      </c>
      <c r="Q350" s="142">
        <v>0</v>
      </c>
      <c r="R350" s="142">
        <f t="shared" si="102"/>
        <v>0</v>
      </c>
      <c r="S350" s="142">
        <v>0</v>
      </c>
      <c r="T350" s="143">
        <f t="shared" si="103"/>
        <v>0</v>
      </c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R350" s="144" t="s">
        <v>121</v>
      </c>
      <c r="AT350" s="144" t="s">
        <v>183</v>
      </c>
      <c r="AU350" s="144" t="s">
        <v>77</v>
      </c>
      <c r="AY350" s="14" t="s">
        <v>182</v>
      </c>
      <c r="BE350" s="145">
        <f t="shared" si="104"/>
        <v>36309</v>
      </c>
      <c r="BF350" s="145">
        <f t="shared" si="105"/>
        <v>0</v>
      </c>
      <c r="BG350" s="145">
        <f t="shared" si="106"/>
        <v>0</v>
      </c>
      <c r="BH350" s="145">
        <f t="shared" si="107"/>
        <v>0</v>
      </c>
      <c r="BI350" s="145">
        <f t="shared" si="108"/>
        <v>0</v>
      </c>
      <c r="BJ350" s="14" t="s">
        <v>77</v>
      </c>
      <c r="BK350" s="145">
        <f t="shared" si="109"/>
        <v>36309</v>
      </c>
      <c r="BL350" s="14" t="s">
        <v>121</v>
      </c>
      <c r="BM350" s="144" t="s">
        <v>868</v>
      </c>
    </row>
    <row r="351" spans="1:65" s="2" customFormat="1" ht="16.5" customHeight="1">
      <c r="A351" s="26"/>
      <c r="B351" s="132"/>
      <c r="C351" s="133" t="s">
        <v>522</v>
      </c>
      <c r="D351" s="133" t="s">
        <v>183</v>
      </c>
      <c r="E351" s="134" t="s">
        <v>869</v>
      </c>
      <c r="F351" s="135" t="s">
        <v>870</v>
      </c>
      <c r="G351" s="136" t="s">
        <v>186</v>
      </c>
      <c r="H351" s="137">
        <v>3</v>
      </c>
      <c r="I351" s="138">
        <v>2184</v>
      </c>
      <c r="J351" s="138">
        <f t="shared" si="100"/>
        <v>6552</v>
      </c>
      <c r="K351" s="139"/>
      <c r="L351" s="27"/>
      <c r="M351" s="140" t="s">
        <v>1</v>
      </c>
      <c r="N351" s="141" t="s">
        <v>34</v>
      </c>
      <c r="O351" s="142">
        <v>0</v>
      </c>
      <c r="P351" s="142">
        <f t="shared" si="101"/>
        <v>0</v>
      </c>
      <c r="Q351" s="142">
        <v>0</v>
      </c>
      <c r="R351" s="142">
        <f t="shared" si="102"/>
        <v>0</v>
      </c>
      <c r="S351" s="142">
        <v>0</v>
      </c>
      <c r="T351" s="143">
        <f t="shared" si="103"/>
        <v>0</v>
      </c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R351" s="144" t="s">
        <v>121</v>
      </c>
      <c r="AT351" s="144" t="s">
        <v>183</v>
      </c>
      <c r="AU351" s="144" t="s">
        <v>77</v>
      </c>
      <c r="AY351" s="14" t="s">
        <v>182</v>
      </c>
      <c r="BE351" s="145">
        <f t="shared" si="104"/>
        <v>6552</v>
      </c>
      <c r="BF351" s="145">
        <f t="shared" si="105"/>
        <v>0</v>
      </c>
      <c r="BG351" s="145">
        <f t="shared" si="106"/>
        <v>0</v>
      </c>
      <c r="BH351" s="145">
        <f t="shared" si="107"/>
        <v>0</v>
      </c>
      <c r="BI351" s="145">
        <f t="shared" si="108"/>
        <v>0</v>
      </c>
      <c r="BJ351" s="14" t="s">
        <v>77</v>
      </c>
      <c r="BK351" s="145">
        <f t="shared" si="109"/>
        <v>6552</v>
      </c>
      <c r="BL351" s="14" t="s">
        <v>121</v>
      </c>
      <c r="BM351" s="144" t="s">
        <v>871</v>
      </c>
    </row>
    <row r="352" spans="1:65" s="2" customFormat="1" ht="16.5" customHeight="1">
      <c r="A352" s="26"/>
      <c r="B352" s="132"/>
      <c r="C352" s="133" t="s">
        <v>872</v>
      </c>
      <c r="D352" s="133" t="s">
        <v>183</v>
      </c>
      <c r="E352" s="134" t="s">
        <v>873</v>
      </c>
      <c r="F352" s="135" t="s">
        <v>874</v>
      </c>
      <c r="G352" s="136" t="s">
        <v>186</v>
      </c>
      <c r="H352" s="137">
        <v>2</v>
      </c>
      <c r="I352" s="138">
        <v>6405</v>
      </c>
      <c r="J352" s="138">
        <f t="shared" si="100"/>
        <v>12810</v>
      </c>
      <c r="K352" s="139"/>
      <c r="L352" s="27"/>
      <c r="M352" s="140" t="s">
        <v>1</v>
      </c>
      <c r="N352" s="141" t="s">
        <v>34</v>
      </c>
      <c r="O352" s="142">
        <v>0</v>
      </c>
      <c r="P352" s="142">
        <f t="shared" si="101"/>
        <v>0</v>
      </c>
      <c r="Q352" s="142">
        <v>0</v>
      </c>
      <c r="R352" s="142">
        <f t="shared" si="102"/>
        <v>0</v>
      </c>
      <c r="S352" s="142">
        <v>0</v>
      </c>
      <c r="T352" s="143">
        <f t="shared" si="103"/>
        <v>0</v>
      </c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R352" s="144" t="s">
        <v>121</v>
      </c>
      <c r="AT352" s="144" t="s">
        <v>183</v>
      </c>
      <c r="AU352" s="144" t="s">
        <v>77</v>
      </c>
      <c r="AY352" s="14" t="s">
        <v>182</v>
      </c>
      <c r="BE352" s="145">
        <f t="shared" si="104"/>
        <v>12810</v>
      </c>
      <c r="BF352" s="145">
        <f t="shared" si="105"/>
        <v>0</v>
      </c>
      <c r="BG352" s="145">
        <f t="shared" si="106"/>
        <v>0</v>
      </c>
      <c r="BH352" s="145">
        <f t="shared" si="107"/>
        <v>0</v>
      </c>
      <c r="BI352" s="145">
        <f t="shared" si="108"/>
        <v>0</v>
      </c>
      <c r="BJ352" s="14" t="s">
        <v>77</v>
      </c>
      <c r="BK352" s="145">
        <f t="shared" si="109"/>
        <v>12810</v>
      </c>
      <c r="BL352" s="14" t="s">
        <v>121</v>
      </c>
      <c r="BM352" s="144" t="s">
        <v>875</v>
      </c>
    </row>
    <row r="353" spans="1:65" s="2" customFormat="1" ht="16.5" customHeight="1">
      <c r="A353" s="26"/>
      <c r="B353" s="132"/>
      <c r="C353" s="133" t="s">
        <v>525</v>
      </c>
      <c r="D353" s="133" t="s">
        <v>183</v>
      </c>
      <c r="E353" s="134" t="s">
        <v>876</v>
      </c>
      <c r="F353" s="135" t="s">
        <v>877</v>
      </c>
      <c r="G353" s="136" t="s">
        <v>186</v>
      </c>
      <c r="H353" s="137">
        <v>1</v>
      </c>
      <c r="I353" s="138">
        <v>6599.25</v>
      </c>
      <c r="J353" s="138">
        <f t="shared" si="100"/>
        <v>6599.25</v>
      </c>
      <c r="K353" s="139"/>
      <c r="L353" s="27"/>
      <c r="M353" s="140" t="s">
        <v>1</v>
      </c>
      <c r="N353" s="141" t="s">
        <v>34</v>
      </c>
      <c r="O353" s="142">
        <v>0</v>
      </c>
      <c r="P353" s="142">
        <f t="shared" si="101"/>
        <v>0</v>
      </c>
      <c r="Q353" s="142">
        <v>0</v>
      </c>
      <c r="R353" s="142">
        <f t="shared" si="102"/>
        <v>0</v>
      </c>
      <c r="S353" s="142">
        <v>0</v>
      </c>
      <c r="T353" s="143">
        <f t="shared" si="103"/>
        <v>0</v>
      </c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R353" s="144" t="s">
        <v>121</v>
      </c>
      <c r="AT353" s="144" t="s">
        <v>183</v>
      </c>
      <c r="AU353" s="144" t="s">
        <v>77</v>
      </c>
      <c r="AY353" s="14" t="s">
        <v>182</v>
      </c>
      <c r="BE353" s="145">
        <f t="shared" si="104"/>
        <v>6599.25</v>
      </c>
      <c r="BF353" s="145">
        <f t="shared" si="105"/>
        <v>0</v>
      </c>
      <c r="BG353" s="145">
        <f t="shared" si="106"/>
        <v>0</v>
      </c>
      <c r="BH353" s="145">
        <f t="shared" si="107"/>
        <v>0</v>
      </c>
      <c r="BI353" s="145">
        <f t="shared" si="108"/>
        <v>0</v>
      </c>
      <c r="BJ353" s="14" t="s">
        <v>77</v>
      </c>
      <c r="BK353" s="145">
        <f t="shared" si="109"/>
        <v>6599.25</v>
      </c>
      <c r="BL353" s="14" t="s">
        <v>121</v>
      </c>
      <c r="BM353" s="144" t="s">
        <v>878</v>
      </c>
    </row>
    <row r="354" spans="1:65" s="2" customFormat="1" ht="16.5" customHeight="1">
      <c r="A354" s="26"/>
      <c r="B354" s="132"/>
      <c r="C354" s="133" t="s">
        <v>879</v>
      </c>
      <c r="D354" s="133" t="s">
        <v>183</v>
      </c>
      <c r="E354" s="134" t="s">
        <v>880</v>
      </c>
      <c r="F354" s="135" t="s">
        <v>881</v>
      </c>
      <c r="G354" s="136" t="s">
        <v>236</v>
      </c>
      <c r="H354" s="137">
        <v>84.48</v>
      </c>
      <c r="I354" s="138">
        <v>556.5</v>
      </c>
      <c r="J354" s="138">
        <f t="shared" si="100"/>
        <v>47013.120000000003</v>
      </c>
      <c r="K354" s="139"/>
      <c r="L354" s="27"/>
      <c r="M354" s="140" t="s">
        <v>1</v>
      </c>
      <c r="N354" s="141" t="s">
        <v>34</v>
      </c>
      <c r="O354" s="142">
        <v>0</v>
      </c>
      <c r="P354" s="142">
        <f t="shared" si="101"/>
        <v>0</v>
      </c>
      <c r="Q354" s="142">
        <v>0</v>
      </c>
      <c r="R354" s="142">
        <f t="shared" si="102"/>
        <v>0</v>
      </c>
      <c r="S354" s="142">
        <v>0</v>
      </c>
      <c r="T354" s="143">
        <f t="shared" si="103"/>
        <v>0</v>
      </c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R354" s="144" t="s">
        <v>121</v>
      </c>
      <c r="AT354" s="144" t="s">
        <v>183</v>
      </c>
      <c r="AU354" s="144" t="s">
        <v>77</v>
      </c>
      <c r="AY354" s="14" t="s">
        <v>182</v>
      </c>
      <c r="BE354" s="145">
        <f t="shared" si="104"/>
        <v>47013.120000000003</v>
      </c>
      <c r="BF354" s="145">
        <f t="shared" si="105"/>
        <v>0</v>
      </c>
      <c r="BG354" s="145">
        <f t="shared" si="106"/>
        <v>0</v>
      </c>
      <c r="BH354" s="145">
        <f t="shared" si="107"/>
        <v>0</v>
      </c>
      <c r="BI354" s="145">
        <f t="shared" si="108"/>
        <v>0</v>
      </c>
      <c r="BJ354" s="14" t="s">
        <v>77</v>
      </c>
      <c r="BK354" s="145">
        <f t="shared" si="109"/>
        <v>47013.120000000003</v>
      </c>
      <c r="BL354" s="14" t="s">
        <v>121</v>
      </c>
      <c r="BM354" s="144" t="s">
        <v>882</v>
      </c>
    </row>
    <row r="355" spans="1:65" s="2" customFormat="1" ht="16.5" customHeight="1">
      <c r="A355" s="26"/>
      <c r="B355" s="132"/>
      <c r="C355" s="133" t="s">
        <v>529</v>
      </c>
      <c r="D355" s="133" t="s">
        <v>183</v>
      </c>
      <c r="E355" s="134" t="s">
        <v>883</v>
      </c>
      <c r="F355" s="135" t="s">
        <v>884</v>
      </c>
      <c r="G355" s="136" t="s">
        <v>186</v>
      </c>
      <c r="H355" s="137">
        <v>8</v>
      </c>
      <c r="I355" s="138">
        <v>29437.8</v>
      </c>
      <c r="J355" s="138">
        <f t="shared" si="100"/>
        <v>235502.4</v>
      </c>
      <c r="K355" s="139"/>
      <c r="L355" s="27"/>
      <c r="M355" s="140" t="s">
        <v>1</v>
      </c>
      <c r="N355" s="141" t="s">
        <v>34</v>
      </c>
      <c r="O355" s="142">
        <v>0</v>
      </c>
      <c r="P355" s="142">
        <f t="shared" si="101"/>
        <v>0</v>
      </c>
      <c r="Q355" s="142">
        <v>0</v>
      </c>
      <c r="R355" s="142">
        <f t="shared" si="102"/>
        <v>0</v>
      </c>
      <c r="S355" s="142">
        <v>0</v>
      </c>
      <c r="T355" s="143">
        <f t="shared" si="103"/>
        <v>0</v>
      </c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R355" s="144" t="s">
        <v>121</v>
      </c>
      <c r="AT355" s="144" t="s">
        <v>183</v>
      </c>
      <c r="AU355" s="144" t="s">
        <v>77</v>
      </c>
      <c r="AY355" s="14" t="s">
        <v>182</v>
      </c>
      <c r="BE355" s="145">
        <f t="shared" si="104"/>
        <v>235502.4</v>
      </c>
      <c r="BF355" s="145">
        <f t="shared" si="105"/>
        <v>0</v>
      </c>
      <c r="BG355" s="145">
        <f t="shared" si="106"/>
        <v>0</v>
      </c>
      <c r="BH355" s="145">
        <f t="shared" si="107"/>
        <v>0</v>
      </c>
      <c r="BI355" s="145">
        <f t="shared" si="108"/>
        <v>0</v>
      </c>
      <c r="BJ355" s="14" t="s">
        <v>77</v>
      </c>
      <c r="BK355" s="145">
        <f t="shared" si="109"/>
        <v>235502.4</v>
      </c>
      <c r="BL355" s="14" t="s">
        <v>121</v>
      </c>
      <c r="BM355" s="144" t="s">
        <v>885</v>
      </c>
    </row>
    <row r="356" spans="1:65" s="2" customFormat="1" ht="16.5" customHeight="1">
      <c r="A356" s="26"/>
      <c r="B356" s="132"/>
      <c r="C356" s="133" t="s">
        <v>886</v>
      </c>
      <c r="D356" s="133" t="s">
        <v>183</v>
      </c>
      <c r="E356" s="134" t="s">
        <v>887</v>
      </c>
      <c r="F356" s="135" t="s">
        <v>888</v>
      </c>
      <c r="G356" s="136" t="s">
        <v>186</v>
      </c>
      <c r="H356" s="137">
        <v>20</v>
      </c>
      <c r="I356" s="138">
        <v>210</v>
      </c>
      <c r="J356" s="138">
        <f t="shared" si="100"/>
        <v>4200</v>
      </c>
      <c r="K356" s="139"/>
      <c r="L356" s="27"/>
      <c r="M356" s="140" t="s">
        <v>1</v>
      </c>
      <c r="N356" s="141" t="s">
        <v>34</v>
      </c>
      <c r="O356" s="142">
        <v>0</v>
      </c>
      <c r="P356" s="142">
        <f t="shared" si="101"/>
        <v>0</v>
      </c>
      <c r="Q356" s="142">
        <v>0</v>
      </c>
      <c r="R356" s="142">
        <f t="shared" si="102"/>
        <v>0</v>
      </c>
      <c r="S356" s="142">
        <v>0</v>
      </c>
      <c r="T356" s="143">
        <f t="shared" si="103"/>
        <v>0</v>
      </c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R356" s="144" t="s">
        <v>121</v>
      </c>
      <c r="AT356" s="144" t="s">
        <v>183</v>
      </c>
      <c r="AU356" s="144" t="s">
        <v>77</v>
      </c>
      <c r="AY356" s="14" t="s">
        <v>182</v>
      </c>
      <c r="BE356" s="145">
        <f t="shared" si="104"/>
        <v>4200</v>
      </c>
      <c r="BF356" s="145">
        <f t="shared" si="105"/>
        <v>0</v>
      </c>
      <c r="BG356" s="145">
        <f t="shared" si="106"/>
        <v>0</v>
      </c>
      <c r="BH356" s="145">
        <f t="shared" si="107"/>
        <v>0</v>
      </c>
      <c r="BI356" s="145">
        <f t="shared" si="108"/>
        <v>0</v>
      </c>
      <c r="BJ356" s="14" t="s">
        <v>77</v>
      </c>
      <c r="BK356" s="145">
        <f t="shared" si="109"/>
        <v>4200</v>
      </c>
      <c r="BL356" s="14" t="s">
        <v>121</v>
      </c>
      <c r="BM356" s="144" t="s">
        <v>889</v>
      </c>
    </row>
    <row r="357" spans="1:65" s="2" customFormat="1" ht="21.75" customHeight="1">
      <c r="A357" s="26"/>
      <c r="B357" s="132"/>
      <c r="C357" s="133" t="s">
        <v>533</v>
      </c>
      <c r="D357" s="133" t="s">
        <v>183</v>
      </c>
      <c r="E357" s="134" t="s">
        <v>890</v>
      </c>
      <c r="F357" s="135" t="s">
        <v>891</v>
      </c>
      <c r="G357" s="136" t="s">
        <v>186</v>
      </c>
      <c r="H357" s="137">
        <v>1</v>
      </c>
      <c r="I357" s="138">
        <v>3255</v>
      </c>
      <c r="J357" s="138">
        <f t="shared" si="100"/>
        <v>3255</v>
      </c>
      <c r="K357" s="139"/>
      <c r="L357" s="27"/>
      <c r="M357" s="140" t="s">
        <v>1</v>
      </c>
      <c r="N357" s="141" t="s">
        <v>34</v>
      </c>
      <c r="O357" s="142">
        <v>0</v>
      </c>
      <c r="P357" s="142">
        <f t="shared" si="101"/>
        <v>0</v>
      </c>
      <c r="Q357" s="142">
        <v>0</v>
      </c>
      <c r="R357" s="142">
        <f t="shared" si="102"/>
        <v>0</v>
      </c>
      <c r="S357" s="142">
        <v>0</v>
      </c>
      <c r="T357" s="143">
        <f t="shared" si="103"/>
        <v>0</v>
      </c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R357" s="144" t="s">
        <v>121</v>
      </c>
      <c r="AT357" s="144" t="s">
        <v>183</v>
      </c>
      <c r="AU357" s="144" t="s">
        <v>77</v>
      </c>
      <c r="AY357" s="14" t="s">
        <v>182</v>
      </c>
      <c r="BE357" s="145">
        <f t="shared" si="104"/>
        <v>3255</v>
      </c>
      <c r="BF357" s="145">
        <f t="shared" si="105"/>
        <v>0</v>
      </c>
      <c r="BG357" s="145">
        <f t="shared" si="106"/>
        <v>0</v>
      </c>
      <c r="BH357" s="145">
        <f t="shared" si="107"/>
        <v>0</v>
      </c>
      <c r="BI357" s="145">
        <f t="shared" si="108"/>
        <v>0</v>
      </c>
      <c r="BJ357" s="14" t="s">
        <v>77</v>
      </c>
      <c r="BK357" s="145">
        <f t="shared" si="109"/>
        <v>3255</v>
      </c>
      <c r="BL357" s="14" t="s">
        <v>121</v>
      </c>
      <c r="BM357" s="144" t="s">
        <v>892</v>
      </c>
    </row>
    <row r="358" spans="1:65" s="2" customFormat="1" ht="21.75" customHeight="1">
      <c r="A358" s="26"/>
      <c r="B358" s="132"/>
      <c r="C358" s="133" t="s">
        <v>893</v>
      </c>
      <c r="D358" s="133" t="s">
        <v>183</v>
      </c>
      <c r="E358" s="134" t="s">
        <v>894</v>
      </c>
      <c r="F358" s="135" t="s">
        <v>895</v>
      </c>
      <c r="G358" s="136" t="s">
        <v>186</v>
      </c>
      <c r="H358" s="137">
        <v>19</v>
      </c>
      <c r="I358" s="138">
        <v>3255</v>
      </c>
      <c r="J358" s="138">
        <f t="shared" si="100"/>
        <v>61845</v>
      </c>
      <c r="K358" s="139"/>
      <c r="L358" s="27"/>
      <c r="M358" s="140" t="s">
        <v>1</v>
      </c>
      <c r="N358" s="141" t="s">
        <v>34</v>
      </c>
      <c r="O358" s="142">
        <v>0</v>
      </c>
      <c r="P358" s="142">
        <f t="shared" si="101"/>
        <v>0</v>
      </c>
      <c r="Q358" s="142">
        <v>0</v>
      </c>
      <c r="R358" s="142">
        <f t="shared" si="102"/>
        <v>0</v>
      </c>
      <c r="S358" s="142">
        <v>0</v>
      </c>
      <c r="T358" s="143">
        <f t="shared" si="103"/>
        <v>0</v>
      </c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R358" s="144" t="s">
        <v>121</v>
      </c>
      <c r="AT358" s="144" t="s">
        <v>183</v>
      </c>
      <c r="AU358" s="144" t="s">
        <v>77</v>
      </c>
      <c r="AY358" s="14" t="s">
        <v>182</v>
      </c>
      <c r="BE358" s="145">
        <f t="shared" si="104"/>
        <v>61845</v>
      </c>
      <c r="BF358" s="145">
        <f t="shared" si="105"/>
        <v>0</v>
      </c>
      <c r="BG358" s="145">
        <f t="shared" si="106"/>
        <v>0</v>
      </c>
      <c r="BH358" s="145">
        <f t="shared" si="107"/>
        <v>0</v>
      </c>
      <c r="BI358" s="145">
        <f t="shared" si="108"/>
        <v>0</v>
      </c>
      <c r="BJ358" s="14" t="s">
        <v>77</v>
      </c>
      <c r="BK358" s="145">
        <f t="shared" si="109"/>
        <v>61845</v>
      </c>
      <c r="BL358" s="14" t="s">
        <v>121</v>
      </c>
      <c r="BM358" s="144" t="s">
        <v>896</v>
      </c>
    </row>
    <row r="359" spans="1:65" s="2" customFormat="1" ht="16.5" customHeight="1">
      <c r="A359" s="26"/>
      <c r="B359" s="132"/>
      <c r="C359" s="133" t="s">
        <v>538</v>
      </c>
      <c r="D359" s="133" t="s">
        <v>183</v>
      </c>
      <c r="E359" s="134" t="s">
        <v>897</v>
      </c>
      <c r="F359" s="135" t="s">
        <v>898</v>
      </c>
      <c r="G359" s="136" t="s">
        <v>186</v>
      </c>
      <c r="H359" s="137">
        <v>3</v>
      </c>
      <c r="I359" s="138">
        <v>262.5</v>
      </c>
      <c r="J359" s="138">
        <f t="shared" si="100"/>
        <v>787.5</v>
      </c>
      <c r="K359" s="139"/>
      <c r="L359" s="27"/>
      <c r="M359" s="140" t="s">
        <v>1</v>
      </c>
      <c r="N359" s="141" t="s">
        <v>34</v>
      </c>
      <c r="O359" s="142">
        <v>0</v>
      </c>
      <c r="P359" s="142">
        <f t="shared" si="101"/>
        <v>0</v>
      </c>
      <c r="Q359" s="142">
        <v>0</v>
      </c>
      <c r="R359" s="142">
        <f t="shared" si="102"/>
        <v>0</v>
      </c>
      <c r="S359" s="142">
        <v>0</v>
      </c>
      <c r="T359" s="143">
        <f t="shared" si="103"/>
        <v>0</v>
      </c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R359" s="144" t="s">
        <v>121</v>
      </c>
      <c r="AT359" s="144" t="s">
        <v>183</v>
      </c>
      <c r="AU359" s="144" t="s">
        <v>77</v>
      </c>
      <c r="AY359" s="14" t="s">
        <v>182</v>
      </c>
      <c r="BE359" s="145">
        <f t="shared" si="104"/>
        <v>787.5</v>
      </c>
      <c r="BF359" s="145">
        <f t="shared" si="105"/>
        <v>0</v>
      </c>
      <c r="BG359" s="145">
        <f t="shared" si="106"/>
        <v>0</v>
      </c>
      <c r="BH359" s="145">
        <f t="shared" si="107"/>
        <v>0</v>
      </c>
      <c r="BI359" s="145">
        <f t="shared" si="108"/>
        <v>0</v>
      </c>
      <c r="BJ359" s="14" t="s">
        <v>77</v>
      </c>
      <c r="BK359" s="145">
        <f t="shared" si="109"/>
        <v>787.5</v>
      </c>
      <c r="BL359" s="14" t="s">
        <v>121</v>
      </c>
      <c r="BM359" s="144" t="s">
        <v>899</v>
      </c>
    </row>
    <row r="360" spans="1:65" s="2" customFormat="1" ht="21.75" customHeight="1">
      <c r="A360" s="26"/>
      <c r="B360" s="132"/>
      <c r="C360" s="133" t="s">
        <v>900</v>
      </c>
      <c r="D360" s="133" t="s">
        <v>183</v>
      </c>
      <c r="E360" s="134" t="s">
        <v>901</v>
      </c>
      <c r="F360" s="135" t="s">
        <v>902</v>
      </c>
      <c r="G360" s="136" t="s">
        <v>186</v>
      </c>
      <c r="H360" s="137">
        <v>2</v>
      </c>
      <c r="I360" s="138">
        <v>3255</v>
      </c>
      <c r="J360" s="138">
        <f t="shared" si="100"/>
        <v>6510</v>
      </c>
      <c r="K360" s="139"/>
      <c r="L360" s="27"/>
      <c r="M360" s="140" t="s">
        <v>1</v>
      </c>
      <c r="N360" s="141" t="s">
        <v>34</v>
      </c>
      <c r="O360" s="142">
        <v>0</v>
      </c>
      <c r="P360" s="142">
        <f t="shared" si="101"/>
        <v>0</v>
      </c>
      <c r="Q360" s="142">
        <v>0</v>
      </c>
      <c r="R360" s="142">
        <f t="shared" si="102"/>
        <v>0</v>
      </c>
      <c r="S360" s="142">
        <v>0</v>
      </c>
      <c r="T360" s="143">
        <f t="shared" si="103"/>
        <v>0</v>
      </c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R360" s="144" t="s">
        <v>121</v>
      </c>
      <c r="AT360" s="144" t="s">
        <v>183</v>
      </c>
      <c r="AU360" s="144" t="s">
        <v>77</v>
      </c>
      <c r="AY360" s="14" t="s">
        <v>182</v>
      </c>
      <c r="BE360" s="145">
        <f t="shared" si="104"/>
        <v>6510</v>
      </c>
      <c r="BF360" s="145">
        <f t="shared" si="105"/>
        <v>0</v>
      </c>
      <c r="BG360" s="145">
        <f t="shared" si="106"/>
        <v>0</v>
      </c>
      <c r="BH360" s="145">
        <f t="shared" si="107"/>
        <v>0</v>
      </c>
      <c r="BI360" s="145">
        <f t="shared" si="108"/>
        <v>0</v>
      </c>
      <c r="BJ360" s="14" t="s">
        <v>77</v>
      </c>
      <c r="BK360" s="145">
        <f t="shared" si="109"/>
        <v>6510</v>
      </c>
      <c r="BL360" s="14" t="s">
        <v>121</v>
      </c>
      <c r="BM360" s="144" t="s">
        <v>903</v>
      </c>
    </row>
    <row r="361" spans="1:65" s="2" customFormat="1" ht="21.75" customHeight="1">
      <c r="A361" s="26"/>
      <c r="B361" s="132"/>
      <c r="C361" s="133" t="s">
        <v>542</v>
      </c>
      <c r="D361" s="133" t="s">
        <v>183</v>
      </c>
      <c r="E361" s="134" t="s">
        <v>904</v>
      </c>
      <c r="F361" s="135" t="s">
        <v>905</v>
      </c>
      <c r="G361" s="136" t="s">
        <v>186</v>
      </c>
      <c r="H361" s="137">
        <v>1</v>
      </c>
      <c r="I361" s="138">
        <v>7875</v>
      </c>
      <c r="J361" s="138">
        <f t="shared" si="100"/>
        <v>7875</v>
      </c>
      <c r="K361" s="139"/>
      <c r="L361" s="27"/>
      <c r="M361" s="140" t="s">
        <v>1</v>
      </c>
      <c r="N361" s="141" t="s">
        <v>34</v>
      </c>
      <c r="O361" s="142">
        <v>0</v>
      </c>
      <c r="P361" s="142">
        <f t="shared" si="101"/>
        <v>0</v>
      </c>
      <c r="Q361" s="142">
        <v>0</v>
      </c>
      <c r="R361" s="142">
        <f t="shared" si="102"/>
        <v>0</v>
      </c>
      <c r="S361" s="142">
        <v>0</v>
      </c>
      <c r="T361" s="143">
        <f t="shared" si="103"/>
        <v>0</v>
      </c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R361" s="144" t="s">
        <v>121</v>
      </c>
      <c r="AT361" s="144" t="s">
        <v>183</v>
      </c>
      <c r="AU361" s="144" t="s">
        <v>77</v>
      </c>
      <c r="AY361" s="14" t="s">
        <v>182</v>
      </c>
      <c r="BE361" s="145">
        <f t="shared" si="104"/>
        <v>7875</v>
      </c>
      <c r="BF361" s="145">
        <f t="shared" si="105"/>
        <v>0</v>
      </c>
      <c r="BG361" s="145">
        <f t="shared" si="106"/>
        <v>0</v>
      </c>
      <c r="BH361" s="145">
        <f t="shared" si="107"/>
        <v>0</v>
      </c>
      <c r="BI361" s="145">
        <f t="shared" si="108"/>
        <v>0</v>
      </c>
      <c r="BJ361" s="14" t="s">
        <v>77</v>
      </c>
      <c r="BK361" s="145">
        <f t="shared" si="109"/>
        <v>7875</v>
      </c>
      <c r="BL361" s="14" t="s">
        <v>121</v>
      </c>
      <c r="BM361" s="144" t="s">
        <v>906</v>
      </c>
    </row>
    <row r="362" spans="1:65" s="2" customFormat="1" ht="16.5" customHeight="1">
      <c r="A362" s="26"/>
      <c r="B362" s="132"/>
      <c r="C362" s="133" t="s">
        <v>907</v>
      </c>
      <c r="D362" s="133" t="s">
        <v>183</v>
      </c>
      <c r="E362" s="134" t="s">
        <v>908</v>
      </c>
      <c r="F362" s="135" t="s">
        <v>909</v>
      </c>
      <c r="G362" s="136" t="s">
        <v>186</v>
      </c>
      <c r="H362" s="137">
        <v>1</v>
      </c>
      <c r="I362" s="138">
        <v>525</v>
      </c>
      <c r="J362" s="138">
        <f t="shared" si="100"/>
        <v>525</v>
      </c>
      <c r="K362" s="139"/>
      <c r="L362" s="27"/>
      <c r="M362" s="140" t="s">
        <v>1</v>
      </c>
      <c r="N362" s="141" t="s">
        <v>34</v>
      </c>
      <c r="O362" s="142">
        <v>0</v>
      </c>
      <c r="P362" s="142">
        <f t="shared" si="101"/>
        <v>0</v>
      </c>
      <c r="Q362" s="142">
        <v>0</v>
      </c>
      <c r="R362" s="142">
        <f t="shared" si="102"/>
        <v>0</v>
      </c>
      <c r="S362" s="142">
        <v>0</v>
      </c>
      <c r="T362" s="143">
        <f t="shared" si="103"/>
        <v>0</v>
      </c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R362" s="144" t="s">
        <v>121</v>
      </c>
      <c r="AT362" s="144" t="s">
        <v>183</v>
      </c>
      <c r="AU362" s="144" t="s">
        <v>77</v>
      </c>
      <c r="AY362" s="14" t="s">
        <v>182</v>
      </c>
      <c r="BE362" s="145">
        <f t="shared" si="104"/>
        <v>525</v>
      </c>
      <c r="BF362" s="145">
        <f t="shared" si="105"/>
        <v>0</v>
      </c>
      <c r="BG362" s="145">
        <f t="shared" si="106"/>
        <v>0</v>
      </c>
      <c r="BH362" s="145">
        <f t="shared" si="107"/>
        <v>0</v>
      </c>
      <c r="BI362" s="145">
        <f t="shared" si="108"/>
        <v>0</v>
      </c>
      <c r="BJ362" s="14" t="s">
        <v>77</v>
      </c>
      <c r="BK362" s="145">
        <f t="shared" si="109"/>
        <v>525</v>
      </c>
      <c r="BL362" s="14" t="s">
        <v>121</v>
      </c>
      <c r="BM362" s="144" t="s">
        <v>910</v>
      </c>
    </row>
    <row r="363" spans="1:65" s="2" customFormat="1" ht="21.75" customHeight="1">
      <c r="A363" s="26"/>
      <c r="B363" s="132"/>
      <c r="C363" s="133" t="s">
        <v>546</v>
      </c>
      <c r="D363" s="133" t="s">
        <v>183</v>
      </c>
      <c r="E363" s="134" t="s">
        <v>911</v>
      </c>
      <c r="F363" s="135" t="s">
        <v>912</v>
      </c>
      <c r="G363" s="136" t="s">
        <v>186</v>
      </c>
      <c r="H363" s="137">
        <v>1</v>
      </c>
      <c r="I363" s="138">
        <v>15750</v>
      </c>
      <c r="J363" s="138">
        <f t="shared" si="100"/>
        <v>15750</v>
      </c>
      <c r="K363" s="139"/>
      <c r="L363" s="27"/>
      <c r="M363" s="140" t="s">
        <v>1</v>
      </c>
      <c r="N363" s="141" t="s">
        <v>34</v>
      </c>
      <c r="O363" s="142">
        <v>0</v>
      </c>
      <c r="P363" s="142">
        <f t="shared" si="101"/>
        <v>0</v>
      </c>
      <c r="Q363" s="142">
        <v>0</v>
      </c>
      <c r="R363" s="142">
        <f t="shared" si="102"/>
        <v>0</v>
      </c>
      <c r="S363" s="142">
        <v>0</v>
      </c>
      <c r="T363" s="143">
        <f t="shared" si="103"/>
        <v>0</v>
      </c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R363" s="144" t="s">
        <v>121</v>
      </c>
      <c r="AT363" s="144" t="s">
        <v>183</v>
      </c>
      <c r="AU363" s="144" t="s">
        <v>77</v>
      </c>
      <c r="AY363" s="14" t="s">
        <v>182</v>
      </c>
      <c r="BE363" s="145">
        <f t="shared" si="104"/>
        <v>15750</v>
      </c>
      <c r="BF363" s="145">
        <f t="shared" si="105"/>
        <v>0</v>
      </c>
      <c r="BG363" s="145">
        <f t="shared" si="106"/>
        <v>0</v>
      </c>
      <c r="BH363" s="145">
        <f t="shared" si="107"/>
        <v>0</v>
      </c>
      <c r="BI363" s="145">
        <f t="shared" si="108"/>
        <v>0</v>
      </c>
      <c r="BJ363" s="14" t="s">
        <v>77</v>
      </c>
      <c r="BK363" s="145">
        <f t="shared" si="109"/>
        <v>15750</v>
      </c>
      <c r="BL363" s="14" t="s">
        <v>121</v>
      </c>
      <c r="BM363" s="144" t="s">
        <v>913</v>
      </c>
    </row>
    <row r="364" spans="1:65" s="2" customFormat="1" ht="16.5" customHeight="1">
      <c r="A364" s="26"/>
      <c r="B364" s="132"/>
      <c r="C364" s="133" t="s">
        <v>914</v>
      </c>
      <c r="D364" s="133" t="s">
        <v>183</v>
      </c>
      <c r="E364" s="134" t="s">
        <v>915</v>
      </c>
      <c r="F364" s="135" t="s">
        <v>916</v>
      </c>
      <c r="G364" s="136" t="s">
        <v>186</v>
      </c>
      <c r="H364" s="137">
        <v>2</v>
      </c>
      <c r="I364" s="138">
        <v>420</v>
      </c>
      <c r="J364" s="138">
        <f t="shared" si="100"/>
        <v>840</v>
      </c>
      <c r="K364" s="139"/>
      <c r="L364" s="27"/>
      <c r="M364" s="140" t="s">
        <v>1</v>
      </c>
      <c r="N364" s="141" t="s">
        <v>34</v>
      </c>
      <c r="O364" s="142">
        <v>0</v>
      </c>
      <c r="P364" s="142">
        <f t="shared" si="101"/>
        <v>0</v>
      </c>
      <c r="Q364" s="142">
        <v>0</v>
      </c>
      <c r="R364" s="142">
        <f t="shared" si="102"/>
        <v>0</v>
      </c>
      <c r="S364" s="142">
        <v>0</v>
      </c>
      <c r="T364" s="143">
        <f t="shared" si="103"/>
        <v>0</v>
      </c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R364" s="144" t="s">
        <v>121</v>
      </c>
      <c r="AT364" s="144" t="s">
        <v>183</v>
      </c>
      <c r="AU364" s="144" t="s">
        <v>77</v>
      </c>
      <c r="AY364" s="14" t="s">
        <v>182</v>
      </c>
      <c r="BE364" s="145">
        <f t="shared" si="104"/>
        <v>840</v>
      </c>
      <c r="BF364" s="145">
        <f t="shared" si="105"/>
        <v>0</v>
      </c>
      <c r="BG364" s="145">
        <f t="shared" si="106"/>
        <v>0</v>
      </c>
      <c r="BH364" s="145">
        <f t="shared" si="107"/>
        <v>0</v>
      </c>
      <c r="BI364" s="145">
        <f t="shared" si="108"/>
        <v>0</v>
      </c>
      <c r="BJ364" s="14" t="s">
        <v>77</v>
      </c>
      <c r="BK364" s="145">
        <f t="shared" si="109"/>
        <v>840</v>
      </c>
      <c r="BL364" s="14" t="s">
        <v>121</v>
      </c>
      <c r="BM364" s="144" t="s">
        <v>917</v>
      </c>
    </row>
    <row r="365" spans="1:65" s="2" customFormat="1" ht="16.5" customHeight="1">
      <c r="A365" s="26"/>
      <c r="B365" s="132"/>
      <c r="C365" s="133" t="s">
        <v>549</v>
      </c>
      <c r="D365" s="133" t="s">
        <v>183</v>
      </c>
      <c r="E365" s="134" t="s">
        <v>918</v>
      </c>
      <c r="F365" s="135" t="s">
        <v>919</v>
      </c>
      <c r="G365" s="136" t="s">
        <v>186</v>
      </c>
      <c r="H365" s="137">
        <v>2</v>
      </c>
      <c r="I365" s="138">
        <v>6825</v>
      </c>
      <c r="J365" s="138">
        <f t="shared" si="100"/>
        <v>13650</v>
      </c>
      <c r="K365" s="139"/>
      <c r="L365" s="27"/>
      <c r="M365" s="140" t="s">
        <v>1</v>
      </c>
      <c r="N365" s="141" t="s">
        <v>34</v>
      </c>
      <c r="O365" s="142">
        <v>0</v>
      </c>
      <c r="P365" s="142">
        <f t="shared" si="101"/>
        <v>0</v>
      </c>
      <c r="Q365" s="142">
        <v>0</v>
      </c>
      <c r="R365" s="142">
        <f t="shared" si="102"/>
        <v>0</v>
      </c>
      <c r="S365" s="142">
        <v>0</v>
      </c>
      <c r="T365" s="143">
        <f t="shared" si="103"/>
        <v>0</v>
      </c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R365" s="144" t="s">
        <v>121</v>
      </c>
      <c r="AT365" s="144" t="s">
        <v>183</v>
      </c>
      <c r="AU365" s="144" t="s">
        <v>77</v>
      </c>
      <c r="AY365" s="14" t="s">
        <v>182</v>
      </c>
      <c r="BE365" s="145">
        <f t="shared" si="104"/>
        <v>13650</v>
      </c>
      <c r="BF365" s="145">
        <f t="shared" si="105"/>
        <v>0</v>
      </c>
      <c r="BG365" s="145">
        <f t="shared" si="106"/>
        <v>0</v>
      </c>
      <c r="BH365" s="145">
        <f t="shared" si="107"/>
        <v>0</v>
      </c>
      <c r="BI365" s="145">
        <f t="shared" si="108"/>
        <v>0</v>
      </c>
      <c r="BJ365" s="14" t="s">
        <v>77</v>
      </c>
      <c r="BK365" s="145">
        <f t="shared" si="109"/>
        <v>13650</v>
      </c>
      <c r="BL365" s="14" t="s">
        <v>121</v>
      </c>
      <c r="BM365" s="144" t="s">
        <v>920</v>
      </c>
    </row>
    <row r="366" spans="1:65" s="2" customFormat="1" ht="16.5" customHeight="1">
      <c r="A366" s="26"/>
      <c r="B366" s="132"/>
      <c r="C366" s="133" t="s">
        <v>921</v>
      </c>
      <c r="D366" s="133" t="s">
        <v>183</v>
      </c>
      <c r="E366" s="134" t="s">
        <v>922</v>
      </c>
      <c r="F366" s="135" t="s">
        <v>923</v>
      </c>
      <c r="G366" s="136" t="s">
        <v>197</v>
      </c>
      <c r="H366" s="137">
        <v>39.700000000000003</v>
      </c>
      <c r="I366" s="138">
        <v>420</v>
      </c>
      <c r="J366" s="138">
        <f t="shared" si="100"/>
        <v>16674</v>
      </c>
      <c r="K366" s="139"/>
      <c r="L366" s="27"/>
      <c r="M366" s="140" t="s">
        <v>1</v>
      </c>
      <c r="N366" s="141" t="s">
        <v>34</v>
      </c>
      <c r="O366" s="142">
        <v>0</v>
      </c>
      <c r="P366" s="142">
        <f t="shared" si="101"/>
        <v>0</v>
      </c>
      <c r="Q366" s="142">
        <v>0</v>
      </c>
      <c r="R366" s="142">
        <f t="shared" si="102"/>
        <v>0</v>
      </c>
      <c r="S366" s="142">
        <v>0</v>
      </c>
      <c r="T366" s="143">
        <f t="shared" si="103"/>
        <v>0</v>
      </c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R366" s="144" t="s">
        <v>121</v>
      </c>
      <c r="AT366" s="144" t="s">
        <v>183</v>
      </c>
      <c r="AU366" s="144" t="s">
        <v>77</v>
      </c>
      <c r="AY366" s="14" t="s">
        <v>182</v>
      </c>
      <c r="BE366" s="145">
        <f t="shared" si="104"/>
        <v>16674</v>
      </c>
      <c r="BF366" s="145">
        <f t="shared" si="105"/>
        <v>0</v>
      </c>
      <c r="BG366" s="145">
        <f t="shared" si="106"/>
        <v>0</v>
      </c>
      <c r="BH366" s="145">
        <f t="shared" si="107"/>
        <v>0</v>
      </c>
      <c r="BI366" s="145">
        <f t="shared" si="108"/>
        <v>0</v>
      </c>
      <c r="BJ366" s="14" t="s">
        <v>77</v>
      </c>
      <c r="BK366" s="145">
        <f t="shared" si="109"/>
        <v>16674</v>
      </c>
      <c r="BL366" s="14" t="s">
        <v>121</v>
      </c>
      <c r="BM366" s="144" t="s">
        <v>924</v>
      </c>
    </row>
    <row r="367" spans="1:65" s="2" customFormat="1" ht="21.75" customHeight="1">
      <c r="A367" s="26"/>
      <c r="B367" s="132"/>
      <c r="C367" s="133" t="s">
        <v>553</v>
      </c>
      <c r="D367" s="133" t="s">
        <v>183</v>
      </c>
      <c r="E367" s="134" t="s">
        <v>925</v>
      </c>
      <c r="F367" s="135" t="s">
        <v>926</v>
      </c>
      <c r="G367" s="136" t="s">
        <v>186</v>
      </c>
      <c r="H367" s="137">
        <v>3</v>
      </c>
      <c r="I367" s="138">
        <v>63000</v>
      </c>
      <c r="J367" s="138">
        <f t="shared" si="100"/>
        <v>189000</v>
      </c>
      <c r="K367" s="139"/>
      <c r="L367" s="27"/>
      <c r="M367" s="140" t="s">
        <v>1</v>
      </c>
      <c r="N367" s="141" t="s">
        <v>34</v>
      </c>
      <c r="O367" s="142">
        <v>0</v>
      </c>
      <c r="P367" s="142">
        <f t="shared" si="101"/>
        <v>0</v>
      </c>
      <c r="Q367" s="142">
        <v>0</v>
      </c>
      <c r="R367" s="142">
        <f t="shared" si="102"/>
        <v>0</v>
      </c>
      <c r="S367" s="142">
        <v>0</v>
      </c>
      <c r="T367" s="143">
        <f t="shared" si="103"/>
        <v>0</v>
      </c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R367" s="144" t="s">
        <v>121</v>
      </c>
      <c r="AT367" s="144" t="s">
        <v>183</v>
      </c>
      <c r="AU367" s="144" t="s">
        <v>77</v>
      </c>
      <c r="AY367" s="14" t="s">
        <v>182</v>
      </c>
      <c r="BE367" s="145">
        <f t="shared" si="104"/>
        <v>189000</v>
      </c>
      <c r="BF367" s="145">
        <f t="shared" si="105"/>
        <v>0</v>
      </c>
      <c r="BG367" s="145">
        <f t="shared" si="106"/>
        <v>0</v>
      </c>
      <c r="BH367" s="145">
        <f t="shared" si="107"/>
        <v>0</v>
      </c>
      <c r="BI367" s="145">
        <f t="shared" si="108"/>
        <v>0</v>
      </c>
      <c r="BJ367" s="14" t="s">
        <v>77</v>
      </c>
      <c r="BK367" s="145">
        <f t="shared" si="109"/>
        <v>189000</v>
      </c>
      <c r="BL367" s="14" t="s">
        <v>121</v>
      </c>
      <c r="BM367" s="144" t="s">
        <v>927</v>
      </c>
    </row>
    <row r="368" spans="1:65" s="2" customFormat="1" ht="16.5" customHeight="1">
      <c r="A368" s="26"/>
      <c r="B368" s="132"/>
      <c r="C368" s="133" t="s">
        <v>928</v>
      </c>
      <c r="D368" s="133" t="s">
        <v>183</v>
      </c>
      <c r="E368" s="134" t="s">
        <v>929</v>
      </c>
      <c r="F368" s="135" t="s">
        <v>930</v>
      </c>
      <c r="G368" s="136" t="s">
        <v>186</v>
      </c>
      <c r="H368" s="137">
        <v>1</v>
      </c>
      <c r="I368" s="138">
        <v>94500</v>
      </c>
      <c r="J368" s="138">
        <f t="shared" si="100"/>
        <v>94500</v>
      </c>
      <c r="K368" s="139"/>
      <c r="L368" s="27"/>
      <c r="M368" s="140" t="s">
        <v>1</v>
      </c>
      <c r="N368" s="141" t="s">
        <v>34</v>
      </c>
      <c r="O368" s="142">
        <v>0</v>
      </c>
      <c r="P368" s="142">
        <f t="shared" si="101"/>
        <v>0</v>
      </c>
      <c r="Q368" s="142">
        <v>0</v>
      </c>
      <c r="R368" s="142">
        <f t="shared" si="102"/>
        <v>0</v>
      </c>
      <c r="S368" s="142">
        <v>0</v>
      </c>
      <c r="T368" s="143">
        <f t="shared" si="103"/>
        <v>0</v>
      </c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R368" s="144" t="s">
        <v>121</v>
      </c>
      <c r="AT368" s="144" t="s">
        <v>183</v>
      </c>
      <c r="AU368" s="144" t="s">
        <v>77</v>
      </c>
      <c r="AY368" s="14" t="s">
        <v>182</v>
      </c>
      <c r="BE368" s="145">
        <f t="shared" si="104"/>
        <v>94500</v>
      </c>
      <c r="BF368" s="145">
        <f t="shared" si="105"/>
        <v>0</v>
      </c>
      <c r="BG368" s="145">
        <f t="shared" si="106"/>
        <v>0</v>
      </c>
      <c r="BH368" s="145">
        <f t="shared" si="107"/>
        <v>0</v>
      </c>
      <c r="BI368" s="145">
        <f t="shared" si="108"/>
        <v>0</v>
      </c>
      <c r="BJ368" s="14" t="s">
        <v>77</v>
      </c>
      <c r="BK368" s="145">
        <f t="shared" si="109"/>
        <v>94500</v>
      </c>
      <c r="BL368" s="14" t="s">
        <v>121</v>
      </c>
      <c r="BM368" s="144" t="s">
        <v>931</v>
      </c>
    </row>
    <row r="369" spans="1:65" s="2" customFormat="1" ht="16.5" customHeight="1">
      <c r="A369" s="26"/>
      <c r="B369" s="132"/>
      <c r="C369" s="133" t="s">
        <v>556</v>
      </c>
      <c r="D369" s="133" t="s">
        <v>183</v>
      </c>
      <c r="E369" s="134" t="s">
        <v>932</v>
      </c>
      <c r="F369" s="135" t="s">
        <v>933</v>
      </c>
      <c r="G369" s="136" t="s">
        <v>186</v>
      </c>
      <c r="H369" s="137">
        <v>2</v>
      </c>
      <c r="I369" s="138">
        <v>63000</v>
      </c>
      <c r="J369" s="138">
        <f t="shared" si="100"/>
        <v>126000</v>
      </c>
      <c r="K369" s="139"/>
      <c r="L369" s="27"/>
      <c r="M369" s="140" t="s">
        <v>1</v>
      </c>
      <c r="N369" s="141" t="s">
        <v>34</v>
      </c>
      <c r="O369" s="142">
        <v>0</v>
      </c>
      <c r="P369" s="142">
        <f t="shared" si="101"/>
        <v>0</v>
      </c>
      <c r="Q369" s="142">
        <v>0</v>
      </c>
      <c r="R369" s="142">
        <f t="shared" si="102"/>
        <v>0</v>
      </c>
      <c r="S369" s="142">
        <v>0</v>
      </c>
      <c r="T369" s="143">
        <f t="shared" si="103"/>
        <v>0</v>
      </c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R369" s="144" t="s">
        <v>121</v>
      </c>
      <c r="AT369" s="144" t="s">
        <v>183</v>
      </c>
      <c r="AU369" s="144" t="s">
        <v>77</v>
      </c>
      <c r="AY369" s="14" t="s">
        <v>182</v>
      </c>
      <c r="BE369" s="145">
        <f t="shared" si="104"/>
        <v>126000</v>
      </c>
      <c r="BF369" s="145">
        <f t="shared" si="105"/>
        <v>0</v>
      </c>
      <c r="BG369" s="145">
        <f t="shared" si="106"/>
        <v>0</v>
      </c>
      <c r="BH369" s="145">
        <f t="shared" si="107"/>
        <v>0</v>
      </c>
      <c r="BI369" s="145">
        <f t="shared" si="108"/>
        <v>0</v>
      </c>
      <c r="BJ369" s="14" t="s">
        <v>77</v>
      </c>
      <c r="BK369" s="145">
        <f t="shared" si="109"/>
        <v>126000</v>
      </c>
      <c r="BL369" s="14" t="s">
        <v>121</v>
      </c>
      <c r="BM369" s="144" t="s">
        <v>934</v>
      </c>
    </row>
    <row r="370" spans="1:65" s="2" customFormat="1" ht="16.5" customHeight="1">
      <c r="A370" s="26"/>
      <c r="B370" s="132"/>
      <c r="C370" s="133" t="s">
        <v>935</v>
      </c>
      <c r="D370" s="133" t="s">
        <v>183</v>
      </c>
      <c r="E370" s="134" t="s">
        <v>936</v>
      </c>
      <c r="F370" s="135" t="s">
        <v>937</v>
      </c>
      <c r="G370" s="136" t="s">
        <v>186</v>
      </c>
      <c r="H370" s="137">
        <v>26</v>
      </c>
      <c r="I370" s="138">
        <v>262.5</v>
      </c>
      <c r="J370" s="138">
        <f t="shared" si="100"/>
        <v>6825</v>
      </c>
      <c r="K370" s="139"/>
      <c r="L370" s="27"/>
      <c r="M370" s="140" t="s">
        <v>1</v>
      </c>
      <c r="N370" s="141" t="s">
        <v>34</v>
      </c>
      <c r="O370" s="142">
        <v>0</v>
      </c>
      <c r="P370" s="142">
        <f t="shared" si="101"/>
        <v>0</v>
      </c>
      <c r="Q370" s="142">
        <v>0</v>
      </c>
      <c r="R370" s="142">
        <f t="shared" si="102"/>
        <v>0</v>
      </c>
      <c r="S370" s="142">
        <v>0</v>
      </c>
      <c r="T370" s="143">
        <f t="shared" si="103"/>
        <v>0</v>
      </c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R370" s="144" t="s">
        <v>121</v>
      </c>
      <c r="AT370" s="144" t="s">
        <v>183</v>
      </c>
      <c r="AU370" s="144" t="s">
        <v>77</v>
      </c>
      <c r="AY370" s="14" t="s">
        <v>182</v>
      </c>
      <c r="BE370" s="145">
        <f t="shared" si="104"/>
        <v>6825</v>
      </c>
      <c r="BF370" s="145">
        <f t="shared" si="105"/>
        <v>0</v>
      </c>
      <c r="BG370" s="145">
        <f t="shared" si="106"/>
        <v>0</v>
      </c>
      <c r="BH370" s="145">
        <f t="shared" si="107"/>
        <v>0</v>
      </c>
      <c r="BI370" s="145">
        <f t="shared" si="108"/>
        <v>0</v>
      </c>
      <c r="BJ370" s="14" t="s">
        <v>77</v>
      </c>
      <c r="BK370" s="145">
        <f t="shared" si="109"/>
        <v>6825</v>
      </c>
      <c r="BL370" s="14" t="s">
        <v>121</v>
      </c>
      <c r="BM370" s="144" t="s">
        <v>938</v>
      </c>
    </row>
    <row r="371" spans="1:65" s="2" customFormat="1" ht="16.5" customHeight="1">
      <c r="A371" s="26"/>
      <c r="B371" s="132"/>
      <c r="C371" s="133" t="s">
        <v>560</v>
      </c>
      <c r="D371" s="133" t="s">
        <v>183</v>
      </c>
      <c r="E371" s="134" t="s">
        <v>939</v>
      </c>
      <c r="F371" s="135" t="s">
        <v>940</v>
      </c>
      <c r="G371" s="136" t="s">
        <v>186</v>
      </c>
      <c r="H371" s="137">
        <v>26</v>
      </c>
      <c r="I371" s="138">
        <v>420</v>
      </c>
      <c r="J371" s="138">
        <f t="shared" si="100"/>
        <v>10920</v>
      </c>
      <c r="K371" s="139"/>
      <c r="L371" s="27"/>
      <c r="M371" s="140" t="s">
        <v>1</v>
      </c>
      <c r="N371" s="141" t="s">
        <v>34</v>
      </c>
      <c r="O371" s="142">
        <v>0</v>
      </c>
      <c r="P371" s="142">
        <f t="shared" si="101"/>
        <v>0</v>
      </c>
      <c r="Q371" s="142">
        <v>0</v>
      </c>
      <c r="R371" s="142">
        <f t="shared" si="102"/>
        <v>0</v>
      </c>
      <c r="S371" s="142">
        <v>0</v>
      </c>
      <c r="T371" s="143">
        <f t="shared" si="103"/>
        <v>0</v>
      </c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R371" s="144" t="s">
        <v>121</v>
      </c>
      <c r="AT371" s="144" t="s">
        <v>183</v>
      </c>
      <c r="AU371" s="144" t="s">
        <v>77</v>
      </c>
      <c r="AY371" s="14" t="s">
        <v>182</v>
      </c>
      <c r="BE371" s="145">
        <f t="shared" si="104"/>
        <v>10920</v>
      </c>
      <c r="BF371" s="145">
        <f t="shared" si="105"/>
        <v>0</v>
      </c>
      <c r="BG371" s="145">
        <f t="shared" si="106"/>
        <v>0</v>
      </c>
      <c r="BH371" s="145">
        <f t="shared" si="107"/>
        <v>0</v>
      </c>
      <c r="BI371" s="145">
        <f t="shared" si="108"/>
        <v>0</v>
      </c>
      <c r="BJ371" s="14" t="s">
        <v>77</v>
      </c>
      <c r="BK371" s="145">
        <f t="shared" si="109"/>
        <v>10920</v>
      </c>
      <c r="BL371" s="14" t="s">
        <v>121</v>
      </c>
      <c r="BM371" s="144" t="s">
        <v>941</v>
      </c>
    </row>
    <row r="372" spans="1:65" s="2" customFormat="1" ht="16.5" customHeight="1">
      <c r="A372" s="26"/>
      <c r="B372" s="132"/>
      <c r="C372" s="133" t="s">
        <v>942</v>
      </c>
      <c r="D372" s="133" t="s">
        <v>183</v>
      </c>
      <c r="E372" s="134" t="s">
        <v>943</v>
      </c>
      <c r="F372" s="135" t="s">
        <v>944</v>
      </c>
      <c r="G372" s="136" t="s">
        <v>186</v>
      </c>
      <c r="H372" s="137">
        <v>13</v>
      </c>
      <c r="I372" s="138">
        <v>150</v>
      </c>
      <c r="J372" s="138">
        <f t="shared" si="100"/>
        <v>1950</v>
      </c>
      <c r="K372" s="139"/>
      <c r="L372" s="27"/>
      <c r="M372" s="140" t="s">
        <v>1</v>
      </c>
      <c r="N372" s="141" t="s">
        <v>34</v>
      </c>
      <c r="O372" s="142">
        <v>0</v>
      </c>
      <c r="P372" s="142">
        <f t="shared" si="101"/>
        <v>0</v>
      </c>
      <c r="Q372" s="142">
        <v>0</v>
      </c>
      <c r="R372" s="142">
        <f t="shared" si="102"/>
        <v>0</v>
      </c>
      <c r="S372" s="142">
        <v>0</v>
      </c>
      <c r="T372" s="143">
        <f t="shared" si="103"/>
        <v>0</v>
      </c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R372" s="144" t="s">
        <v>121</v>
      </c>
      <c r="AT372" s="144" t="s">
        <v>183</v>
      </c>
      <c r="AU372" s="144" t="s">
        <v>77</v>
      </c>
      <c r="AY372" s="14" t="s">
        <v>182</v>
      </c>
      <c r="BE372" s="145">
        <f t="shared" si="104"/>
        <v>1950</v>
      </c>
      <c r="BF372" s="145">
        <f t="shared" si="105"/>
        <v>0</v>
      </c>
      <c r="BG372" s="145">
        <f t="shared" si="106"/>
        <v>0</v>
      </c>
      <c r="BH372" s="145">
        <f t="shared" si="107"/>
        <v>0</v>
      </c>
      <c r="BI372" s="145">
        <f t="shared" si="108"/>
        <v>0</v>
      </c>
      <c r="BJ372" s="14" t="s">
        <v>77</v>
      </c>
      <c r="BK372" s="145">
        <f t="shared" si="109"/>
        <v>1950</v>
      </c>
      <c r="BL372" s="14" t="s">
        <v>121</v>
      </c>
      <c r="BM372" s="144" t="s">
        <v>945</v>
      </c>
    </row>
    <row r="373" spans="1:65" s="2" customFormat="1" ht="16.5" customHeight="1">
      <c r="A373" s="26"/>
      <c r="B373" s="132"/>
      <c r="C373" s="133" t="s">
        <v>563</v>
      </c>
      <c r="D373" s="133" t="s">
        <v>183</v>
      </c>
      <c r="E373" s="134" t="s">
        <v>946</v>
      </c>
      <c r="F373" s="135" t="s">
        <v>947</v>
      </c>
      <c r="G373" s="136" t="s">
        <v>186</v>
      </c>
      <c r="H373" s="137">
        <v>1</v>
      </c>
      <c r="I373" s="138">
        <v>250</v>
      </c>
      <c r="J373" s="138">
        <f t="shared" si="100"/>
        <v>250</v>
      </c>
      <c r="K373" s="139"/>
      <c r="L373" s="27"/>
      <c r="M373" s="140" t="s">
        <v>1</v>
      </c>
      <c r="N373" s="141" t="s">
        <v>34</v>
      </c>
      <c r="O373" s="142">
        <v>0</v>
      </c>
      <c r="P373" s="142">
        <f t="shared" si="101"/>
        <v>0</v>
      </c>
      <c r="Q373" s="142">
        <v>0</v>
      </c>
      <c r="R373" s="142">
        <f t="shared" si="102"/>
        <v>0</v>
      </c>
      <c r="S373" s="142">
        <v>0</v>
      </c>
      <c r="T373" s="143">
        <f t="shared" si="103"/>
        <v>0</v>
      </c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R373" s="144" t="s">
        <v>121</v>
      </c>
      <c r="AT373" s="144" t="s">
        <v>183</v>
      </c>
      <c r="AU373" s="144" t="s">
        <v>77</v>
      </c>
      <c r="AY373" s="14" t="s">
        <v>182</v>
      </c>
      <c r="BE373" s="145">
        <f t="shared" si="104"/>
        <v>250</v>
      </c>
      <c r="BF373" s="145">
        <f t="shared" si="105"/>
        <v>0</v>
      </c>
      <c r="BG373" s="145">
        <f t="shared" si="106"/>
        <v>0</v>
      </c>
      <c r="BH373" s="145">
        <f t="shared" si="107"/>
        <v>0</v>
      </c>
      <c r="BI373" s="145">
        <f t="shared" si="108"/>
        <v>0</v>
      </c>
      <c r="BJ373" s="14" t="s">
        <v>77</v>
      </c>
      <c r="BK373" s="145">
        <f t="shared" si="109"/>
        <v>250</v>
      </c>
      <c r="BL373" s="14" t="s">
        <v>121</v>
      </c>
      <c r="BM373" s="144" t="s">
        <v>948</v>
      </c>
    </row>
    <row r="374" spans="1:65" s="2" customFormat="1" ht="16.5" customHeight="1">
      <c r="A374" s="26"/>
      <c r="B374" s="132"/>
      <c r="C374" s="133" t="s">
        <v>949</v>
      </c>
      <c r="D374" s="133" t="s">
        <v>183</v>
      </c>
      <c r="E374" s="134" t="s">
        <v>950</v>
      </c>
      <c r="F374" s="135" t="s">
        <v>951</v>
      </c>
      <c r="G374" s="136" t="s">
        <v>186</v>
      </c>
      <c r="H374" s="137">
        <v>14</v>
      </c>
      <c r="I374" s="138">
        <v>300</v>
      </c>
      <c r="J374" s="138">
        <f t="shared" si="100"/>
        <v>4200</v>
      </c>
      <c r="K374" s="139"/>
      <c r="L374" s="27"/>
      <c r="M374" s="140" t="s">
        <v>1</v>
      </c>
      <c r="N374" s="141" t="s">
        <v>34</v>
      </c>
      <c r="O374" s="142">
        <v>0</v>
      </c>
      <c r="P374" s="142">
        <f t="shared" si="101"/>
        <v>0</v>
      </c>
      <c r="Q374" s="142">
        <v>0</v>
      </c>
      <c r="R374" s="142">
        <f t="shared" si="102"/>
        <v>0</v>
      </c>
      <c r="S374" s="142">
        <v>0</v>
      </c>
      <c r="T374" s="143">
        <f t="shared" si="103"/>
        <v>0</v>
      </c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R374" s="144" t="s">
        <v>121</v>
      </c>
      <c r="AT374" s="144" t="s">
        <v>183</v>
      </c>
      <c r="AU374" s="144" t="s">
        <v>77</v>
      </c>
      <c r="AY374" s="14" t="s">
        <v>182</v>
      </c>
      <c r="BE374" s="145">
        <f t="shared" si="104"/>
        <v>4200</v>
      </c>
      <c r="BF374" s="145">
        <f t="shared" si="105"/>
        <v>0</v>
      </c>
      <c r="BG374" s="145">
        <f t="shared" si="106"/>
        <v>0</v>
      </c>
      <c r="BH374" s="145">
        <f t="shared" si="107"/>
        <v>0</v>
      </c>
      <c r="BI374" s="145">
        <f t="shared" si="108"/>
        <v>0</v>
      </c>
      <c r="BJ374" s="14" t="s">
        <v>77</v>
      </c>
      <c r="BK374" s="145">
        <f t="shared" si="109"/>
        <v>4200</v>
      </c>
      <c r="BL374" s="14" t="s">
        <v>121</v>
      </c>
      <c r="BM374" s="144" t="s">
        <v>952</v>
      </c>
    </row>
    <row r="375" spans="1:65" s="2" customFormat="1" ht="21.75" customHeight="1">
      <c r="A375" s="26"/>
      <c r="B375" s="132"/>
      <c r="C375" s="133" t="s">
        <v>567</v>
      </c>
      <c r="D375" s="133" t="s">
        <v>183</v>
      </c>
      <c r="E375" s="134" t="s">
        <v>953</v>
      </c>
      <c r="F375" s="135" t="s">
        <v>954</v>
      </c>
      <c r="G375" s="136" t="s">
        <v>197</v>
      </c>
      <c r="H375" s="137">
        <v>79.400000000000006</v>
      </c>
      <c r="I375" s="138">
        <v>450</v>
      </c>
      <c r="J375" s="138">
        <f t="shared" si="100"/>
        <v>35730</v>
      </c>
      <c r="K375" s="139"/>
      <c r="L375" s="27"/>
      <c r="M375" s="140" t="s">
        <v>1</v>
      </c>
      <c r="N375" s="141" t="s">
        <v>34</v>
      </c>
      <c r="O375" s="142">
        <v>0</v>
      </c>
      <c r="P375" s="142">
        <f t="shared" si="101"/>
        <v>0</v>
      </c>
      <c r="Q375" s="142">
        <v>0</v>
      </c>
      <c r="R375" s="142">
        <f t="shared" si="102"/>
        <v>0</v>
      </c>
      <c r="S375" s="142">
        <v>0</v>
      </c>
      <c r="T375" s="143">
        <f t="shared" si="103"/>
        <v>0</v>
      </c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R375" s="144" t="s">
        <v>121</v>
      </c>
      <c r="AT375" s="144" t="s">
        <v>183</v>
      </c>
      <c r="AU375" s="144" t="s">
        <v>77</v>
      </c>
      <c r="AY375" s="14" t="s">
        <v>182</v>
      </c>
      <c r="BE375" s="145">
        <f t="shared" si="104"/>
        <v>35730</v>
      </c>
      <c r="BF375" s="145">
        <f t="shared" si="105"/>
        <v>0</v>
      </c>
      <c r="BG375" s="145">
        <f t="shared" si="106"/>
        <v>0</v>
      </c>
      <c r="BH375" s="145">
        <f t="shared" si="107"/>
        <v>0</v>
      </c>
      <c r="BI375" s="145">
        <f t="shared" si="108"/>
        <v>0</v>
      </c>
      <c r="BJ375" s="14" t="s">
        <v>77</v>
      </c>
      <c r="BK375" s="145">
        <f t="shared" si="109"/>
        <v>35730</v>
      </c>
      <c r="BL375" s="14" t="s">
        <v>121</v>
      </c>
      <c r="BM375" s="144" t="s">
        <v>955</v>
      </c>
    </row>
    <row r="376" spans="1:65" s="2" customFormat="1" ht="16.5" customHeight="1">
      <c r="A376" s="26"/>
      <c r="B376" s="132"/>
      <c r="C376" s="133" t="s">
        <v>956</v>
      </c>
      <c r="D376" s="133" t="s">
        <v>183</v>
      </c>
      <c r="E376" s="134" t="s">
        <v>957</v>
      </c>
      <c r="F376" s="135" t="s">
        <v>958</v>
      </c>
      <c r="G376" s="136" t="s">
        <v>186</v>
      </c>
      <c r="H376" s="137">
        <v>6</v>
      </c>
      <c r="I376" s="138">
        <v>5000</v>
      </c>
      <c r="J376" s="138">
        <f t="shared" si="100"/>
        <v>30000</v>
      </c>
      <c r="K376" s="139"/>
      <c r="L376" s="27"/>
      <c r="M376" s="140" t="s">
        <v>1</v>
      </c>
      <c r="N376" s="141" t="s">
        <v>34</v>
      </c>
      <c r="O376" s="142">
        <v>0</v>
      </c>
      <c r="P376" s="142">
        <f t="shared" si="101"/>
        <v>0</v>
      </c>
      <c r="Q376" s="142">
        <v>0</v>
      </c>
      <c r="R376" s="142">
        <f t="shared" si="102"/>
        <v>0</v>
      </c>
      <c r="S376" s="142">
        <v>0</v>
      </c>
      <c r="T376" s="143">
        <f t="shared" si="103"/>
        <v>0</v>
      </c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R376" s="144" t="s">
        <v>121</v>
      </c>
      <c r="AT376" s="144" t="s">
        <v>183</v>
      </c>
      <c r="AU376" s="144" t="s">
        <v>77</v>
      </c>
      <c r="AY376" s="14" t="s">
        <v>182</v>
      </c>
      <c r="BE376" s="145">
        <f t="shared" si="104"/>
        <v>30000</v>
      </c>
      <c r="BF376" s="145">
        <f t="shared" si="105"/>
        <v>0</v>
      </c>
      <c r="BG376" s="145">
        <f t="shared" si="106"/>
        <v>0</v>
      </c>
      <c r="BH376" s="145">
        <f t="shared" si="107"/>
        <v>0</v>
      </c>
      <c r="BI376" s="145">
        <f t="shared" si="108"/>
        <v>0</v>
      </c>
      <c r="BJ376" s="14" t="s">
        <v>77</v>
      </c>
      <c r="BK376" s="145">
        <f t="shared" si="109"/>
        <v>30000</v>
      </c>
      <c r="BL376" s="14" t="s">
        <v>121</v>
      </c>
      <c r="BM376" s="144" t="s">
        <v>959</v>
      </c>
    </row>
    <row r="377" spans="1:65" s="2" customFormat="1" ht="16.5" customHeight="1">
      <c r="A377" s="26"/>
      <c r="B377" s="132"/>
      <c r="C377" s="133" t="s">
        <v>570</v>
      </c>
      <c r="D377" s="133" t="s">
        <v>183</v>
      </c>
      <c r="E377" s="134" t="s">
        <v>960</v>
      </c>
      <c r="F377" s="135" t="s">
        <v>961</v>
      </c>
      <c r="G377" s="136" t="s">
        <v>186</v>
      </c>
      <c r="H377" s="137">
        <v>11</v>
      </c>
      <c r="I377" s="138">
        <v>3500</v>
      </c>
      <c r="J377" s="138">
        <f t="shared" si="100"/>
        <v>38500</v>
      </c>
      <c r="K377" s="139"/>
      <c r="L377" s="27"/>
      <c r="M377" s="140" t="s">
        <v>1</v>
      </c>
      <c r="N377" s="141" t="s">
        <v>34</v>
      </c>
      <c r="O377" s="142">
        <v>0</v>
      </c>
      <c r="P377" s="142">
        <f t="shared" si="101"/>
        <v>0</v>
      </c>
      <c r="Q377" s="142">
        <v>0</v>
      </c>
      <c r="R377" s="142">
        <f t="shared" si="102"/>
        <v>0</v>
      </c>
      <c r="S377" s="142">
        <v>0</v>
      </c>
      <c r="T377" s="143">
        <f t="shared" si="103"/>
        <v>0</v>
      </c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R377" s="144" t="s">
        <v>121</v>
      </c>
      <c r="AT377" s="144" t="s">
        <v>183</v>
      </c>
      <c r="AU377" s="144" t="s">
        <v>77</v>
      </c>
      <c r="AY377" s="14" t="s">
        <v>182</v>
      </c>
      <c r="BE377" s="145">
        <f t="shared" si="104"/>
        <v>38500</v>
      </c>
      <c r="BF377" s="145">
        <f t="shared" si="105"/>
        <v>0</v>
      </c>
      <c r="BG377" s="145">
        <f t="shared" si="106"/>
        <v>0</v>
      </c>
      <c r="BH377" s="145">
        <f t="shared" si="107"/>
        <v>0</v>
      </c>
      <c r="BI377" s="145">
        <f t="shared" si="108"/>
        <v>0</v>
      </c>
      <c r="BJ377" s="14" t="s">
        <v>77</v>
      </c>
      <c r="BK377" s="145">
        <f t="shared" si="109"/>
        <v>38500</v>
      </c>
      <c r="BL377" s="14" t="s">
        <v>121</v>
      </c>
      <c r="BM377" s="144" t="s">
        <v>962</v>
      </c>
    </row>
    <row r="378" spans="1:65" s="2" customFormat="1" ht="21.75" customHeight="1">
      <c r="A378" s="26"/>
      <c r="B378" s="132"/>
      <c r="C378" s="133" t="s">
        <v>963</v>
      </c>
      <c r="D378" s="133" t="s">
        <v>183</v>
      </c>
      <c r="E378" s="134" t="s">
        <v>964</v>
      </c>
      <c r="F378" s="135" t="s">
        <v>965</v>
      </c>
      <c r="G378" s="136" t="s">
        <v>186</v>
      </c>
      <c r="H378" s="137">
        <v>2</v>
      </c>
      <c r="I378" s="138">
        <v>7000</v>
      </c>
      <c r="J378" s="138">
        <f t="shared" si="100"/>
        <v>14000</v>
      </c>
      <c r="K378" s="139"/>
      <c r="L378" s="27"/>
      <c r="M378" s="140" t="s">
        <v>1</v>
      </c>
      <c r="N378" s="141" t="s">
        <v>34</v>
      </c>
      <c r="O378" s="142">
        <v>0</v>
      </c>
      <c r="P378" s="142">
        <f t="shared" si="101"/>
        <v>0</v>
      </c>
      <c r="Q378" s="142">
        <v>0</v>
      </c>
      <c r="R378" s="142">
        <f t="shared" si="102"/>
        <v>0</v>
      </c>
      <c r="S378" s="142">
        <v>0</v>
      </c>
      <c r="T378" s="143">
        <f t="shared" si="103"/>
        <v>0</v>
      </c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R378" s="144" t="s">
        <v>121</v>
      </c>
      <c r="AT378" s="144" t="s">
        <v>183</v>
      </c>
      <c r="AU378" s="144" t="s">
        <v>77</v>
      </c>
      <c r="AY378" s="14" t="s">
        <v>182</v>
      </c>
      <c r="BE378" s="145">
        <f t="shared" si="104"/>
        <v>14000</v>
      </c>
      <c r="BF378" s="145">
        <f t="shared" si="105"/>
        <v>0</v>
      </c>
      <c r="BG378" s="145">
        <f t="shared" si="106"/>
        <v>0</v>
      </c>
      <c r="BH378" s="145">
        <f t="shared" si="107"/>
        <v>0</v>
      </c>
      <c r="BI378" s="145">
        <f t="shared" si="108"/>
        <v>0</v>
      </c>
      <c r="BJ378" s="14" t="s">
        <v>77</v>
      </c>
      <c r="BK378" s="145">
        <f t="shared" si="109"/>
        <v>14000</v>
      </c>
      <c r="BL378" s="14" t="s">
        <v>121</v>
      </c>
      <c r="BM378" s="144" t="s">
        <v>966</v>
      </c>
    </row>
    <row r="379" spans="1:65" s="2" customFormat="1" ht="21.75" customHeight="1">
      <c r="A379" s="26"/>
      <c r="B379" s="132"/>
      <c r="C379" s="133" t="s">
        <v>575</v>
      </c>
      <c r="D379" s="133" t="s">
        <v>183</v>
      </c>
      <c r="E379" s="134" t="s">
        <v>967</v>
      </c>
      <c r="F379" s="135" t="s">
        <v>968</v>
      </c>
      <c r="G379" s="136" t="s">
        <v>186</v>
      </c>
      <c r="H379" s="137">
        <v>2</v>
      </c>
      <c r="I379" s="138">
        <v>5000</v>
      </c>
      <c r="J379" s="138">
        <f t="shared" si="100"/>
        <v>10000</v>
      </c>
      <c r="K379" s="139"/>
      <c r="L379" s="27"/>
      <c r="M379" s="140" t="s">
        <v>1</v>
      </c>
      <c r="N379" s="141" t="s">
        <v>34</v>
      </c>
      <c r="O379" s="142">
        <v>0</v>
      </c>
      <c r="P379" s="142">
        <f t="shared" si="101"/>
        <v>0</v>
      </c>
      <c r="Q379" s="142">
        <v>0</v>
      </c>
      <c r="R379" s="142">
        <f t="shared" si="102"/>
        <v>0</v>
      </c>
      <c r="S379" s="142">
        <v>0</v>
      </c>
      <c r="T379" s="143">
        <f t="shared" si="103"/>
        <v>0</v>
      </c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R379" s="144" t="s">
        <v>121</v>
      </c>
      <c r="AT379" s="144" t="s">
        <v>183</v>
      </c>
      <c r="AU379" s="144" t="s">
        <v>77</v>
      </c>
      <c r="AY379" s="14" t="s">
        <v>182</v>
      </c>
      <c r="BE379" s="145">
        <f t="shared" si="104"/>
        <v>10000</v>
      </c>
      <c r="BF379" s="145">
        <f t="shared" si="105"/>
        <v>0</v>
      </c>
      <c r="BG379" s="145">
        <f t="shared" si="106"/>
        <v>0</v>
      </c>
      <c r="BH379" s="145">
        <f t="shared" si="107"/>
        <v>0</v>
      </c>
      <c r="BI379" s="145">
        <f t="shared" si="108"/>
        <v>0</v>
      </c>
      <c r="BJ379" s="14" t="s">
        <v>77</v>
      </c>
      <c r="BK379" s="145">
        <f t="shared" si="109"/>
        <v>10000</v>
      </c>
      <c r="BL379" s="14" t="s">
        <v>121</v>
      </c>
      <c r="BM379" s="144" t="s">
        <v>969</v>
      </c>
    </row>
    <row r="380" spans="1:65" s="2" customFormat="1" ht="16.5" customHeight="1">
      <c r="A380" s="26"/>
      <c r="B380" s="132"/>
      <c r="C380" s="133" t="s">
        <v>970</v>
      </c>
      <c r="D380" s="133" t="s">
        <v>183</v>
      </c>
      <c r="E380" s="134" t="s">
        <v>971</v>
      </c>
      <c r="F380" s="135" t="s">
        <v>972</v>
      </c>
      <c r="G380" s="136" t="s">
        <v>693</v>
      </c>
      <c r="H380" s="137">
        <v>1</v>
      </c>
      <c r="I380" s="138">
        <v>10000</v>
      </c>
      <c r="J380" s="138">
        <f t="shared" si="100"/>
        <v>10000</v>
      </c>
      <c r="K380" s="139"/>
      <c r="L380" s="27"/>
      <c r="M380" s="140" t="s">
        <v>1</v>
      </c>
      <c r="N380" s="141" t="s">
        <v>34</v>
      </c>
      <c r="O380" s="142">
        <v>0</v>
      </c>
      <c r="P380" s="142">
        <f t="shared" si="101"/>
        <v>0</v>
      </c>
      <c r="Q380" s="142">
        <v>0</v>
      </c>
      <c r="R380" s="142">
        <f t="shared" si="102"/>
        <v>0</v>
      </c>
      <c r="S380" s="142">
        <v>0</v>
      </c>
      <c r="T380" s="143">
        <f t="shared" si="103"/>
        <v>0</v>
      </c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R380" s="144" t="s">
        <v>121</v>
      </c>
      <c r="AT380" s="144" t="s">
        <v>183</v>
      </c>
      <c r="AU380" s="144" t="s">
        <v>77</v>
      </c>
      <c r="AY380" s="14" t="s">
        <v>182</v>
      </c>
      <c r="BE380" s="145">
        <f t="shared" si="104"/>
        <v>10000</v>
      </c>
      <c r="BF380" s="145">
        <f t="shared" si="105"/>
        <v>0</v>
      </c>
      <c r="BG380" s="145">
        <f t="shared" si="106"/>
        <v>0</v>
      </c>
      <c r="BH380" s="145">
        <f t="shared" si="107"/>
        <v>0</v>
      </c>
      <c r="BI380" s="145">
        <f t="shared" si="108"/>
        <v>0</v>
      </c>
      <c r="BJ380" s="14" t="s">
        <v>77</v>
      </c>
      <c r="BK380" s="145">
        <f t="shared" si="109"/>
        <v>10000</v>
      </c>
      <c r="BL380" s="14" t="s">
        <v>121</v>
      </c>
      <c r="BM380" s="144" t="s">
        <v>973</v>
      </c>
    </row>
    <row r="381" spans="1:65" s="11" customFormat="1" ht="25.9" customHeight="1">
      <c r="B381" s="122"/>
      <c r="D381" s="123" t="s">
        <v>68</v>
      </c>
      <c r="E381" s="124" t="s">
        <v>974</v>
      </c>
      <c r="F381" s="124" t="s">
        <v>975</v>
      </c>
      <c r="J381" s="125">
        <f>BK381</f>
        <v>968135.52</v>
      </c>
      <c r="L381" s="122"/>
      <c r="M381" s="126"/>
      <c r="N381" s="127"/>
      <c r="O381" s="127"/>
      <c r="P381" s="128">
        <f>SUM(P382:P396)</f>
        <v>0</v>
      </c>
      <c r="Q381" s="127"/>
      <c r="R381" s="128">
        <f>SUM(R382:R396)</f>
        <v>0</v>
      </c>
      <c r="S381" s="127"/>
      <c r="T381" s="129">
        <f>SUM(T382:T396)</f>
        <v>0</v>
      </c>
      <c r="AR381" s="123" t="s">
        <v>79</v>
      </c>
      <c r="AT381" s="130" t="s">
        <v>68</v>
      </c>
      <c r="AU381" s="130" t="s">
        <v>69</v>
      </c>
      <c r="AY381" s="123" t="s">
        <v>182</v>
      </c>
      <c r="BK381" s="131">
        <f>SUM(BK382:BK396)</f>
        <v>968135.52</v>
      </c>
    </row>
    <row r="382" spans="1:65" s="2" customFormat="1" ht="16.5" customHeight="1">
      <c r="A382" s="26"/>
      <c r="B382" s="132"/>
      <c r="C382" s="133" t="s">
        <v>578</v>
      </c>
      <c r="D382" s="133" t="s">
        <v>183</v>
      </c>
      <c r="E382" s="134" t="s">
        <v>976</v>
      </c>
      <c r="F382" s="135" t="s">
        <v>977</v>
      </c>
      <c r="G382" s="136" t="s">
        <v>197</v>
      </c>
      <c r="H382" s="137">
        <v>26.4</v>
      </c>
      <c r="I382" s="138">
        <v>787.5</v>
      </c>
      <c r="J382" s="138">
        <f t="shared" ref="J382:J396" si="110">ROUND(I382*H382,2)</f>
        <v>20790</v>
      </c>
      <c r="K382" s="139"/>
      <c r="L382" s="27"/>
      <c r="M382" s="140" t="s">
        <v>1</v>
      </c>
      <c r="N382" s="141" t="s">
        <v>34</v>
      </c>
      <c r="O382" s="142">
        <v>0</v>
      </c>
      <c r="P382" s="142">
        <f t="shared" ref="P382:P396" si="111">O382*H382</f>
        <v>0</v>
      </c>
      <c r="Q382" s="142">
        <v>0</v>
      </c>
      <c r="R382" s="142">
        <f t="shared" ref="R382:R396" si="112">Q382*H382</f>
        <v>0</v>
      </c>
      <c r="S382" s="142">
        <v>0</v>
      </c>
      <c r="T382" s="143">
        <f t="shared" ref="T382:T396" si="113">S382*H382</f>
        <v>0</v>
      </c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R382" s="144" t="s">
        <v>121</v>
      </c>
      <c r="AT382" s="144" t="s">
        <v>183</v>
      </c>
      <c r="AU382" s="144" t="s">
        <v>77</v>
      </c>
      <c r="AY382" s="14" t="s">
        <v>182</v>
      </c>
      <c r="BE382" s="145">
        <f t="shared" ref="BE382:BE396" si="114">IF(N382="základní",J382,0)</f>
        <v>20790</v>
      </c>
      <c r="BF382" s="145">
        <f t="shared" ref="BF382:BF396" si="115">IF(N382="snížená",J382,0)</f>
        <v>0</v>
      </c>
      <c r="BG382" s="145">
        <f t="shared" ref="BG382:BG396" si="116">IF(N382="zákl. přenesená",J382,0)</f>
        <v>0</v>
      </c>
      <c r="BH382" s="145">
        <f t="shared" ref="BH382:BH396" si="117">IF(N382="sníž. přenesená",J382,0)</f>
        <v>0</v>
      </c>
      <c r="BI382" s="145">
        <f t="shared" ref="BI382:BI396" si="118">IF(N382="nulová",J382,0)</f>
        <v>0</v>
      </c>
      <c r="BJ382" s="14" t="s">
        <v>77</v>
      </c>
      <c r="BK382" s="145">
        <f t="shared" ref="BK382:BK396" si="119">ROUND(I382*H382,2)</f>
        <v>20790</v>
      </c>
      <c r="BL382" s="14" t="s">
        <v>121</v>
      </c>
      <c r="BM382" s="144" t="s">
        <v>978</v>
      </c>
    </row>
    <row r="383" spans="1:65" s="2" customFormat="1" ht="16.5" customHeight="1">
      <c r="A383" s="26"/>
      <c r="B383" s="132"/>
      <c r="C383" s="133" t="s">
        <v>979</v>
      </c>
      <c r="D383" s="133" t="s">
        <v>183</v>
      </c>
      <c r="E383" s="134" t="s">
        <v>980</v>
      </c>
      <c r="F383" s="135" t="s">
        <v>981</v>
      </c>
      <c r="G383" s="136" t="s">
        <v>186</v>
      </c>
      <c r="H383" s="137">
        <v>6</v>
      </c>
      <c r="I383" s="138">
        <v>1890</v>
      </c>
      <c r="J383" s="138">
        <f t="shared" si="110"/>
        <v>11340</v>
      </c>
      <c r="K383" s="139"/>
      <c r="L383" s="27"/>
      <c r="M383" s="140" t="s">
        <v>1</v>
      </c>
      <c r="N383" s="141" t="s">
        <v>34</v>
      </c>
      <c r="O383" s="142">
        <v>0</v>
      </c>
      <c r="P383" s="142">
        <f t="shared" si="111"/>
        <v>0</v>
      </c>
      <c r="Q383" s="142">
        <v>0</v>
      </c>
      <c r="R383" s="142">
        <f t="shared" si="112"/>
        <v>0</v>
      </c>
      <c r="S383" s="142">
        <v>0</v>
      </c>
      <c r="T383" s="143">
        <f t="shared" si="113"/>
        <v>0</v>
      </c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R383" s="144" t="s">
        <v>121</v>
      </c>
      <c r="AT383" s="144" t="s">
        <v>183</v>
      </c>
      <c r="AU383" s="144" t="s">
        <v>77</v>
      </c>
      <c r="AY383" s="14" t="s">
        <v>182</v>
      </c>
      <c r="BE383" s="145">
        <f t="shared" si="114"/>
        <v>11340</v>
      </c>
      <c r="BF383" s="145">
        <f t="shared" si="115"/>
        <v>0</v>
      </c>
      <c r="BG383" s="145">
        <f t="shared" si="116"/>
        <v>0</v>
      </c>
      <c r="BH383" s="145">
        <f t="shared" si="117"/>
        <v>0</v>
      </c>
      <c r="BI383" s="145">
        <f t="shared" si="118"/>
        <v>0</v>
      </c>
      <c r="BJ383" s="14" t="s">
        <v>77</v>
      </c>
      <c r="BK383" s="145">
        <f t="shared" si="119"/>
        <v>11340</v>
      </c>
      <c r="BL383" s="14" t="s">
        <v>121</v>
      </c>
      <c r="BM383" s="144" t="s">
        <v>982</v>
      </c>
    </row>
    <row r="384" spans="1:65" s="2" customFormat="1" ht="16.5" customHeight="1">
      <c r="A384" s="26"/>
      <c r="B384" s="132"/>
      <c r="C384" s="133" t="s">
        <v>582</v>
      </c>
      <c r="D384" s="133" t="s">
        <v>183</v>
      </c>
      <c r="E384" s="134" t="s">
        <v>983</v>
      </c>
      <c r="F384" s="135" t="s">
        <v>984</v>
      </c>
      <c r="G384" s="136" t="s">
        <v>197</v>
      </c>
      <c r="H384" s="137">
        <v>3.6</v>
      </c>
      <c r="I384" s="138">
        <v>483</v>
      </c>
      <c r="J384" s="138">
        <f t="shared" si="110"/>
        <v>1738.8</v>
      </c>
      <c r="K384" s="139"/>
      <c r="L384" s="27"/>
      <c r="M384" s="140" t="s">
        <v>1</v>
      </c>
      <c r="N384" s="141" t="s">
        <v>34</v>
      </c>
      <c r="O384" s="142">
        <v>0</v>
      </c>
      <c r="P384" s="142">
        <f t="shared" si="111"/>
        <v>0</v>
      </c>
      <c r="Q384" s="142">
        <v>0</v>
      </c>
      <c r="R384" s="142">
        <f t="shared" si="112"/>
        <v>0</v>
      </c>
      <c r="S384" s="142">
        <v>0</v>
      </c>
      <c r="T384" s="143">
        <f t="shared" si="113"/>
        <v>0</v>
      </c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R384" s="144" t="s">
        <v>121</v>
      </c>
      <c r="AT384" s="144" t="s">
        <v>183</v>
      </c>
      <c r="AU384" s="144" t="s">
        <v>77</v>
      </c>
      <c r="AY384" s="14" t="s">
        <v>182</v>
      </c>
      <c r="BE384" s="145">
        <f t="shared" si="114"/>
        <v>1738.8</v>
      </c>
      <c r="BF384" s="145">
        <f t="shared" si="115"/>
        <v>0</v>
      </c>
      <c r="BG384" s="145">
        <f t="shared" si="116"/>
        <v>0</v>
      </c>
      <c r="BH384" s="145">
        <f t="shared" si="117"/>
        <v>0</v>
      </c>
      <c r="BI384" s="145">
        <f t="shared" si="118"/>
        <v>0</v>
      </c>
      <c r="BJ384" s="14" t="s">
        <v>77</v>
      </c>
      <c r="BK384" s="145">
        <f t="shared" si="119"/>
        <v>1738.8</v>
      </c>
      <c r="BL384" s="14" t="s">
        <v>121</v>
      </c>
      <c r="BM384" s="144" t="s">
        <v>985</v>
      </c>
    </row>
    <row r="385" spans="1:65" s="2" customFormat="1" ht="21.75" customHeight="1">
      <c r="A385" s="26"/>
      <c r="B385" s="132"/>
      <c r="C385" s="133" t="s">
        <v>986</v>
      </c>
      <c r="D385" s="133" t="s">
        <v>183</v>
      </c>
      <c r="E385" s="134" t="s">
        <v>987</v>
      </c>
      <c r="F385" s="135" t="s">
        <v>988</v>
      </c>
      <c r="G385" s="136" t="s">
        <v>186</v>
      </c>
      <c r="H385" s="137">
        <v>2</v>
      </c>
      <c r="I385" s="138">
        <v>6825</v>
      </c>
      <c r="J385" s="138">
        <f t="shared" si="110"/>
        <v>13650</v>
      </c>
      <c r="K385" s="139"/>
      <c r="L385" s="27"/>
      <c r="M385" s="140" t="s">
        <v>1</v>
      </c>
      <c r="N385" s="141" t="s">
        <v>34</v>
      </c>
      <c r="O385" s="142">
        <v>0</v>
      </c>
      <c r="P385" s="142">
        <f t="shared" si="111"/>
        <v>0</v>
      </c>
      <c r="Q385" s="142">
        <v>0</v>
      </c>
      <c r="R385" s="142">
        <f t="shared" si="112"/>
        <v>0</v>
      </c>
      <c r="S385" s="142">
        <v>0</v>
      </c>
      <c r="T385" s="143">
        <f t="shared" si="113"/>
        <v>0</v>
      </c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R385" s="144" t="s">
        <v>121</v>
      </c>
      <c r="AT385" s="144" t="s">
        <v>183</v>
      </c>
      <c r="AU385" s="144" t="s">
        <v>77</v>
      </c>
      <c r="AY385" s="14" t="s">
        <v>182</v>
      </c>
      <c r="BE385" s="145">
        <f t="shared" si="114"/>
        <v>13650</v>
      </c>
      <c r="BF385" s="145">
        <f t="shared" si="115"/>
        <v>0</v>
      </c>
      <c r="BG385" s="145">
        <f t="shared" si="116"/>
        <v>0</v>
      </c>
      <c r="BH385" s="145">
        <f t="shared" si="117"/>
        <v>0</v>
      </c>
      <c r="BI385" s="145">
        <f t="shared" si="118"/>
        <v>0</v>
      </c>
      <c r="BJ385" s="14" t="s">
        <v>77</v>
      </c>
      <c r="BK385" s="145">
        <f t="shared" si="119"/>
        <v>13650</v>
      </c>
      <c r="BL385" s="14" t="s">
        <v>121</v>
      </c>
      <c r="BM385" s="144" t="s">
        <v>989</v>
      </c>
    </row>
    <row r="386" spans="1:65" s="2" customFormat="1" ht="16.5" customHeight="1">
      <c r="A386" s="26"/>
      <c r="B386" s="132"/>
      <c r="C386" s="133" t="s">
        <v>585</v>
      </c>
      <c r="D386" s="133" t="s">
        <v>183</v>
      </c>
      <c r="E386" s="134" t="s">
        <v>990</v>
      </c>
      <c r="F386" s="135" t="s">
        <v>991</v>
      </c>
      <c r="G386" s="136" t="s">
        <v>236</v>
      </c>
      <c r="H386" s="137">
        <v>12</v>
      </c>
      <c r="I386" s="138">
        <v>1732.5</v>
      </c>
      <c r="J386" s="138">
        <f t="shared" si="110"/>
        <v>20790</v>
      </c>
      <c r="K386" s="139"/>
      <c r="L386" s="27"/>
      <c r="M386" s="140" t="s">
        <v>1</v>
      </c>
      <c r="N386" s="141" t="s">
        <v>34</v>
      </c>
      <c r="O386" s="142">
        <v>0</v>
      </c>
      <c r="P386" s="142">
        <f t="shared" si="111"/>
        <v>0</v>
      </c>
      <c r="Q386" s="142">
        <v>0</v>
      </c>
      <c r="R386" s="142">
        <f t="shared" si="112"/>
        <v>0</v>
      </c>
      <c r="S386" s="142">
        <v>0</v>
      </c>
      <c r="T386" s="143">
        <f t="shared" si="113"/>
        <v>0</v>
      </c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R386" s="144" t="s">
        <v>121</v>
      </c>
      <c r="AT386" s="144" t="s">
        <v>183</v>
      </c>
      <c r="AU386" s="144" t="s">
        <v>77</v>
      </c>
      <c r="AY386" s="14" t="s">
        <v>182</v>
      </c>
      <c r="BE386" s="145">
        <f t="shared" si="114"/>
        <v>20790</v>
      </c>
      <c r="BF386" s="145">
        <f t="shared" si="115"/>
        <v>0</v>
      </c>
      <c r="BG386" s="145">
        <f t="shared" si="116"/>
        <v>0</v>
      </c>
      <c r="BH386" s="145">
        <f t="shared" si="117"/>
        <v>0</v>
      </c>
      <c r="BI386" s="145">
        <f t="shared" si="118"/>
        <v>0</v>
      </c>
      <c r="BJ386" s="14" t="s">
        <v>77</v>
      </c>
      <c r="BK386" s="145">
        <f t="shared" si="119"/>
        <v>20790</v>
      </c>
      <c r="BL386" s="14" t="s">
        <v>121</v>
      </c>
      <c r="BM386" s="144" t="s">
        <v>992</v>
      </c>
    </row>
    <row r="387" spans="1:65" s="2" customFormat="1" ht="21.75" customHeight="1">
      <c r="A387" s="26"/>
      <c r="B387" s="132"/>
      <c r="C387" s="133" t="s">
        <v>993</v>
      </c>
      <c r="D387" s="133" t="s">
        <v>183</v>
      </c>
      <c r="E387" s="134" t="s">
        <v>994</v>
      </c>
      <c r="F387" s="135" t="s">
        <v>995</v>
      </c>
      <c r="G387" s="136" t="s">
        <v>197</v>
      </c>
      <c r="H387" s="137">
        <v>9.1</v>
      </c>
      <c r="I387" s="138">
        <v>8190</v>
      </c>
      <c r="J387" s="138">
        <f t="shared" si="110"/>
        <v>74529</v>
      </c>
      <c r="K387" s="139"/>
      <c r="L387" s="27"/>
      <c r="M387" s="140" t="s">
        <v>1</v>
      </c>
      <c r="N387" s="141" t="s">
        <v>34</v>
      </c>
      <c r="O387" s="142">
        <v>0</v>
      </c>
      <c r="P387" s="142">
        <f t="shared" si="111"/>
        <v>0</v>
      </c>
      <c r="Q387" s="142">
        <v>0</v>
      </c>
      <c r="R387" s="142">
        <f t="shared" si="112"/>
        <v>0</v>
      </c>
      <c r="S387" s="142">
        <v>0</v>
      </c>
      <c r="T387" s="143">
        <f t="shared" si="113"/>
        <v>0</v>
      </c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R387" s="144" t="s">
        <v>121</v>
      </c>
      <c r="AT387" s="144" t="s">
        <v>183</v>
      </c>
      <c r="AU387" s="144" t="s">
        <v>77</v>
      </c>
      <c r="AY387" s="14" t="s">
        <v>182</v>
      </c>
      <c r="BE387" s="145">
        <f t="shared" si="114"/>
        <v>74529</v>
      </c>
      <c r="BF387" s="145">
        <f t="shared" si="115"/>
        <v>0</v>
      </c>
      <c r="BG387" s="145">
        <f t="shared" si="116"/>
        <v>0</v>
      </c>
      <c r="BH387" s="145">
        <f t="shared" si="117"/>
        <v>0</v>
      </c>
      <c r="BI387" s="145">
        <f t="shared" si="118"/>
        <v>0</v>
      </c>
      <c r="BJ387" s="14" t="s">
        <v>77</v>
      </c>
      <c r="BK387" s="145">
        <f t="shared" si="119"/>
        <v>74529</v>
      </c>
      <c r="BL387" s="14" t="s">
        <v>121</v>
      </c>
      <c r="BM387" s="144" t="s">
        <v>996</v>
      </c>
    </row>
    <row r="388" spans="1:65" s="2" customFormat="1" ht="16.5" customHeight="1">
      <c r="A388" s="26"/>
      <c r="B388" s="132"/>
      <c r="C388" s="133" t="s">
        <v>589</v>
      </c>
      <c r="D388" s="133" t="s">
        <v>183</v>
      </c>
      <c r="E388" s="134" t="s">
        <v>997</v>
      </c>
      <c r="F388" s="135" t="s">
        <v>998</v>
      </c>
      <c r="G388" s="136" t="s">
        <v>999</v>
      </c>
      <c r="H388" s="137">
        <v>1920</v>
      </c>
      <c r="I388" s="138">
        <v>71.400000000000006</v>
      </c>
      <c r="J388" s="138">
        <f t="shared" si="110"/>
        <v>137088</v>
      </c>
      <c r="K388" s="139"/>
      <c r="L388" s="27"/>
      <c r="M388" s="140" t="s">
        <v>1</v>
      </c>
      <c r="N388" s="141" t="s">
        <v>34</v>
      </c>
      <c r="O388" s="142">
        <v>0</v>
      </c>
      <c r="P388" s="142">
        <f t="shared" si="111"/>
        <v>0</v>
      </c>
      <c r="Q388" s="142">
        <v>0</v>
      </c>
      <c r="R388" s="142">
        <f t="shared" si="112"/>
        <v>0</v>
      </c>
      <c r="S388" s="142">
        <v>0</v>
      </c>
      <c r="T388" s="143">
        <f t="shared" si="113"/>
        <v>0</v>
      </c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R388" s="144" t="s">
        <v>121</v>
      </c>
      <c r="AT388" s="144" t="s">
        <v>183</v>
      </c>
      <c r="AU388" s="144" t="s">
        <v>77</v>
      </c>
      <c r="AY388" s="14" t="s">
        <v>182</v>
      </c>
      <c r="BE388" s="145">
        <f t="shared" si="114"/>
        <v>137088</v>
      </c>
      <c r="BF388" s="145">
        <f t="shared" si="115"/>
        <v>0</v>
      </c>
      <c r="BG388" s="145">
        <f t="shared" si="116"/>
        <v>0</v>
      </c>
      <c r="BH388" s="145">
        <f t="shared" si="117"/>
        <v>0</v>
      </c>
      <c r="BI388" s="145">
        <f t="shared" si="118"/>
        <v>0</v>
      </c>
      <c r="BJ388" s="14" t="s">
        <v>77</v>
      </c>
      <c r="BK388" s="145">
        <f t="shared" si="119"/>
        <v>137088</v>
      </c>
      <c r="BL388" s="14" t="s">
        <v>121</v>
      </c>
      <c r="BM388" s="144" t="s">
        <v>1000</v>
      </c>
    </row>
    <row r="389" spans="1:65" s="2" customFormat="1" ht="16.5" customHeight="1">
      <c r="A389" s="26"/>
      <c r="B389" s="132"/>
      <c r="C389" s="133" t="s">
        <v>1001</v>
      </c>
      <c r="D389" s="133" t="s">
        <v>183</v>
      </c>
      <c r="E389" s="134" t="s">
        <v>1002</v>
      </c>
      <c r="F389" s="135" t="s">
        <v>1003</v>
      </c>
      <c r="G389" s="136" t="s">
        <v>186</v>
      </c>
      <c r="H389" s="137">
        <v>1</v>
      </c>
      <c r="I389" s="138">
        <v>166950</v>
      </c>
      <c r="J389" s="138">
        <f t="shared" si="110"/>
        <v>166950</v>
      </c>
      <c r="K389" s="139"/>
      <c r="L389" s="27"/>
      <c r="M389" s="140" t="s">
        <v>1</v>
      </c>
      <c r="N389" s="141" t="s">
        <v>34</v>
      </c>
      <c r="O389" s="142">
        <v>0</v>
      </c>
      <c r="P389" s="142">
        <f t="shared" si="111"/>
        <v>0</v>
      </c>
      <c r="Q389" s="142">
        <v>0</v>
      </c>
      <c r="R389" s="142">
        <f t="shared" si="112"/>
        <v>0</v>
      </c>
      <c r="S389" s="142">
        <v>0</v>
      </c>
      <c r="T389" s="143">
        <f t="shared" si="113"/>
        <v>0</v>
      </c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R389" s="144" t="s">
        <v>121</v>
      </c>
      <c r="AT389" s="144" t="s">
        <v>183</v>
      </c>
      <c r="AU389" s="144" t="s">
        <v>77</v>
      </c>
      <c r="AY389" s="14" t="s">
        <v>182</v>
      </c>
      <c r="BE389" s="145">
        <f t="shared" si="114"/>
        <v>166950</v>
      </c>
      <c r="BF389" s="145">
        <f t="shared" si="115"/>
        <v>0</v>
      </c>
      <c r="BG389" s="145">
        <f t="shared" si="116"/>
        <v>0</v>
      </c>
      <c r="BH389" s="145">
        <f t="shared" si="117"/>
        <v>0</v>
      </c>
      <c r="BI389" s="145">
        <f t="shared" si="118"/>
        <v>0</v>
      </c>
      <c r="BJ389" s="14" t="s">
        <v>77</v>
      </c>
      <c r="BK389" s="145">
        <f t="shared" si="119"/>
        <v>166950</v>
      </c>
      <c r="BL389" s="14" t="s">
        <v>121</v>
      </c>
      <c r="BM389" s="144" t="s">
        <v>1004</v>
      </c>
    </row>
    <row r="390" spans="1:65" s="2" customFormat="1" ht="16.5" customHeight="1">
      <c r="A390" s="26"/>
      <c r="B390" s="132"/>
      <c r="C390" s="133" t="s">
        <v>592</v>
      </c>
      <c r="D390" s="133" t="s">
        <v>183</v>
      </c>
      <c r="E390" s="134" t="s">
        <v>1005</v>
      </c>
      <c r="F390" s="135" t="s">
        <v>1006</v>
      </c>
      <c r="G390" s="136" t="s">
        <v>236</v>
      </c>
      <c r="H390" s="137">
        <v>27.8</v>
      </c>
      <c r="I390" s="138">
        <v>3412.5</v>
      </c>
      <c r="J390" s="138">
        <f t="shared" si="110"/>
        <v>94867.5</v>
      </c>
      <c r="K390" s="139"/>
      <c r="L390" s="27"/>
      <c r="M390" s="140" t="s">
        <v>1</v>
      </c>
      <c r="N390" s="141" t="s">
        <v>34</v>
      </c>
      <c r="O390" s="142">
        <v>0</v>
      </c>
      <c r="P390" s="142">
        <f t="shared" si="111"/>
        <v>0</v>
      </c>
      <c r="Q390" s="142">
        <v>0</v>
      </c>
      <c r="R390" s="142">
        <f t="shared" si="112"/>
        <v>0</v>
      </c>
      <c r="S390" s="142">
        <v>0</v>
      </c>
      <c r="T390" s="143">
        <f t="shared" si="113"/>
        <v>0</v>
      </c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R390" s="144" t="s">
        <v>121</v>
      </c>
      <c r="AT390" s="144" t="s">
        <v>183</v>
      </c>
      <c r="AU390" s="144" t="s">
        <v>77</v>
      </c>
      <c r="AY390" s="14" t="s">
        <v>182</v>
      </c>
      <c r="BE390" s="145">
        <f t="shared" si="114"/>
        <v>94867.5</v>
      </c>
      <c r="BF390" s="145">
        <f t="shared" si="115"/>
        <v>0</v>
      </c>
      <c r="BG390" s="145">
        <f t="shared" si="116"/>
        <v>0</v>
      </c>
      <c r="BH390" s="145">
        <f t="shared" si="117"/>
        <v>0</v>
      </c>
      <c r="BI390" s="145">
        <f t="shared" si="118"/>
        <v>0</v>
      </c>
      <c r="BJ390" s="14" t="s">
        <v>77</v>
      </c>
      <c r="BK390" s="145">
        <f t="shared" si="119"/>
        <v>94867.5</v>
      </c>
      <c r="BL390" s="14" t="s">
        <v>121</v>
      </c>
      <c r="BM390" s="144" t="s">
        <v>1007</v>
      </c>
    </row>
    <row r="391" spans="1:65" s="2" customFormat="1" ht="16.5" customHeight="1">
      <c r="A391" s="26"/>
      <c r="B391" s="132"/>
      <c r="C391" s="133" t="s">
        <v>1008</v>
      </c>
      <c r="D391" s="133" t="s">
        <v>183</v>
      </c>
      <c r="E391" s="134" t="s">
        <v>1009</v>
      </c>
      <c r="F391" s="135" t="s">
        <v>1010</v>
      </c>
      <c r="G391" s="136" t="s">
        <v>236</v>
      </c>
      <c r="H391" s="137">
        <v>2.7</v>
      </c>
      <c r="I391" s="138">
        <v>8925</v>
      </c>
      <c r="J391" s="138">
        <f t="shared" si="110"/>
        <v>24097.5</v>
      </c>
      <c r="K391" s="139"/>
      <c r="L391" s="27"/>
      <c r="M391" s="140" t="s">
        <v>1</v>
      </c>
      <c r="N391" s="141" t="s">
        <v>34</v>
      </c>
      <c r="O391" s="142">
        <v>0</v>
      </c>
      <c r="P391" s="142">
        <f t="shared" si="111"/>
        <v>0</v>
      </c>
      <c r="Q391" s="142">
        <v>0</v>
      </c>
      <c r="R391" s="142">
        <f t="shared" si="112"/>
        <v>0</v>
      </c>
      <c r="S391" s="142">
        <v>0</v>
      </c>
      <c r="T391" s="143">
        <f t="shared" si="113"/>
        <v>0</v>
      </c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R391" s="144" t="s">
        <v>121</v>
      </c>
      <c r="AT391" s="144" t="s">
        <v>183</v>
      </c>
      <c r="AU391" s="144" t="s">
        <v>77</v>
      </c>
      <c r="AY391" s="14" t="s">
        <v>182</v>
      </c>
      <c r="BE391" s="145">
        <f t="shared" si="114"/>
        <v>24097.5</v>
      </c>
      <c r="BF391" s="145">
        <f t="shared" si="115"/>
        <v>0</v>
      </c>
      <c r="BG391" s="145">
        <f t="shared" si="116"/>
        <v>0</v>
      </c>
      <c r="BH391" s="145">
        <f t="shared" si="117"/>
        <v>0</v>
      </c>
      <c r="BI391" s="145">
        <f t="shared" si="118"/>
        <v>0</v>
      </c>
      <c r="BJ391" s="14" t="s">
        <v>77</v>
      </c>
      <c r="BK391" s="145">
        <f t="shared" si="119"/>
        <v>24097.5</v>
      </c>
      <c r="BL391" s="14" t="s">
        <v>121</v>
      </c>
      <c r="BM391" s="144" t="s">
        <v>1011</v>
      </c>
    </row>
    <row r="392" spans="1:65" s="2" customFormat="1" ht="16.5" customHeight="1">
      <c r="A392" s="26"/>
      <c r="B392" s="132"/>
      <c r="C392" s="133" t="s">
        <v>596</v>
      </c>
      <c r="D392" s="133" t="s">
        <v>183</v>
      </c>
      <c r="E392" s="134" t="s">
        <v>1012</v>
      </c>
      <c r="F392" s="135" t="s">
        <v>1013</v>
      </c>
      <c r="G392" s="136" t="s">
        <v>236</v>
      </c>
      <c r="H392" s="137">
        <v>2.7</v>
      </c>
      <c r="I392" s="138">
        <v>11025</v>
      </c>
      <c r="J392" s="138">
        <f t="shared" si="110"/>
        <v>29767.5</v>
      </c>
      <c r="K392" s="139"/>
      <c r="L392" s="27"/>
      <c r="M392" s="140" t="s">
        <v>1</v>
      </c>
      <c r="N392" s="141" t="s">
        <v>34</v>
      </c>
      <c r="O392" s="142">
        <v>0</v>
      </c>
      <c r="P392" s="142">
        <f t="shared" si="111"/>
        <v>0</v>
      </c>
      <c r="Q392" s="142">
        <v>0</v>
      </c>
      <c r="R392" s="142">
        <f t="shared" si="112"/>
        <v>0</v>
      </c>
      <c r="S392" s="142">
        <v>0</v>
      </c>
      <c r="T392" s="143">
        <f t="shared" si="113"/>
        <v>0</v>
      </c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R392" s="144" t="s">
        <v>121</v>
      </c>
      <c r="AT392" s="144" t="s">
        <v>183</v>
      </c>
      <c r="AU392" s="144" t="s">
        <v>77</v>
      </c>
      <c r="AY392" s="14" t="s">
        <v>182</v>
      </c>
      <c r="BE392" s="145">
        <f t="shared" si="114"/>
        <v>29767.5</v>
      </c>
      <c r="BF392" s="145">
        <f t="shared" si="115"/>
        <v>0</v>
      </c>
      <c r="BG392" s="145">
        <f t="shared" si="116"/>
        <v>0</v>
      </c>
      <c r="BH392" s="145">
        <f t="shared" si="117"/>
        <v>0</v>
      </c>
      <c r="BI392" s="145">
        <f t="shared" si="118"/>
        <v>0</v>
      </c>
      <c r="BJ392" s="14" t="s">
        <v>77</v>
      </c>
      <c r="BK392" s="145">
        <f t="shared" si="119"/>
        <v>29767.5</v>
      </c>
      <c r="BL392" s="14" t="s">
        <v>121</v>
      </c>
      <c r="BM392" s="144" t="s">
        <v>1014</v>
      </c>
    </row>
    <row r="393" spans="1:65" s="2" customFormat="1" ht="21.75" customHeight="1">
      <c r="A393" s="26"/>
      <c r="B393" s="132"/>
      <c r="C393" s="133" t="s">
        <v>1015</v>
      </c>
      <c r="D393" s="133" t="s">
        <v>183</v>
      </c>
      <c r="E393" s="134" t="s">
        <v>1016</v>
      </c>
      <c r="F393" s="135" t="s">
        <v>1017</v>
      </c>
      <c r="G393" s="136" t="s">
        <v>319</v>
      </c>
      <c r="H393" s="137">
        <v>1</v>
      </c>
      <c r="I393" s="138">
        <v>297872.21999999997</v>
      </c>
      <c r="J393" s="138">
        <f t="shared" si="110"/>
        <v>297872.21999999997</v>
      </c>
      <c r="K393" s="139"/>
      <c r="L393" s="27"/>
      <c r="M393" s="140" t="s">
        <v>1</v>
      </c>
      <c r="N393" s="141" t="s">
        <v>34</v>
      </c>
      <c r="O393" s="142">
        <v>0</v>
      </c>
      <c r="P393" s="142">
        <f t="shared" si="111"/>
        <v>0</v>
      </c>
      <c r="Q393" s="142">
        <v>0</v>
      </c>
      <c r="R393" s="142">
        <f t="shared" si="112"/>
        <v>0</v>
      </c>
      <c r="S393" s="142">
        <v>0</v>
      </c>
      <c r="T393" s="143">
        <f t="shared" si="113"/>
        <v>0</v>
      </c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R393" s="144" t="s">
        <v>121</v>
      </c>
      <c r="AT393" s="144" t="s">
        <v>183</v>
      </c>
      <c r="AU393" s="144" t="s">
        <v>77</v>
      </c>
      <c r="AY393" s="14" t="s">
        <v>182</v>
      </c>
      <c r="BE393" s="145">
        <f t="shared" si="114"/>
        <v>297872.21999999997</v>
      </c>
      <c r="BF393" s="145">
        <f t="shared" si="115"/>
        <v>0</v>
      </c>
      <c r="BG393" s="145">
        <f t="shared" si="116"/>
        <v>0</v>
      </c>
      <c r="BH393" s="145">
        <f t="shared" si="117"/>
        <v>0</v>
      </c>
      <c r="BI393" s="145">
        <f t="shared" si="118"/>
        <v>0</v>
      </c>
      <c r="BJ393" s="14" t="s">
        <v>77</v>
      </c>
      <c r="BK393" s="145">
        <f t="shared" si="119"/>
        <v>297872.21999999997</v>
      </c>
      <c r="BL393" s="14" t="s">
        <v>121</v>
      </c>
      <c r="BM393" s="144" t="s">
        <v>1018</v>
      </c>
    </row>
    <row r="394" spans="1:65" s="2" customFormat="1" ht="16.5" customHeight="1">
      <c r="A394" s="26"/>
      <c r="B394" s="132"/>
      <c r="C394" s="133" t="s">
        <v>599</v>
      </c>
      <c r="D394" s="133" t="s">
        <v>183</v>
      </c>
      <c r="E394" s="134" t="s">
        <v>1019</v>
      </c>
      <c r="F394" s="135" t="s">
        <v>1020</v>
      </c>
      <c r="G394" s="136" t="s">
        <v>1021</v>
      </c>
      <c r="H394" s="137">
        <v>31</v>
      </c>
      <c r="I394" s="138">
        <v>525</v>
      </c>
      <c r="J394" s="138">
        <f t="shared" si="110"/>
        <v>16275</v>
      </c>
      <c r="K394" s="139"/>
      <c r="L394" s="27"/>
      <c r="M394" s="140" t="s">
        <v>1</v>
      </c>
      <c r="N394" s="141" t="s">
        <v>34</v>
      </c>
      <c r="O394" s="142">
        <v>0</v>
      </c>
      <c r="P394" s="142">
        <f t="shared" si="111"/>
        <v>0</v>
      </c>
      <c r="Q394" s="142">
        <v>0</v>
      </c>
      <c r="R394" s="142">
        <f t="shared" si="112"/>
        <v>0</v>
      </c>
      <c r="S394" s="142">
        <v>0</v>
      </c>
      <c r="T394" s="143">
        <f t="shared" si="113"/>
        <v>0</v>
      </c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R394" s="144" t="s">
        <v>121</v>
      </c>
      <c r="AT394" s="144" t="s">
        <v>183</v>
      </c>
      <c r="AU394" s="144" t="s">
        <v>77</v>
      </c>
      <c r="AY394" s="14" t="s">
        <v>182</v>
      </c>
      <c r="BE394" s="145">
        <f t="shared" si="114"/>
        <v>16275</v>
      </c>
      <c r="BF394" s="145">
        <f t="shared" si="115"/>
        <v>0</v>
      </c>
      <c r="BG394" s="145">
        <f t="shared" si="116"/>
        <v>0</v>
      </c>
      <c r="BH394" s="145">
        <f t="shared" si="117"/>
        <v>0</v>
      </c>
      <c r="BI394" s="145">
        <f t="shared" si="118"/>
        <v>0</v>
      </c>
      <c r="BJ394" s="14" t="s">
        <v>77</v>
      </c>
      <c r="BK394" s="145">
        <f t="shared" si="119"/>
        <v>16275</v>
      </c>
      <c r="BL394" s="14" t="s">
        <v>121</v>
      </c>
      <c r="BM394" s="144" t="s">
        <v>1022</v>
      </c>
    </row>
    <row r="395" spans="1:65" s="2" customFormat="1" ht="16.5" customHeight="1">
      <c r="A395" s="26"/>
      <c r="B395" s="132"/>
      <c r="C395" s="133" t="s">
        <v>1023</v>
      </c>
      <c r="D395" s="133" t="s">
        <v>183</v>
      </c>
      <c r="E395" s="134" t="s">
        <v>1024</v>
      </c>
      <c r="F395" s="135" t="s">
        <v>1025</v>
      </c>
      <c r="G395" s="136" t="s">
        <v>1021</v>
      </c>
      <c r="H395" s="137">
        <v>19</v>
      </c>
      <c r="I395" s="138">
        <v>2520</v>
      </c>
      <c r="J395" s="138">
        <f t="shared" si="110"/>
        <v>47880</v>
      </c>
      <c r="K395" s="139"/>
      <c r="L395" s="27"/>
      <c r="M395" s="140" t="s">
        <v>1</v>
      </c>
      <c r="N395" s="141" t="s">
        <v>34</v>
      </c>
      <c r="O395" s="142">
        <v>0</v>
      </c>
      <c r="P395" s="142">
        <f t="shared" si="111"/>
        <v>0</v>
      </c>
      <c r="Q395" s="142">
        <v>0</v>
      </c>
      <c r="R395" s="142">
        <f t="shared" si="112"/>
        <v>0</v>
      </c>
      <c r="S395" s="142">
        <v>0</v>
      </c>
      <c r="T395" s="143">
        <f t="shared" si="113"/>
        <v>0</v>
      </c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R395" s="144" t="s">
        <v>121</v>
      </c>
      <c r="AT395" s="144" t="s">
        <v>183</v>
      </c>
      <c r="AU395" s="144" t="s">
        <v>77</v>
      </c>
      <c r="AY395" s="14" t="s">
        <v>182</v>
      </c>
      <c r="BE395" s="145">
        <f t="shared" si="114"/>
        <v>47880</v>
      </c>
      <c r="BF395" s="145">
        <f t="shared" si="115"/>
        <v>0</v>
      </c>
      <c r="BG395" s="145">
        <f t="shared" si="116"/>
        <v>0</v>
      </c>
      <c r="BH395" s="145">
        <f t="shared" si="117"/>
        <v>0</v>
      </c>
      <c r="BI395" s="145">
        <f t="shared" si="118"/>
        <v>0</v>
      </c>
      <c r="BJ395" s="14" t="s">
        <v>77</v>
      </c>
      <c r="BK395" s="145">
        <f t="shared" si="119"/>
        <v>47880</v>
      </c>
      <c r="BL395" s="14" t="s">
        <v>121</v>
      </c>
      <c r="BM395" s="144" t="s">
        <v>1026</v>
      </c>
    </row>
    <row r="396" spans="1:65" s="2" customFormat="1" ht="16.5" customHeight="1">
      <c r="A396" s="26"/>
      <c r="B396" s="132"/>
      <c r="C396" s="133" t="s">
        <v>603</v>
      </c>
      <c r="D396" s="133" t="s">
        <v>183</v>
      </c>
      <c r="E396" s="134" t="s">
        <v>1027</v>
      </c>
      <c r="F396" s="135" t="s">
        <v>1028</v>
      </c>
      <c r="G396" s="136" t="s">
        <v>693</v>
      </c>
      <c r="H396" s="137">
        <v>1</v>
      </c>
      <c r="I396" s="138">
        <v>10500</v>
      </c>
      <c r="J396" s="138">
        <f t="shared" si="110"/>
        <v>10500</v>
      </c>
      <c r="K396" s="139"/>
      <c r="L396" s="27"/>
      <c r="M396" s="140" t="s">
        <v>1</v>
      </c>
      <c r="N396" s="141" t="s">
        <v>34</v>
      </c>
      <c r="O396" s="142">
        <v>0</v>
      </c>
      <c r="P396" s="142">
        <f t="shared" si="111"/>
        <v>0</v>
      </c>
      <c r="Q396" s="142">
        <v>0</v>
      </c>
      <c r="R396" s="142">
        <f t="shared" si="112"/>
        <v>0</v>
      </c>
      <c r="S396" s="142">
        <v>0</v>
      </c>
      <c r="T396" s="143">
        <f t="shared" si="113"/>
        <v>0</v>
      </c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R396" s="144" t="s">
        <v>121</v>
      </c>
      <c r="AT396" s="144" t="s">
        <v>183</v>
      </c>
      <c r="AU396" s="144" t="s">
        <v>77</v>
      </c>
      <c r="AY396" s="14" t="s">
        <v>182</v>
      </c>
      <c r="BE396" s="145">
        <f t="shared" si="114"/>
        <v>10500</v>
      </c>
      <c r="BF396" s="145">
        <f t="shared" si="115"/>
        <v>0</v>
      </c>
      <c r="BG396" s="145">
        <f t="shared" si="116"/>
        <v>0</v>
      </c>
      <c r="BH396" s="145">
        <f t="shared" si="117"/>
        <v>0</v>
      </c>
      <c r="BI396" s="145">
        <f t="shared" si="118"/>
        <v>0</v>
      </c>
      <c r="BJ396" s="14" t="s">
        <v>77</v>
      </c>
      <c r="BK396" s="145">
        <f t="shared" si="119"/>
        <v>10500</v>
      </c>
      <c r="BL396" s="14" t="s">
        <v>121</v>
      </c>
      <c r="BM396" s="144" t="s">
        <v>1029</v>
      </c>
    </row>
    <row r="397" spans="1:65" s="11" customFormat="1" ht="25.9" customHeight="1">
      <c r="B397" s="122"/>
      <c r="D397" s="123" t="s">
        <v>68</v>
      </c>
      <c r="E397" s="124" t="s">
        <v>1030</v>
      </c>
      <c r="F397" s="124" t="s">
        <v>1031</v>
      </c>
      <c r="J397" s="125">
        <f>BK397</f>
        <v>35663.43</v>
      </c>
      <c r="L397" s="122"/>
      <c r="M397" s="126"/>
      <c r="N397" s="127"/>
      <c r="O397" s="127"/>
      <c r="P397" s="128">
        <f>SUM(P398:P404)</f>
        <v>0</v>
      </c>
      <c r="Q397" s="127"/>
      <c r="R397" s="128">
        <f>SUM(R398:R404)</f>
        <v>0</v>
      </c>
      <c r="S397" s="127"/>
      <c r="T397" s="129">
        <f>SUM(T398:T404)</f>
        <v>0</v>
      </c>
      <c r="AR397" s="123" t="s">
        <v>79</v>
      </c>
      <c r="AT397" s="130" t="s">
        <v>68</v>
      </c>
      <c r="AU397" s="130" t="s">
        <v>69</v>
      </c>
      <c r="AY397" s="123" t="s">
        <v>182</v>
      </c>
      <c r="BK397" s="131">
        <f>SUM(BK398:BK404)</f>
        <v>35663.43</v>
      </c>
    </row>
    <row r="398" spans="1:65" s="2" customFormat="1" ht="16.5" customHeight="1">
      <c r="A398" s="26"/>
      <c r="B398" s="132"/>
      <c r="C398" s="133" t="s">
        <v>1032</v>
      </c>
      <c r="D398" s="133" t="s">
        <v>183</v>
      </c>
      <c r="E398" s="134" t="s">
        <v>1033</v>
      </c>
      <c r="F398" s="135" t="s">
        <v>1034</v>
      </c>
      <c r="G398" s="136" t="s">
        <v>236</v>
      </c>
      <c r="H398" s="137">
        <v>21.77</v>
      </c>
      <c r="I398" s="138">
        <v>26.25</v>
      </c>
      <c r="J398" s="138">
        <f t="shared" ref="J398:J404" si="120">ROUND(I398*H398,2)</f>
        <v>571.46</v>
      </c>
      <c r="K398" s="139"/>
      <c r="L398" s="27"/>
      <c r="M398" s="140" t="s">
        <v>1</v>
      </c>
      <c r="N398" s="141" t="s">
        <v>34</v>
      </c>
      <c r="O398" s="142">
        <v>0</v>
      </c>
      <c r="P398" s="142">
        <f t="shared" ref="P398:P404" si="121">O398*H398</f>
        <v>0</v>
      </c>
      <c r="Q398" s="142">
        <v>0</v>
      </c>
      <c r="R398" s="142">
        <f t="shared" ref="R398:R404" si="122">Q398*H398</f>
        <v>0</v>
      </c>
      <c r="S398" s="142">
        <v>0</v>
      </c>
      <c r="T398" s="143">
        <f t="shared" ref="T398:T404" si="123">S398*H398</f>
        <v>0</v>
      </c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R398" s="144" t="s">
        <v>121</v>
      </c>
      <c r="AT398" s="144" t="s">
        <v>183</v>
      </c>
      <c r="AU398" s="144" t="s">
        <v>77</v>
      </c>
      <c r="AY398" s="14" t="s">
        <v>182</v>
      </c>
      <c r="BE398" s="145">
        <f t="shared" ref="BE398:BE404" si="124">IF(N398="základní",J398,0)</f>
        <v>571.46</v>
      </c>
      <c r="BF398" s="145">
        <f t="shared" ref="BF398:BF404" si="125">IF(N398="snížená",J398,0)</f>
        <v>0</v>
      </c>
      <c r="BG398" s="145">
        <f t="shared" ref="BG398:BG404" si="126">IF(N398="zákl. přenesená",J398,0)</f>
        <v>0</v>
      </c>
      <c r="BH398" s="145">
        <f t="shared" ref="BH398:BH404" si="127">IF(N398="sníž. přenesená",J398,0)</f>
        <v>0</v>
      </c>
      <c r="BI398" s="145">
        <f t="shared" ref="BI398:BI404" si="128">IF(N398="nulová",J398,0)</f>
        <v>0</v>
      </c>
      <c r="BJ398" s="14" t="s">
        <v>77</v>
      </c>
      <c r="BK398" s="145">
        <f t="shared" ref="BK398:BK404" si="129">ROUND(I398*H398,2)</f>
        <v>571.46</v>
      </c>
      <c r="BL398" s="14" t="s">
        <v>121</v>
      </c>
      <c r="BM398" s="144" t="s">
        <v>1035</v>
      </c>
    </row>
    <row r="399" spans="1:65" s="2" customFormat="1" ht="16.5" customHeight="1">
      <c r="A399" s="26"/>
      <c r="B399" s="132"/>
      <c r="C399" s="133" t="s">
        <v>606</v>
      </c>
      <c r="D399" s="133" t="s">
        <v>183</v>
      </c>
      <c r="E399" s="134" t="s">
        <v>1036</v>
      </c>
      <c r="F399" s="135" t="s">
        <v>1037</v>
      </c>
      <c r="G399" s="136" t="s">
        <v>236</v>
      </c>
      <c r="H399" s="137">
        <v>21.77</v>
      </c>
      <c r="I399" s="138">
        <v>10.5</v>
      </c>
      <c r="J399" s="138">
        <f t="shared" si="120"/>
        <v>228.59</v>
      </c>
      <c r="K399" s="139"/>
      <c r="L399" s="27"/>
      <c r="M399" s="140" t="s">
        <v>1</v>
      </c>
      <c r="N399" s="141" t="s">
        <v>34</v>
      </c>
      <c r="O399" s="142">
        <v>0</v>
      </c>
      <c r="P399" s="142">
        <f t="shared" si="121"/>
        <v>0</v>
      </c>
      <c r="Q399" s="142">
        <v>0</v>
      </c>
      <c r="R399" s="142">
        <f t="shared" si="122"/>
        <v>0</v>
      </c>
      <c r="S399" s="142">
        <v>0</v>
      </c>
      <c r="T399" s="143">
        <f t="shared" si="123"/>
        <v>0</v>
      </c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R399" s="144" t="s">
        <v>121</v>
      </c>
      <c r="AT399" s="144" t="s">
        <v>183</v>
      </c>
      <c r="AU399" s="144" t="s">
        <v>77</v>
      </c>
      <c r="AY399" s="14" t="s">
        <v>182</v>
      </c>
      <c r="BE399" s="145">
        <f t="shared" si="124"/>
        <v>228.59</v>
      </c>
      <c r="BF399" s="145">
        <f t="shared" si="125"/>
        <v>0</v>
      </c>
      <c r="BG399" s="145">
        <f t="shared" si="126"/>
        <v>0</v>
      </c>
      <c r="BH399" s="145">
        <f t="shared" si="127"/>
        <v>0</v>
      </c>
      <c r="BI399" s="145">
        <f t="shared" si="128"/>
        <v>0</v>
      </c>
      <c r="BJ399" s="14" t="s">
        <v>77</v>
      </c>
      <c r="BK399" s="145">
        <f t="shared" si="129"/>
        <v>228.59</v>
      </c>
      <c r="BL399" s="14" t="s">
        <v>121</v>
      </c>
      <c r="BM399" s="144" t="s">
        <v>1038</v>
      </c>
    </row>
    <row r="400" spans="1:65" s="2" customFormat="1" ht="16.5" customHeight="1">
      <c r="A400" s="26"/>
      <c r="B400" s="132"/>
      <c r="C400" s="133" t="s">
        <v>1039</v>
      </c>
      <c r="D400" s="133" t="s">
        <v>183</v>
      </c>
      <c r="E400" s="134" t="s">
        <v>1040</v>
      </c>
      <c r="F400" s="135" t="s">
        <v>1041</v>
      </c>
      <c r="G400" s="136" t="s">
        <v>197</v>
      </c>
      <c r="H400" s="137">
        <v>20</v>
      </c>
      <c r="I400" s="138">
        <v>131.25</v>
      </c>
      <c r="J400" s="138">
        <f t="shared" si="120"/>
        <v>2625</v>
      </c>
      <c r="K400" s="139"/>
      <c r="L400" s="27"/>
      <c r="M400" s="140" t="s">
        <v>1</v>
      </c>
      <c r="N400" s="141" t="s">
        <v>34</v>
      </c>
      <c r="O400" s="142">
        <v>0</v>
      </c>
      <c r="P400" s="142">
        <f t="shared" si="121"/>
        <v>0</v>
      </c>
      <c r="Q400" s="142">
        <v>0</v>
      </c>
      <c r="R400" s="142">
        <f t="shared" si="122"/>
        <v>0</v>
      </c>
      <c r="S400" s="142">
        <v>0</v>
      </c>
      <c r="T400" s="143">
        <f t="shared" si="123"/>
        <v>0</v>
      </c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R400" s="144" t="s">
        <v>121</v>
      </c>
      <c r="AT400" s="144" t="s">
        <v>183</v>
      </c>
      <c r="AU400" s="144" t="s">
        <v>77</v>
      </c>
      <c r="AY400" s="14" t="s">
        <v>182</v>
      </c>
      <c r="BE400" s="145">
        <f t="shared" si="124"/>
        <v>2625</v>
      </c>
      <c r="BF400" s="145">
        <f t="shared" si="125"/>
        <v>0</v>
      </c>
      <c r="BG400" s="145">
        <f t="shared" si="126"/>
        <v>0</v>
      </c>
      <c r="BH400" s="145">
        <f t="shared" si="127"/>
        <v>0</v>
      </c>
      <c r="BI400" s="145">
        <f t="shared" si="128"/>
        <v>0</v>
      </c>
      <c r="BJ400" s="14" t="s">
        <v>77</v>
      </c>
      <c r="BK400" s="145">
        <f t="shared" si="129"/>
        <v>2625</v>
      </c>
      <c r="BL400" s="14" t="s">
        <v>121</v>
      </c>
      <c r="BM400" s="144" t="s">
        <v>1042</v>
      </c>
    </row>
    <row r="401" spans="1:65" s="2" customFormat="1" ht="16.5" customHeight="1">
      <c r="A401" s="26"/>
      <c r="B401" s="132"/>
      <c r="C401" s="133" t="s">
        <v>611</v>
      </c>
      <c r="D401" s="133" t="s">
        <v>183</v>
      </c>
      <c r="E401" s="134" t="s">
        <v>1043</v>
      </c>
      <c r="F401" s="135" t="s">
        <v>1044</v>
      </c>
      <c r="G401" s="136" t="s">
        <v>197</v>
      </c>
      <c r="H401" s="137">
        <v>20</v>
      </c>
      <c r="I401" s="138">
        <v>26.25</v>
      </c>
      <c r="J401" s="138">
        <f t="shared" si="120"/>
        <v>525</v>
      </c>
      <c r="K401" s="139"/>
      <c r="L401" s="27"/>
      <c r="M401" s="140" t="s">
        <v>1</v>
      </c>
      <c r="N401" s="141" t="s">
        <v>34</v>
      </c>
      <c r="O401" s="142">
        <v>0</v>
      </c>
      <c r="P401" s="142">
        <f t="shared" si="121"/>
        <v>0</v>
      </c>
      <c r="Q401" s="142">
        <v>0</v>
      </c>
      <c r="R401" s="142">
        <f t="shared" si="122"/>
        <v>0</v>
      </c>
      <c r="S401" s="142">
        <v>0</v>
      </c>
      <c r="T401" s="143">
        <f t="shared" si="123"/>
        <v>0</v>
      </c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R401" s="144" t="s">
        <v>121</v>
      </c>
      <c r="AT401" s="144" t="s">
        <v>183</v>
      </c>
      <c r="AU401" s="144" t="s">
        <v>77</v>
      </c>
      <c r="AY401" s="14" t="s">
        <v>182</v>
      </c>
      <c r="BE401" s="145">
        <f t="shared" si="124"/>
        <v>525</v>
      </c>
      <c r="BF401" s="145">
        <f t="shared" si="125"/>
        <v>0</v>
      </c>
      <c r="BG401" s="145">
        <f t="shared" si="126"/>
        <v>0</v>
      </c>
      <c r="BH401" s="145">
        <f t="shared" si="127"/>
        <v>0</v>
      </c>
      <c r="BI401" s="145">
        <f t="shared" si="128"/>
        <v>0</v>
      </c>
      <c r="BJ401" s="14" t="s">
        <v>77</v>
      </c>
      <c r="BK401" s="145">
        <f t="shared" si="129"/>
        <v>525</v>
      </c>
      <c r="BL401" s="14" t="s">
        <v>121</v>
      </c>
      <c r="BM401" s="144" t="s">
        <v>1045</v>
      </c>
    </row>
    <row r="402" spans="1:65" s="2" customFormat="1" ht="16.5" customHeight="1">
      <c r="A402" s="26"/>
      <c r="B402" s="132"/>
      <c r="C402" s="133" t="s">
        <v>1046</v>
      </c>
      <c r="D402" s="133" t="s">
        <v>183</v>
      </c>
      <c r="E402" s="134" t="s">
        <v>1047</v>
      </c>
      <c r="F402" s="135" t="s">
        <v>1048</v>
      </c>
      <c r="G402" s="136" t="s">
        <v>236</v>
      </c>
      <c r="H402" s="137">
        <v>21.77</v>
      </c>
      <c r="I402" s="138">
        <v>577.5</v>
      </c>
      <c r="J402" s="138">
        <f t="shared" si="120"/>
        <v>12572.18</v>
      </c>
      <c r="K402" s="139"/>
      <c r="L402" s="27"/>
      <c r="M402" s="140" t="s">
        <v>1</v>
      </c>
      <c r="N402" s="141" t="s">
        <v>34</v>
      </c>
      <c r="O402" s="142">
        <v>0</v>
      </c>
      <c r="P402" s="142">
        <f t="shared" si="121"/>
        <v>0</v>
      </c>
      <c r="Q402" s="142">
        <v>0</v>
      </c>
      <c r="R402" s="142">
        <f t="shared" si="122"/>
        <v>0</v>
      </c>
      <c r="S402" s="142">
        <v>0</v>
      </c>
      <c r="T402" s="143">
        <f t="shared" si="123"/>
        <v>0</v>
      </c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R402" s="144" t="s">
        <v>121</v>
      </c>
      <c r="AT402" s="144" t="s">
        <v>183</v>
      </c>
      <c r="AU402" s="144" t="s">
        <v>77</v>
      </c>
      <c r="AY402" s="14" t="s">
        <v>182</v>
      </c>
      <c r="BE402" s="145">
        <f t="shared" si="124"/>
        <v>12572.18</v>
      </c>
      <c r="BF402" s="145">
        <f t="shared" si="125"/>
        <v>0</v>
      </c>
      <c r="BG402" s="145">
        <f t="shared" si="126"/>
        <v>0</v>
      </c>
      <c r="BH402" s="145">
        <f t="shared" si="127"/>
        <v>0</v>
      </c>
      <c r="BI402" s="145">
        <f t="shared" si="128"/>
        <v>0</v>
      </c>
      <c r="BJ402" s="14" t="s">
        <v>77</v>
      </c>
      <c r="BK402" s="145">
        <f t="shared" si="129"/>
        <v>12572.18</v>
      </c>
      <c r="BL402" s="14" t="s">
        <v>121</v>
      </c>
      <c r="BM402" s="144" t="s">
        <v>1049</v>
      </c>
    </row>
    <row r="403" spans="1:65" s="2" customFormat="1" ht="16.5" customHeight="1">
      <c r="A403" s="26"/>
      <c r="B403" s="132"/>
      <c r="C403" s="133" t="s">
        <v>615</v>
      </c>
      <c r="D403" s="133" t="s">
        <v>183</v>
      </c>
      <c r="E403" s="134" t="s">
        <v>1050</v>
      </c>
      <c r="F403" s="135" t="s">
        <v>1051</v>
      </c>
      <c r="G403" s="136" t="s">
        <v>236</v>
      </c>
      <c r="H403" s="137">
        <v>25.036000000000001</v>
      </c>
      <c r="I403" s="138">
        <v>450</v>
      </c>
      <c r="J403" s="138">
        <f t="shared" si="120"/>
        <v>11266.2</v>
      </c>
      <c r="K403" s="139"/>
      <c r="L403" s="27"/>
      <c r="M403" s="140" t="s">
        <v>1</v>
      </c>
      <c r="N403" s="141" t="s">
        <v>34</v>
      </c>
      <c r="O403" s="142">
        <v>0</v>
      </c>
      <c r="P403" s="142">
        <f t="shared" si="121"/>
        <v>0</v>
      </c>
      <c r="Q403" s="142">
        <v>0</v>
      </c>
      <c r="R403" s="142">
        <f t="shared" si="122"/>
        <v>0</v>
      </c>
      <c r="S403" s="142">
        <v>0</v>
      </c>
      <c r="T403" s="143">
        <f t="shared" si="123"/>
        <v>0</v>
      </c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R403" s="144" t="s">
        <v>121</v>
      </c>
      <c r="AT403" s="144" t="s">
        <v>183</v>
      </c>
      <c r="AU403" s="144" t="s">
        <v>77</v>
      </c>
      <c r="AY403" s="14" t="s">
        <v>182</v>
      </c>
      <c r="BE403" s="145">
        <f t="shared" si="124"/>
        <v>11266.2</v>
      </c>
      <c r="BF403" s="145">
        <f t="shared" si="125"/>
        <v>0</v>
      </c>
      <c r="BG403" s="145">
        <f t="shared" si="126"/>
        <v>0</v>
      </c>
      <c r="BH403" s="145">
        <f t="shared" si="127"/>
        <v>0</v>
      </c>
      <c r="BI403" s="145">
        <f t="shared" si="128"/>
        <v>0</v>
      </c>
      <c r="BJ403" s="14" t="s">
        <v>77</v>
      </c>
      <c r="BK403" s="145">
        <f t="shared" si="129"/>
        <v>11266.2</v>
      </c>
      <c r="BL403" s="14" t="s">
        <v>121</v>
      </c>
      <c r="BM403" s="144" t="s">
        <v>1052</v>
      </c>
    </row>
    <row r="404" spans="1:65" s="2" customFormat="1" ht="16.5" customHeight="1">
      <c r="A404" s="26"/>
      <c r="B404" s="132"/>
      <c r="C404" s="133" t="s">
        <v>1053</v>
      </c>
      <c r="D404" s="133" t="s">
        <v>183</v>
      </c>
      <c r="E404" s="134" t="s">
        <v>1054</v>
      </c>
      <c r="F404" s="135" t="s">
        <v>1055</v>
      </c>
      <c r="G404" s="136" t="s">
        <v>693</v>
      </c>
      <c r="H404" s="137">
        <v>1</v>
      </c>
      <c r="I404" s="138">
        <v>7875</v>
      </c>
      <c r="J404" s="138">
        <f t="shared" si="120"/>
        <v>7875</v>
      </c>
      <c r="K404" s="139"/>
      <c r="L404" s="27"/>
      <c r="M404" s="140" t="s">
        <v>1</v>
      </c>
      <c r="N404" s="141" t="s">
        <v>34</v>
      </c>
      <c r="O404" s="142">
        <v>0</v>
      </c>
      <c r="P404" s="142">
        <f t="shared" si="121"/>
        <v>0</v>
      </c>
      <c r="Q404" s="142">
        <v>0</v>
      </c>
      <c r="R404" s="142">
        <f t="shared" si="122"/>
        <v>0</v>
      </c>
      <c r="S404" s="142">
        <v>0</v>
      </c>
      <c r="T404" s="143">
        <f t="shared" si="123"/>
        <v>0</v>
      </c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R404" s="144" t="s">
        <v>121</v>
      </c>
      <c r="AT404" s="144" t="s">
        <v>183</v>
      </c>
      <c r="AU404" s="144" t="s">
        <v>77</v>
      </c>
      <c r="AY404" s="14" t="s">
        <v>182</v>
      </c>
      <c r="BE404" s="145">
        <f t="shared" si="124"/>
        <v>7875</v>
      </c>
      <c r="BF404" s="145">
        <f t="shared" si="125"/>
        <v>0</v>
      </c>
      <c r="BG404" s="145">
        <f t="shared" si="126"/>
        <v>0</v>
      </c>
      <c r="BH404" s="145">
        <f t="shared" si="127"/>
        <v>0</v>
      </c>
      <c r="BI404" s="145">
        <f t="shared" si="128"/>
        <v>0</v>
      </c>
      <c r="BJ404" s="14" t="s">
        <v>77</v>
      </c>
      <c r="BK404" s="145">
        <f t="shared" si="129"/>
        <v>7875</v>
      </c>
      <c r="BL404" s="14" t="s">
        <v>121</v>
      </c>
      <c r="BM404" s="144" t="s">
        <v>1056</v>
      </c>
    </row>
    <row r="405" spans="1:65" s="11" customFormat="1" ht="25.9" customHeight="1">
      <c r="B405" s="122"/>
      <c r="D405" s="123" t="s">
        <v>68</v>
      </c>
      <c r="E405" s="124" t="s">
        <v>1057</v>
      </c>
      <c r="F405" s="124" t="s">
        <v>1058</v>
      </c>
      <c r="J405" s="125">
        <f>BK405</f>
        <v>1163259.83</v>
      </c>
      <c r="L405" s="122"/>
      <c r="M405" s="126"/>
      <c r="N405" s="127"/>
      <c r="O405" s="127"/>
      <c r="P405" s="128">
        <f>SUM(P406:P411)</f>
        <v>0</v>
      </c>
      <c r="Q405" s="127"/>
      <c r="R405" s="128">
        <f>SUM(R406:R411)</f>
        <v>0</v>
      </c>
      <c r="S405" s="127"/>
      <c r="T405" s="129">
        <f>SUM(T406:T411)</f>
        <v>0</v>
      </c>
      <c r="AR405" s="123" t="s">
        <v>79</v>
      </c>
      <c r="AT405" s="130" t="s">
        <v>68</v>
      </c>
      <c r="AU405" s="130" t="s">
        <v>69</v>
      </c>
      <c r="AY405" s="123" t="s">
        <v>182</v>
      </c>
      <c r="BK405" s="131">
        <f>SUM(BK406:BK411)</f>
        <v>1163259.83</v>
      </c>
    </row>
    <row r="406" spans="1:65" s="2" customFormat="1" ht="16.5" customHeight="1">
      <c r="A406" s="26"/>
      <c r="B406" s="132"/>
      <c r="C406" s="133" t="s">
        <v>619</v>
      </c>
      <c r="D406" s="133" t="s">
        <v>183</v>
      </c>
      <c r="E406" s="134" t="s">
        <v>1059</v>
      </c>
      <c r="F406" s="135" t="s">
        <v>1060</v>
      </c>
      <c r="G406" s="136" t="s">
        <v>236</v>
      </c>
      <c r="H406" s="137">
        <v>785</v>
      </c>
      <c r="I406" s="138">
        <v>294</v>
      </c>
      <c r="J406" s="138">
        <f t="shared" ref="J406:J411" si="130">ROUND(I406*H406,2)</f>
        <v>230790</v>
      </c>
      <c r="K406" s="139"/>
      <c r="L406" s="27"/>
      <c r="M406" s="140" t="s">
        <v>1</v>
      </c>
      <c r="N406" s="141" t="s">
        <v>34</v>
      </c>
      <c r="O406" s="142">
        <v>0</v>
      </c>
      <c r="P406" s="142">
        <f t="shared" ref="P406:P411" si="131">O406*H406</f>
        <v>0</v>
      </c>
      <c r="Q406" s="142">
        <v>0</v>
      </c>
      <c r="R406" s="142">
        <f t="shared" ref="R406:R411" si="132">Q406*H406</f>
        <v>0</v>
      </c>
      <c r="S406" s="142">
        <v>0</v>
      </c>
      <c r="T406" s="143">
        <f t="shared" ref="T406:T411" si="133">S406*H406</f>
        <v>0</v>
      </c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R406" s="144" t="s">
        <v>121</v>
      </c>
      <c r="AT406" s="144" t="s">
        <v>183</v>
      </c>
      <c r="AU406" s="144" t="s">
        <v>77</v>
      </c>
      <c r="AY406" s="14" t="s">
        <v>182</v>
      </c>
      <c r="BE406" s="145">
        <f t="shared" ref="BE406:BE411" si="134">IF(N406="základní",J406,0)</f>
        <v>230790</v>
      </c>
      <c r="BF406" s="145">
        <f t="shared" ref="BF406:BF411" si="135">IF(N406="snížená",J406,0)</f>
        <v>0</v>
      </c>
      <c r="BG406" s="145">
        <f t="shared" ref="BG406:BG411" si="136">IF(N406="zákl. přenesená",J406,0)</f>
        <v>0</v>
      </c>
      <c r="BH406" s="145">
        <f t="shared" ref="BH406:BH411" si="137">IF(N406="sníž. přenesená",J406,0)</f>
        <v>0</v>
      </c>
      <c r="BI406" s="145">
        <f t="shared" ref="BI406:BI411" si="138">IF(N406="nulová",J406,0)</f>
        <v>0</v>
      </c>
      <c r="BJ406" s="14" t="s">
        <v>77</v>
      </c>
      <c r="BK406" s="145">
        <f t="shared" ref="BK406:BK411" si="139">ROUND(I406*H406,2)</f>
        <v>230790</v>
      </c>
      <c r="BL406" s="14" t="s">
        <v>121</v>
      </c>
      <c r="BM406" s="144" t="s">
        <v>1061</v>
      </c>
    </row>
    <row r="407" spans="1:65" s="2" customFormat="1" ht="16.5" customHeight="1">
      <c r="A407" s="26"/>
      <c r="B407" s="132"/>
      <c r="C407" s="133" t="s">
        <v>1062</v>
      </c>
      <c r="D407" s="133" t="s">
        <v>183</v>
      </c>
      <c r="E407" s="134" t="s">
        <v>1063</v>
      </c>
      <c r="F407" s="135" t="s">
        <v>1064</v>
      </c>
      <c r="G407" s="136" t="s">
        <v>236</v>
      </c>
      <c r="H407" s="137">
        <v>863.5</v>
      </c>
      <c r="I407" s="138">
        <v>525</v>
      </c>
      <c r="J407" s="138">
        <f t="shared" si="130"/>
        <v>453337.5</v>
      </c>
      <c r="K407" s="139"/>
      <c r="L407" s="27"/>
      <c r="M407" s="140" t="s">
        <v>1</v>
      </c>
      <c r="N407" s="141" t="s">
        <v>34</v>
      </c>
      <c r="O407" s="142">
        <v>0</v>
      </c>
      <c r="P407" s="142">
        <f t="shared" si="131"/>
        <v>0</v>
      </c>
      <c r="Q407" s="142">
        <v>0</v>
      </c>
      <c r="R407" s="142">
        <f t="shared" si="132"/>
        <v>0</v>
      </c>
      <c r="S407" s="142">
        <v>0</v>
      </c>
      <c r="T407" s="143">
        <f t="shared" si="133"/>
        <v>0</v>
      </c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R407" s="144" t="s">
        <v>121</v>
      </c>
      <c r="AT407" s="144" t="s">
        <v>183</v>
      </c>
      <c r="AU407" s="144" t="s">
        <v>77</v>
      </c>
      <c r="AY407" s="14" t="s">
        <v>182</v>
      </c>
      <c r="BE407" s="145">
        <f t="shared" si="134"/>
        <v>453337.5</v>
      </c>
      <c r="BF407" s="145">
        <f t="shared" si="135"/>
        <v>0</v>
      </c>
      <c r="BG407" s="145">
        <f t="shared" si="136"/>
        <v>0</v>
      </c>
      <c r="BH407" s="145">
        <f t="shared" si="137"/>
        <v>0</v>
      </c>
      <c r="BI407" s="145">
        <f t="shared" si="138"/>
        <v>0</v>
      </c>
      <c r="BJ407" s="14" t="s">
        <v>77</v>
      </c>
      <c r="BK407" s="145">
        <f t="shared" si="139"/>
        <v>453337.5</v>
      </c>
      <c r="BL407" s="14" t="s">
        <v>121</v>
      </c>
      <c r="BM407" s="144" t="s">
        <v>1065</v>
      </c>
    </row>
    <row r="408" spans="1:65" s="2" customFormat="1" ht="16.5" customHeight="1">
      <c r="A408" s="26"/>
      <c r="B408" s="132"/>
      <c r="C408" s="133" t="s">
        <v>622</v>
      </c>
      <c r="D408" s="133" t="s">
        <v>183</v>
      </c>
      <c r="E408" s="134" t="s">
        <v>1066</v>
      </c>
      <c r="F408" s="135" t="s">
        <v>1067</v>
      </c>
      <c r="G408" s="136" t="s">
        <v>197</v>
      </c>
      <c r="H408" s="137">
        <v>107.9</v>
      </c>
      <c r="I408" s="138">
        <v>26.25</v>
      </c>
      <c r="J408" s="138">
        <f t="shared" si="130"/>
        <v>2832.38</v>
      </c>
      <c r="K408" s="139"/>
      <c r="L408" s="27"/>
      <c r="M408" s="140" t="s">
        <v>1</v>
      </c>
      <c r="N408" s="141" t="s">
        <v>34</v>
      </c>
      <c r="O408" s="142">
        <v>0</v>
      </c>
      <c r="P408" s="142">
        <f t="shared" si="131"/>
        <v>0</v>
      </c>
      <c r="Q408" s="142">
        <v>0</v>
      </c>
      <c r="R408" s="142">
        <f t="shared" si="132"/>
        <v>0</v>
      </c>
      <c r="S408" s="142">
        <v>0</v>
      </c>
      <c r="T408" s="143">
        <f t="shared" si="133"/>
        <v>0</v>
      </c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R408" s="144" t="s">
        <v>121</v>
      </c>
      <c r="AT408" s="144" t="s">
        <v>183</v>
      </c>
      <c r="AU408" s="144" t="s">
        <v>77</v>
      </c>
      <c r="AY408" s="14" t="s">
        <v>182</v>
      </c>
      <c r="BE408" s="145">
        <f t="shared" si="134"/>
        <v>2832.38</v>
      </c>
      <c r="BF408" s="145">
        <f t="shared" si="135"/>
        <v>0</v>
      </c>
      <c r="BG408" s="145">
        <f t="shared" si="136"/>
        <v>0</v>
      </c>
      <c r="BH408" s="145">
        <f t="shared" si="137"/>
        <v>0</v>
      </c>
      <c r="BI408" s="145">
        <f t="shared" si="138"/>
        <v>0</v>
      </c>
      <c r="BJ408" s="14" t="s">
        <v>77</v>
      </c>
      <c r="BK408" s="145">
        <f t="shared" si="139"/>
        <v>2832.38</v>
      </c>
      <c r="BL408" s="14" t="s">
        <v>121</v>
      </c>
      <c r="BM408" s="144" t="s">
        <v>1068</v>
      </c>
    </row>
    <row r="409" spans="1:65" s="2" customFormat="1" ht="16.5" customHeight="1">
      <c r="A409" s="26"/>
      <c r="B409" s="132"/>
      <c r="C409" s="133" t="s">
        <v>1069</v>
      </c>
      <c r="D409" s="133" t="s">
        <v>183</v>
      </c>
      <c r="E409" s="134" t="s">
        <v>1070</v>
      </c>
      <c r="F409" s="135" t="s">
        <v>1071</v>
      </c>
      <c r="G409" s="136" t="s">
        <v>197</v>
      </c>
      <c r="H409" s="137">
        <v>118.69</v>
      </c>
      <c r="I409" s="138">
        <v>105</v>
      </c>
      <c r="J409" s="138">
        <f t="shared" si="130"/>
        <v>12462.45</v>
      </c>
      <c r="K409" s="139"/>
      <c r="L409" s="27"/>
      <c r="M409" s="140" t="s">
        <v>1</v>
      </c>
      <c r="N409" s="141" t="s">
        <v>34</v>
      </c>
      <c r="O409" s="142">
        <v>0</v>
      </c>
      <c r="P409" s="142">
        <f t="shared" si="131"/>
        <v>0</v>
      </c>
      <c r="Q409" s="142">
        <v>0</v>
      </c>
      <c r="R409" s="142">
        <f t="shared" si="132"/>
        <v>0</v>
      </c>
      <c r="S409" s="142">
        <v>0</v>
      </c>
      <c r="T409" s="143">
        <f t="shared" si="133"/>
        <v>0</v>
      </c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R409" s="144" t="s">
        <v>121</v>
      </c>
      <c r="AT409" s="144" t="s">
        <v>183</v>
      </c>
      <c r="AU409" s="144" t="s">
        <v>77</v>
      </c>
      <c r="AY409" s="14" t="s">
        <v>182</v>
      </c>
      <c r="BE409" s="145">
        <f t="shared" si="134"/>
        <v>12462.45</v>
      </c>
      <c r="BF409" s="145">
        <f t="shared" si="135"/>
        <v>0</v>
      </c>
      <c r="BG409" s="145">
        <f t="shared" si="136"/>
        <v>0</v>
      </c>
      <c r="BH409" s="145">
        <f t="shared" si="137"/>
        <v>0</v>
      </c>
      <c r="BI409" s="145">
        <f t="shared" si="138"/>
        <v>0</v>
      </c>
      <c r="BJ409" s="14" t="s">
        <v>77</v>
      </c>
      <c r="BK409" s="145">
        <f t="shared" si="139"/>
        <v>12462.45</v>
      </c>
      <c r="BL409" s="14" t="s">
        <v>121</v>
      </c>
      <c r="BM409" s="144" t="s">
        <v>1072</v>
      </c>
    </row>
    <row r="410" spans="1:65" s="2" customFormat="1" ht="21.75" customHeight="1">
      <c r="A410" s="26"/>
      <c r="B410" s="132"/>
      <c r="C410" s="133" t="s">
        <v>626</v>
      </c>
      <c r="D410" s="133" t="s">
        <v>183</v>
      </c>
      <c r="E410" s="134" t="s">
        <v>1073</v>
      </c>
      <c r="F410" s="135" t="s">
        <v>1074</v>
      </c>
      <c r="G410" s="136" t="s">
        <v>236</v>
      </c>
      <c r="H410" s="137">
        <v>785</v>
      </c>
      <c r="I410" s="138">
        <v>577.5</v>
      </c>
      <c r="J410" s="138">
        <f t="shared" si="130"/>
        <v>453337.5</v>
      </c>
      <c r="K410" s="139"/>
      <c r="L410" s="27"/>
      <c r="M410" s="140" t="s">
        <v>1</v>
      </c>
      <c r="N410" s="141" t="s">
        <v>34</v>
      </c>
      <c r="O410" s="142">
        <v>0</v>
      </c>
      <c r="P410" s="142">
        <f t="shared" si="131"/>
        <v>0</v>
      </c>
      <c r="Q410" s="142">
        <v>0</v>
      </c>
      <c r="R410" s="142">
        <f t="shared" si="132"/>
        <v>0</v>
      </c>
      <c r="S410" s="142">
        <v>0</v>
      </c>
      <c r="T410" s="143">
        <f t="shared" si="133"/>
        <v>0</v>
      </c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R410" s="144" t="s">
        <v>121</v>
      </c>
      <c r="AT410" s="144" t="s">
        <v>183</v>
      </c>
      <c r="AU410" s="144" t="s">
        <v>77</v>
      </c>
      <c r="AY410" s="14" t="s">
        <v>182</v>
      </c>
      <c r="BE410" s="145">
        <f t="shared" si="134"/>
        <v>453337.5</v>
      </c>
      <c r="BF410" s="145">
        <f t="shared" si="135"/>
        <v>0</v>
      </c>
      <c r="BG410" s="145">
        <f t="shared" si="136"/>
        <v>0</v>
      </c>
      <c r="BH410" s="145">
        <f t="shared" si="137"/>
        <v>0</v>
      </c>
      <c r="BI410" s="145">
        <f t="shared" si="138"/>
        <v>0</v>
      </c>
      <c r="BJ410" s="14" t="s">
        <v>77</v>
      </c>
      <c r="BK410" s="145">
        <f t="shared" si="139"/>
        <v>453337.5</v>
      </c>
      <c r="BL410" s="14" t="s">
        <v>121</v>
      </c>
      <c r="BM410" s="144" t="s">
        <v>1075</v>
      </c>
    </row>
    <row r="411" spans="1:65" s="2" customFormat="1" ht="16.5" customHeight="1">
      <c r="A411" s="26"/>
      <c r="B411" s="132"/>
      <c r="C411" s="133" t="s">
        <v>1076</v>
      </c>
      <c r="D411" s="133" t="s">
        <v>183</v>
      </c>
      <c r="E411" s="134" t="s">
        <v>1077</v>
      </c>
      <c r="F411" s="135" t="s">
        <v>1078</v>
      </c>
      <c r="G411" s="136" t="s">
        <v>693</v>
      </c>
      <c r="H411" s="137">
        <v>1</v>
      </c>
      <c r="I411" s="138">
        <v>10500</v>
      </c>
      <c r="J411" s="138">
        <f t="shared" si="130"/>
        <v>10500</v>
      </c>
      <c r="K411" s="139"/>
      <c r="L411" s="27"/>
      <c r="M411" s="140" t="s">
        <v>1</v>
      </c>
      <c r="N411" s="141" t="s">
        <v>34</v>
      </c>
      <c r="O411" s="142">
        <v>0</v>
      </c>
      <c r="P411" s="142">
        <f t="shared" si="131"/>
        <v>0</v>
      </c>
      <c r="Q411" s="142">
        <v>0</v>
      </c>
      <c r="R411" s="142">
        <f t="shared" si="132"/>
        <v>0</v>
      </c>
      <c r="S411" s="142">
        <v>0</v>
      </c>
      <c r="T411" s="143">
        <f t="shared" si="133"/>
        <v>0</v>
      </c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R411" s="144" t="s">
        <v>121</v>
      </c>
      <c r="AT411" s="144" t="s">
        <v>183</v>
      </c>
      <c r="AU411" s="144" t="s">
        <v>77</v>
      </c>
      <c r="AY411" s="14" t="s">
        <v>182</v>
      </c>
      <c r="BE411" s="145">
        <f t="shared" si="134"/>
        <v>10500</v>
      </c>
      <c r="BF411" s="145">
        <f t="shared" si="135"/>
        <v>0</v>
      </c>
      <c r="BG411" s="145">
        <f t="shared" si="136"/>
        <v>0</v>
      </c>
      <c r="BH411" s="145">
        <f t="shared" si="137"/>
        <v>0</v>
      </c>
      <c r="BI411" s="145">
        <f t="shared" si="138"/>
        <v>0</v>
      </c>
      <c r="BJ411" s="14" t="s">
        <v>77</v>
      </c>
      <c r="BK411" s="145">
        <f t="shared" si="139"/>
        <v>10500</v>
      </c>
      <c r="BL411" s="14" t="s">
        <v>121</v>
      </c>
      <c r="BM411" s="144" t="s">
        <v>1079</v>
      </c>
    </row>
    <row r="412" spans="1:65" s="11" customFormat="1" ht="25.9" customHeight="1">
      <c r="B412" s="122"/>
      <c r="D412" s="123" t="s">
        <v>68</v>
      </c>
      <c r="E412" s="124" t="s">
        <v>1080</v>
      </c>
      <c r="F412" s="124" t="s">
        <v>1081</v>
      </c>
      <c r="J412" s="125">
        <f>BK412</f>
        <v>573968.03</v>
      </c>
      <c r="L412" s="122"/>
      <c r="M412" s="126"/>
      <c r="N412" s="127"/>
      <c r="O412" s="127"/>
      <c r="P412" s="128">
        <f>SUM(P413:P414)</f>
        <v>0</v>
      </c>
      <c r="Q412" s="127"/>
      <c r="R412" s="128">
        <f>SUM(R413:R414)</f>
        <v>0</v>
      </c>
      <c r="S412" s="127"/>
      <c r="T412" s="129">
        <f>SUM(T413:T414)</f>
        <v>0</v>
      </c>
      <c r="AR412" s="123" t="s">
        <v>79</v>
      </c>
      <c r="AT412" s="130" t="s">
        <v>68</v>
      </c>
      <c r="AU412" s="130" t="s">
        <v>69</v>
      </c>
      <c r="AY412" s="123" t="s">
        <v>182</v>
      </c>
      <c r="BK412" s="131">
        <f>SUM(BK413:BK414)</f>
        <v>573968.03</v>
      </c>
    </row>
    <row r="413" spans="1:65" s="2" customFormat="1" ht="21.75" customHeight="1">
      <c r="A413" s="26"/>
      <c r="B413" s="132"/>
      <c r="C413" s="133" t="s">
        <v>630</v>
      </c>
      <c r="D413" s="133" t="s">
        <v>183</v>
      </c>
      <c r="E413" s="134" t="s">
        <v>1082</v>
      </c>
      <c r="F413" s="135" t="s">
        <v>1083</v>
      </c>
      <c r="G413" s="136" t="s">
        <v>236</v>
      </c>
      <c r="H413" s="137">
        <v>369.51600000000002</v>
      </c>
      <c r="I413" s="138">
        <v>1533</v>
      </c>
      <c r="J413" s="138">
        <f>ROUND(I413*H413,2)</f>
        <v>566468.03</v>
      </c>
      <c r="K413" s="139"/>
      <c r="L413" s="27"/>
      <c r="M413" s="140" t="s">
        <v>1</v>
      </c>
      <c r="N413" s="141" t="s">
        <v>34</v>
      </c>
      <c r="O413" s="142">
        <v>0</v>
      </c>
      <c r="P413" s="142">
        <f>O413*H413</f>
        <v>0</v>
      </c>
      <c r="Q413" s="142">
        <v>0</v>
      </c>
      <c r="R413" s="142">
        <f>Q413*H413</f>
        <v>0</v>
      </c>
      <c r="S413" s="142">
        <v>0</v>
      </c>
      <c r="T413" s="143">
        <f>S413*H413</f>
        <v>0</v>
      </c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R413" s="144" t="s">
        <v>121</v>
      </c>
      <c r="AT413" s="144" t="s">
        <v>183</v>
      </c>
      <c r="AU413" s="144" t="s">
        <v>77</v>
      </c>
      <c r="AY413" s="14" t="s">
        <v>182</v>
      </c>
      <c r="BE413" s="145">
        <f>IF(N413="základní",J413,0)</f>
        <v>566468.03</v>
      </c>
      <c r="BF413" s="145">
        <f>IF(N413="snížená",J413,0)</f>
        <v>0</v>
      </c>
      <c r="BG413" s="145">
        <f>IF(N413="zákl. přenesená",J413,0)</f>
        <v>0</v>
      </c>
      <c r="BH413" s="145">
        <f>IF(N413="sníž. přenesená",J413,0)</f>
        <v>0</v>
      </c>
      <c r="BI413" s="145">
        <f>IF(N413="nulová",J413,0)</f>
        <v>0</v>
      </c>
      <c r="BJ413" s="14" t="s">
        <v>77</v>
      </c>
      <c r="BK413" s="145">
        <f>ROUND(I413*H413,2)</f>
        <v>566468.03</v>
      </c>
      <c r="BL413" s="14" t="s">
        <v>121</v>
      </c>
      <c r="BM413" s="144" t="s">
        <v>1084</v>
      </c>
    </row>
    <row r="414" spans="1:65" s="2" customFormat="1" ht="16.5" customHeight="1">
      <c r="A414" s="26"/>
      <c r="B414" s="132"/>
      <c r="C414" s="133" t="s">
        <v>1085</v>
      </c>
      <c r="D414" s="133" t="s">
        <v>183</v>
      </c>
      <c r="E414" s="134" t="s">
        <v>1086</v>
      </c>
      <c r="F414" s="135" t="s">
        <v>1087</v>
      </c>
      <c r="G414" s="136" t="s">
        <v>693</v>
      </c>
      <c r="H414" s="137">
        <v>1</v>
      </c>
      <c r="I414" s="138">
        <v>7500</v>
      </c>
      <c r="J414" s="138">
        <f>ROUND(I414*H414,2)</f>
        <v>7500</v>
      </c>
      <c r="K414" s="139"/>
      <c r="L414" s="27"/>
      <c r="M414" s="140" t="s">
        <v>1</v>
      </c>
      <c r="N414" s="141" t="s">
        <v>34</v>
      </c>
      <c r="O414" s="142">
        <v>0</v>
      </c>
      <c r="P414" s="142">
        <f>O414*H414</f>
        <v>0</v>
      </c>
      <c r="Q414" s="142">
        <v>0</v>
      </c>
      <c r="R414" s="142">
        <f>Q414*H414</f>
        <v>0</v>
      </c>
      <c r="S414" s="142">
        <v>0</v>
      </c>
      <c r="T414" s="143">
        <f>S414*H414</f>
        <v>0</v>
      </c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R414" s="144" t="s">
        <v>121</v>
      </c>
      <c r="AT414" s="144" t="s">
        <v>183</v>
      </c>
      <c r="AU414" s="144" t="s">
        <v>77</v>
      </c>
      <c r="AY414" s="14" t="s">
        <v>182</v>
      </c>
      <c r="BE414" s="145">
        <f>IF(N414="základní",J414,0)</f>
        <v>7500</v>
      </c>
      <c r="BF414" s="145">
        <f>IF(N414="snížená",J414,0)</f>
        <v>0</v>
      </c>
      <c r="BG414" s="145">
        <f>IF(N414="zákl. přenesená",J414,0)</f>
        <v>0</v>
      </c>
      <c r="BH414" s="145">
        <f>IF(N414="sníž. přenesená",J414,0)</f>
        <v>0</v>
      </c>
      <c r="BI414" s="145">
        <f>IF(N414="nulová",J414,0)</f>
        <v>0</v>
      </c>
      <c r="BJ414" s="14" t="s">
        <v>77</v>
      </c>
      <c r="BK414" s="145">
        <f>ROUND(I414*H414,2)</f>
        <v>7500</v>
      </c>
      <c r="BL414" s="14" t="s">
        <v>121</v>
      </c>
      <c r="BM414" s="144" t="s">
        <v>1088</v>
      </c>
    </row>
    <row r="415" spans="1:65" s="11" customFormat="1" ht="25.9" customHeight="1">
      <c r="B415" s="122"/>
      <c r="D415" s="123" t="s">
        <v>68</v>
      </c>
      <c r="E415" s="124" t="s">
        <v>1089</v>
      </c>
      <c r="F415" s="124" t="s">
        <v>1090</v>
      </c>
      <c r="J415" s="125">
        <f>BK415</f>
        <v>392402.14</v>
      </c>
      <c r="L415" s="122"/>
      <c r="M415" s="126"/>
      <c r="N415" s="127"/>
      <c r="O415" s="127"/>
      <c r="P415" s="128">
        <f>SUM(P416:P419)</f>
        <v>0</v>
      </c>
      <c r="Q415" s="127"/>
      <c r="R415" s="128">
        <f>SUM(R416:R419)</f>
        <v>0</v>
      </c>
      <c r="S415" s="127"/>
      <c r="T415" s="129">
        <f>SUM(T416:T419)</f>
        <v>0</v>
      </c>
      <c r="AR415" s="123" t="s">
        <v>79</v>
      </c>
      <c r="AT415" s="130" t="s">
        <v>68</v>
      </c>
      <c r="AU415" s="130" t="s">
        <v>69</v>
      </c>
      <c r="AY415" s="123" t="s">
        <v>182</v>
      </c>
      <c r="BK415" s="131">
        <f>SUM(BK416:BK419)</f>
        <v>392402.14</v>
      </c>
    </row>
    <row r="416" spans="1:65" s="2" customFormat="1" ht="16.5" customHeight="1">
      <c r="A416" s="26"/>
      <c r="B416" s="132"/>
      <c r="C416" s="133" t="s">
        <v>634</v>
      </c>
      <c r="D416" s="133" t="s">
        <v>183</v>
      </c>
      <c r="E416" s="134" t="s">
        <v>1091</v>
      </c>
      <c r="F416" s="135" t="s">
        <v>1092</v>
      </c>
      <c r="G416" s="136" t="s">
        <v>236</v>
      </c>
      <c r="H416" s="137">
        <v>46.164999999999999</v>
      </c>
      <c r="I416" s="138">
        <v>336</v>
      </c>
      <c r="J416" s="138">
        <f>ROUND(I416*H416,2)</f>
        <v>15511.44</v>
      </c>
      <c r="K416" s="139"/>
      <c r="L416" s="27"/>
      <c r="M416" s="140" t="s">
        <v>1</v>
      </c>
      <c r="N416" s="141" t="s">
        <v>34</v>
      </c>
      <c r="O416" s="142">
        <v>0</v>
      </c>
      <c r="P416" s="142">
        <f>O416*H416</f>
        <v>0</v>
      </c>
      <c r="Q416" s="142">
        <v>0</v>
      </c>
      <c r="R416" s="142">
        <f>Q416*H416</f>
        <v>0</v>
      </c>
      <c r="S416" s="142">
        <v>0</v>
      </c>
      <c r="T416" s="143">
        <f>S416*H416</f>
        <v>0</v>
      </c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R416" s="144" t="s">
        <v>121</v>
      </c>
      <c r="AT416" s="144" t="s">
        <v>183</v>
      </c>
      <c r="AU416" s="144" t="s">
        <v>77</v>
      </c>
      <c r="AY416" s="14" t="s">
        <v>182</v>
      </c>
      <c r="BE416" s="145">
        <f>IF(N416="základní",J416,0)</f>
        <v>15511.44</v>
      </c>
      <c r="BF416" s="145">
        <f>IF(N416="snížená",J416,0)</f>
        <v>0</v>
      </c>
      <c r="BG416" s="145">
        <f>IF(N416="zákl. přenesená",J416,0)</f>
        <v>0</v>
      </c>
      <c r="BH416" s="145">
        <f>IF(N416="sníž. přenesená",J416,0)</f>
        <v>0</v>
      </c>
      <c r="BI416" s="145">
        <f>IF(N416="nulová",J416,0)</f>
        <v>0</v>
      </c>
      <c r="BJ416" s="14" t="s">
        <v>77</v>
      </c>
      <c r="BK416" s="145">
        <f>ROUND(I416*H416,2)</f>
        <v>15511.44</v>
      </c>
      <c r="BL416" s="14" t="s">
        <v>121</v>
      </c>
      <c r="BM416" s="144" t="s">
        <v>1093</v>
      </c>
    </row>
    <row r="417" spans="1:65" s="2" customFormat="1" ht="16.5" customHeight="1">
      <c r="A417" s="26"/>
      <c r="B417" s="132"/>
      <c r="C417" s="133" t="s">
        <v>1094</v>
      </c>
      <c r="D417" s="133" t="s">
        <v>183</v>
      </c>
      <c r="E417" s="134" t="s">
        <v>1095</v>
      </c>
      <c r="F417" s="135" t="s">
        <v>1096</v>
      </c>
      <c r="G417" s="136" t="s">
        <v>236</v>
      </c>
      <c r="H417" s="137">
        <v>2934.0720000000001</v>
      </c>
      <c r="I417" s="138">
        <v>89.25</v>
      </c>
      <c r="J417" s="138">
        <f>ROUND(I417*H417,2)</f>
        <v>261865.93</v>
      </c>
      <c r="K417" s="139"/>
      <c r="L417" s="27"/>
      <c r="M417" s="140" t="s">
        <v>1</v>
      </c>
      <c r="N417" s="141" t="s">
        <v>34</v>
      </c>
      <c r="O417" s="142">
        <v>0</v>
      </c>
      <c r="P417" s="142">
        <f>O417*H417</f>
        <v>0</v>
      </c>
      <c r="Q417" s="142">
        <v>0</v>
      </c>
      <c r="R417" s="142">
        <f>Q417*H417</f>
        <v>0</v>
      </c>
      <c r="S417" s="142">
        <v>0</v>
      </c>
      <c r="T417" s="143">
        <f>S417*H417</f>
        <v>0</v>
      </c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R417" s="144" t="s">
        <v>121</v>
      </c>
      <c r="AT417" s="144" t="s">
        <v>183</v>
      </c>
      <c r="AU417" s="144" t="s">
        <v>77</v>
      </c>
      <c r="AY417" s="14" t="s">
        <v>182</v>
      </c>
      <c r="BE417" s="145">
        <f>IF(N417="základní",J417,0)</f>
        <v>261865.93</v>
      </c>
      <c r="BF417" s="145">
        <f>IF(N417="snížená",J417,0)</f>
        <v>0</v>
      </c>
      <c r="BG417" s="145">
        <f>IF(N417="zákl. přenesená",J417,0)</f>
        <v>0</v>
      </c>
      <c r="BH417" s="145">
        <f>IF(N417="sníž. přenesená",J417,0)</f>
        <v>0</v>
      </c>
      <c r="BI417" s="145">
        <f>IF(N417="nulová",J417,0)</f>
        <v>0</v>
      </c>
      <c r="BJ417" s="14" t="s">
        <v>77</v>
      </c>
      <c r="BK417" s="145">
        <f>ROUND(I417*H417,2)</f>
        <v>261865.93</v>
      </c>
      <c r="BL417" s="14" t="s">
        <v>121</v>
      </c>
      <c r="BM417" s="144" t="s">
        <v>1097</v>
      </c>
    </row>
    <row r="418" spans="1:65" s="2" customFormat="1" ht="16.5" customHeight="1">
      <c r="A418" s="26"/>
      <c r="B418" s="132"/>
      <c r="C418" s="133" t="s">
        <v>637</v>
      </c>
      <c r="D418" s="133" t="s">
        <v>183</v>
      </c>
      <c r="E418" s="134" t="s">
        <v>1098</v>
      </c>
      <c r="F418" s="135" t="s">
        <v>1099</v>
      </c>
      <c r="G418" s="136" t="s">
        <v>236</v>
      </c>
      <c r="H418" s="137">
        <v>248.17</v>
      </c>
      <c r="I418" s="138">
        <v>231</v>
      </c>
      <c r="J418" s="138">
        <f>ROUND(I418*H418,2)</f>
        <v>57327.27</v>
      </c>
      <c r="K418" s="139"/>
      <c r="L418" s="27"/>
      <c r="M418" s="140" t="s">
        <v>1</v>
      </c>
      <c r="N418" s="141" t="s">
        <v>34</v>
      </c>
      <c r="O418" s="142">
        <v>0</v>
      </c>
      <c r="P418" s="142">
        <f>O418*H418</f>
        <v>0</v>
      </c>
      <c r="Q418" s="142">
        <v>0</v>
      </c>
      <c r="R418" s="142">
        <f>Q418*H418</f>
        <v>0</v>
      </c>
      <c r="S418" s="142">
        <v>0</v>
      </c>
      <c r="T418" s="143">
        <f>S418*H418</f>
        <v>0</v>
      </c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R418" s="144" t="s">
        <v>121</v>
      </c>
      <c r="AT418" s="144" t="s">
        <v>183</v>
      </c>
      <c r="AU418" s="144" t="s">
        <v>77</v>
      </c>
      <c r="AY418" s="14" t="s">
        <v>182</v>
      </c>
      <c r="BE418" s="145">
        <f>IF(N418="základní",J418,0)</f>
        <v>57327.27</v>
      </c>
      <c r="BF418" s="145">
        <f>IF(N418="snížená",J418,0)</f>
        <v>0</v>
      </c>
      <c r="BG418" s="145">
        <f>IF(N418="zákl. přenesená",J418,0)</f>
        <v>0</v>
      </c>
      <c r="BH418" s="145">
        <f>IF(N418="sníž. přenesená",J418,0)</f>
        <v>0</v>
      </c>
      <c r="BI418" s="145">
        <f>IF(N418="nulová",J418,0)</f>
        <v>0</v>
      </c>
      <c r="BJ418" s="14" t="s">
        <v>77</v>
      </c>
      <c r="BK418" s="145">
        <f>ROUND(I418*H418,2)</f>
        <v>57327.27</v>
      </c>
      <c r="BL418" s="14" t="s">
        <v>121</v>
      </c>
      <c r="BM418" s="144" t="s">
        <v>1100</v>
      </c>
    </row>
    <row r="419" spans="1:65" s="2" customFormat="1" ht="16.5" customHeight="1">
      <c r="A419" s="26"/>
      <c r="B419" s="132"/>
      <c r="C419" s="133" t="s">
        <v>1101</v>
      </c>
      <c r="D419" s="133" t="s">
        <v>183</v>
      </c>
      <c r="E419" s="134" t="s">
        <v>1102</v>
      </c>
      <c r="F419" s="135" t="s">
        <v>1103</v>
      </c>
      <c r="G419" s="136" t="s">
        <v>236</v>
      </c>
      <c r="H419" s="137">
        <v>785</v>
      </c>
      <c r="I419" s="138">
        <v>73.5</v>
      </c>
      <c r="J419" s="138">
        <f>ROUND(I419*H419,2)</f>
        <v>57697.5</v>
      </c>
      <c r="K419" s="139"/>
      <c r="L419" s="27"/>
      <c r="M419" s="140" t="s">
        <v>1</v>
      </c>
      <c r="N419" s="141" t="s">
        <v>34</v>
      </c>
      <c r="O419" s="142">
        <v>0</v>
      </c>
      <c r="P419" s="142">
        <f>O419*H419</f>
        <v>0</v>
      </c>
      <c r="Q419" s="142">
        <v>0</v>
      </c>
      <c r="R419" s="142">
        <f>Q419*H419</f>
        <v>0</v>
      </c>
      <c r="S419" s="142">
        <v>0</v>
      </c>
      <c r="T419" s="143">
        <f>S419*H419</f>
        <v>0</v>
      </c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R419" s="144" t="s">
        <v>121</v>
      </c>
      <c r="AT419" s="144" t="s">
        <v>183</v>
      </c>
      <c r="AU419" s="144" t="s">
        <v>77</v>
      </c>
      <c r="AY419" s="14" t="s">
        <v>182</v>
      </c>
      <c r="BE419" s="145">
        <f>IF(N419="základní",J419,0)</f>
        <v>57697.5</v>
      </c>
      <c r="BF419" s="145">
        <f>IF(N419="snížená",J419,0)</f>
        <v>0</v>
      </c>
      <c r="BG419" s="145">
        <f>IF(N419="zákl. přenesená",J419,0)</f>
        <v>0</v>
      </c>
      <c r="BH419" s="145">
        <f>IF(N419="sníž. přenesená",J419,0)</f>
        <v>0</v>
      </c>
      <c r="BI419" s="145">
        <f>IF(N419="nulová",J419,0)</f>
        <v>0</v>
      </c>
      <c r="BJ419" s="14" t="s">
        <v>77</v>
      </c>
      <c r="BK419" s="145">
        <f>ROUND(I419*H419,2)</f>
        <v>57697.5</v>
      </c>
      <c r="BL419" s="14" t="s">
        <v>121</v>
      </c>
      <c r="BM419" s="144" t="s">
        <v>1104</v>
      </c>
    </row>
    <row r="420" spans="1:65" s="11" customFormat="1" ht="25.9" customHeight="1">
      <c r="B420" s="122"/>
      <c r="D420" s="123" t="s">
        <v>68</v>
      </c>
      <c r="E420" s="124" t="s">
        <v>1105</v>
      </c>
      <c r="F420" s="124" t="s">
        <v>1106</v>
      </c>
      <c r="J420" s="125">
        <f>BK420</f>
        <v>66964.92</v>
      </c>
      <c r="L420" s="122"/>
      <c r="M420" s="126"/>
      <c r="N420" s="127"/>
      <c r="O420" s="127"/>
      <c r="P420" s="128">
        <f>SUM(P421:P422)</f>
        <v>118.22415000000001</v>
      </c>
      <c r="Q420" s="127"/>
      <c r="R420" s="128">
        <f>SUM(R421:R422)</f>
        <v>0.39661182000000006</v>
      </c>
      <c r="S420" s="127"/>
      <c r="T420" s="129">
        <f>SUM(T421:T422)</f>
        <v>0</v>
      </c>
      <c r="AR420" s="123" t="s">
        <v>79</v>
      </c>
      <c r="AT420" s="130" t="s">
        <v>68</v>
      </c>
      <c r="AU420" s="130" t="s">
        <v>69</v>
      </c>
      <c r="AY420" s="123" t="s">
        <v>182</v>
      </c>
      <c r="BK420" s="131">
        <f>SUM(BK421:BK422)</f>
        <v>66964.92</v>
      </c>
    </row>
    <row r="421" spans="1:65" s="2" customFormat="1" ht="16.5" customHeight="1">
      <c r="A421" s="26"/>
      <c r="B421" s="132"/>
      <c r="C421" s="133" t="s">
        <v>641</v>
      </c>
      <c r="D421" s="133" t="s">
        <v>183</v>
      </c>
      <c r="E421" s="134" t="s">
        <v>1107</v>
      </c>
      <c r="F421" s="135" t="s">
        <v>1108</v>
      </c>
      <c r="G421" s="136" t="s">
        <v>236</v>
      </c>
      <c r="H421" s="137">
        <v>862.95</v>
      </c>
      <c r="I421" s="138">
        <v>15.38</v>
      </c>
      <c r="J421" s="138">
        <f>ROUND(I421*H421,2)</f>
        <v>13272.17</v>
      </c>
      <c r="K421" s="139"/>
      <c r="L421" s="27"/>
      <c r="M421" s="140" t="s">
        <v>1</v>
      </c>
      <c r="N421" s="141" t="s">
        <v>34</v>
      </c>
      <c r="O421" s="142">
        <v>3.3000000000000002E-2</v>
      </c>
      <c r="P421" s="142">
        <f>O421*H421</f>
        <v>28.477350000000001</v>
      </c>
      <c r="Q421" s="142">
        <v>2.0120000000000001E-4</v>
      </c>
      <c r="R421" s="142">
        <f>Q421*H421</f>
        <v>0.17362554000000002</v>
      </c>
      <c r="S421" s="142">
        <v>0</v>
      </c>
      <c r="T421" s="143">
        <f>S421*H421</f>
        <v>0</v>
      </c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R421" s="144" t="s">
        <v>121</v>
      </c>
      <c r="AT421" s="144" t="s">
        <v>183</v>
      </c>
      <c r="AU421" s="144" t="s">
        <v>77</v>
      </c>
      <c r="AY421" s="14" t="s">
        <v>182</v>
      </c>
      <c r="BE421" s="145">
        <f>IF(N421="základní",J421,0)</f>
        <v>13272.17</v>
      </c>
      <c r="BF421" s="145">
        <f>IF(N421="snížená",J421,0)</f>
        <v>0</v>
      </c>
      <c r="BG421" s="145">
        <f>IF(N421="zákl. přenesená",J421,0)</f>
        <v>0</v>
      </c>
      <c r="BH421" s="145">
        <f>IF(N421="sníž. přenesená",J421,0)</f>
        <v>0</v>
      </c>
      <c r="BI421" s="145">
        <f>IF(N421="nulová",J421,0)</f>
        <v>0</v>
      </c>
      <c r="BJ421" s="14" t="s">
        <v>77</v>
      </c>
      <c r="BK421" s="145">
        <f>ROUND(I421*H421,2)</f>
        <v>13272.17</v>
      </c>
      <c r="BL421" s="14" t="s">
        <v>121</v>
      </c>
      <c r="BM421" s="144" t="s">
        <v>1109</v>
      </c>
    </row>
    <row r="422" spans="1:65" s="2" customFormat="1" ht="21.75" customHeight="1">
      <c r="A422" s="26"/>
      <c r="B422" s="132"/>
      <c r="C422" s="133" t="s">
        <v>1110</v>
      </c>
      <c r="D422" s="133" t="s">
        <v>183</v>
      </c>
      <c r="E422" s="134" t="s">
        <v>1111</v>
      </c>
      <c r="F422" s="135" t="s">
        <v>1112</v>
      </c>
      <c r="G422" s="136" t="s">
        <v>236</v>
      </c>
      <c r="H422" s="137">
        <v>862.95</v>
      </c>
      <c r="I422" s="138">
        <v>62.22</v>
      </c>
      <c r="J422" s="138">
        <f>ROUND(I422*H422,2)</f>
        <v>53692.75</v>
      </c>
      <c r="K422" s="139"/>
      <c r="L422" s="27"/>
      <c r="M422" s="140" t="s">
        <v>1</v>
      </c>
      <c r="N422" s="141" t="s">
        <v>34</v>
      </c>
      <c r="O422" s="142">
        <v>0.104</v>
      </c>
      <c r="P422" s="142">
        <f>O422*H422</f>
        <v>89.746800000000007</v>
      </c>
      <c r="Q422" s="142">
        <v>2.5839999999999999E-4</v>
      </c>
      <c r="R422" s="142">
        <f>Q422*H422</f>
        <v>0.22298628000000001</v>
      </c>
      <c r="S422" s="142">
        <v>0</v>
      </c>
      <c r="T422" s="143">
        <f>S422*H422</f>
        <v>0</v>
      </c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R422" s="144" t="s">
        <v>121</v>
      </c>
      <c r="AT422" s="144" t="s">
        <v>183</v>
      </c>
      <c r="AU422" s="144" t="s">
        <v>77</v>
      </c>
      <c r="AY422" s="14" t="s">
        <v>182</v>
      </c>
      <c r="BE422" s="145">
        <f>IF(N422="základní",J422,0)</f>
        <v>53692.75</v>
      </c>
      <c r="BF422" s="145">
        <f>IF(N422="snížená",J422,0)</f>
        <v>0</v>
      </c>
      <c r="BG422" s="145">
        <f>IF(N422="zákl. přenesená",J422,0)</f>
        <v>0</v>
      </c>
      <c r="BH422" s="145">
        <f>IF(N422="sníž. přenesená",J422,0)</f>
        <v>0</v>
      </c>
      <c r="BI422" s="145">
        <f>IF(N422="nulová",J422,0)</f>
        <v>0</v>
      </c>
      <c r="BJ422" s="14" t="s">
        <v>77</v>
      </c>
      <c r="BK422" s="145">
        <f>ROUND(I422*H422,2)</f>
        <v>53692.75</v>
      </c>
      <c r="BL422" s="14" t="s">
        <v>121</v>
      </c>
      <c r="BM422" s="144" t="s">
        <v>1113</v>
      </c>
    </row>
    <row r="423" spans="1:65" s="11" customFormat="1" ht="25.9" customHeight="1">
      <c r="B423" s="122"/>
      <c r="D423" s="123" t="s">
        <v>68</v>
      </c>
      <c r="E423" s="124" t="s">
        <v>1114</v>
      </c>
      <c r="F423" s="124" t="s">
        <v>1115</v>
      </c>
      <c r="J423" s="125">
        <f>BK423</f>
        <v>42665.16</v>
      </c>
      <c r="L423" s="122"/>
      <c r="M423" s="126"/>
      <c r="N423" s="127"/>
      <c r="O423" s="127"/>
      <c r="P423" s="128">
        <f>P424</f>
        <v>113.46076000000001</v>
      </c>
      <c r="Q423" s="127"/>
      <c r="R423" s="128">
        <f>R424</f>
        <v>6.8467699999999992E-2</v>
      </c>
      <c r="S423" s="127"/>
      <c r="T423" s="129">
        <f>T424</f>
        <v>0</v>
      </c>
      <c r="AR423" s="123" t="s">
        <v>77</v>
      </c>
      <c r="AT423" s="130" t="s">
        <v>68</v>
      </c>
      <c r="AU423" s="130" t="s">
        <v>69</v>
      </c>
      <c r="AY423" s="123" t="s">
        <v>182</v>
      </c>
      <c r="BK423" s="131">
        <f>BK424</f>
        <v>42665.16</v>
      </c>
    </row>
    <row r="424" spans="1:65" s="2" customFormat="1" ht="16.5" customHeight="1">
      <c r="A424" s="26"/>
      <c r="B424" s="132"/>
      <c r="C424" s="133" t="s">
        <v>645</v>
      </c>
      <c r="D424" s="133" t="s">
        <v>183</v>
      </c>
      <c r="E424" s="134" t="s">
        <v>1116</v>
      </c>
      <c r="F424" s="135" t="s">
        <v>1117</v>
      </c>
      <c r="G424" s="136" t="s">
        <v>236</v>
      </c>
      <c r="H424" s="137">
        <v>1956.22</v>
      </c>
      <c r="I424" s="138">
        <v>21.81</v>
      </c>
      <c r="J424" s="138">
        <f>ROUND(I424*H424,2)</f>
        <v>42665.16</v>
      </c>
      <c r="K424" s="139"/>
      <c r="L424" s="27"/>
      <c r="M424" s="140" t="s">
        <v>1</v>
      </c>
      <c r="N424" s="141" t="s">
        <v>34</v>
      </c>
      <c r="O424" s="142">
        <v>5.8000000000000003E-2</v>
      </c>
      <c r="P424" s="142">
        <f>O424*H424</f>
        <v>113.46076000000001</v>
      </c>
      <c r="Q424" s="142">
        <v>3.4999999999999997E-5</v>
      </c>
      <c r="R424" s="142">
        <f>Q424*H424</f>
        <v>6.8467699999999992E-2</v>
      </c>
      <c r="S424" s="142">
        <v>0</v>
      </c>
      <c r="T424" s="143">
        <f>S424*H424</f>
        <v>0</v>
      </c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R424" s="144" t="s">
        <v>187</v>
      </c>
      <c r="AT424" s="144" t="s">
        <v>183</v>
      </c>
      <c r="AU424" s="144" t="s">
        <v>77</v>
      </c>
      <c r="AY424" s="14" t="s">
        <v>182</v>
      </c>
      <c r="BE424" s="145">
        <f>IF(N424="základní",J424,0)</f>
        <v>42665.16</v>
      </c>
      <c r="BF424" s="145">
        <f>IF(N424="snížená",J424,0)</f>
        <v>0</v>
      </c>
      <c r="BG424" s="145">
        <f>IF(N424="zákl. přenesená",J424,0)</f>
        <v>0</v>
      </c>
      <c r="BH424" s="145">
        <f>IF(N424="sníž. přenesená",J424,0)</f>
        <v>0</v>
      </c>
      <c r="BI424" s="145">
        <f>IF(N424="nulová",J424,0)</f>
        <v>0</v>
      </c>
      <c r="BJ424" s="14" t="s">
        <v>77</v>
      </c>
      <c r="BK424" s="145">
        <f>ROUND(I424*H424,2)</f>
        <v>42665.16</v>
      </c>
      <c r="BL424" s="14" t="s">
        <v>187</v>
      </c>
      <c r="BM424" s="144" t="s">
        <v>1118</v>
      </c>
    </row>
    <row r="425" spans="1:65" s="11" customFormat="1" ht="25.9" customHeight="1">
      <c r="B425" s="122"/>
      <c r="D425" s="123" t="s">
        <v>68</v>
      </c>
      <c r="E425" s="124" t="s">
        <v>1119</v>
      </c>
      <c r="F425" s="124" t="s">
        <v>1120</v>
      </c>
      <c r="J425" s="125">
        <f>BK425</f>
        <v>434484.96</v>
      </c>
      <c r="L425" s="122"/>
      <c r="M425" s="126"/>
      <c r="N425" s="127"/>
      <c r="O425" s="127"/>
      <c r="P425" s="128">
        <f>P426</f>
        <v>0</v>
      </c>
      <c r="Q425" s="127"/>
      <c r="R425" s="128">
        <f>R426</f>
        <v>0</v>
      </c>
      <c r="S425" s="127"/>
      <c r="T425" s="129">
        <f>T426</f>
        <v>0</v>
      </c>
      <c r="AR425" s="123" t="s">
        <v>77</v>
      </c>
      <c r="AT425" s="130" t="s">
        <v>68</v>
      </c>
      <c r="AU425" s="130" t="s">
        <v>69</v>
      </c>
      <c r="AY425" s="123" t="s">
        <v>182</v>
      </c>
      <c r="BK425" s="131">
        <f>BK426</f>
        <v>434484.96</v>
      </c>
    </row>
    <row r="426" spans="1:65" s="2" customFormat="1" ht="21.75" customHeight="1">
      <c r="A426" s="26"/>
      <c r="B426" s="132"/>
      <c r="C426" s="133" t="s">
        <v>1121</v>
      </c>
      <c r="D426" s="133" t="s">
        <v>183</v>
      </c>
      <c r="E426" s="134" t="s">
        <v>1122</v>
      </c>
      <c r="F426" s="135" t="s">
        <v>1123</v>
      </c>
      <c r="G426" s="136" t="s">
        <v>236</v>
      </c>
      <c r="H426" s="137">
        <v>422.24</v>
      </c>
      <c r="I426" s="138">
        <v>1029</v>
      </c>
      <c r="J426" s="138">
        <f>ROUND(I426*H426,2)</f>
        <v>434484.96</v>
      </c>
      <c r="K426" s="139"/>
      <c r="L426" s="27"/>
      <c r="M426" s="156" t="s">
        <v>1</v>
      </c>
      <c r="N426" s="157" t="s">
        <v>34</v>
      </c>
      <c r="O426" s="158">
        <v>0</v>
      </c>
      <c r="P426" s="158">
        <f>O426*H426</f>
        <v>0</v>
      </c>
      <c r="Q426" s="158">
        <v>0</v>
      </c>
      <c r="R426" s="158">
        <f>Q426*H426</f>
        <v>0</v>
      </c>
      <c r="S426" s="158">
        <v>0</v>
      </c>
      <c r="T426" s="159">
        <f>S426*H426</f>
        <v>0</v>
      </c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R426" s="144" t="s">
        <v>187</v>
      </c>
      <c r="AT426" s="144" t="s">
        <v>183</v>
      </c>
      <c r="AU426" s="144" t="s">
        <v>77</v>
      </c>
      <c r="AY426" s="14" t="s">
        <v>182</v>
      </c>
      <c r="BE426" s="145">
        <f>IF(N426="základní",J426,0)</f>
        <v>434484.96</v>
      </c>
      <c r="BF426" s="145">
        <f>IF(N426="snížená",J426,0)</f>
        <v>0</v>
      </c>
      <c r="BG426" s="145">
        <f>IF(N426="zákl. přenesená",J426,0)</f>
        <v>0</v>
      </c>
      <c r="BH426" s="145">
        <f>IF(N426="sníž. přenesená",J426,0)</f>
        <v>0</v>
      </c>
      <c r="BI426" s="145">
        <f>IF(N426="nulová",J426,0)</f>
        <v>0</v>
      </c>
      <c r="BJ426" s="14" t="s">
        <v>77</v>
      </c>
      <c r="BK426" s="145">
        <f>ROUND(I426*H426,2)</f>
        <v>434484.96</v>
      </c>
      <c r="BL426" s="14" t="s">
        <v>187</v>
      </c>
      <c r="BM426" s="144" t="s">
        <v>1124</v>
      </c>
    </row>
    <row r="427" spans="1:65" s="2" customFormat="1" ht="6.95" customHeight="1">
      <c r="A427" s="26"/>
      <c r="B427" s="41"/>
      <c r="C427" s="42"/>
      <c r="D427" s="42"/>
      <c r="E427" s="42"/>
      <c r="F427" s="42"/>
      <c r="G427" s="42"/>
      <c r="H427" s="42"/>
      <c r="I427" s="42"/>
      <c r="J427" s="42"/>
      <c r="K427" s="42"/>
      <c r="L427" s="27"/>
      <c r="M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</row>
  </sheetData>
  <autoFilter ref="C142:K426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0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132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2896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ROUND(J117, 2)</f>
        <v>900000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ROUND((SUM(BE117:BE129)),  2)</f>
        <v>900000</v>
      </c>
      <c r="G33" s="26"/>
      <c r="H33" s="26"/>
      <c r="I33" s="95">
        <v>0.21</v>
      </c>
      <c r="J33" s="94">
        <f>ROUND(((SUM(BE117:BE129))*I33),  2)</f>
        <v>189000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ROUND((SUM(BF117:BF129)),  2)</f>
        <v>0</v>
      </c>
      <c r="G34" s="26"/>
      <c r="H34" s="26"/>
      <c r="I34" s="95">
        <v>0.15</v>
      </c>
      <c r="J34" s="94">
        <f>ROUND(((SUM(BF117:BF129))*I34),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ROUND((SUM(BG117:BG129)),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ROUND((SUM(BH117:BH129)),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ROUND((SUM(BI117:BI129)),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1089000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19 - VRN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J117</f>
        <v>900000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2897</v>
      </c>
      <c r="E97" s="109"/>
      <c r="F97" s="109"/>
      <c r="G97" s="109"/>
      <c r="H97" s="109"/>
      <c r="I97" s="109"/>
      <c r="J97" s="110">
        <f>J118</f>
        <v>900000</v>
      </c>
      <c r="L97" s="107"/>
    </row>
    <row r="98" spans="1:31" s="2" customFormat="1" ht="21.75" customHeight="1">
      <c r="A98" s="26"/>
      <c r="B98" s="27"/>
      <c r="C98" s="26"/>
      <c r="D98" s="26"/>
      <c r="E98" s="26"/>
      <c r="F98" s="26"/>
      <c r="G98" s="26"/>
      <c r="H98" s="26"/>
      <c r="I98" s="26"/>
      <c r="J98" s="26"/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31" s="2" customFormat="1" ht="6.95" customHeight="1">
      <c r="A99" s="26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3" spans="1:31" s="2" customFormat="1" ht="6.95" customHeight="1">
      <c r="A103" s="26"/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24.95" customHeight="1">
      <c r="A104" s="26"/>
      <c r="B104" s="27"/>
      <c r="C104" s="18" t="s">
        <v>168</v>
      </c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6.9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12" customHeight="1">
      <c r="A106" s="26"/>
      <c r="B106" s="27"/>
      <c r="C106" s="23" t="s">
        <v>14</v>
      </c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6.5" customHeight="1">
      <c r="A107" s="26"/>
      <c r="B107" s="27"/>
      <c r="C107" s="26"/>
      <c r="D107" s="26"/>
      <c r="E107" s="203" t="str">
        <f>E7</f>
        <v>Tělocvična - Chodová Planá</v>
      </c>
      <c r="F107" s="204"/>
      <c r="G107" s="204"/>
      <c r="H107" s="204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134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>
      <c r="A109" s="26"/>
      <c r="B109" s="27"/>
      <c r="C109" s="26"/>
      <c r="D109" s="26"/>
      <c r="E109" s="171" t="str">
        <f>E9</f>
        <v>19 - VRN</v>
      </c>
      <c r="F109" s="202"/>
      <c r="G109" s="202"/>
      <c r="H109" s="202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18</v>
      </c>
      <c r="D111" s="26"/>
      <c r="E111" s="26"/>
      <c r="F111" s="21" t="str">
        <f>F12</f>
        <v xml:space="preserve"> </v>
      </c>
      <c r="G111" s="26"/>
      <c r="H111" s="26"/>
      <c r="I111" s="23" t="s">
        <v>20</v>
      </c>
      <c r="J111" s="49">
        <f>IF(J12="","",J12)</f>
        <v>43927</v>
      </c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5.2" customHeight="1">
      <c r="A113" s="26"/>
      <c r="B113" s="27"/>
      <c r="C113" s="23" t="s">
        <v>21</v>
      </c>
      <c r="D113" s="26"/>
      <c r="E113" s="26"/>
      <c r="F113" s="21" t="str">
        <f>E15</f>
        <v xml:space="preserve"> </v>
      </c>
      <c r="G113" s="26"/>
      <c r="H113" s="26"/>
      <c r="I113" s="23" t="s">
        <v>25</v>
      </c>
      <c r="J113" s="24" t="str">
        <f>E21</f>
        <v xml:space="preserve"> </v>
      </c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" customHeight="1">
      <c r="A114" s="26"/>
      <c r="B114" s="27"/>
      <c r="C114" s="23" t="s">
        <v>24</v>
      </c>
      <c r="D114" s="26"/>
      <c r="E114" s="26"/>
      <c r="F114" s="21" t="str">
        <f>IF(E18="","",E18)</f>
        <v>S&amp;H stavební a obchodní firma, spol. s.r.o.</v>
      </c>
      <c r="G114" s="26"/>
      <c r="H114" s="26"/>
      <c r="I114" s="23" t="s">
        <v>27</v>
      </c>
      <c r="J114" s="24" t="str">
        <f>E24</f>
        <v xml:space="preserve"> 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0.3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10" customFormat="1" ht="29.25" customHeight="1">
      <c r="A116" s="111"/>
      <c r="B116" s="112"/>
      <c r="C116" s="113" t="s">
        <v>169</v>
      </c>
      <c r="D116" s="114" t="s">
        <v>54</v>
      </c>
      <c r="E116" s="114" t="s">
        <v>50</v>
      </c>
      <c r="F116" s="114" t="s">
        <v>51</v>
      </c>
      <c r="G116" s="114" t="s">
        <v>170</v>
      </c>
      <c r="H116" s="114" t="s">
        <v>171</v>
      </c>
      <c r="I116" s="114" t="s">
        <v>172</v>
      </c>
      <c r="J116" s="115" t="s">
        <v>138</v>
      </c>
      <c r="K116" s="116" t="s">
        <v>173</v>
      </c>
      <c r="L116" s="117"/>
      <c r="M116" s="56" t="s">
        <v>1</v>
      </c>
      <c r="N116" s="57" t="s">
        <v>33</v>
      </c>
      <c r="O116" s="57" t="s">
        <v>174</v>
      </c>
      <c r="P116" s="57" t="s">
        <v>175</v>
      </c>
      <c r="Q116" s="57" t="s">
        <v>176</v>
      </c>
      <c r="R116" s="57" t="s">
        <v>177</v>
      </c>
      <c r="S116" s="57" t="s">
        <v>178</v>
      </c>
      <c r="T116" s="58" t="s">
        <v>179</v>
      </c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</row>
    <row r="117" spans="1:65" s="2" customFormat="1" ht="22.9" customHeight="1">
      <c r="A117" s="26"/>
      <c r="B117" s="27"/>
      <c r="C117" s="63" t="s">
        <v>180</v>
      </c>
      <c r="D117" s="26"/>
      <c r="E117" s="26"/>
      <c r="F117" s="26"/>
      <c r="G117" s="26"/>
      <c r="H117" s="26"/>
      <c r="I117" s="26"/>
      <c r="J117" s="118">
        <f>BK117</f>
        <v>900000</v>
      </c>
      <c r="K117" s="26"/>
      <c r="L117" s="27"/>
      <c r="M117" s="59"/>
      <c r="N117" s="50"/>
      <c r="O117" s="60"/>
      <c r="P117" s="119">
        <f>P118</f>
        <v>0</v>
      </c>
      <c r="Q117" s="60"/>
      <c r="R117" s="119">
        <f>R118</f>
        <v>0</v>
      </c>
      <c r="S117" s="60"/>
      <c r="T117" s="120">
        <f>T118</f>
        <v>0</v>
      </c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T117" s="14" t="s">
        <v>68</v>
      </c>
      <c r="AU117" s="14" t="s">
        <v>140</v>
      </c>
      <c r="BK117" s="121">
        <f>BK118</f>
        <v>900000</v>
      </c>
    </row>
    <row r="118" spans="1:65" s="11" customFormat="1" ht="25.9" customHeight="1">
      <c r="B118" s="122"/>
      <c r="D118" s="123" t="s">
        <v>68</v>
      </c>
      <c r="E118" s="124" t="s">
        <v>131</v>
      </c>
      <c r="F118" s="124" t="s">
        <v>2898</v>
      </c>
      <c r="J118" s="125">
        <f>BK118</f>
        <v>900000</v>
      </c>
      <c r="L118" s="122"/>
      <c r="M118" s="126"/>
      <c r="N118" s="127"/>
      <c r="O118" s="127"/>
      <c r="P118" s="128">
        <f>SUM(P119:P129)</f>
        <v>0</v>
      </c>
      <c r="Q118" s="127"/>
      <c r="R118" s="128">
        <f>SUM(R119:R129)</f>
        <v>0</v>
      </c>
      <c r="S118" s="127"/>
      <c r="T118" s="129">
        <f>SUM(T119:T129)</f>
        <v>0</v>
      </c>
      <c r="AR118" s="123" t="s">
        <v>199</v>
      </c>
      <c r="AT118" s="130" t="s">
        <v>68</v>
      </c>
      <c r="AU118" s="130" t="s">
        <v>69</v>
      </c>
      <c r="AY118" s="123" t="s">
        <v>182</v>
      </c>
      <c r="BK118" s="131">
        <f>SUM(BK119:BK129)</f>
        <v>900000</v>
      </c>
    </row>
    <row r="119" spans="1:65" s="2" customFormat="1" ht="16.5" customHeight="1">
      <c r="A119" s="26"/>
      <c r="B119" s="132"/>
      <c r="C119" s="133" t="s">
        <v>77</v>
      </c>
      <c r="D119" s="133" t="s">
        <v>183</v>
      </c>
      <c r="E119" s="134" t="s">
        <v>2899</v>
      </c>
      <c r="F119" s="135" t="s">
        <v>2900</v>
      </c>
      <c r="G119" s="136" t="s">
        <v>2901</v>
      </c>
      <c r="H119" s="137">
        <v>1</v>
      </c>
      <c r="I119" s="138">
        <v>250000</v>
      </c>
      <c r="J119" s="138">
        <f t="shared" ref="J119:J129" si="0">ROUND(I119*H119,2)</f>
        <v>250000</v>
      </c>
      <c r="K119" s="139"/>
      <c r="L119" s="27"/>
      <c r="M119" s="140" t="s">
        <v>1</v>
      </c>
      <c r="N119" s="141" t="s">
        <v>34</v>
      </c>
      <c r="O119" s="142">
        <v>0</v>
      </c>
      <c r="P119" s="142">
        <f t="shared" ref="P119:P129" si="1">O119*H119</f>
        <v>0</v>
      </c>
      <c r="Q119" s="142">
        <v>0</v>
      </c>
      <c r="R119" s="142">
        <f t="shared" ref="R119:R129" si="2">Q119*H119</f>
        <v>0</v>
      </c>
      <c r="S119" s="142">
        <v>0</v>
      </c>
      <c r="T119" s="143">
        <f t="shared" ref="T119:T129" si="3">S119*H119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R119" s="144" t="s">
        <v>187</v>
      </c>
      <c r="AT119" s="144" t="s">
        <v>183</v>
      </c>
      <c r="AU119" s="144" t="s">
        <v>77</v>
      </c>
      <c r="AY119" s="14" t="s">
        <v>182</v>
      </c>
      <c r="BE119" s="145">
        <f t="shared" ref="BE119:BE129" si="4">IF(N119="základní",J119,0)</f>
        <v>250000</v>
      </c>
      <c r="BF119" s="145">
        <f t="shared" ref="BF119:BF129" si="5">IF(N119="snížená",J119,0)</f>
        <v>0</v>
      </c>
      <c r="BG119" s="145">
        <f t="shared" ref="BG119:BG129" si="6">IF(N119="zákl. přenesená",J119,0)</f>
        <v>0</v>
      </c>
      <c r="BH119" s="145">
        <f t="shared" ref="BH119:BH129" si="7">IF(N119="sníž. přenesená",J119,0)</f>
        <v>0</v>
      </c>
      <c r="BI119" s="145">
        <f t="shared" ref="BI119:BI129" si="8">IF(N119="nulová",J119,0)</f>
        <v>0</v>
      </c>
      <c r="BJ119" s="14" t="s">
        <v>77</v>
      </c>
      <c r="BK119" s="145">
        <f t="shared" ref="BK119:BK129" si="9">ROUND(I119*H119,2)</f>
        <v>250000</v>
      </c>
      <c r="BL119" s="14" t="s">
        <v>187</v>
      </c>
      <c r="BM119" s="144" t="s">
        <v>79</v>
      </c>
    </row>
    <row r="120" spans="1:65" s="2" customFormat="1" ht="16.5" customHeight="1">
      <c r="A120" s="26"/>
      <c r="B120" s="132"/>
      <c r="C120" s="133" t="s">
        <v>79</v>
      </c>
      <c r="D120" s="133" t="s">
        <v>183</v>
      </c>
      <c r="E120" s="134" t="s">
        <v>2902</v>
      </c>
      <c r="F120" s="135" t="s">
        <v>2903</v>
      </c>
      <c r="G120" s="136" t="s">
        <v>2901</v>
      </c>
      <c r="H120" s="137">
        <v>1</v>
      </c>
      <c r="I120" s="138">
        <v>20000</v>
      </c>
      <c r="J120" s="138">
        <f t="shared" si="0"/>
        <v>20000</v>
      </c>
      <c r="K120" s="139"/>
      <c r="L120" s="27"/>
      <c r="M120" s="140" t="s">
        <v>1</v>
      </c>
      <c r="N120" s="141" t="s">
        <v>34</v>
      </c>
      <c r="O120" s="142">
        <v>0</v>
      </c>
      <c r="P120" s="142">
        <f t="shared" si="1"/>
        <v>0</v>
      </c>
      <c r="Q120" s="142">
        <v>0</v>
      </c>
      <c r="R120" s="142">
        <f t="shared" si="2"/>
        <v>0</v>
      </c>
      <c r="S120" s="142">
        <v>0</v>
      </c>
      <c r="T120" s="143">
        <f t="shared" si="3"/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R120" s="144" t="s">
        <v>187</v>
      </c>
      <c r="AT120" s="144" t="s">
        <v>183</v>
      </c>
      <c r="AU120" s="144" t="s">
        <v>77</v>
      </c>
      <c r="AY120" s="14" t="s">
        <v>182</v>
      </c>
      <c r="BE120" s="145">
        <f t="shared" si="4"/>
        <v>20000</v>
      </c>
      <c r="BF120" s="145">
        <f t="shared" si="5"/>
        <v>0</v>
      </c>
      <c r="BG120" s="145">
        <f t="shared" si="6"/>
        <v>0</v>
      </c>
      <c r="BH120" s="145">
        <f t="shared" si="7"/>
        <v>0</v>
      </c>
      <c r="BI120" s="145">
        <f t="shared" si="8"/>
        <v>0</v>
      </c>
      <c r="BJ120" s="14" t="s">
        <v>77</v>
      </c>
      <c r="BK120" s="145">
        <f t="shared" si="9"/>
        <v>20000</v>
      </c>
      <c r="BL120" s="14" t="s">
        <v>187</v>
      </c>
      <c r="BM120" s="144" t="s">
        <v>187</v>
      </c>
    </row>
    <row r="121" spans="1:65" s="2" customFormat="1" ht="16.5" customHeight="1">
      <c r="A121" s="26"/>
      <c r="B121" s="132"/>
      <c r="C121" s="133" t="s">
        <v>190</v>
      </c>
      <c r="D121" s="133" t="s">
        <v>183</v>
      </c>
      <c r="E121" s="134" t="s">
        <v>2904</v>
      </c>
      <c r="F121" s="135" t="s">
        <v>2905</v>
      </c>
      <c r="G121" s="136" t="s">
        <v>2901</v>
      </c>
      <c r="H121" s="137">
        <v>1</v>
      </c>
      <c r="I121" s="138">
        <v>10000</v>
      </c>
      <c r="J121" s="138">
        <f t="shared" si="0"/>
        <v>10000</v>
      </c>
      <c r="K121" s="139"/>
      <c r="L121" s="27"/>
      <c r="M121" s="140" t="s">
        <v>1</v>
      </c>
      <c r="N121" s="141" t="s">
        <v>34</v>
      </c>
      <c r="O121" s="142">
        <v>0</v>
      </c>
      <c r="P121" s="142">
        <f t="shared" si="1"/>
        <v>0</v>
      </c>
      <c r="Q121" s="142">
        <v>0</v>
      </c>
      <c r="R121" s="142">
        <f t="shared" si="2"/>
        <v>0</v>
      </c>
      <c r="S121" s="142">
        <v>0</v>
      </c>
      <c r="T121" s="143">
        <f t="shared" si="3"/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44" t="s">
        <v>187</v>
      </c>
      <c r="AT121" s="144" t="s">
        <v>183</v>
      </c>
      <c r="AU121" s="144" t="s">
        <v>77</v>
      </c>
      <c r="AY121" s="14" t="s">
        <v>182</v>
      </c>
      <c r="BE121" s="145">
        <f t="shared" si="4"/>
        <v>10000</v>
      </c>
      <c r="BF121" s="145">
        <f t="shared" si="5"/>
        <v>0</v>
      </c>
      <c r="BG121" s="145">
        <f t="shared" si="6"/>
        <v>0</v>
      </c>
      <c r="BH121" s="145">
        <f t="shared" si="7"/>
        <v>0</v>
      </c>
      <c r="BI121" s="145">
        <f t="shared" si="8"/>
        <v>0</v>
      </c>
      <c r="BJ121" s="14" t="s">
        <v>77</v>
      </c>
      <c r="BK121" s="145">
        <f t="shared" si="9"/>
        <v>10000</v>
      </c>
      <c r="BL121" s="14" t="s">
        <v>187</v>
      </c>
      <c r="BM121" s="144" t="s">
        <v>194</v>
      </c>
    </row>
    <row r="122" spans="1:65" s="2" customFormat="1" ht="16.5" customHeight="1">
      <c r="A122" s="26"/>
      <c r="B122" s="132"/>
      <c r="C122" s="133" t="s">
        <v>187</v>
      </c>
      <c r="D122" s="133" t="s">
        <v>183</v>
      </c>
      <c r="E122" s="134" t="s">
        <v>2906</v>
      </c>
      <c r="F122" s="135" t="s">
        <v>2907</v>
      </c>
      <c r="G122" s="136" t="s">
        <v>2901</v>
      </c>
      <c r="H122" s="137">
        <v>1</v>
      </c>
      <c r="I122" s="138">
        <v>150000</v>
      </c>
      <c r="J122" s="138">
        <f t="shared" si="0"/>
        <v>150000</v>
      </c>
      <c r="K122" s="139"/>
      <c r="L122" s="27"/>
      <c r="M122" s="140" t="s">
        <v>1</v>
      </c>
      <c r="N122" s="141" t="s">
        <v>34</v>
      </c>
      <c r="O122" s="142">
        <v>0</v>
      </c>
      <c r="P122" s="142">
        <f t="shared" si="1"/>
        <v>0</v>
      </c>
      <c r="Q122" s="142">
        <v>0</v>
      </c>
      <c r="R122" s="142">
        <f t="shared" si="2"/>
        <v>0</v>
      </c>
      <c r="S122" s="142">
        <v>0</v>
      </c>
      <c r="T122" s="143">
        <f t="shared" si="3"/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44" t="s">
        <v>187</v>
      </c>
      <c r="AT122" s="144" t="s">
        <v>183</v>
      </c>
      <c r="AU122" s="144" t="s">
        <v>77</v>
      </c>
      <c r="AY122" s="14" t="s">
        <v>182</v>
      </c>
      <c r="BE122" s="145">
        <f t="shared" si="4"/>
        <v>150000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4" t="s">
        <v>77</v>
      </c>
      <c r="BK122" s="145">
        <f t="shared" si="9"/>
        <v>150000</v>
      </c>
      <c r="BL122" s="14" t="s">
        <v>187</v>
      </c>
      <c r="BM122" s="144" t="s">
        <v>198</v>
      </c>
    </row>
    <row r="123" spans="1:65" s="2" customFormat="1" ht="16.5" customHeight="1">
      <c r="A123" s="26"/>
      <c r="B123" s="132"/>
      <c r="C123" s="133" t="s">
        <v>199</v>
      </c>
      <c r="D123" s="133" t="s">
        <v>183</v>
      </c>
      <c r="E123" s="134" t="s">
        <v>2908</v>
      </c>
      <c r="F123" s="135" t="s">
        <v>2909</v>
      </c>
      <c r="G123" s="136" t="s">
        <v>2901</v>
      </c>
      <c r="H123" s="137">
        <v>1</v>
      </c>
      <c r="I123" s="138">
        <v>75000</v>
      </c>
      <c r="J123" s="138">
        <f t="shared" si="0"/>
        <v>75000</v>
      </c>
      <c r="K123" s="139"/>
      <c r="L123" s="27"/>
      <c r="M123" s="140" t="s">
        <v>1</v>
      </c>
      <c r="N123" s="141" t="s">
        <v>34</v>
      </c>
      <c r="O123" s="142">
        <v>0</v>
      </c>
      <c r="P123" s="142">
        <f t="shared" si="1"/>
        <v>0</v>
      </c>
      <c r="Q123" s="142">
        <v>0</v>
      </c>
      <c r="R123" s="142">
        <f t="shared" si="2"/>
        <v>0</v>
      </c>
      <c r="S123" s="142">
        <v>0</v>
      </c>
      <c r="T123" s="143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4" t="s">
        <v>187</v>
      </c>
      <c r="AT123" s="144" t="s">
        <v>183</v>
      </c>
      <c r="AU123" s="144" t="s">
        <v>77</v>
      </c>
      <c r="AY123" s="14" t="s">
        <v>182</v>
      </c>
      <c r="BE123" s="145">
        <f t="shared" si="4"/>
        <v>75000</v>
      </c>
      <c r="BF123" s="145">
        <f t="shared" si="5"/>
        <v>0</v>
      </c>
      <c r="BG123" s="145">
        <f t="shared" si="6"/>
        <v>0</v>
      </c>
      <c r="BH123" s="145">
        <f t="shared" si="7"/>
        <v>0</v>
      </c>
      <c r="BI123" s="145">
        <f t="shared" si="8"/>
        <v>0</v>
      </c>
      <c r="BJ123" s="14" t="s">
        <v>77</v>
      </c>
      <c r="BK123" s="145">
        <f t="shared" si="9"/>
        <v>75000</v>
      </c>
      <c r="BL123" s="14" t="s">
        <v>187</v>
      </c>
      <c r="BM123" s="144" t="s">
        <v>104</v>
      </c>
    </row>
    <row r="124" spans="1:65" s="2" customFormat="1" ht="16.5" customHeight="1">
      <c r="A124" s="26"/>
      <c r="B124" s="132"/>
      <c r="C124" s="133" t="s">
        <v>194</v>
      </c>
      <c r="D124" s="133" t="s">
        <v>183</v>
      </c>
      <c r="E124" s="134" t="s">
        <v>2910</v>
      </c>
      <c r="F124" s="135" t="s">
        <v>2911</v>
      </c>
      <c r="G124" s="136" t="s">
        <v>2901</v>
      </c>
      <c r="H124" s="137">
        <v>1</v>
      </c>
      <c r="I124" s="138">
        <v>75000</v>
      </c>
      <c r="J124" s="138">
        <f t="shared" si="0"/>
        <v>75000</v>
      </c>
      <c r="K124" s="139"/>
      <c r="L124" s="27"/>
      <c r="M124" s="140" t="s">
        <v>1</v>
      </c>
      <c r="N124" s="141" t="s">
        <v>34</v>
      </c>
      <c r="O124" s="142">
        <v>0</v>
      </c>
      <c r="P124" s="142">
        <f t="shared" si="1"/>
        <v>0</v>
      </c>
      <c r="Q124" s="142">
        <v>0</v>
      </c>
      <c r="R124" s="142">
        <f t="shared" si="2"/>
        <v>0</v>
      </c>
      <c r="S124" s="142">
        <v>0</v>
      </c>
      <c r="T124" s="143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4" t="s">
        <v>187</v>
      </c>
      <c r="AT124" s="144" t="s">
        <v>183</v>
      </c>
      <c r="AU124" s="144" t="s">
        <v>77</v>
      </c>
      <c r="AY124" s="14" t="s">
        <v>182</v>
      </c>
      <c r="BE124" s="145">
        <f t="shared" si="4"/>
        <v>75000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4" t="s">
        <v>77</v>
      </c>
      <c r="BK124" s="145">
        <f t="shared" si="9"/>
        <v>75000</v>
      </c>
      <c r="BL124" s="14" t="s">
        <v>187</v>
      </c>
      <c r="BM124" s="144" t="s">
        <v>110</v>
      </c>
    </row>
    <row r="125" spans="1:65" s="2" customFormat="1" ht="16.5" customHeight="1">
      <c r="A125" s="26"/>
      <c r="B125" s="132"/>
      <c r="C125" s="133" t="s">
        <v>204</v>
      </c>
      <c r="D125" s="133" t="s">
        <v>183</v>
      </c>
      <c r="E125" s="134" t="s">
        <v>2912</v>
      </c>
      <c r="F125" s="135" t="s">
        <v>2913</v>
      </c>
      <c r="G125" s="136" t="s">
        <v>2901</v>
      </c>
      <c r="H125" s="137">
        <v>1</v>
      </c>
      <c r="I125" s="138">
        <v>175000</v>
      </c>
      <c r="J125" s="138">
        <f t="shared" si="0"/>
        <v>175000</v>
      </c>
      <c r="K125" s="139"/>
      <c r="L125" s="27"/>
      <c r="M125" s="140" t="s">
        <v>1</v>
      </c>
      <c r="N125" s="141" t="s">
        <v>34</v>
      </c>
      <c r="O125" s="142">
        <v>0</v>
      </c>
      <c r="P125" s="142">
        <f t="shared" si="1"/>
        <v>0</v>
      </c>
      <c r="Q125" s="142">
        <v>0</v>
      </c>
      <c r="R125" s="142">
        <f t="shared" si="2"/>
        <v>0</v>
      </c>
      <c r="S125" s="142">
        <v>0</v>
      </c>
      <c r="T125" s="143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4" t="s">
        <v>187</v>
      </c>
      <c r="AT125" s="144" t="s">
        <v>183</v>
      </c>
      <c r="AU125" s="144" t="s">
        <v>77</v>
      </c>
      <c r="AY125" s="14" t="s">
        <v>182</v>
      </c>
      <c r="BE125" s="145">
        <f t="shared" si="4"/>
        <v>175000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4" t="s">
        <v>77</v>
      </c>
      <c r="BK125" s="145">
        <f t="shared" si="9"/>
        <v>175000</v>
      </c>
      <c r="BL125" s="14" t="s">
        <v>187</v>
      </c>
      <c r="BM125" s="144" t="s">
        <v>116</v>
      </c>
    </row>
    <row r="126" spans="1:65" s="2" customFormat="1" ht="16.5" customHeight="1">
      <c r="A126" s="26"/>
      <c r="B126" s="132"/>
      <c r="C126" s="133" t="s">
        <v>198</v>
      </c>
      <c r="D126" s="133" t="s">
        <v>183</v>
      </c>
      <c r="E126" s="134" t="s">
        <v>2914</v>
      </c>
      <c r="F126" s="135" t="s">
        <v>2915</v>
      </c>
      <c r="G126" s="136" t="s">
        <v>2901</v>
      </c>
      <c r="H126" s="137">
        <v>1</v>
      </c>
      <c r="I126" s="138">
        <v>30000</v>
      </c>
      <c r="J126" s="138">
        <f t="shared" si="0"/>
        <v>30000</v>
      </c>
      <c r="K126" s="139"/>
      <c r="L126" s="27"/>
      <c r="M126" s="140" t="s">
        <v>1</v>
      </c>
      <c r="N126" s="141" t="s">
        <v>34</v>
      </c>
      <c r="O126" s="142">
        <v>0</v>
      </c>
      <c r="P126" s="142">
        <f t="shared" si="1"/>
        <v>0</v>
      </c>
      <c r="Q126" s="142">
        <v>0</v>
      </c>
      <c r="R126" s="142">
        <f t="shared" si="2"/>
        <v>0</v>
      </c>
      <c r="S126" s="142">
        <v>0</v>
      </c>
      <c r="T126" s="143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4" t="s">
        <v>187</v>
      </c>
      <c r="AT126" s="144" t="s">
        <v>183</v>
      </c>
      <c r="AU126" s="144" t="s">
        <v>77</v>
      </c>
      <c r="AY126" s="14" t="s">
        <v>182</v>
      </c>
      <c r="BE126" s="145">
        <f t="shared" si="4"/>
        <v>30000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4" t="s">
        <v>77</v>
      </c>
      <c r="BK126" s="145">
        <f t="shared" si="9"/>
        <v>30000</v>
      </c>
      <c r="BL126" s="14" t="s">
        <v>187</v>
      </c>
      <c r="BM126" s="144" t="s">
        <v>121</v>
      </c>
    </row>
    <row r="127" spans="1:65" s="2" customFormat="1" ht="16.5" customHeight="1">
      <c r="A127" s="26"/>
      <c r="B127" s="132"/>
      <c r="C127" s="133" t="s">
        <v>210</v>
      </c>
      <c r="D127" s="133" t="s">
        <v>183</v>
      </c>
      <c r="E127" s="134" t="s">
        <v>2916</v>
      </c>
      <c r="F127" s="135" t="s">
        <v>2917</v>
      </c>
      <c r="G127" s="136" t="s">
        <v>2901</v>
      </c>
      <c r="H127" s="137">
        <v>1</v>
      </c>
      <c r="I127" s="138">
        <v>10000</v>
      </c>
      <c r="J127" s="138">
        <f t="shared" si="0"/>
        <v>10000</v>
      </c>
      <c r="K127" s="139"/>
      <c r="L127" s="27"/>
      <c r="M127" s="140" t="s">
        <v>1</v>
      </c>
      <c r="N127" s="141" t="s">
        <v>34</v>
      </c>
      <c r="O127" s="142">
        <v>0</v>
      </c>
      <c r="P127" s="142">
        <f t="shared" si="1"/>
        <v>0</v>
      </c>
      <c r="Q127" s="142">
        <v>0</v>
      </c>
      <c r="R127" s="142">
        <f t="shared" si="2"/>
        <v>0</v>
      </c>
      <c r="S127" s="142">
        <v>0</v>
      </c>
      <c r="T127" s="143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4" t="s">
        <v>187</v>
      </c>
      <c r="AT127" s="144" t="s">
        <v>183</v>
      </c>
      <c r="AU127" s="144" t="s">
        <v>77</v>
      </c>
      <c r="AY127" s="14" t="s">
        <v>182</v>
      </c>
      <c r="BE127" s="145">
        <f t="shared" si="4"/>
        <v>10000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4" t="s">
        <v>77</v>
      </c>
      <c r="BK127" s="145">
        <f t="shared" si="9"/>
        <v>10000</v>
      </c>
      <c r="BL127" s="14" t="s">
        <v>187</v>
      </c>
      <c r="BM127" s="144" t="s">
        <v>127</v>
      </c>
    </row>
    <row r="128" spans="1:65" s="2" customFormat="1" ht="16.5" customHeight="1">
      <c r="A128" s="26"/>
      <c r="B128" s="132"/>
      <c r="C128" s="133" t="s">
        <v>104</v>
      </c>
      <c r="D128" s="133" t="s">
        <v>183</v>
      </c>
      <c r="E128" s="134" t="s">
        <v>2918</v>
      </c>
      <c r="F128" s="135" t="s">
        <v>2919</v>
      </c>
      <c r="G128" s="136" t="s">
        <v>2901</v>
      </c>
      <c r="H128" s="137">
        <v>1</v>
      </c>
      <c r="I128" s="138">
        <v>75000</v>
      </c>
      <c r="J128" s="138">
        <f t="shared" si="0"/>
        <v>75000</v>
      </c>
      <c r="K128" s="139"/>
      <c r="L128" s="27"/>
      <c r="M128" s="140" t="s">
        <v>1</v>
      </c>
      <c r="N128" s="141" t="s">
        <v>34</v>
      </c>
      <c r="O128" s="142">
        <v>0</v>
      </c>
      <c r="P128" s="142">
        <f t="shared" si="1"/>
        <v>0</v>
      </c>
      <c r="Q128" s="142">
        <v>0</v>
      </c>
      <c r="R128" s="142">
        <f t="shared" si="2"/>
        <v>0</v>
      </c>
      <c r="S128" s="142">
        <v>0</v>
      </c>
      <c r="T128" s="143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4" t="s">
        <v>187</v>
      </c>
      <c r="AT128" s="144" t="s">
        <v>183</v>
      </c>
      <c r="AU128" s="144" t="s">
        <v>77</v>
      </c>
      <c r="AY128" s="14" t="s">
        <v>182</v>
      </c>
      <c r="BE128" s="145">
        <f t="shared" si="4"/>
        <v>75000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4" t="s">
        <v>77</v>
      </c>
      <c r="BK128" s="145">
        <f t="shared" si="9"/>
        <v>75000</v>
      </c>
      <c r="BL128" s="14" t="s">
        <v>187</v>
      </c>
      <c r="BM128" s="144" t="s">
        <v>215</v>
      </c>
    </row>
    <row r="129" spans="1:65" s="2" customFormat="1" ht="16.5" customHeight="1">
      <c r="A129" s="26"/>
      <c r="B129" s="132"/>
      <c r="C129" s="133" t="s">
        <v>107</v>
      </c>
      <c r="D129" s="133" t="s">
        <v>183</v>
      </c>
      <c r="E129" s="134" t="s">
        <v>2920</v>
      </c>
      <c r="F129" s="135" t="s">
        <v>2921</v>
      </c>
      <c r="G129" s="136" t="s">
        <v>2901</v>
      </c>
      <c r="H129" s="137">
        <v>1</v>
      </c>
      <c r="I129" s="138">
        <v>30000</v>
      </c>
      <c r="J129" s="138">
        <f t="shared" si="0"/>
        <v>30000</v>
      </c>
      <c r="K129" s="139"/>
      <c r="L129" s="27"/>
      <c r="M129" s="156" t="s">
        <v>1</v>
      </c>
      <c r="N129" s="157" t="s">
        <v>34</v>
      </c>
      <c r="O129" s="158">
        <v>0</v>
      </c>
      <c r="P129" s="158">
        <f t="shared" si="1"/>
        <v>0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4" t="s">
        <v>187</v>
      </c>
      <c r="AT129" s="144" t="s">
        <v>183</v>
      </c>
      <c r="AU129" s="144" t="s">
        <v>77</v>
      </c>
      <c r="AY129" s="14" t="s">
        <v>182</v>
      </c>
      <c r="BE129" s="145">
        <f t="shared" si="4"/>
        <v>30000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4" t="s">
        <v>77</v>
      </c>
      <c r="BK129" s="145">
        <f t="shared" si="9"/>
        <v>30000</v>
      </c>
      <c r="BL129" s="14" t="s">
        <v>187</v>
      </c>
      <c r="BM129" s="144" t="s">
        <v>218</v>
      </c>
    </row>
    <row r="130" spans="1:65" s="2" customFormat="1" ht="6.95" customHeight="1">
      <c r="A130" s="26"/>
      <c r="B130" s="41"/>
      <c r="C130" s="42"/>
      <c r="D130" s="42"/>
      <c r="E130" s="42"/>
      <c r="F130" s="42"/>
      <c r="G130" s="42"/>
      <c r="H130" s="42"/>
      <c r="I130" s="42"/>
      <c r="J130" s="42"/>
      <c r="K130" s="42"/>
      <c r="L130" s="27"/>
      <c r="M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</sheetData>
  <autoFilter ref="C116:K129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82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1125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ROUND(J118, 2)</f>
        <v>2072000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ROUND((SUM(BE118:BE121)),  2)</f>
        <v>2072000</v>
      </c>
      <c r="G33" s="26"/>
      <c r="H33" s="26"/>
      <c r="I33" s="95">
        <v>0.21</v>
      </c>
      <c r="J33" s="94">
        <f>ROUND(((SUM(BE118:BE121))*I33),  2)</f>
        <v>435120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ROUND((SUM(BF118:BF121)),  2)</f>
        <v>0</v>
      </c>
      <c r="G34" s="26"/>
      <c r="H34" s="26"/>
      <c r="I34" s="95">
        <v>0.15</v>
      </c>
      <c r="J34" s="94">
        <f>ROUND(((SUM(BF118:BF121))*I34),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ROUND((SUM(BG118:BG121)),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ROUND((SUM(BH118:BH121)),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ROUND((SUM(BI118:BI121)),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2507120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02 - EI-silno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J118</f>
        <v>2072000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1126</v>
      </c>
      <c r="E97" s="109"/>
      <c r="F97" s="109"/>
      <c r="G97" s="109"/>
      <c r="H97" s="109"/>
      <c r="I97" s="109"/>
      <c r="J97" s="110">
        <f>J119</f>
        <v>2072000</v>
      </c>
      <c r="L97" s="107"/>
    </row>
    <row r="98" spans="1:31" s="12" customFormat="1" ht="19.899999999999999" customHeight="1">
      <c r="B98" s="160"/>
      <c r="D98" s="161" t="s">
        <v>1127</v>
      </c>
      <c r="E98" s="162"/>
      <c r="F98" s="162"/>
      <c r="G98" s="162"/>
      <c r="H98" s="162"/>
      <c r="I98" s="162"/>
      <c r="J98" s="163">
        <f>J120</f>
        <v>2072000</v>
      </c>
      <c r="L98" s="160"/>
    </row>
    <row r="99" spans="1:31" s="2" customFormat="1" ht="21.7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5" customHeight="1">
      <c r="A100" s="26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4" spans="1:31" s="2" customFormat="1" ht="6.95" customHeight="1">
      <c r="A104" s="26"/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5" customHeight="1">
      <c r="A105" s="26"/>
      <c r="B105" s="27"/>
      <c r="C105" s="18" t="s">
        <v>168</v>
      </c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14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203" t="str">
        <f>E7</f>
        <v>Tělocvična - Chodová Planá</v>
      </c>
      <c r="F108" s="204"/>
      <c r="G108" s="204"/>
      <c r="H108" s="204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134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171" t="str">
        <f>E9</f>
        <v>02 - EI-silno</v>
      </c>
      <c r="F110" s="202"/>
      <c r="G110" s="202"/>
      <c r="H110" s="202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18</v>
      </c>
      <c r="D112" s="26"/>
      <c r="E112" s="26"/>
      <c r="F112" s="21" t="str">
        <f>F12</f>
        <v xml:space="preserve"> </v>
      </c>
      <c r="G112" s="26"/>
      <c r="H112" s="26"/>
      <c r="I112" s="23" t="s">
        <v>20</v>
      </c>
      <c r="J112" s="49">
        <f>IF(J12="","",J12)</f>
        <v>43927</v>
      </c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" customHeight="1">
      <c r="A114" s="26"/>
      <c r="B114" s="27"/>
      <c r="C114" s="23" t="s">
        <v>21</v>
      </c>
      <c r="D114" s="26"/>
      <c r="E114" s="26"/>
      <c r="F114" s="21" t="str">
        <f>E15</f>
        <v xml:space="preserve"> </v>
      </c>
      <c r="G114" s="26"/>
      <c r="H114" s="26"/>
      <c r="I114" s="23" t="s">
        <v>25</v>
      </c>
      <c r="J114" s="24" t="str">
        <f>E21</f>
        <v xml:space="preserve"> 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24</v>
      </c>
      <c r="D115" s="26"/>
      <c r="E115" s="26"/>
      <c r="F115" s="21" t="str">
        <f>IF(E18="","",E18)</f>
        <v>S&amp;H stavební a obchodní firma, spol. s.r.o.</v>
      </c>
      <c r="G115" s="26"/>
      <c r="H115" s="26"/>
      <c r="I115" s="23" t="s">
        <v>27</v>
      </c>
      <c r="J115" s="24" t="str">
        <f>E24</f>
        <v xml:space="preserve"> </v>
      </c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0" customFormat="1" ht="29.25" customHeight="1">
      <c r="A117" s="111"/>
      <c r="B117" s="112"/>
      <c r="C117" s="113" t="s">
        <v>169</v>
      </c>
      <c r="D117" s="114" t="s">
        <v>54</v>
      </c>
      <c r="E117" s="114" t="s">
        <v>50</v>
      </c>
      <c r="F117" s="114" t="s">
        <v>51</v>
      </c>
      <c r="G117" s="114" t="s">
        <v>170</v>
      </c>
      <c r="H117" s="114" t="s">
        <v>171</v>
      </c>
      <c r="I117" s="114" t="s">
        <v>172</v>
      </c>
      <c r="J117" s="115" t="s">
        <v>138</v>
      </c>
      <c r="K117" s="116" t="s">
        <v>173</v>
      </c>
      <c r="L117" s="117"/>
      <c r="M117" s="56" t="s">
        <v>1</v>
      </c>
      <c r="N117" s="57" t="s">
        <v>33</v>
      </c>
      <c r="O117" s="57" t="s">
        <v>174</v>
      </c>
      <c r="P117" s="57" t="s">
        <v>175</v>
      </c>
      <c r="Q117" s="57" t="s">
        <v>176</v>
      </c>
      <c r="R117" s="57" t="s">
        <v>177</v>
      </c>
      <c r="S117" s="57" t="s">
        <v>178</v>
      </c>
      <c r="T117" s="58" t="s">
        <v>179</v>
      </c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</row>
    <row r="118" spans="1:65" s="2" customFormat="1" ht="22.9" customHeight="1">
      <c r="A118" s="26"/>
      <c r="B118" s="27"/>
      <c r="C118" s="63" t="s">
        <v>180</v>
      </c>
      <c r="D118" s="26"/>
      <c r="E118" s="26"/>
      <c r="F118" s="26"/>
      <c r="G118" s="26"/>
      <c r="H118" s="26"/>
      <c r="I118" s="26"/>
      <c r="J118" s="118">
        <f>BK118</f>
        <v>2072000</v>
      </c>
      <c r="K118" s="26"/>
      <c r="L118" s="27"/>
      <c r="M118" s="59"/>
      <c r="N118" s="50"/>
      <c r="O118" s="60"/>
      <c r="P118" s="119">
        <f>P119</f>
        <v>0</v>
      </c>
      <c r="Q118" s="60"/>
      <c r="R118" s="119">
        <f>R119</f>
        <v>0</v>
      </c>
      <c r="S118" s="60"/>
      <c r="T118" s="120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68</v>
      </c>
      <c r="AU118" s="14" t="s">
        <v>140</v>
      </c>
      <c r="BK118" s="121">
        <f>BK119</f>
        <v>2072000</v>
      </c>
    </row>
    <row r="119" spans="1:65" s="11" customFormat="1" ht="25.9" customHeight="1">
      <c r="B119" s="122"/>
      <c r="D119" s="123" t="s">
        <v>68</v>
      </c>
      <c r="E119" s="124" t="s">
        <v>1128</v>
      </c>
      <c r="F119" s="124" t="s">
        <v>1128</v>
      </c>
      <c r="J119" s="125">
        <f>BK119</f>
        <v>2072000</v>
      </c>
      <c r="L119" s="122"/>
      <c r="M119" s="126"/>
      <c r="N119" s="127"/>
      <c r="O119" s="127"/>
      <c r="P119" s="128">
        <f>P120</f>
        <v>0</v>
      </c>
      <c r="Q119" s="127"/>
      <c r="R119" s="128">
        <f>R120</f>
        <v>0</v>
      </c>
      <c r="S119" s="127"/>
      <c r="T119" s="129">
        <f>T120</f>
        <v>0</v>
      </c>
      <c r="AR119" s="123" t="s">
        <v>79</v>
      </c>
      <c r="AT119" s="130" t="s">
        <v>68</v>
      </c>
      <c r="AU119" s="130" t="s">
        <v>69</v>
      </c>
      <c r="AY119" s="123" t="s">
        <v>182</v>
      </c>
      <c r="BK119" s="131">
        <f>BK120</f>
        <v>2072000</v>
      </c>
    </row>
    <row r="120" spans="1:65" s="11" customFormat="1" ht="22.9" customHeight="1">
      <c r="B120" s="122"/>
      <c r="D120" s="123" t="s">
        <v>68</v>
      </c>
      <c r="E120" s="164" t="s">
        <v>1129</v>
      </c>
      <c r="F120" s="164" t="s">
        <v>1130</v>
      </c>
      <c r="J120" s="165">
        <f>BK120</f>
        <v>2072000</v>
      </c>
      <c r="L120" s="122"/>
      <c r="M120" s="126"/>
      <c r="N120" s="127"/>
      <c r="O120" s="127"/>
      <c r="P120" s="128">
        <f>P121</f>
        <v>0</v>
      </c>
      <c r="Q120" s="127"/>
      <c r="R120" s="128">
        <f>R121</f>
        <v>0</v>
      </c>
      <c r="S120" s="127"/>
      <c r="T120" s="129">
        <f>T121</f>
        <v>0</v>
      </c>
      <c r="AR120" s="123" t="s">
        <v>79</v>
      </c>
      <c r="AT120" s="130" t="s">
        <v>68</v>
      </c>
      <c r="AU120" s="130" t="s">
        <v>77</v>
      </c>
      <c r="AY120" s="123" t="s">
        <v>182</v>
      </c>
      <c r="BK120" s="131">
        <f>BK121</f>
        <v>2072000</v>
      </c>
    </row>
    <row r="121" spans="1:65" s="2" customFormat="1" ht="16.5" customHeight="1">
      <c r="A121" s="26"/>
      <c r="B121" s="132"/>
      <c r="C121" s="133" t="s">
        <v>77</v>
      </c>
      <c r="D121" s="133" t="s">
        <v>183</v>
      </c>
      <c r="E121" s="134" t="s">
        <v>1131</v>
      </c>
      <c r="F121" s="135" t="s">
        <v>1132</v>
      </c>
      <c r="G121" s="136" t="s">
        <v>319</v>
      </c>
      <c r="H121" s="137">
        <v>1</v>
      </c>
      <c r="I121" s="138">
        <v>2072000</v>
      </c>
      <c r="J121" s="138">
        <f>ROUND(I121*H121,2)</f>
        <v>2072000</v>
      </c>
      <c r="K121" s="139"/>
      <c r="L121" s="27"/>
      <c r="M121" s="156" t="s">
        <v>1</v>
      </c>
      <c r="N121" s="157" t="s">
        <v>34</v>
      </c>
      <c r="O121" s="158">
        <v>0</v>
      </c>
      <c r="P121" s="158">
        <f>O121*H121</f>
        <v>0</v>
      </c>
      <c r="Q121" s="158">
        <v>0</v>
      </c>
      <c r="R121" s="158">
        <f>Q121*H121</f>
        <v>0</v>
      </c>
      <c r="S121" s="158">
        <v>0</v>
      </c>
      <c r="T121" s="159">
        <f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44" t="s">
        <v>121</v>
      </c>
      <c r="AT121" s="144" t="s">
        <v>183</v>
      </c>
      <c r="AU121" s="144" t="s">
        <v>79</v>
      </c>
      <c r="AY121" s="14" t="s">
        <v>182</v>
      </c>
      <c r="BE121" s="145">
        <f>IF(N121="základní",J121,0)</f>
        <v>2072000</v>
      </c>
      <c r="BF121" s="145">
        <f>IF(N121="snížená",J121,0)</f>
        <v>0</v>
      </c>
      <c r="BG121" s="145">
        <f>IF(N121="zákl. přenesená",J121,0)</f>
        <v>0</v>
      </c>
      <c r="BH121" s="145">
        <f>IF(N121="sníž. přenesená",J121,0)</f>
        <v>0</v>
      </c>
      <c r="BI121" s="145">
        <f>IF(N121="nulová",J121,0)</f>
        <v>0</v>
      </c>
      <c r="BJ121" s="14" t="s">
        <v>77</v>
      </c>
      <c r="BK121" s="145">
        <f>ROUND(I121*H121,2)</f>
        <v>2072000</v>
      </c>
      <c r="BL121" s="14" t="s">
        <v>121</v>
      </c>
      <c r="BM121" s="144" t="s">
        <v>1133</v>
      </c>
    </row>
    <row r="122" spans="1:65" s="2" customFormat="1" ht="6.95" customHeight="1">
      <c r="A122" s="26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27"/>
      <c r="M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85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1134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ROUND(J118,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ROUND((SUM(BE118:BE121)),  2)</f>
        <v>0</v>
      </c>
      <c r="G33" s="26"/>
      <c r="H33" s="26"/>
      <c r="I33" s="95">
        <v>0.21</v>
      </c>
      <c r="J33" s="94">
        <f>ROUND(((SUM(BE118:BE121))*I33),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ROUND((SUM(BF118:BF121)),  2)</f>
        <v>0</v>
      </c>
      <c r="G34" s="26"/>
      <c r="H34" s="26"/>
      <c r="I34" s="95">
        <v>0.15</v>
      </c>
      <c r="J34" s="94">
        <f>ROUND(((SUM(BF118:BF121))*I34),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ROUND((SUM(BG118:BG121)),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ROUND((SUM(BH118:BH121)),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ROUND((SUM(BI118:BI121)),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03 - DT - (NEOCEŇUJE SE)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J118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1135</v>
      </c>
      <c r="E97" s="109"/>
      <c r="F97" s="109"/>
      <c r="G97" s="109"/>
      <c r="H97" s="109"/>
      <c r="I97" s="109"/>
      <c r="J97" s="110">
        <f>J119</f>
        <v>0</v>
      </c>
      <c r="L97" s="107"/>
    </row>
    <row r="98" spans="1:31" s="12" customFormat="1" ht="19.899999999999999" customHeight="1">
      <c r="B98" s="160"/>
      <c r="D98" s="161" t="s">
        <v>1136</v>
      </c>
      <c r="E98" s="162"/>
      <c r="F98" s="162"/>
      <c r="G98" s="162"/>
      <c r="H98" s="162"/>
      <c r="I98" s="162"/>
      <c r="J98" s="163">
        <f>J120</f>
        <v>0</v>
      </c>
      <c r="L98" s="160"/>
    </row>
    <row r="99" spans="1:31" s="2" customFormat="1" ht="21.7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5" customHeight="1">
      <c r="A100" s="26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4" spans="1:31" s="2" customFormat="1" ht="6.95" customHeight="1">
      <c r="A104" s="26"/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5" customHeight="1">
      <c r="A105" s="26"/>
      <c r="B105" s="27"/>
      <c r="C105" s="18" t="s">
        <v>168</v>
      </c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14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203" t="str">
        <f>E7</f>
        <v>Tělocvična - Chodová Planá</v>
      </c>
      <c r="F108" s="204"/>
      <c r="G108" s="204"/>
      <c r="H108" s="204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134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171" t="str">
        <f>E9</f>
        <v>03 - DT - (NEOCEŇUJE SE)</v>
      </c>
      <c r="F110" s="202"/>
      <c r="G110" s="202"/>
      <c r="H110" s="202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18</v>
      </c>
      <c r="D112" s="26"/>
      <c r="E112" s="26"/>
      <c r="F112" s="21" t="str">
        <f>F12</f>
        <v xml:space="preserve"> </v>
      </c>
      <c r="G112" s="26"/>
      <c r="H112" s="26"/>
      <c r="I112" s="23" t="s">
        <v>20</v>
      </c>
      <c r="J112" s="49">
        <f>IF(J12="","",J12)</f>
        <v>43927</v>
      </c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" customHeight="1">
      <c r="A114" s="26"/>
      <c r="B114" s="27"/>
      <c r="C114" s="23" t="s">
        <v>21</v>
      </c>
      <c r="D114" s="26"/>
      <c r="E114" s="26"/>
      <c r="F114" s="21" t="str">
        <f>E15</f>
        <v xml:space="preserve"> </v>
      </c>
      <c r="G114" s="26"/>
      <c r="H114" s="26"/>
      <c r="I114" s="23" t="s">
        <v>25</v>
      </c>
      <c r="J114" s="24" t="str">
        <f>E21</f>
        <v xml:space="preserve"> 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24</v>
      </c>
      <c r="D115" s="26"/>
      <c r="E115" s="26"/>
      <c r="F115" s="21" t="str">
        <f>IF(E18="","",E18)</f>
        <v>S&amp;H stavební a obchodní firma, spol. s.r.o.</v>
      </c>
      <c r="G115" s="26"/>
      <c r="H115" s="26"/>
      <c r="I115" s="23" t="s">
        <v>27</v>
      </c>
      <c r="J115" s="24" t="str">
        <f>E24</f>
        <v xml:space="preserve"> </v>
      </c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0" customFormat="1" ht="29.25" customHeight="1">
      <c r="A117" s="111"/>
      <c r="B117" s="112"/>
      <c r="C117" s="113" t="s">
        <v>169</v>
      </c>
      <c r="D117" s="114" t="s">
        <v>54</v>
      </c>
      <c r="E117" s="114" t="s">
        <v>50</v>
      </c>
      <c r="F117" s="114" t="s">
        <v>51</v>
      </c>
      <c r="G117" s="114" t="s">
        <v>170</v>
      </c>
      <c r="H117" s="114" t="s">
        <v>171</v>
      </c>
      <c r="I117" s="114" t="s">
        <v>172</v>
      </c>
      <c r="J117" s="115" t="s">
        <v>138</v>
      </c>
      <c r="K117" s="116" t="s">
        <v>173</v>
      </c>
      <c r="L117" s="117"/>
      <c r="M117" s="56" t="s">
        <v>1</v>
      </c>
      <c r="N117" s="57" t="s">
        <v>33</v>
      </c>
      <c r="O117" s="57" t="s">
        <v>174</v>
      </c>
      <c r="P117" s="57" t="s">
        <v>175</v>
      </c>
      <c r="Q117" s="57" t="s">
        <v>176</v>
      </c>
      <c r="R117" s="57" t="s">
        <v>177</v>
      </c>
      <c r="S117" s="57" t="s">
        <v>178</v>
      </c>
      <c r="T117" s="58" t="s">
        <v>179</v>
      </c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</row>
    <row r="118" spans="1:65" s="2" customFormat="1" ht="22.9" customHeight="1">
      <c r="A118" s="26"/>
      <c r="B118" s="27"/>
      <c r="C118" s="63" t="s">
        <v>180</v>
      </c>
      <c r="D118" s="26"/>
      <c r="E118" s="26"/>
      <c r="F118" s="26"/>
      <c r="G118" s="26"/>
      <c r="H118" s="26"/>
      <c r="I118" s="26"/>
      <c r="J118" s="118">
        <f>BK118</f>
        <v>0</v>
      </c>
      <c r="K118" s="26"/>
      <c r="L118" s="27"/>
      <c r="M118" s="59"/>
      <c r="N118" s="50"/>
      <c r="O118" s="60"/>
      <c r="P118" s="119">
        <f>P119</f>
        <v>0</v>
      </c>
      <c r="Q118" s="60"/>
      <c r="R118" s="119">
        <f>R119</f>
        <v>0</v>
      </c>
      <c r="S118" s="60"/>
      <c r="T118" s="120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68</v>
      </c>
      <c r="AU118" s="14" t="s">
        <v>140</v>
      </c>
      <c r="BK118" s="121">
        <f>BK119</f>
        <v>0</v>
      </c>
    </row>
    <row r="119" spans="1:65" s="11" customFormat="1" ht="25.9" customHeight="1">
      <c r="B119" s="122"/>
      <c r="D119" s="123" t="s">
        <v>68</v>
      </c>
      <c r="E119" s="124" t="s">
        <v>1137</v>
      </c>
      <c r="F119" s="124" t="s">
        <v>1128</v>
      </c>
      <c r="J119" s="125">
        <f>BK119</f>
        <v>0</v>
      </c>
      <c r="L119" s="122"/>
      <c r="M119" s="126"/>
      <c r="N119" s="127"/>
      <c r="O119" s="127"/>
      <c r="P119" s="128">
        <f>P120</f>
        <v>0</v>
      </c>
      <c r="Q119" s="127"/>
      <c r="R119" s="128">
        <f>R120</f>
        <v>0</v>
      </c>
      <c r="S119" s="127"/>
      <c r="T119" s="129">
        <f>T120</f>
        <v>0</v>
      </c>
      <c r="AR119" s="123" t="s">
        <v>79</v>
      </c>
      <c r="AT119" s="130" t="s">
        <v>68</v>
      </c>
      <c r="AU119" s="130" t="s">
        <v>69</v>
      </c>
      <c r="AY119" s="123" t="s">
        <v>182</v>
      </c>
      <c r="BK119" s="131">
        <f>BK120</f>
        <v>0</v>
      </c>
    </row>
    <row r="120" spans="1:65" s="11" customFormat="1" ht="22.9" customHeight="1">
      <c r="B120" s="122"/>
      <c r="D120" s="123" t="s">
        <v>68</v>
      </c>
      <c r="E120" s="164" t="s">
        <v>1138</v>
      </c>
      <c r="F120" s="164" t="s">
        <v>1139</v>
      </c>
      <c r="J120" s="165">
        <f>BK120</f>
        <v>0</v>
      </c>
      <c r="L120" s="122"/>
      <c r="M120" s="126"/>
      <c r="N120" s="127"/>
      <c r="O120" s="127"/>
      <c r="P120" s="128">
        <f>P121</f>
        <v>0</v>
      </c>
      <c r="Q120" s="127"/>
      <c r="R120" s="128">
        <f>R121</f>
        <v>0</v>
      </c>
      <c r="S120" s="127"/>
      <c r="T120" s="129">
        <f>T121</f>
        <v>0</v>
      </c>
      <c r="AR120" s="123" t="s">
        <v>77</v>
      </c>
      <c r="AT120" s="130" t="s">
        <v>68</v>
      </c>
      <c r="AU120" s="130" t="s">
        <v>77</v>
      </c>
      <c r="AY120" s="123" t="s">
        <v>182</v>
      </c>
      <c r="BK120" s="131">
        <f>BK121</f>
        <v>0</v>
      </c>
    </row>
    <row r="121" spans="1:65" s="2" customFormat="1" ht="16.5" customHeight="1">
      <c r="A121" s="26"/>
      <c r="B121" s="132"/>
      <c r="C121" s="133" t="s">
        <v>77</v>
      </c>
      <c r="D121" s="133" t="s">
        <v>183</v>
      </c>
      <c r="E121" s="134" t="s">
        <v>1140</v>
      </c>
      <c r="F121" s="135" t="s">
        <v>1141</v>
      </c>
      <c r="G121" s="136" t="s">
        <v>1142</v>
      </c>
      <c r="H121" s="137">
        <v>1</v>
      </c>
      <c r="I121" s="138">
        <v>0</v>
      </c>
      <c r="J121" s="138">
        <f>ROUND(I121*H121,2)</f>
        <v>0</v>
      </c>
      <c r="K121" s="139"/>
      <c r="L121" s="27"/>
      <c r="M121" s="156" t="s">
        <v>1</v>
      </c>
      <c r="N121" s="157" t="s">
        <v>34</v>
      </c>
      <c r="O121" s="158">
        <v>0</v>
      </c>
      <c r="P121" s="158">
        <f>O121*H121</f>
        <v>0</v>
      </c>
      <c r="Q121" s="158">
        <v>0</v>
      </c>
      <c r="R121" s="158">
        <f>Q121*H121</f>
        <v>0</v>
      </c>
      <c r="S121" s="158">
        <v>0</v>
      </c>
      <c r="T121" s="159">
        <f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44" t="s">
        <v>187</v>
      </c>
      <c r="AT121" s="144" t="s">
        <v>183</v>
      </c>
      <c r="AU121" s="144" t="s">
        <v>79</v>
      </c>
      <c r="AY121" s="14" t="s">
        <v>182</v>
      </c>
      <c r="BE121" s="145">
        <f>IF(N121="základní",J121,0)</f>
        <v>0</v>
      </c>
      <c r="BF121" s="145">
        <f>IF(N121="snížená",J121,0)</f>
        <v>0</v>
      </c>
      <c r="BG121" s="145">
        <f>IF(N121="zákl. přenesená",J121,0)</f>
        <v>0</v>
      </c>
      <c r="BH121" s="145">
        <f>IF(N121="sníž. přenesená",J121,0)</f>
        <v>0</v>
      </c>
      <c r="BI121" s="145">
        <f>IF(N121="nulová",J121,0)</f>
        <v>0</v>
      </c>
      <c r="BJ121" s="14" t="s">
        <v>77</v>
      </c>
      <c r="BK121" s="145">
        <f>ROUND(I121*H121,2)</f>
        <v>0</v>
      </c>
      <c r="BL121" s="14" t="s">
        <v>187</v>
      </c>
      <c r="BM121" s="144" t="s">
        <v>1143</v>
      </c>
    </row>
    <row r="122" spans="1:65" s="2" customFormat="1" ht="6.95" customHeight="1">
      <c r="A122" s="26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27"/>
      <c r="M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1144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ROUND(J118,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ROUND((SUM(BE118:BE121)),  2)</f>
        <v>0</v>
      </c>
      <c r="G33" s="26"/>
      <c r="H33" s="26"/>
      <c r="I33" s="95">
        <v>0.21</v>
      </c>
      <c r="J33" s="94">
        <f>ROUND(((SUM(BE118:BE121))*I33),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ROUND((SUM(BF118:BF121)),  2)</f>
        <v>0</v>
      </c>
      <c r="G34" s="26"/>
      <c r="H34" s="26"/>
      <c r="I34" s="95">
        <v>0.15</v>
      </c>
      <c r="J34" s="94">
        <f>ROUND(((SUM(BF118:BF121))*I34),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ROUND((SUM(BG118:BG121)),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ROUND((SUM(BH118:BH121)),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ROUND((SUM(BI118:BI121)),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04 - EPS, ERO - (NEOCEŇUJE SE)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J118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1126</v>
      </c>
      <c r="E97" s="109"/>
      <c r="F97" s="109"/>
      <c r="G97" s="109"/>
      <c r="H97" s="109"/>
      <c r="I97" s="109"/>
      <c r="J97" s="110">
        <f>J119</f>
        <v>0</v>
      </c>
      <c r="L97" s="107"/>
    </row>
    <row r="98" spans="1:31" s="12" customFormat="1" ht="19.899999999999999" customHeight="1">
      <c r="B98" s="160"/>
      <c r="D98" s="161" t="s">
        <v>1145</v>
      </c>
      <c r="E98" s="162"/>
      <c r="F98" s="162"/>
      <c r="G98" s="162"/>
      <c r="H98" s="162"/>
      <c r="I98" s="162"/>
      <c r="J98" s="163">
        <f>J120</f>
        <v>0</v>
      </c>
      <c r="L98" s="160"/>
    </row>
    <row r="99" spans="1:31" s="2" customFormat="1" ht="21.7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5" customHeight="1">
      <c r="A100" s="26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4" spans="1:31" s="2" customFormat="1" ht="6.95" customHeight="1">
      <c r="A104" s="26"/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5" customHeight="1">
      <c r="A105" s="26"/>
      <c r="B105" s="27"/>
      <c r="C105" s="18" t="s">
        <v>168</v>
      </c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14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203" t="str">
        <f>E7</f>
        <v>Tělocvična - Chodová Planá</v>
      </c>
      <c r="F108" s="204"/>
      <c r="G108" s="204"/>
      <c r="H108" s="204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134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171" t="str">
        <f>E9</f>
        <v>04 - EPS, ERO - (NEOCEŇUJE SE)</v>
      </c>
      <c r="F110" s="202"/>
      <c r="G110" s="202"/>
      <c r="H110" s="202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18</v>
      </c>
      <c r="D112" s="26"/>
      <c r="E112" s="26"/>
      <c r="F112" s="21" t="str">
        <f>F12</f>
        <v xml:space="preserve"> </v>
      </c>
      <c r="G112" s="26"/>
      <c r="H112" s="26"/>
      <c r="I112" s="23" t="s">
        <v>20</v>
      </c>
      <c r="J112" s="49">
        <f>IF(J12="","",J12)</f>
        <v>43927</v>
      </c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" customHeight="1">
      <c r="A114" s="26"/>
      <c r="B114" s="27"/>
      <c r="C114" s="23" t="s">
        <v>21</v>
      </c>
      <c r="D114" s="26"/>
      <c r="E114" s="26"/>
      <c r="F114" s="21" t="str">
        <f>E15</f>
        <v xml:space="preserve"> </v>
      </c>
      <c r="G114" s="26"/>
      <c r="H114" s="26"/>
      <c r="I114" s="23" t="s">
        <v>25</v>
      </c>
      <c r="J114" s="24" t="str">
        <f>E21</f>
        <v xml:space="preserve"> 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24</v>
      </c>
      <c r="D115" s="26"/>
      <c r="E115" s="26"/>
      <c r="F115" s="21" t="str">
        <f>IF(E18="","",E18)</f>
        <v>S&amp;H stavební a obchodní firma, spol. s.r.o.</v>
      </c>
      <c r="G115" s="26"/>
      <c r="H115" s="26"/>
      <c r="I115" s="23" t="s">
        <v>27</v>
      </c>
      <c r="J115" s="24" t="str">
        <f>E24</f>
        <v xml:space="preserve"> </v>
      </c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0" customFormat="1" ht="29.25" customHeight="1">
      <c r="A117" s="111"/>
      <c r="B117" s="112"/>
      <c r="C117" s="113" t="s">
        <v>169</v>
      </c>
      <c r="D117" s="114" t="s">
        <v>54</v>
      </c>
      <c r="E117" s="114" t="s">
        <v>50</v>
      </c>
      <c r="F117" s="114" t="s">
        <v>51</v>
      </c>
      <c r="G117" s="114" t="s">
        <v>170</v>
      </c>
      <c r="H117" s="114" t="s">
        <v>171</v>
      </c>
      <c r="I117" s="114" t="s">
        <v>172</v>
      </c>
      <c r="J117" s="115" t="s">
        <v>138</v>
      </c>
      <c r="K117" s="116" t="s">
        <v>173</v>
      </c>
      <c r="L117" s="117"/>
      <c r="M117" s="56" t="s">
        <v>1</v>
      </c>
      <c r="N117" s="57" t="s">
        <v>33</v>
      </c>
      <c r="O117" s="57" t="s">
        <v>174</v>
      </c>
      <c r="P117" s="57" t="s">
        <v>175</v>
      </c>
      <c r="Q117" s="57" t="s">
        <v>176</v>
      </c>
      <c r="R117" s="57" t="s">
        <v>177</v>
      </c>
      <c r="S117" s="57" t="s">
        <v>178</v>
      </c>
      <c r="T117" s="58" t="s">
        <v>179</v>
      </c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</row>
    <row r="118" spans="1:65" s="2" customFormat="1" ht="22.9" customHeight="1">
      <c r="A118" s="26"/>
      <c r="B118" s="27"/>
      <c r="C118" s="63" t="s">
        <v>180</v>
      </c>
      <c r="D118" s="26"/>
      <c r="E118" s="26"/>
      <c r="F118" s="26"/>
      <c r="G118" s="26"/>
      <c r="H118" s="26"/>
      <c r="I118" s="26"/>
      <c r="J118" s="118">
        <f>BK118</f>
        <v>0</v>
      </c>
      <c r="K118" s="26"/>
      <c r="L118" s="27"/>
      <c r="M118" s="59"/>
      <c r="N118" s="50"/>
      <c r="O118" s="60"/>
      <c r="P118" s="119">
        <f>P119</f>
        <v>0</v>
      </c>
      <c r="Q118" s="60"/>
      <c r="R118" s="119">
        <f>R119</f>
        <v>0</v>
      </c>
      <c r="S118" s="60"/>
      <c r="T118" s="120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68</v>
      </c>
      <c r="AU118" s="14" t="s">
        <v>140</v>
      </c>
      <c r="BK118" s="121">
        <f>BK119</f>
        <v>0</v>
      </c>
    </row>
    <row r="119" spans="1:65" s="11" customFormat="1" ht="25.9" customHeight="1">
      <c r="B119" s="122"/>
      <c r="D119" s="123" t="s">
        <v>68</v>
      </c>
      <c r="E119" s="124" t="s">
        <v>1128</v>
      </c>
      <c r="F119" s="124" t="s">
        <v>1128</v>
      </c>
      <c r="J119" s="125">
        <f>BK119</f>
        <v>0</v>
      </c>
      <c r="L119" s="122"/>
      <c r="M119" s="126"/>
      <c r="N119" s="127"/>
      <c r="O119" s="127"/>
      <c r="P119" s="128">
        <f>P120</f>
        <v>0</v>
      </c>
      <c r="Q119" s="127"/>
      <c r="R119" s="128">
        <f>R120</f>
        <v>0</v>
      </c>
      <c r="S119" s="127"/>
      <c r="T119" s="129">
        <f>T120</f>
        <v>0</v>
      </c>
      <c r="AR119" s="123" t="s">
        <v>79</v>
      </c>
      <c r="AT119" s="130" t="s">
        <v>68</v>
      </c>
      <c r="AU119" s="130" t="s">
        <v>69</v>
      </c>
      <c r="AY119" s="123" t="s">
        <v>182</v>
      </c>
      <c r="BK119" s="131">
        <f>BK120</f>
        <v>0</v>
      </c>
    </row>
    <row r="120" spans="1:65" s="11" customFormat="1" ht="22.9" customHeight="1">
      <c r="B120" s="122"/>
      <c r="D120" s="123" t="s">
        <v>68</v>
      </c>
      <c r="E120" s="164" t="s">
        <v>1146</v>
      </c>
      <c r="F120" s="164" t="s">
        <v>1139</v>
      </c>
      <c r="J120" s="165">
        <f>BK120</f>
        <v>0</v>
      </c>
      <c r="L120" s="122"/>
      <c r="M120" s="126"/>
      <c r="N120" s="127"/>
      <c r="O120" s="127"/>
      <c r="P120" s="128">
        <f>P121</f>
        <v>0</v>
      </c>
      <c r="Q120" s="127"/>
      <c r="R120" s="128">
        <f>R121</f>
        <v>0</v>
      </c>
      <c r="S120" s="127"/>
      <c r="T120" s="129">
        <f>T121</f>
        <v>0</v>
      </c>
      <c r="AR120" s="123" t="s">
        <v>79</v>
      </c>
      <c r="AT120" s="130" t="s">
        <v>68</v>
      </c>
      <c r="AU120" s="130" t="s">
        <v>77</v>
      </c>
      <c r="AY120" s="123" t="s">
        <v>182</v>
      </c>
      <c r="BK120" s="131">
        <f>BK121</f>
        <v>0</v>
      </c>
    </row>
    <row r="121" spans="1:65" s="2" customFormat="1" ht="21.75" customHeight="1">
      <c r="A121" s="26"/>
      <c r="B121" s="132"/>
      <c r="C121" s="133" t="s">
        <v>77</v>
      </c>
      <c r="D121" s="133" t="s">
        <v>183</v>
      </c>
      <c r="E121" s="134" t="s">
        <v>1147</v>
      </c>
      <c r="F121" s="135" t="s">
        <v>1148</v>
      </c>
      <c r="G121" s="136" t="s">
        <v>1142</v>
      </c>
      <c r="H121" s="137">
        <v>1</v>
      </c>
      <c r="I121" s="138">
        <v>0</v>
      </c>
      <c r="J121" s="138">
        <f>ROUND(I121*H121,2)</f>
        <v>0</v>
      </c>
      <c r="K121" s="139"/>
      <c r="L121" s="27"/>
      <c r="M121" s="156" t="s">
        <v>1</v>
      </c>
      <c r="N121" s="157" t="s">
        <v>34</v>
      </c>
      <c r="O121" s="158">
        <v>0</v>
      </c>
      <c r="P121" s="158">
        <f>O121*H121</f>
        <v>0</v>
      </c>
      <c r="Q121" s="158">
        <v>0</v>
      </c>
      <c r="R121" s="158">
        <f>Q121*H121</f>
        <v>0</v>
      </c>
      <c r="S121" s="158">
        <v>0</v>
      </c>
      <c r="T121" s="159">
        <f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44" t="s">
        <v>121</v>
      </c>
      <c r="AT121" s="144" t="s">
        <v>183</v>
      </c>
      <c r="AU121" s="144" t="s">
        <v>79</v>
      </c>
      <c r="AY121" s="14" t="s">
        <v>182</v>
      </c>
      <c r="BE121" s="145">
        <f>IF(N121="základní",J121,0)</f>
        <v>0</v>
      </c>
      <c r="BF121" s="145">
        <f>IF(N121="snížená",J121,0)</f>
        <v>0</v>
      </c>
      <c r="BG121" s="145">
        <f>IF(N121="zákl. přenesená",J121,0)</f>
        <v>0</v>
      </c>
      <c r="BH121" s="145">
        <f>IF(N121="sníž. přenesená",J121,0)</f>
        <v>0</v>
      </c>
      <c r="BI121" s="145">
        <f>IF(N121="nulová",J121,0)</f>
        <v>0</v>
      </c>
      <c r="BJ121" s="14" t="s">
        <v>77</v>
      </c>
      <c r="BK121" s="145">
        <f>ROUND(I121*H121,2)</f>
        <v>0</v>
      </c>
      <c r="BL121" s="14" t="s">
        <v>121</v>
      </c>
      <c r="BM121" s="144" t="s">
        <v>1149</v>
      </c>
    </row>
    <row r="122" spans="1:65" s="2" customFormat="1" ht="6.95" customHeight="1">
      <c r="A122" s="26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27"/>
      <c r="M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91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1150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ROUND(J118, 2)</f>
        <v>89250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ROUND((SUM(BE118:BE121)),  2)</f>
        <v>89250</v>
      </c>
      <c r="G33" s="26"/>
      <c r="H33" s="26"/>
      <c r="I33" s="95">
        <v>0.21</v>
      </c>
      <c r="J33" s="94">
        <f>ROUND(((SUM(BE118:BE121))*I33),  2)</f>
        <v>18742.5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ROUND((SUM(BF118:BF121)),  2)</f>
        <v>0</v>
      </c>
      <c r="G34" s="26"/>
      <c r="H34" s="26"/>
      <c r="I34" s="95">
        <v>0.15</v>
      </c>
      <c r="J34" s="94">
        <f>ROUND(((SUM(BF118:BF121))*I34),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ROUND((SUM(BG118:BG121)),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ROUND((SUM(BH118:BH121)),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ROUND((SUM(BI118:BI121)),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107992.5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05 - Logo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J118</f>
        <v>89250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1151</v>
      </c>
      <c r="E97" s="109"/>
      <c r="F97" s="109"/>
      <c r="G97" s="109"/>
      <c r="H97" s="109"/>
      <c r="I97" s="109"/>
      <c r="J97" s="110">
        <f>J119</f>
        <v>89250</v>
      </c>
      <c r="L97" s="107"/>
    </row>
    <row r="98" spans="1:31" s="12" customFormat="1" ht="19.899999999999999" customHeight="1">
      <c r="B98" s="160"/>
      <c r="D98" s="161" t="s">
        <v>1152</v>
      </c>
      <c r="E98" s="162"/>
      <c r="F98" s="162"/>
      <c r="G98" s="162"/>
      <c r="H98" s="162"/>
      <c r="I98" s="162"/>
      <c r="J98" s="163">
        <f>J120</f>
        <v>89250</v>
      </c>
      <c r="L98" s="160"/>
    </row>
    <row r="99" spans="1:31" s="2" customFormat="1" ht="21.7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5" customHeight="1">
      <c r="A100" s="26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4" spans="1:31" s="2" customFormat="1" ht="6.95" customHeight="1">
      <c r="A104" s="26"/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5" customHeight="1">
      <c r="A105" s="26"/>
      <c r="B105" s="27"/>
      <c r="C105" s="18" t="s">
        <v>168</v>
      </c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14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203" t="str">
        <f>E7</f>
        <v>Tělocvična - Chodová Planá</v>
      </c>
      <c r="F108" s="204"/>
      <c r="G108" s="204"/>
      <c r="H108" s="204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134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171" t="str">
        <f>E9</f>
        <v>05 - Logo</v>
      </c>
      <c r="F110" s="202"/>
      <c r="G110" s="202"/>
      <c r="H110" s="202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18</v>
      </c>
      <c r="D112" s="26"/>
      <c r="E112" s="26"/>
      <c r="F112" s="21" t="str">
        <f>F12</f>
        <v xml:space="preserve"> </v>
      </c>
      <c r="G112" s="26"/>
      <c r="H112" s="26"/>
      <c r="I112" s="23" t="s">
        <v>20</v>
      </c>
      <c r="J112" s="49">
        <f>IF(J12="","",J12)</f>
        <v>43927</v>
      </c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" customHeight="1">
      <c r="A114" s="26"/>
      <c r="B114" s="27"/>
      <c r="C114" s="23" t="s">
        <v>21</v>
      </c>
      <c r="D114" s="26"/>
      <c r="E114" s="26"/>
      <c r="F114" s="21" t="str">
        <f>E15</f>
        <v xml:space="preserve"> </v>
      </c>
      <c r="G114" s="26"/>
      <c r="H114" s="26"/>
      <c r="I114" s="23" t="s">
        <v>25</v>
      </c>
      <c r="J114" s="24" t="str">
        <f>E21</f>
        <v xml:space="preserve"> 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24</v>
      </c>
      <c r="D115" s="26"/>
      <c r="E115" s="26"/>
      <c r="F115" s="21" t="str">
        <f>IF(E18="","",E18)</f>
        <v>S&amp;H stavební a obchodní firma, spol. s.r.o.</v>
      </c>
      <c r="G115" s="26"/>
      <c r="H115" s="26"/>
      <c r="I115" s="23" t="s">
        <v>27</v>
      </c>
      <c r="J115" s="24" t="str">
        <f>E24</f>
        <v xml:space="preserve"> </v>
      </c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0" customFormat="1" ht="29.25" customHeight="1">
      <c r="A117" s="111"/>
      <c r="B117" s="112"/>
      <c r="C117" s="113" t="s">
        <v>169</v>
      </c>
      <c r="D117" s="114" t="s">
        <v>54</v>
      </c>
      <c r="E117" s="114" t="s">
        <v>50</v>
      </c>
      <c r="F117" s="114" t="s">
        <v>51</v>
      </c>
      <c r="G117" s="114" t="s">
        <v>170</v>
      </c>
      <c r="H117" s="114" t="s">
        <v>171</v>
      </c>
      <c r="I117" s="114" t="s">
        <v>172</v>
      </c>
      <c r="J117" s="115" t="s">
        <v>138</v>
      </c>
      <c r="K117" s="116" t="s">
        <v>173</v>
      </c>
      <c r="L117" s="117"/>
      <c r="M117" s="56" t="s">
        <v>1</v>
      </c>
      <c r="N117" s="57" t="s">
        <v>33</v>
      </c>
      <c r="O117" s="57" t="s">
        <v>174</v>
      </c>
      <c r="P117" s="57" t="s">
        <v>175</v>
      </c>
      <c r="Q117" s="57" t="s">
        <v>176</v>
      </c>
      <c r="R117" s="57" t="s">
        <v>177</v>
      </c>
      <c r="S117" s="57" t="s">
        <v>178</v>
      </c>
      <c r="T117" s="58" t="s">
        <v>179</v>
      </c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</row>
    <row r="118" spans="1:65" s="2" customFormat="1" ht="22.9" customHeight="1">
      <c r="A118" s="26"/>
      <c r="B118" s="27"/>
      <c r="C118" s="63" t="s">
        <v>180</v>
      </c>
      <c r="D118" s="26"/>
      <c r="E118" s="26"/>
      <c r="F118" s="26"/>
      <c r="G118" s="26"/>
      <c r="H118" s="26"/>
      <c r="I118" s="26"/>
      <c r="J118" s="118">
        <f>BK118</f>
        <v>89250</v>
      </c>
      <c r="K118" s="26"/>
      <c r="L118" s="27"/>
      <c r="M118" s="59"/>
      <c r="N118" s="50"/>
      <c r="O118" s="60"/>
      <c r="P118" s="119">
        <f>P119</f>
        <v>0</v>
      </c>
      <c r="Q118" s="60"/>
      <c r="R118" s="119">
        <f>R119</f>
        <v>0</v>
      </c>
      <c r="S118" s="60"/>
      <c r="T118" s="120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68</v>
      </c>
      <c r="AU118" s="14" t="s">
        <v>140</v>
      </c>
      <c r="BK118" s="121">
        <f>BK119</f>
        <v>89250</v>
      </c>
    </row>
    <row r="119" spans="1:65" s="11" customFormat="1" ht="25.9" customHeight="1">
      <c r="B119" s="122"/>
      <c r="D119" s="123" t="s">
        <v>68</v>
      </c>
      <c r="E119" s="124" t="s">
        <v>272</v>
      </c>
      <c r="F119" s="124" t="s">
        <v>1153</v>
      </c>
      <c r="J119" s="125">
        <f>BK119</f>
        <v>89250</v>
      </c>
      <c r="L119" s="122"/>
      <c r="M119" s="126"/>
      <c r="N119" s="127"/>
      <c r="O119" s="127"/>
      <c r="P119" s="128">
        <f>P120</f>
        <v>0</v>
      </c>
      <c r="Q119" s="127"/>
      <c r="R119" s="128">
        <f>R120</f>
        <v>0</v>
      </c>
      <c r="S119" s="127"/>
      <c r="T119" s="129">
        <f>T120</f>
        <v>0</v>
      </c>
      <c r="AR119" s="123" t="s">
        <v>190</v>
      </c>
      <c r="AT119" s="130" t="s">
        <v>68</v>
      </c>
      <c r="AU119" s="130" t="s">
        <v>69</v>
      </c>
      <c r="AY119" s="123" t="s">
        <v>182</v>
      </c>
      <c r="BK119" s="131">
        <f>BK120</f>
        <v>89250</v>
      </c>
    </row>
    <row r="120" spans="1:65" s="11" customFormat="1" ht="22.9" customHeight="1">
      <c r="B120" s="122"/>
      <c r="D120" s="123" t="s">
        <v>68</v>
      </c>
      <c r="E120" s="164" t="s">
        <v>1154</v>
      </c>
      <c r="F120" s="164" t="s">
        <v>1130</v>
      </c>
      <c r="J120" s="165">
        <f>BK120</f>
        <v>89250</v>
      </c>
      <c r="L120" s="122"/>
      <c r="M120" s="126"/>
      <c r="N120" s="127"/>
      <c r="O120" s="127"/>
      <c r="P120" s="128">
        <f>P121</f>
        <v>0</v>
      </c>
      <c r="Q120" s="127"/>
      <c r="R120" s="128">
        <f>R121</f>
        <v>0</v>
      </c>
      <c r="S120" s="127"/>
      <c r="T120" s="129">
        <f>T121</f>
        <v>0</v>
      </c>
      <c r="AR120" s="123" t="s">
        <v>190</v>
      </c>
      <c r="AT120" s="130" t="s">
        <v>68</v>
      </c>
      <c r="AU120" s="130" t="s">
        <v>77</v>
      </c>
      <c r="AY120" s="123" t="s">
        <v>182</v>
      </c>
      <c r="BK120" s="131">
        <f>BK121</f>
        <v>89250</v>
      </c>
    </row>
    <row r="121" spans="1:65" s="2" customFormat="1" ht="16.5" customHeight="1">
      <c r="A121" s="26"/>
      <c r="B121" s="132"/>
      <c r="C121" s="133" t="s">
        <v>77</v>
      </c>
      <c r="D121" s="133" t="s">
        <v>183</v>
      </c>
      <c r="E121" s="134" t="s">
        <v>1155</v>
      </c>
      <c r="F121" s="135" t="s">
        <v>1156</v>
      </c>
      <c r="G121" s="136" t="s">
        <v>1142</v>
      </c>
      <c r="H121" s="137">
        <v>1</v>
      </c>
      <c r="I121" s="138">
        <v>89250</v>
      </c>
      <c r="J121" s="138">
        <f>ROUND(I121*H121,2)</f>
        <v>89250</v>
      </c>
      <c r="K121" s="139"/>
      <c r="L121" s="27"/>
      <c r="M121" s="156" t="s">
        <v>1</v>
      </c>
      <c r="N121" s="157" t="s">
        <v>34</v>
      </c>
      <c r="O121" s="158">
        <v>0</v>
      </c>
      <c r="P121" s="158">
        <f>O121*H121</f>
        <v>0</v>
      </c>
      <c r="Q121" s="158">
        <v>0</v>
      </c>
      <c r="R121" s="158">
        <f>Q121*H121</f>
        <v>0</v>
      </c>
      <c r="S121" s="158">
        <v>0</v>
      </c>
      <c r="T121" s="159">
        <f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44" t="s">
        <v>290</v>
      </c>
      <c r="AT121" s="144" t="s">
        <v>183</v>
      </c>
      <c r="AU121" s="144" t="s">
        <v>79</v>
      </c>
      <c r="AY121" s="14" t="s">
        <v>182</v>
      </c>
      <c r="BE121" s="145">
        <f>IF(N121="základní",J121,0)</f>
        <v>89250</v>
      </c>
      <c r="BF121" s="145">
        <f>IF(N121="snížená",J121,0)</f>
        <v>0</v>
      </c>
      <c r="BG121" s="145">
        <f>IF(N121="zákl. přenesená",J121,0)</f>
        <v>0</v>
      </c>
      <c r="BH121" s="145">
        <f>IF(N121="sníž. přenesená",J121,0)</f>
        <v>0</v>
      </c>
      <c r="BI121" s="145">
        <f>IF(N121="nulová",J121,0)</f>
        <v>0</v>
      </c>
      <c r="BJ121" s="14" t="s">
        <v>77</v>
      </c>
      <c r="BK121" s="145">
        <f>ROUND(I121*H121,2)</f>
        <v>89250</v>
      </c>
      <c r="BL121" s="14" t="s">
        <v>290</v>
      </c>
      <c r="BM121" s="144" t="s">
        <v>1157</v>
      </c>
    </row>
    <row r="122" spans="1:65" s="2" customFormat="1" ht="6.95" customHeight="1">
      <c r="A122" s="26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27"/>
      <c r="M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4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1158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ROUND(J121, 2)</f>
        <v>157516.79999999999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ROUND((SUM(BE121:BE203)),  2)</f>
        <v>157516.79999999999</v>
      </c>
      <c r="G33" s="26"/>
      <c r="H33" s="26"/>
      <c r="I33" s="95">
        <v>0.21</v>
      </c>
      <c r="J33" s="94">
        <f>ROUND(((SUM(BE121:BE203))*I33),  2)</f>
        <v>33078.53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ROUND((SUM(BF121:BF203)),  2)</f>
        <v>0</v>
      </c>
      <c r="G34" s="26"/>
      <c r="H34" s="26"/>
      <c r="I34" s="95">
        <v>0.15</v>
      </c>
      <c r="J34" s="94">
        <f>ROUND(((SUM(BF121:BF203))*I34),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ROUND((SUM(BG121:BG203)),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ROUND((SUM(BH121:BH203)),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ROUND((SUM(BI121:BI203)),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190595.33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06 - MaR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J121</f>
        <v>157516.79999999996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1159</v>
      </c>
      <c r="E97" s="109"/>
      <c r="F97" s="109"/>
      <c r="G97" s="109"/>
      <c r="H97" s="109"/>
      <c r="I97" s="109"/>
      <c r="J97" s="110">
        <f>J122</f>
        <v>157516.79999999996</v>
      </c>
      <c r="L97" s="107"/>
    </row>
    <row r="98" spans="1:31" s="12" customFormat="1" ht="19.899999999999999" customHeight="1">
      <c r="B98" s="160"/>
      <c r="D98" s="161" t="s">
        <v>1160</v>
      </c>
      <c r="E98" s="162"/>
      <c r="F98" s="162"/>
      <c r="G98" s="162"/>
      <c r="H98" s="162"/>
      <c r="I98" s="162"/>
      <c r="J98" s="163">
        <f>J123</f>
        <v>41983.199999999975</v>
      </c>
      <c r="L98" s="160"/>
    </row>
    <row r="99" spans="1:31" s="12" customFormat="1" ht="19.899999999999999" customHeight="1">
      <c r="B99" s="160"/>
      <c r="D99" s="161" t="s">
        <v>1161</v>
      </c>
      <c r="E99" s="162"/>
      <c r="F99" s="162"/>
      <c r="G99" s="162"/>
      <c r="H99" s="162"/>
      <c r="I99" s="162"/>
      <c r="J99" s="163">
        <f>J171</f>
        <v>34963.949999999997</v>
      </c>
      <c r="L99" s="160"/>
    </row>
    <row r="100" spans="1:31" s="12" customFormat="1" ht="19.899999999999999" customHeight="1">
      <c r="B100" s="160"/>
      <c r="D100" s="161" t="s">
        <v>1162</v>
      </c>
      <c r="E100" s="162"/>
      <c r="F100" s="162"/>
      <c r="G100" s="162"/>
      <c r="H100" s="162"/>
      <c r="I100" s="162"/>
      <c r="J100" s="163">
        <f>J187</f>
        <v>18514.650000000001</v>
      </c>
      <c r="L100" s="160"/>
    </row>
    <row r="101" spans="1:31" s="12" customFormat="1" ht="19.899999999999999" customHeight="1">
      <c r="B101" s="160"/>
      <c r="D101" s="161" t="s">
        <v>1163</v>
      </c>
      <c r="E101" s="162"/>
      <c r="F101" s="162"/>
      <c r="G101" s="162"/>
      <c r="H101" s="162"/>
      <c r="I101" s="162"/>
      <c r="J101" s="163">
        <f>J197</f>
        <v>62055</v>
      </c>
      <c r="L101" s="160"/>
    </row>
    <row r="102" spans="1:31" s="2" customFormat="1" ht="21.75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5" customHeight="1">
      <c r="A103" s="26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31" s="2" customFormat="1" ht="6.95" customHeight="1">
      <c r="A107" s="26"/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5" customHeight="1">
      <c r="A108" s="26"/>
      <c r="B108" s="27"/>
      <c r="C108" s="18" t="s">
        <v>168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14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03" t="str">
        <f>E7</f>
        <v>Tělocvična - Chodová Planá</v>
      </c>
      <c r="F111" s="204"/>
      <c r="G111" s="204"/>
      <c r="H111" s="204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134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1" t="str">
        <f>E9</f>
        <v>06 - MaR</v>
      </c>
      <c r="F113" s="202"/>
      <c r="G113" s="202"/>
      <c r="H113" s="202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18</v>
      </c>
      <c r="D115" s="26"/>
      <c r="E115" s="26"/>
      <c r="F115" s="21" t="str">
        <f>F12</f>
        <v xml:space="preserve"> </v>
      </c>
      <c r="G115" s="26"/>
      <c r="H115" s="26"/>
      <c r="I115" s="23" t="s">
        <v>20</v>
      </c>
      <c r="J115" s="49">
        <f>IF(J12="","",J12)</f>
        <v>43927</v>
      </c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" customHeight="1">
      <c r="A117" s="26"/>
      <c r="B117" s="27"/>
      <c r="C117" s="23" t="s">
        <v>21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24</v>
      </c>
      <c r="D118" s="26"/>
      <c r="E118" s="26"/>
      <c r="F118" s="21" t="str">
        <f>IF(E18="","",E18)</f>
        <v>S&amp;H stavební a obchodní firma, spol. s.r.o.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0" customFormat="1" ht="29.25" customHeight="1">
      <c r="A120" s="111"/>
      <c r="B120" s="112"/>
      <c r="C120" s="113" t="s">
        <v>169</v>
      </c>
      <c r="D120" s="114" t="s">
        <v>54</v>
      </c>
      <c r="E120" s="114" t="s">
        <v>50</v>
      </c>
      <c r="F120" s="114" t="s">
        <v>51</v>
      </c>
      <c r="G120" s="114" t="s">
        <v>170</v>
      </c>
      <c r="H120" s="114" t="s">
        <v>171</v>
      </c>
      <c r="I120" s="114" t="s">
        <v>172</v>
      </c>
      <c r="J120" s="115" t="s">
        <v>138</v>
      </c>
      <c r="K120" s="116" t="s">
        <v>173</v>
      </c>
      <c r="L120" s="117"/>
      <c r="M120" s="56" t="s">
        <v>1</v>
      </c>
      <c r="N120" s="57" t="s">
        <v>33</v>
      </c>
      <c r="O120" s="57" t="s">
        <v>174</v>
      </c>
      <c r="P120" s="57" t="s">
        <v>175</v>
      </c>
      <c r="Q120" s="57" t="s">
        <v>176</v>
      </c>
      <c r="R120" s="57" t="s">
        <v>177</v>
      </c>
      <c r="S120" s="57" t="s">
        <v>178</v>
      </c>
      <c r="T120" s="58" t="s">
        <v>179</v>
      </c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</row>
    <row r="121" spans="1:65" s="2" customFormat="1" ht="22.9" customHeight="1">
      <c r="A121" s="26"/>
      <c r="B121" s="27"/>
      <c r="C121" s="63" t="s">
        <v>180</v>
      </c>
      <c r="D121" s="26"/>
      <c r="E121" s="26"/>
      <c r="F121" s="26"/>
      <c r="G121" s="26"/>
      <c r="H121" s="26"/>
      <c r="I121" s="26"/>
      <c r="J121" s="118">
        <f>BK121</f>
        <v>157516.79999999996</v>
      </c>
      <c r="K121" s="26"/>
      <c r="L121" s="27"/>
      <c r="M121" s="59"/>
      <c r="N121" s="50"/>
      <c r="O121" s="60"/>
      <c r="P121" s="119">
        <f>P122</f>
        <v>0</v>
      </c>
      <c r="Q121" s="60"/>
      <c r="R121" s="119">
        <f>R122</f>
        <v>0</v>
      </c>
      <c r="S121" s="60"/>
      <c r="T121" s="12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140</v>
      </c>
      <c r="BK121" s="121">
        <f>BK122</f>
        <v>157516.79999999996</v>
      </c>
    </row>
    <row r="122" spans="1:65" s="11" customFormat="1" ht="25.9" customHeight="1">
      <c r="B122" s="122"/>
      <c r="D122" s="123" t="s">
        <v>68</v>
      </c>
      <c r="E122" s="124" t="s">
        <v>1137</v>
      </c>
      <c r="F122" s="124" t="s">
        <v>93</v>
      </c>
      <c r="J122" s="125">
        <f>BK122</f>
        <v>157516.79999999996</v>
      </c>
      <c r="L122" s="122"/>
      <c r="M122" s="126"/>
      <c r="N122" s="127"/>
      <c r="O122" s="127"/>
      <c r="P122" s="128">
        <f>P123+P171+P187+P197</f>
        <v>0</v>
      </c>
      <c r="Q122" s="127"/>
      <c r="R122" s="128">
        <f>R123+R171+R187+R197</f>
        <v>0</v>
      </c>
      <c r="S122" s="127"/>
      <c r="T122" s="129">
        <f>T123+T171+T187+T197</f>
        <v>0</v>
      </c>
      <c r="AR122" s="123" t="s">
        <v>77</v>
      </c>
      <c r="AT122" s="130" t="s">
        <v>68</v>
      </c>
      <c r="AU122" s="130" t="s">
        <v>69</v>
      </c>
      <c r="AY122" s="123" t="s">
        <v>182</v>
      </c>
      <c r="BK122" s="131">
        <f>BK123+BK171+BK187+BK197</f>
        <v>157516.79999999996</v>
      </c>
    </row>
    <row r="123" spans="1:65" s="11" customFormat="1" ht="22.9" customHeight="1">
      <c r="B123" s="122"/>
      <c r="D123" s="123" t="s">
        <v>68</v>
      </c>
      <c r="E123" s="164" t="s">
        <v>74</v>
      </c>
      <c r="F123" s="164" t="s">
        <v>1164</v>
      </c>
      <c r="J123" s="165">
        <f>BK123</f>
        <v>41983.199999999975</v>
      </c>
      <c r="L123" s="122"/>
      <c r="M123" s="126"/>
      <c r="N123" s="127"/>
      <c r="O123" s="127"/>
      <c r="P123" s="128">
        <f>SUM(P124:P170)</f>
        <v>0</v>
      </c>
      <c r="Q123" s="127"/>
      <c r="R123" s="128">
        <f>SUM(R124:R170)</f>
        <v>0</v>
      </c>
      <c r="S123" s="127"/>
      <c r="T123" s="129">
        <f>SUM(T124:T170)</f>
        <v>0</v>
      </c>
      <c r="AR123" s="123" t="s">
        <v>77</v>
      </c>
      <c r="AT123" s="130" t="s">
        <v>68</v>
      </c>
      <c r="AU123" s="130" t="s">
        <v>77</v>
      </c>
      <c r="AY123" s="123" t="s">
        <v>182</v>
      </c>
      <c r="BK123" s="131">
        <f>SUM(BK124:BK170)</f>
        <v>41983.199999999975</v>
      </c>
    </row>
    <row r="124" spans="1:65" s="2" customFormat="1" ht="16.5" customHeight="1">
      <c r="A124" s="26"/>
      <c r="B124" s="132"/>
      <c r="C124" s="133" t="s">
        <v>77</v>
      </c>
      <c r="D124" s="133" t="s">
        <v>183</v>
      </c>
      <c r="E124" s="134" t="s">
        <v>1165</v>
      </c>
      <c r="F124" s="135" t="s">
        <v>1166</v>
      </c>
      <c r="G124" s="136" t="s">
        <v>1021</v>
      </c>
      <c r="H124" s="137">
        <v>1</v>
      </c>
      <c r="I124" s="138">
        <v>4519.2</v>
      </c>
      <c r="J124" s="138">
        <f t="shared" ref="J124:J170" si="0">ROUND(I124*H124,2)</f>
        <v>4519.2</v>
      </c>
      <c r="K124" s="139"/>
      <c r="L124" s="27"/>
      <c r="M124" s="140" t="s">
        <v>1</v>
      </c>
      <c r="N124" s="141" t="s">
        <v>34</v>
      </c>
      <c r="O124" s="142">
        <v>0</v>
      </c>
      <c r="P124" s="142">
        <f t="shared" ref="P124:P170" si="1">O124*H124</f>
        <v>0</v>
      </c>
      <c r="Q124" s="142">
        <v>0</v>
      </c>
      <c r="R124" s="142">
        <f t="shared" ref="R124:R170" si="2">Q124*H124</f>
        <v>0</v>
      </c>
      <c r="S124" s="142">
        <v>0</v>
      </c>
      <c r="T124" s="143">
        <f t="shared" ref="T124:T170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4" t="s">
        <v>187</v>
      </c>
      <c r="AT124" s="144" t="s">
        <v>183</v>
      </c>
      <c r="AU124" s="144" t="s">
        <v>79</v>
      </c>
      <c r="AY124" s="14" t="s">
        <v>182</v>
      </c>
      <c r="BE124" s="145">
        <f t="shared" ref="BE124:BE170" si="4">IF(N124="základní",J124,0)</f>
        <v>4519.2</v>
      </c>
      <c r="BF124" s="145">
        <f t="shared" ref="BF124:BF170" si="5">IF(N124="snížená",J124,0)</f>
        <v>0</v>
      </c>
      <c r="BG124" s="145">
        <f t="shared" ref="BG124:BG170" si="6">IF(N124="zákl. přenesená",J124,0)</f>
        <v>0</v>
      </c>
      <c r="BH124" s="145">
        <f t="shared" ref="BH124:BH170" si="7">IF(N124="sníž. přenesená",J124,0)</f>
        <v>0</v>
      </c>
      <c r="BI124" s="145">
        <f t="shared" ref="BI124:BI170" si="8">IF(N124="nulová",J124,0)</f>
        <v>0</v>
      </c>
      <c r="BJ124" s="14" t="s">
        <v>77</v>
      </c>
      <c r="BK124" s="145">
        <f t="shared" ref="BK124:BK170" si="9">ROUND(I124*H124,2)</f>
        <v>4519.2</v>
      </c>
      <c r="BL124" s="14" t="s">
        <v>187</v>
      </c>
      <c r="BM124" s="144" t="s">
        <v>1167</v>
      </c>
    </row>
    <row r="125" spans="1:65" s="2" customFormat="1" ht="21.75" customHeight="1">
      <c r="A125" s="26"/>
      <c r="B125" s="132"/>
      <c r="C125" s="133" t="s">
        <v>79</v>
      </c>
      <c r="D125" s="133" t="s">
        <v>183</v>
      </c>
      <c r="E125" s="134" t="s">
        <v>1168</v>
      </c>
      <c r="F125" s="135" t="s">
        <v>1169</v>
      </c>
      <c r="G125" s="136" t="s">
        <v>1021</v>
      </c>
      <c r="H125" s="137">
        <v>1</v>
      </c>
      <c r="I125" s="138">
        <v>11389.35</v>
      </c>
      <c r="J125" s="138">
        <f t="shared" si="0"/>
        <v>11389.35</v>
      </c>
      <c r="K125" s="139"/>
      <c r="L125" s="27"/>
      <c r="M125" s="140" t="s">
        <v>1</v>
      </c>
      <c r="N125" s="141" t="s">
        <v>34</v>
      </c>
      <c r="O125" s="142">
        <v>0</v>
      </c>
      <c r="P125" s="142">
        <f t="shared" si="1"/>
        <v>0</v>
      </c>
      <c r="Q125" s="142">
        <v>0</v>
      </c>
      <c r="R125" s="142">
        <f t="shared" si="2"/>
        <v>0</v>
      </c>
      <c r="S125" s="142">
        <v>0</v>
      </c>
      <c r="T125" s="143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4" t="s">
        <v>187</v>
      </c>
      <c r="AT125" s="144" t="s">
        <v>183</v>
      </c>
      <c r="AU125" s="144" t="s">
        <v>79</v>
      </c>
      <c r="AY125" s="14" t="s">
        <v>182</v>
      </c>
      <c r="BE125" s="145">
        <f t="shared" si="4"/>
        <v>11389.35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4" t="s">
        <v>77</v>
      </c>
      <c r="BK125" s="145">
        <f t="shared" si="9"/>
        <v>11389.35</v>
      </c>
      <c r="BL125" s="14" t="s">
        <v>187</v>
      </c>
      <c r="BM125" s="144" t="s">
        <v>1170</v>
      </c>
    </row>
    <row r="126" spans="1:65" s="2" customFormat="1" ht="21.75" customHeight="1">
      <c r="A126" s="26"/>
      <c r="B126" s="132"/>
      <c r="C126" s="133" t="s">
        <v>190</v>
      </c>
      <c r="D126" s="133" t="s">
        <v>183</v>
      </c>
      <c r="E126" s="134" t="s">
        <v>1171</v>
      </c>
      <c r="F126" s="135" t="s">
        <v>1172</v>
      </c>
      <c r="G126" s="136" t="s">
        <v>1021</v>
      </c>
      <c r="H126" s="137">
        <v>1</v>
      </c>
      <c r="I126" s="138">
        <v>12484.5</v>
      </c>
      <c r="J126" s="138">
        <f t="shared" si="0"/>
        <v>12484.5</v>
      </c>
      <c r="K126" s="139"/>
      <c r="L126" s="27"/>
      <c r="M126" s="140" t="s">
        <v>1</v>
      </c>
      <c r="N126" s="141" t="s">
        <v>34</v>
      </c>
      <c r="O126" s="142">
        <v>0</v>
      </c>
      <c r="P126" s="142">
        <f t="shared" si="1"/>
        <v>0</v>
      </c>
      <c r="Q126" s="142">
        <v>0</v>
      </c>
      <c r="R126" s="142">
        <f t="shared" si="2"/>
        <v>0</v>
      </c>
      <c r="S126" s="142">
        <v>0</v>
      </c>
      <c r="T126" s="143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4" t="s">
        <v>187</v>
      </c>
      <c r="AT126" s="144" t="s">
        <v>183</v>
      </c>
      <c r="AU126" s="144" t="s">
        <v>79</v>
      </c>
      <c r="AY126" s="14" t="s">
        <v>182</v>
      </c>
      <c r="BE126" s="145">
        <f t="shared" si="4"/>
        <v>12484.5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4" t="s">
        <v>77</v>
      </c>
      <c r="BK126" s="145">
        <f t="shared" si="9"/>
        <v>12484.5</v>
      </c>
      <c r="BL126" s="14" t="s">
        <v>187</v>
      </c>
      <c r="BM126" s="144" t="s">
        <v>1173</v>
      </c>
    </row>
    <row r="127" spans="1:65" s="2" customFormat="1" ht="16.5" customHeight="1">
      <c r="A127" s="26"/>
      <c r="B127" s="132"/>
      <c r="C127" s="133" t="s">
        <v>187</v>
      </c>
      <c r="D127" s="133" t="s">
        <v>183</v>
      </c>
      <c r="E127" s="134" t="s">
        <v>1174</v>
      </c>
      <c r="F127" s="135" t="s">
        <v>1175</v>
      </c>
      <c r="G127" s="136" t="s">
        <v>1021</v>
      </c>
      <c r="H127" s="137">
        <v>1</v>
      </c>
      <c r="I127" s="138">
        <v>787.5</v>
      </c>
      <c r="J127" s="138">
        <f t="shared" si="0"/>
        <v>787.5</v>
      </c>
      <c r="K127" s="139"/>
      <c r="L127" s="27"/>
      <c r="M127" s="140" t="s">
        <v>1</v>
      </c>
      <c r="N127" s="141" t="s">
        <v>34</v>
      </c>
      <c r="O127" s="142">
        <v>0</v>
      </c>
      <c r="P127" s="142">
        <f t="shared" si="1"/>
        <v>0</v>
      </c>
      <c r="Q127" s="142">
        <v>0</v>
      </c>
      <c r="R127" s="142">
        <f t="shared" si="2"/>
        <v>0</v>
      </c>
      <c r="S127" s="142">
        <v>0</v>
      </c>
      <c r="T127" s="143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4" t="s">
        <v>187</v>
      </c>
      <c r="AT127" s="144" t="s">
        <v>183</v>
      </c>
      <c r="AU127" s="144" t="s">
        <v>79</v>
      </c>
      <c r="AY127" s="14" t="s">
        <v>182</v>
      </c>
      <c r="BE127" s="145">
        <f t="shared" si="4"/>
        <v>787.5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4" t="s">
        <v>77</v>
      </c>
      <c r="BK127" s="145">
        <f t="shared" si="9"/>
        <v>787.5</v>
      </c>
      <c r="BL127" s="14" t="s">
        <v>187</v>
      </c>
      <c r="BM127" s="144" t="s">
        <v>1176</v>
      </c>
    </row>
    <row r="128" spans="1:65" s="2" customFormat="1" ht="16.5" customHeight="1">
      <c r="A128" s="26"/>
      <c r="B128" s="132"/>
      <c r="C128" s="133" t="s">
        <v>199</v>
      </c>
      <c r="D128" s="133" t="s">
        <v>183</v>
      </c>
      <c r="E128" s="134" t="s">
        <v>1177</v>
      </c>
      <c r="F128" s="135" t="s">
        <v>1178</v>
      </c>
      <c r="G128" s="136" t="s">
        <v>1021</v>
      </c>
      <c r="H128" s="137">
        <v>1</v>
      </c>
      <c r="I128" s="138">
        <v>183.75</v>
      </c>
      <c r="J128" s="138">
        <f t="shared" si="0"/>
        <v>183.75</v>
      </c>
      <c r="K128" s="139"/>
      <c r="L128" s="27"/>
      <c r="M128" s="140" t="s">
        <v>1</v>
      </c>
      <c r="N128" s="141" t="s">
        <v>34</v>
      </c>
      <c r="O128" s="142">
        <v>0</v>
      </c>
      <c r="P128" s="142">
        <f t="shared" si="1"/>
        <v>0</v>
      </c>
      <c r="Q128" s="142">
        <v>0</v>
      </c>
      <c r="R128" s="142">
        <f t="shared" si="2"/>
        <v>0</v>
      </c>
      <c r="S128" s="142">
        <v>0</v>
      </c>
      <c r="T128" s="143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4" t="s">
        <v>187</v>
      </c>
      <c r="AT128" s="144" t="s">
        <v>183</v>
      </c>
      <c r="AU128" s="144" t="s">
        <v>79</v>
      </c>
      <c r="AY128" s="14" t="s">
        <v>182</v>
      </c>
      <c r="BE128" s="145">
        <f t="shared" si="4"/>
        <v>183.75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4" t="s">
        <v>77</v>
      </c>
      <c r="BK128" s="145">
        <f t="shared" si="9"/>
        <v>183.75</v>
      </c>
      <c r="BL128" s="14" t="s">
        <v>187</v>
      </c>
      <c r="BM128" s="144" t="s">
        <v>1179</v>
      </c>
    </row>
    <row r="129" spans="1:65" s="2" customFormat="1" ht="16.5" customHeight="1">
      <c r="A129" s="26"/>
      <c r="B129" s="132"/>
      <c r="C129" s="133" t="s">
        <v>194</v>
      </c>
      <c r="D129" s="133" t="s">
        <v>183</v>
      </c>
      <c r="E129" s="134" t="s">
        <v>1180</v>
      </c>
      <c r="F129" s="135" t="s">
        <v>1181</v>
      </c>
      <c r="G129" s="136" t="s">
        <v>1021</v>
      </c>
      <c r="H129" s="137">
        <v>1</v>
      </c>
      <c r="I129" s="138">
        <v>871.5</v>
      </c>
      <c r="J129" s="138">
        <f t="shared" si="0"/>
        <v>871.5</v>
      </c>
      <c r="K129" s="139"/>
      <c r="L129" s="27"/>
      <c r="M129" s="140" t="s">
        <v>1</v>
      </c>
      <c r="N129" s="141" t="s">
        <v>34</v>
      </c>
      <c r="O129" s="142">
        <v>0</v>
      </c>
      <c r="P129" s="142">
        <f t="shared" si="1"/>
        <v>0</v>
      </c>
      <c r="Q129" s="142">
        <v>0</v>
      </c>
      <c r="R129" s="142">
        <f t="shared" si="2"/>
        <v>0</v>
      </c>
      <c r="S129" s="142">
        <v>0</v>
      </c>
      <c r="T129" s="143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4" t="s">
        <v>187</v>
      </c>
      <c r="AT129" s="144" t="s">
        <v>183</v>
      </c>
      <c r="AU129" s="144" t="s">
        <v>79</v>
      </c>
      <c r="AY129" s="14" t="s">
        <v>182</v>
      </c>
      <c r="BE129" s="145">
        <f t="shared" si="4"/>
        <v>871.5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4" t="s">
        <v>77</v>
      </c>
      <c r="BK129" s="145">
        <f t="shared" si="9"/>
        <v>871.5</v>
      </c>
      <c r="BL129" s="14" t="s">
        <v>187</v>
      </c>
      <c r="BM129" s="144" t="s">
        <v>1182</v>
      </c>
    </row>
    <row r="130" spans="1:65" s="2" customFormat="1" ht="16.5" customHeight="1">
      <c r="A130" s="26"/>
      <c r="B130" s="132"/>
      <c r="C130" s="133" t="s">
        <v>204</v>
      </c>
      <c r="D130" s="133" t="s">
        <v>183</v>
      </c>
      <c r="E130" s="134" t="s">
        <v>1183</v>
      </c>
      <c r="F130" s="135" t="s">
        <v>1184</v>
      </c>
      <c r="G130" s="136" t="s">
        <v>1021</v>
      </c>
      <c r="H130" s="137">
        <v>1</v>
      </c>
      <c r="I130" s="138">
        <v>2744.7</v>
      </c>
      <c r="J130" s="138">
        <f t="shared" si="0"/>
        <v>2744.7</v>
      </c>
      <c r="K130" s="139"/>
      <c r="L130" s="27"/>
      <c r="M130" s="140" t="s">
        <v>1</v>
      </c>
      <c r="N130" s="141" t="s">
        <v>34</v>
      </c>
      <c r="O130" s="142">
        <v>0</v>
      </c>
      <c r="P130" s="142">
        <f t="shared" si="1"/>
        <v>0</v>
      </c>
      <c r="Q130" s="142">
        <v>0</v>
      </c>
      <c r="R130" s="142">
        <f t="shared" si="2"/>
        <v>0</v>
      </c>
      <c r="S130" s="142">
        <v>0</v>
      </c>
      <c r="T130" s="143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4" t="s">
        <v>187</v>
      </c>
      <c r="AT130" s="144" t="s">
        <v>183</v>
      </c>
      <c r="AU130" s="144" t="s">
        <v>79</v>
      </c>
      <c r="AY130" s="14" t="s">
        <v>182</v>
      </c>
      <c r="BE130" s="145">
        <f t="shared" si="4"/>
        <v>2744.7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4" t="s">
        <v>77</v>
      </c>
      <c r="BK130" s="145">
        <f t="shared" si="9"/>
        <v>2744.7</v>
      </c>
      <c r="BL130" s="14" t="s">
        <v>187</v>
      </c>
      <c r="BM130" s="144" t="s">
        <v>1185</v>
      </c>
    </row>
    <row r="131" spans="1:65" s="2" customFormat="1" ht="16.5" customHeight="1">
      <c r="A131" s="26"/>
      <c r="B131" s="132"/>
      <c r="C131" s="133" t="s">
        <v>198</v>
      </c>
      <c r="D131" s="133" t="s">
        <v>183</v>
      </c>
      <c r="E131" s="134" t="s">
        <v>1186</v>
      </c>
      <c r="F131" s="135" t="s">
        <v>1187</v>
      </c>
      <c r="G131" s="136" t="s">
        <v>1021</v>
      </c>
      <c r="H131" s="137">
        <v>1</v>
      </c>
      <c r="I131" s="138">
        <v>472.5</v>
      </c>
      <c r="J131" s="138">
        <f t="shared" si="0"/>
        <v>472.5</v>
      </c>
      <c r="K131" s="139"/>
      <c r="L131" s="27"/>
      <c r="M131" s="140" t="s">
        <v>1</v>
      </c>
      <c r="N131" s="141" t="s">
        <v>34</v>
      </c>
      <c r="O131" s="142">
        <v>0</v>
      </c>
      <c r="P131" s="142">
        <f t="shared" si="1"/>
        <v>0</v>
      </c>
      <c r="Q131" s="142">
        <v>0</v>
      </c>
      <c r="R131" s="142">
        <f t="shared" si="2"/>
        <v>0</v>
      </c>
      <c r="S131" s="142">
        <v>0</v>
      </c>
      <c r="T131" s="143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4" t="s">
        <v>187</v>
      </c>
      <c r="AT131" s="144" t="s">
        <v>183</v>
      </c>
      <c r="AU131" s="144" t="s">
        <v>79</v>
      </c>
      <c r="AY131" s="14" t="s">
        <v>182</v>
      </c>
      <c r="BE131" s="145">
        <f t="shared" si="4"/>
        <v>472.5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4" t="s">
        <v>77</v>
      </c>
      <c r="BK131" s="145">
        <f t="shared" si="9"/>
        <v>472.5</v>
      </c>
      <c r="BL131" s="14" t="s">
        <v>187</v>
      </c>
      <c r="BM131" s="144" t="s">
        <v>1188</v>
      </c>
    </row>
    <row r="132" spans="1:65" s="2" customFormat="1" ht="16.5" customHeight="1">
      <c r="A132" s="26"/>
      <c r="B132" s="132"/>
      <c r="C132" s="133" t="s">
        <v>210</v>
      </c>
      <c r="D132" s="133" t="s">
        <v>183</v>
      </c>
      <c r="E132" s="134" t="s">
        <v>1186</v>
      </c>
      <c r="F132" s="135" t="s">
        <v>1187</v>
      </c>
      <c r="G132" s="136" t="s">
        <v>1021</v>
      </c>
      <c r="H132" s="137">
        <v>1</v>
      </c>
      <c r="I132" s="138">
        <v>472.5</v>
      </c>
      <c r="J132" s="138">
        <f t="shared" si="0"/>
        <v>472.5</v>
      </c>
      <c r="K132" s="139"/>
      <c r="L132" s="27"/>
      <c r="M132" s="140" t="s">
        <v>1</v>
      </c>
      <c r="N132" s="141" t="s">
        <v>34</v>
      </c>
      <c r="O132" s="142">
        <v>0</v>
      </c>
      <c r="P132" s="142">
        <f t="shared" si="1"/>
        <v>0</v>
      </c>
      <c r="Q132" s="142">
        <v>0</v>
      </c>
      <c r="R132" s="142">
        <f t="shared" si="2"/>
        <v>0</v>
      </c>
      <c r="S132" s="142">
        <v>0</v>
      </c>
      <c r="T132" s="143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4" t="s">
        <v>187</v>
      </c>
      <c r="AT132" s="144" t="s">
        <v>183</v>
      </c>
      <c r="AU132" s="144" t="s">
        <v>79</v>
      </c>
      <c r="AY132" s="14" t="s">
        <v>182</v>
      </c>
      <c r="BE132" s="145">
        <f t="shared" si="4"/>
        <v>472.5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4" t="s">
        <v>77</v>
      </c>
      <c r="BK132" s="145">
        <f t="shared" si="9"/>
        <v>472.5</v>
      </c>
      <c r="BL132" s="14" t="s">
        <v>187</v>
      </c>
      <c r="BM132" s="144" t="s">
        <v>1189</v>
      </c>
    </row>
    <row r="133" spans="1:65" s="2" customFormat="1" ht="16.5" customHeight="1">
      <c r="A133" s="26"/>
      <c r="B133" s="132"/>
      <c r="C133" s="133" t="s">
        <v>104</v>
      </c>
      <c r="D133" s="133" t="s">
        <v>183</v>
      </c>
      <c r="E133" s="134" t="s">
        <v>1190</v>
      </c>
      <c r="F133" s="135" t="s">
        <v>1191</v>
      </c>
      <c r="G133" s="136" t="s">
        <v>1021</v>
      </c>
      <c r="H133" s="137">
        <v>1</v>
      </c>
      <c r="I133" s="138">
        <v>1753.5</v>
      </c>
      <c r="J133" s="138">
        <f t="shared" si="0"/>
        <v>1753.5</v>
      </c>
      <c r="K133" s="139"/>
      <c r="L133" s="27"/>
      <c r="M133" s="140" t="s">
        <v>1</v>
      </c>
      <c r="N133" s="141" t="s">
        <v>34</v>
      </c>
      <c r="O133" s="142">
        <v>0</v>
      </c>
      <c r="P133" s="142">
        <f t="shared" si="1"/>
        <v>0</v>
      </c>
      <c r="Q133" s="142">
        <v>0</v>
      </c>
      <c r="R133" s="142">
        <f t="shared" si="2"/>
        <v>0</v>
      </c>
      <c r="S133" s="142">
        <v>0</v>
      </c>
      <c r="T133" s="143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4" t="s">
        <v>187</v>
      </c>
      <c r="AT133" s="144" t="s">
        <v>183</v>
      </c>
      <c r="AU133" s="144" t="s">
        <v>79</v>
      </c>
      <c r="AY133" s="14" t="s">
        <v>182</v>
      </c>
      <c r="BE133" s="145">
        <f t="shared" si="4"/>
        <v>1753.5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4" t="s">
        <v>77</v>
      </c>
      <c r="BK133" s="145">
        <f t="shared" si="9"/>
        <v>1753.5</v>
      </c>
      <c r="BL133" s="14" t="s">
        <v>187</v>
      </c>
      <c r="BM133" s="144" t="s">
        <v>1192</v>
      </c>
    </row>
    <row r="134" spans="1:65" s="2" customFormat="1" ht="16.5" customHeight="1">
      <c r="A134" s="26"/>
      <c r="B134" s="132"/>
      <c r="C134" s="133" t="s">
        <v>107</v>
      </c>
      <c r="D134" s="133" t="s">
        <v>183</v>
      </c>
      <c r="E134" s="134" t="s">
        <v>1193</v>
      </c>
      <c r="F134" s="135" t="s">
        <v>1194</v>
      </c>
      <c r="G134" s="136" t="s">
        <v>1021</v>
      </c>
      <c r="H134" s="137">
        <v>1</v>
      </c>
      <c r="I134" s="138">
        <v>506.1</v>
      </c>
      <c r="J134" s="138">
        <f t="shared" si="0"/>
        <v>506.1</v>
      </c>
      <c r="K134" s="139"/>
      <c r="L134" s="27"/>
      <c r="M134" s="140" t="s">
        <v>1</v>
      </c>
      <c r="N134" s="141" t="s">
        <v>34</v>
      </c>
      <c r="O134" s="142">
        <v>0</v>
      </c>
      <c r="P134" s="142">
        <f t="shared" si="1"/>
        <v>0</v>
      </c>
      <c r="Q134" s="142">
        <v>0</v>
      </c>
      <c r="R134" s="142">
        <f t="shared" si="2"/>
        <v>0</v>
      </c>
      <c r="S134" s="142">
        <v>0</v>
      </c>
      <c r="T134" s="143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4" t="s">
        <v>187</v>
      </c>
      <c r="AT134" s="144" t="s">
        <v>183</v>
      </c>
      <c r="AU134" s="144" t="s">
        <v>79</v>
      </c>
      <c r="AY134" s="14" t="s">
        <v>182</v>
      </c>
      <c r="BE134" s="145">
        <f t="shared" si="4"/>
        <v>506.1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4" t="s">
        <v>77</v>
      </c>
      <c r="BK134" s="145">
        <f t="shared" si="9"/>
        <v>506.1</v>
      </c>
      <c r="BL134" s="14" t="s">
        <v>187</v>
      </c>
      <c r="BM134" s="144" t="s">
        <v>1195</v>
      </c>
    </row>
    <row r="135" spans="1:65" s="2" customFormat="1" ht="16.5" customHeight="1">
      <c r="A135" s="26"/>
      <c r="B135" s="132"/>
      <c r="C135" s="133" t="s">
        <v>110</v>
      </c>
      <c r="D135" s="133" t="s">
        <v>183</v>
      </c>
      <c r="E135" s="134" t="s">
        <v>1193</v>
      </c>
      <c r="F135" s="135" t="s">
        <v>1194</v>
      </c>
      <c r="G135" s="136" t="s">
        <v>1021</v>
      </c>
      <c r="H135" s="137">
        <v>1</v>
      </c>
      <c r="I135" s="138">
        <v>506.1</v>
      </c>
      <c r="J135" s="138">
        <f t="shared" si="0"/>
        <v>506.1</v>
      </c>
      <c r="K135" s="139"/>
      <c r="L135" s="27"/>
      <c r="M135" s="140" t="s">
        <v>1</v>
      </c>
      <c r="N135" s="141" t="s">
        <v>34</v>
      </c>
      <c r="O135" s="142">
        <v>0</v>
      </c>
      <c r="P135" s="142">
        <f t="shared" si="1"/>
        <v>0</v>
      </c>
      <c r="Q135" s="142">
        <v>0</v>
      </c>
      <c r="R135" s="142">
        <f t="shared" si="2"/>
        <v>0</v>
      </c>
      <c r="S135" s="142">
        <v>0</v>
      </c>
      <c r="T135" s="143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4" t="s">
        <v>187</v>
      </c>
      <c r="AT135" s="144" t="s">
        <v>183</v>
      </c>
      <c r="AU135" s="144" t="s">
        <v>79</v>
      </c>
      <c r="AY135" s="14" t="s">
        <v>182</v>
      </c>
      <c r="BE135" s="145">
        <f t="shared" si="4"/>
        <v>506.1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4" t="s">
        <v>77</v>
      </c>
      <c r="BK135" s="145">
        <f t="shared" si="9"/>
        <v>506.1</v>
      </c>
      <c r="BL135" s="14" t="s">
        <v>187</v>
      </c>
      <c r="BM135" s="144" t="s">
        <v>1196</v>
      </c>
    </row>
    <row r="136" spans="1:65" s="2" customFormat="1" ht="16.5" customHeight="1">
      <c r="A136" s="26"/>
      <c r="B136" s="132"/>
      <c r="C136" s="133" t="s">
        <v>113</v>
      </c>
      <c r="D136" s="133" t="s">
        <v>183</v>
      </c>
      <c r="E136" s="134" t="s">
        <v>1197</v>
      </c>
      <c r="F136" s="135" t="s">
        <v>1198</v>
      </c>
      <c r="G136" s="136" t="s">
        <v>1021</v>
      </c>
      <c r="H136" s="137">
        <v>1</v>
      </c>
      <c r="I136" s="138">
        <v>665.7</v>
      </c>
      <c r="J136" s="138">
        <f t="shared" si="0"/>
        <v>665.7</v>
      </c>
      <c r="K136" s="139"/>
      <c r="L136" s="27"/>
      <c r="M136" s="140" t="s">
        <v>1</v>
      </c>
      <c r="N136" s="141" t="s">
        <v>34</v>
      </c>
      <c r="O136" s="142">
        <v>0</v>
      </c>
      <c r="P136" s="142">
        <f t="shared" si="1"/>
        <v>0</v>
      </c>
      <c r="Q136" s="142">
        <v>0</v>
      </c>
      <c r="R136" s="142">
        <f t="shared" si="2"/>
        <v>0</v>
      </c>
      <c r="S136" s="142">
        <v>0</v>
      </c>
      <c r="T136" s="143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4" t="s">
        <v>187</v>
      </c>
      <c r="AT136" s="144" t="s">
        <v>183</v>
      </c>
      <c r="AU136" s="144" t="s">
        <v>79</v>
      </c>
      <c r="AY136" s="14" t="s">
        <v>182</v>
      </c>
      <c r="BE136" s="145">
        <f t="shared" si="4"/>
        <v>665.7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4" t="s">
        <v>77</v>
      </c>
      <c r="BK136" s="145">
        <f t="shared" si="9"/>
        <v>665.7</v>
      </c>
      <c r="BL136" s="14" t="s">
        <v>187</v>
      </c>
      <c r="BM136" s="144" t="s">
        <v>1199</v>
      </c>
    </row>
    <row r="137" spans="1:65" s="2" customFormat="1" ht="16.5" customHeight="1">
      <c r="A137" s="26"/>
      <c r="B137" s="132"/>
      <c r="C137" s="133" t="s">
        <v>116</v>
      </c>
      <c r="D137" s="133" t="s">
        <v>183</v>
      </c>
      <c r="E137" s="134" t="s">
        <v>1200</v>
      </c>
      <c r="F137" s="135" t="s">
        <v>1201</v>
      </c>
      <c r="G137" s="136" t="s">
        <v>1021</v>
      </c>
      <c r="H137" s="137">
        <v>1</v>
      </c>
      <c r="I137" s="138">
        <v>162.75</v>
      </c>
      <c r="J137" s="138">
        <f t="shared" si="0"/>
        <v>162.75</v>
      </c>
      <c r="K137" s="139"/>
      <c r="L137" s="27"/>
      <c r="M137" s="140" t="s">
        <v>1</v>
      </c>
      <c r="N137" s="141" t="s">
        <v>34</v>
      </c>
      <c r="O137" s="142">
        <v>0</v>
      </c>
      <c r="P137" s="142">
        <f t="shared" si="1"/>
        <v>0</v>
      </c>
      <c r="Q137" s="142">
        <v>0</v>
      </c>
      <c r="R137" s="142">
        <f t="shared" si="2"/>
        <v>0</v>
      </c>
      <c r="S137" s="142">
        <v>0</v>
      </c>
      <c r="T137" s="143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4" t="s">
        <v>187</v>
      </c>
      <c r="AT137" s="144" t="s">
        <v>183</v>
      </c>
      <c r="AU137" s="144" t="s">
        <v>79</v>
      </c>
      <c r="AY137" s="14" t="s">
        <v>182</v>
      </c>
      <c r="BE137" s="145">
        <f t="shared" si="4"/>
        <v>162.75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4" t="s">
        <v>77</v>
      </c>
      <c r="BK137" s="145">
        <f t="shared" si="9"/>
        <v>162.75</v>
      </c>
      <c r="BL137" s="14" t="s">
        <v>187</v>
      </c>
      <c r="BM137" s="144" t="s">
        <v>1202</v>
      </c>
    </row>
    <row r="138" spans="1:65" s="2" customFormat="1" ht="16.5" customHeight="1">
      <c r="A138" s="26"/>
      <c r="B138" s="132"/>
      <c r="C138" s="133" t="s">
        <v>8</v>
      </c>
      <c r="D138" s="133" t="s">
        <v>183</v>
      </c>
      <c r="E138" s="134" t="s">
        <v>1200</v>
      </c>
      <c r="F138" s="135" t="s">
        <v>1201</v>
      </c>
      <c r="G138" s="136" t="s">
        <v>1021</v>
      </c>
      <c r="H138" s="137">
        <v>1</v>
      </c>
      <c r="I138" s="138">
        <v>162.75</v>
      </c>
      <c r="J138" s="138">
        <f t="shared" si="0"/>
        <v>162.75</v>
      </c>
      <c r="K138" s="139"/>
      <c r="L138" s="27"/>
      <c r="M138" s="140" t="s">
        <v>1</v>
      </c>
      <c r="N138" s="141" t="s">
        <v>34</v>
      </c>
      <c r="O138" s="142">
        <v>0</v>
      </c>
      <c r="P138" s="142">
        <f t="shared" si="1"/>
        <v>0</v>
      </c>
      <c r="Q138" s="142">
        <v>0</v>
      </c>
      <c r="R138" s="142">
        <f t="shared" si="2"/>
        <v>0</v>
      </c>
      <c r="S138" s="142">
        <v>0</v>
      </c>
      <c r="T138" s="143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4" t="s">
        <v>187</v>
      </c>
      <c r="AT138" s="144" t="s">
        <v>183</v>
      </c>
      <c r="AU138" s="144" t="s">
        <v>79</v>
      </c>
      <c r="AY138" s="14" t="s">
        <v>182</v>
      </c>
      <c r="BE138" s="145">
        <f t="shared" si="4"/>
        <v>162.75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4" t="s">
        <v>77</v>
      </c>
      <c r="BK138" s="145">
        <f t="shared" si="9"/>
        <v>162.75</v>
      </c>
      <c r="BL138" s="14" t="s">
        <v>187</v>
      </c>
      <c r="BM138" s="144" t="s">
        <v>1203</v>
      </c>
    </row>
    <row r="139" spans="1:65" s="2" customFormat="1" ht="16.5" customHeight="1">
      <c r="A139" s="26"/>
      <c r="B139" s="132"/>
      <c r="C139" s="133" t="s">
        <v>121</v>
      </c>
      <c r="D139" s="133" t="s">
        <v>183</v>
      </c>
      <c r="E139" s="134" t="s">
        <v>1204</v>
      </c>
      <c r="F139" s="135" t="s">
        <v>1205</v>
      </c>
      <c r="G139" s="136" t="s">
        <v>1021</v>
      </c>
      <c r="H139" s="137">
        <v>1</v>
      </c>
      <c r="I139" s="138">
        <v>149.1</v>
      </c>
      <c r="J139" s="138">
        <f t="shared" si="0"/>
        <v>149.1</v>
      </c>
      <c r="K139" s="139"/>
      <c r="L139" s="27"/>
      <c r="M139" s="140" t="s">
        <v>1</v>
      </c>
      <c r="N139" s="141" t="s">
        <v>34</v>
      </c>
      <c r="O139" s="142">
        <v>0</v>
      </c>
      <c r="P139" s="142">
        <f t="shared" si="1"/>
        <v>0</v>
      </c>
      <c r="Q139" s="142">
        <v>0</v>
      </c>
      <c r="R139" s="142">
        <f t="shared" si="2"/>
        <v>0</v>
      </c>
      <c r="S139" s="142">
        <v>0</v>
      </c>
      <c r="T139" s="143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4" t="s">
        <v>187</v>
      </c>
      <c r="AT139" s="144" t="s">
        <v>183</v>
      </c>
      <c r="AU139" s="144" t="s">
        <v>79</v>
      </c>
      <c r="AY139" s="14" t="s">
        <v>182</v>
      </c>
      <c r="BE139" s="145">
        <f t="shared" si="4"/>
        <v>149.1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4" t="s">
        <v>77</v>
      </c>
      <c r="BK139" s="145">
        <f t="shared" si="9"/>
        <v>149.1</v>
      </c>
      <c r="BL139" s="14" t="s">
        <v>187</v>
      </c>
      <c r="BM139" s="144" t="s">
        <v>1206</v>
      </c>
    </row>
    <row r="140" spans="1:65" s="2" customFormat="1" ht="16.5" customHeight="1">
      <c r="A140" s="26"/>
      <c r="B140" s="132"/>
      <c r="C140" s="133" t="s">
        <v>124</v>
      </c>
      <c r="D140" s="133" t="s">
        <v>183</v>
      </c>
      <c r="E140" s="134" t="s">
        <v>1204</v>
      </c>
      <c r="F140" s="135" t="s">
        <v>1205</v>
      </c>
      <c r="G140" s="136" t="s">
        <v>1021</v>
      </c>
      <c r="H140" s="137">
        <v>1</v>
      </c>
      <c r="I140" s="138">
        <v>149.1</v>
      </c>
      <c r="J140" s="138">
        <f t="shared" si="0"/>
        <v>149.1</v>
      </c>
      <c r="K140" s="139"/>
      <c r="L140" s="27"/>
      <c r="M140" s="140" t="s">
        <v>1</v>
      </c>
      <c r="N140" s="141" t="s">
        <v>34</v>
      </c>
      <c r="O140" s="142">
        <v>0</v>
      </c>
      <c r="P140" s="142">
        <f t="shared" si="1"/>
        <v>0</v>
      </c>
      <c r="Q140" s="142">
        <v>0</v>
      </c>
      <c r="R140" s="142">
        <f t="shared" si="2"/>
        <v>0</v>
      </c>
      <c r="S140" s="142">
        <v>0</v>
      </c>
      <c r="T140" s="143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4" t="s">
        <v>187</v>
      </c>
      <c r="AT140" s="144" t="s">
        <v>183</v>
      </c>
      <c r="AU140" s="144" t="s">
        <v>79</v>
      </c>
      <c r="AY140" s="14" t="s">
        <v>182</v>
      </c>
      <c r="BE140" s="145">
        <f t="shared" si="4"/>
        <v>149.1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4" t="s">
        <v>77</v>
      </c>
      <c r="BK140" s="145">
        <f t="shared" si="9"/>
        <v>149.1</v>
      </c>
      <c r="BL140" s="14" t="s">
        <v>187</v>
      </c>
      <c r="BM140" s="144" t="s">
        <v>1207</v>
      </c>
    </row>
    <row r="141" spans="1:65" s="2" customFormat="1" ht="16.5" customHeight="1">
      <c r="A141" s="26"/>
      <c r="B141" s="132"/>
      <c r="C141" s="133" t="s">
        <v>127</v>
      </c>
      <c r="D141" s="133" t="s">
        <v>183</v>
      </c>
      <c r="E141" s="134" t="s">
        <v>1208</v>
      </c>
      <c r="F141" s="135" t="s">
        <v>1209</v>
      </c>
      <c r="G141" s="136" t="s">
        <v>1021</v>
      </c>
      <c r="H141" s="137">
        <v>1</v>
      </c>
      <c r="I141" s="138">
        <v>309.75</v>
      </c>
      <c r="J141" s="138">
        <f t="shared" si="0"/>
        <v>309.75</v>
      </c>
      <c r="K141" s="139"/>
      <c r="L141" s="27"/>
      <c r="M141" s="140" t="s">
        <v>1</v>
      </c>
      <c r="N141" s="141" t="s">
        <v>34</v>
      </c>
      <c r="O141" s="142">
        <v>0</v>
      </c>
      <c r="P141" s="142">
        <f t="shared" si="1"/>
        <v>0</v>
      </c>
      <c r="Q141" s="142">
        <v>0</v>
      </c>
      <c r="R141" s="142">
        <f t="shared" si="2"/>
        <v>0</v>
      </c>
      <c r="S141" s="142">
        <v>0</v>
      </c>
      <c r="T141" s="143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4" t="s">
        <v>187</v>
      </c>
      <c r="AT141" s="144" t="s">
        <v>183</v>
      </c>
      <c r="AU141" s="144" t="s">
        <v>79</v>
      </c>
      <c r="AY141" s="14" t="s">
        <v>182</v>
      </c>
      <c r="BE141" s="145">
        <f t="shared" si="4"/>
        <v>309.75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4" t="s">
        <v>77</v>
      </c>
      <c r="BK141" s="145">
        <f t="shared" si="9"/>
        <v>309.75</v>
      </c>
      <c r="BL141" s="14" t="s">
        <v>187</v>
      </c>
      <c r="BM141" s="144" t="s">
        <v>1210</v>
      </c>
    </row>
    <row r="142" spans="1:65" s="2" customFormat="1" ht="16.5" customHeight="1">
      <c r="A142" s="26"/>
      <c r="B142" s="132"/>
      <c r="C142" s="133" t="s">
        <v>130</v>
      </c>
      <c r="D142" s="133" t="s">
        <v>183</v>
      </c>
      <c r="E142" s="134" t="s">
        <v>1208</v>
      </c>
      <c r="F142" s="135" t="s">
        <v>1209</v>
      </c>
      <c r="G142" s="136" t="s">
        <v>1021</v>
      </c>
      <c r="H142" s="137">
        <v>1</v>
      </c>
      <c r="I142" s="138">
        <v>309.75</v>
      </c>
      <c r="J142" s="138">
        <f t="shared" si="0"/>
        <v>309.75</v>
      </c>
      <c r="K142" s="139"/>
      <c r="L142" s="27"/>
      <c r="M142" s="140" t="s">
        <v>1</v>
      </c>
      <c r="N142" s="141" t="s">
        <v>34</v>
      </c>
      <c r="O142" s="142">
        <v>0</v>
      </c>
      <c r="P142" s="142">
        <f t="shared" si="1"/>
        <v>0</v>
      </c>
      <c r="Q142" s="142">
        <v>0</v>
      </c>
      <c r="R142" s="142">
        <f t="shared" si="2"/>
        <v>0</v>
      </c>
      <c r="S142" s="142">
        <v>0</v>
      </c>
      <c r="T142" s="143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4" t="s">
        <v>187</v>
      </c>
      <c r="AT142" s="144" t="s">
        <v>183</v>
      </c>
      <c r="AU142" s="144" t="s">
        <v>79</v>
      </c>
      <c r="AY142" s="14" t="s">
        <v>182</v>
      </c>
      <c r="BE142" s="145">
        <f t="shared" si="4"/>
        <v>309.75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4" t="s">
        <v>77</v>
      </c>
      <c r="BK142" s="145">
        <f t="shared" si="9"/>
        <v>309.75</v>
      </c>
      <c r="BL142" s="14" t="s">
        <v>187</v>
      </c>
      <c r="BM142" s="144" t="s">
        <v>1211</v>
      </c>
    </row>
    <row r="143" spans="1:65" s="2" customFormat="1" ht="16.5" customHeight="1">
      <c r="A143" s="26"/>
      <c r="B143" s="132"/>
      <c r="C143" s="133" t="s">
        <v>215</v>
      </c>
      <c r="D143" s="133" t="s">
        <v>183</v>
      </c>
      <c r="E143" s="134" t="s">
        <v>1212</v>
      </c>
      <c r="F143" s="135" t="s">
        <v>1213</v>
      </c>
      <c r="G143" s="136" t="s">
        <v>1021</v>
      </c>
      <c r="H143" s="137">
        <v>1</v>
      </c>
      <c r="I143" s="138">
        <v>47.25</v>
      </c>
      <c r="J143" s="138">
        <f t="shared" si="0"/>
        <v>47.25</v>
      </c>
      <c r="K143" s="139"/>
      <c r="L143" s="27"/>
      <c r="M143" s="140" t="s">
        <v>1</v>
      </c>
      <c r="N143" s="141" t="s">
        <v>34</v>
      </c>
      <c r="O143" s="142">
        <v>0</v>
      </c>
      <c r="P143" s="142">
        <f t="shared" si="1"/>
        <v>0</v>
      </c>
      <c r="Q143" s="142">
        <v>0</v>
      </c>
      <c r="R143" s="142">
        <f t="shared" si="2"/>
        <v>0</v>
      </c>
      <c r="S143" s="142">
        <v>0</v>
      </c>
      <c r="T143" s="143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4" t="s">
        <v>187</v>
      </c>
      <c r="AT143" s="144" t="s">
        <v>183</v>
      </c>
      <c r="AU143" s="144" t="s">
        <v>79</v>
      </c>
      <c r="AY143" s="14" t="s">
        <v>182</v>
      </c>
      <c r="BE143" s="145">
        <f t="shared" si="4"/>
        <v>47.25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4" t="s">
        <v>77</v>
      </c>
      <c r="BK143" s="145">
        <f t="shared" si="9"/>
        <v>47.25</v>
      </c>
      <c r="BL143" s="14" t="s">
        <v>187</v>
      </c>
      <c r="BM143" s="144" t="s">
        <v>1214</v>
      </c>
    </row>
    <row r="144" spans="1:65" s="2" customFormat="1" ht="16.5" customHeight="1">
      <c r="A144" s="26"/>
      <c r="B144" s="132"/>
      <c r="C144" s="133" t="s">
        <v>7</v>
      </c>
      <c r="D144" s="133" t="s">
        <v>183</v>
      </c>
      <c r="E144" s="134" t="s">
        <v>1215</v>
      </c>
      <c r="F144" s="135" t="s">
        <v>1216</v>
      </c>
      <c r="G144" s="136" t="s">
        <v>1021</v>
      </c>
      <c r="H144" s="137">
        <v>1</v>
      </c>
      <c r="I144" s="138">
        <v>26.25</v>
      </c>
      <c r="J144" s="138">
        <f t="shared" si="0"/>
        <v>26.25</v>
      </c>
      <c r="K144" s="139"/>
      <c r="L144" s="27"/>
      <c r="M144" s="140" t="s">
        <v>1</v>
      </c>
      <c r="N144" s="141" t="s">
        <v>34</v>
      </c>
      <c r="O144" s="142">
        <v>0</v>
      </c>
      <c r="P144" s="142">
        <f t="shared" si="1"/>
        <v>0</v>
      </c>
      <c r="Q144" s="142">
        <v>0</v>
      </c>
      <c r="R144" s="142">
        <f t="shared" si="2"/>
        <v>0</v>
      </c>
      <c r="S144" s="142">
        <v>0</v>
      </c>
      <c r="T144" s="143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4" t="s">
        <v>187</v>
      </c>
      <c r="AT144" s="144" t="s">
        <v>183</v>
      </c>
      <c r="AU144" s="144" t="s">
        <v>79</v>
      </c>
      <c r="AY144" s="14" t="s">
        <v>182</v>
      </c>
      <c r="BE144" s="145">
        <f t="shared" si="4"/>
        <v>26.25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4" t="s">
        <v>77</v>
      </c>
      <c r="BK144" s="145">
        <f t="shared" si="9"/>
        <v>26.25</v>
      </c>
      <c r="BL144" s="14" t="s">
        <v>187</v>
      </c>
      <c r="BM144" s="144" t="s">
        <v>1217</v>
      </c>
    </row>
    <row r="145" spans="1:65" s="2" customFormat="1" ht="16.5" customHeight="1">
      <c r="A145" s="26"/>
      <c r="B145" s="132"/>
      <c r="C145" s="133" t="s">
        <v>218</v>
      </c>
      <c r="D145" s="133" t="s">
        <v>183</v>
      </c>
      <c r="E145" s="134" t="s">
        <v>1218</v>
      </c>
      <c r="F145" s="135" t="s">
        <v>1219</v>
      </c>
      <c r="G145" s="136" t="s">
        <v>1021</v>
      </c>
      <c r="H145" s="137">
        <v>1</v>
      </c>
      <c r="I145" s="138">
        <v>157.5</v>
      </c>
      <c r="J145" s="138">
        <f t="shared" si="0"/>
        <v>157.5</v>
      </c>
      <c r="K145" s="139"/>
      <c r="L145" s="27"/>
      <c r="M145" s="140" t="s">
        <v>1</v>
      </c>
      <c r="N145" s="141" t="s">
        <v>34</v>
      </c>
      <c r="O145" s="142">
        <v>0</v>
      </c>
      <c r="P145" s="142">
        <f t="shared" si="1"/>
        <v>0</v>
      </c>
      <c r="Q145" s="142">
        <v>0</v>
      </c>
      <c r="R145" s="142">
        <f t="shared" si="2"/>
        <v>0</v>
      </c>
      <c r="S145" s="142">
        <v>0</v>
      </c>
      <c r="T145" s="143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4" t="s">
        <v>187</v>
      </c>
      <c r="AT145" s="144" t="s">
        <v>183</v>
      </c>
      <c r="AU145" s="144" t="s">
        <v>79</v>
      </c>
      <c r="AY145" s="14" t="s">
        <v>182</v>
      </c>
      <c r="BE145" s="145">
        <f t="shared" si="4"/>
        <v>157.5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4" t="s">
        <v>77</v>
      </c>
      <c r="BK145" s="145">
        <f t="shared" si="9"/>
        <v>157.5</v>
      </c>
      <c r="BL145" s="14" t="s">
        <v>187</v>
      </c>
      <c r="BM145" s="144" t="s">
        <v>1220</v>
      </c>
    </row>
    <row r="146" spans="1:65" s="2" customFormat="1" ht="16.5" customHeight="1">
      <c r="A146" s="26"/>
      <c r="B146" s="132"/>
      <c r="C146" s="133" t="s">
        <v>253</v>
      </c>
      <c r="D146" s="133" t="s">
        <v>183</v>
      </c>
      <c r="E146" s="134" t="s">
        <v>1221</v>
      </c>
      <c r="F146" s="135" t="s">
        <v>1222</v>
      </c>
      <c r="G146" s="136" t="s">
        <v>1021</v>
      </c>
      <c r="H146" s="137">
        <v>1</v>
      </c>
      <c r="I146" s="138">
        <v>254.1</v>
      </c>
      <c r="J146" s="138">
        <f t="shared" si="0"/>
        <v>254.1</v>
      </c>
      <c r="K146" s="139"/>
      <c r="L146" s="27"/>
      <c r="M146" s="140" t="s">
        <v>1</v>
      </c>
      <c r="N146" s="141" t="s">
        <v>34</v>
      </c>
      <c r="O146" s="142">
        <v>0</v>
      </c>
      <c r="P146" s="142">
        <f t="shared" si="1"/>
        <v>0</v>
      </c>
      <c r="Q146" s="142">
        <v>0</v>
      </c>
      <c r="R146" s="142">
        <f t="shared" si="2"/>
        <v>0</v>
      </c>
      <c r="S146" s="142">
        <v>0</v>
      </c>
      <c r="T146" s="143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4" t="s">
        <v>187</v>
      </c>
      <c r="AT146" s="144" t="s">
        <v>183</v>
      </c>
      <c r="AU146" s="144" t="s">
        <v>79</v>
      </c>
      <c r="AY146" s="14" t="s">
        <v>182</v>
      </c>
      <c r="BE146" s="145">
        <f t="shared" si="4"/>
        <v>254.1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4" t="s">
        <v>77</v>
      </c>
      <c r="BK146" s="145">
        <f t="shared" si="9"/>
        <v>254.1</v>
      </c>
      <c r="BL146" s="14" t="s">
        <v>187</v>
      </c>
      <c r="BM146" s="144" t="s">
        <v>1223</v>
      </c>
    </row>
    <row r="147" spans="1:65" s="2" customFormat="1" ht="16.5" customHeight="1">
      <c r="A147" s="26"/>
      <c r="B147" s="132"/>
      <c r="C147" s="133" t="s">
        <v>221</v>
      </c>
      <c r="D147" s="133" t="s">
        <v>183</v>
      </c>
      <c r="E147" s="134" t="s">
        <v>1224</v>
      </c>
      <c r="F147" s="135" t="s">
        <v>1225</v>
      </c>
      <c r="G147" s="136" t="s">
        <v>1021</v>
      </c>
      <c r="H147" s="137">
        <v>1</v>
      </c>
      <c r="I147" s="138">
        <v>36.75</v>
      </c>
      <c r="J147" s="138">
        <f t="shared" si="0"/>
        <v>36.75</v>
      </c>
      <c r="K147" s="139"/>
      <c r="L147" s="27"/>
      <c r="M147" s="140" t="s">
        <v>1</v>
      </c>
      <c r="N147" s="141" t="s">
        <v>34</v>
      </c>
      <c r="O147" s="142">
        <v>0</v>
      </c>
      <c r="P147" s="142">
        <f t="shared" si="1"/>
        <v>0</v>
      </c>
      <c r="Q147" s="142">
        <v>0</v>
      </c>
      <c r="R147" s="142">
        <f t="shared" si="2"/>
        <v>0</v>
      </c>
      <c r="S147" s="142">
        <v>0</v>
      </c>
      <c r="T147" s="143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4" t="s">
        <v>187</v>
      </c>
      <c r="AT147" s="144" t="s">
        <v>183</v>
      </c>
      <c r="AU147" s="144" t="s">
        <v>79</v>
      </c>
      <c r="AY147" s="14" t="s">
        <v>182</v>
      </c>
      <c r="BE147" s="145">
        <f t="shared" si="4"/>
        <v>36.75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4" t="s">
        <v>77</v>
      </c>
      <c r="BK147" s="145">
        <f t="shared" si="9"/>
        <v>36.75</v>
      </c>
      <c r="BL147" s="14" t="s">
        <v>187</v>
      </c>
      <c r="BM147" s="144" t="s">
        <v>1226</v>
      </c>
    </row>
    <row r="148" spans="1:65" s="2" customFormat="1" ht="16.5" customHeight="1">
      <c r="A148" s="26"/>
      <c r="B148" s="132"/>
      <c r="C148" s="133" t="s">
        <v>260</v>
      </c>
      <c r="D148" s="133" t="s">
        <v>183</v>
      </c>
      <c r="E148" s="134" t="s">
        <v>1227</v>
      </c>
      <c r="F148" s="135" t="s">
        <v>1228</v>
      </c>
      <c r="G148" s="136" t="s">
        <v>1021</v>
      </c>
      <c r="H148" s="137">
        <v>1</v>
      </c>
      <c r="I148" s="138">
        <v>254.1</v>
      </c>
      <c r="J148" s="138">
        <f t="shared" si="0"/>
        <v>254.1</v>
      </c>
      <c r="K148" s="139"/>
      <c r="L148" s="27"/>
      <c r="M148" s="140" t="s">
        <v>1</v>
      </c>
      <c r="N148" s="141" t="s">
        <v>34</v>
      </c>
      <c r="O148" s="142">
        <v>0</v>
      </c>
      <c r="P148" s="142">
        <f t="shared" si="1"/>
        <v>0</v>
      </c>
      <c r="Q148" s="142">
        <v>0</v>
      </c>
      <c r="R148" s="142">
        <f t="shared" si="2"/>
        <v>0</v>
      </c>
      <c r="S148" s="142">
        <v>0</v>
      </c>
      <c r="T148" s="143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4" t="s">
        <v>187</v>
      </c>
      <c r="AT148" s="144" t="s">
        <v>183</v>
      </c>
      <c r="AU148" s="144" t="s">
        <v>79</v>
      </c>
      <c r="AY148" s="14" t="s">
        <v>182</v>
      </c>
      <c r="BE148" s="145">
        <f t="shared" si="4"/>
        <v>254.1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4" t="s">
        <v>77</v>
      </c>
      <c r="BK148" s="145">
        <f t="shared" si="9"/>
        <v>254.1</v>
      </c>
      <c r="BL148" s="14" t="s">
        <v>187</v>
      </c>
      <c r="BM148" s="144" t="s">
        <v>1229</v>
      </c>
    </row>
    <row r="149" spans="1:65" s="2" customFormat="1" ht="16.5" customHeight="1">
      <c r="A149" s="26"/>
      <c r="B149" s="132"/>
      <c r="C149" s="133" t="s">
        <v>224</v>
      </c>
      <c r="D149" s="133" t="s">
        <v>183</v>
      </c>
      <c r="E149" s="134" t="s">
        <v>1230</v>
      </c>
      <c r="F149" s="135" t="s">
        <v>1231</v>
      </c>
      <c r="G149" s="136" t="s">
        <v>1021</v>
      </c>
      <c r="H149" s="137">
        <v>1</v>
      </c>
      <c r="I149" s="138">
        <v>47.25</v>
      </c>
      <c r="J149" s="138">
        <f t="shared" si="0"/>
        <v>47.25</v>
      </c>
      <c r="K149" s="139"/>
      <c r="L149" s="27"/>
      <c r="M149" s="140" t="s">
        <v>1</v>
      </c>
      <c r="N149" s="141" t="s">
        <v>34</v>
      </c>
      <c r="O149" s="142">
        <v>0</v>
      </c>
      <c r="P149" s="142">
        <f t="shared" si="1"/>
        <v>0</v>
      </c>
      <c r="Q149" s="142">
        <v>0</v>
      </c>
      <c r="R149" s="142">
        <f t="shared" si="2"/>
        <v>0</v>
      </c>
      <c r="S149" s="142">
        <v>0</v>
      </c>
      <c r="T149" s="143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4" t="s">
        <v>187</v>
      </c>
      <c r="AT149" s="144" t="s">
        <v>183</v>
      </c>
      <c r="AU149" s="144" t="s">
        <v>79</v>
      </c>
      <c r="AY149" s="14" t="s">
        <v>182</v>
      </c>
      <c r="BE149" s="145">
        <f t="shared" si="4"/>
        <v>47.25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4" t="s">
        <v>77</v>
      </c>
      <c r="BK149" s="145">
        <f t="shared" si="9"/>
        <v>47.25</v>
      </c>
      <c r="BL149" s="14" t="s">
        <v>187</v>
      </c>
      <c r="BM149" s="144" t="s">
        <v>1232</v>
      </c>
    </row>
    <row r="150" spans="1:65" s="2" customFormat="1" ht="16.5" customHeight="1">
      <c r="A150" s="26"/>
      <c r="B150" s="132"/>
      <c r="C150" s="133" t="s">
        <v>267</v>
      </c>
      <c r="D150" s="133" t="s">
        <v>183</v>
      </c>
      <c r="E150" s="134" t="s">
        <v>1215</v>
      </c>
      <c r="F150" s="135" t="s">
        <v>1216</v>
      </c>
      <c r="G150" s="136" t="s">
        <v>1021</v>
      </c>
      <c r="H150" s="137">
        <v>1</v>
      </c>
      <c r="I150" s="138">
        <v>26.25</v>
      </c>
      <c r="J150" s="138">
        <f t="shared" si="0"/>
        <v>26.25</v>
      </c>
      <c r="K150" s="139"/>
      <c r="L150" s="27"/>
      <c r="M150" s="140" t="s">
        <v>1</v>
      </c>
      <c r="N150" s="141" t="s">
        <v>34</v>
      </c>
      <c r="O150" s="142">
        <v>0</v>
      </c>
      <c r="P150" s="142">
        <f t="shared" si="1"/>
        <v>0</v>
      </c>
      <c r="Q150" s="142">
        <v>0</v>
      </c>
      <c r="R150" s="142">
        <f t="shared" si="2"/>
        <v>0</v>
      </c>
      <c r="S150" s="142">
        <v>0</v>
      </c>
      <c r="T150" s="143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4" t="s">
        <v>187</v>
      </c>
      <c r="AT150" s="144" t="s">
        <v>183</v>
      </c>
      <c r="AU150" s="144" t="s">
        <v>79</v>
      </c>
      <c r="AY150" s="14" t="s">
        <v>182</v>
      </c>
      <c r="BE150" s="145">
        <f t="shared" si="4"/>
        <v>26.25</v>
      </c>
      <c r="BF150" s="145">
        <f t="shared" si="5"/>
        <v>0</v>
      </c>
      <c r="BG150" s="145">
        <f t="shared" si="6"/>
        <v>0</v>
      </c>
      <c r="BH150" s="145">
        <f t="shared" si="7"/>
        <v>0</v>
      </c>
      <c r="BI150" s="145">
        <f t="shared" si="8"/>
        <v>0</v>
      </c>
      <c r="BJ150" s="14" t="s">
        <v>77</v>
      </c>
      <c r="BK150" s="145">
        <f t="shared" si="9"/>
        <v>26.25</v>
      </c>
      <c r="BL150" s="14" t="s">
        <v>187</v>
      </c>
      <c r="BM150" s="144" t="s">
        <v>1233</v>
      </c>
    </row>
    <row r="151" spans="1:65" s="2" customFormat="1" ht="16.5" customHeight="1">
      <c r="A151" s="26"/>
      <c r="B151" s="132"/>
      <c r="C151" s="133" t="s">
        <v>227</v>
      </c>
      <c r="D151" s="133" t="s">
        <v>183</v>
      </c>
      <c r="E151" s="134" t="s">
        <v>1234</v>
      </c>
      <c r="F151" s="135" t="s">
        <v>1235</v>
      </c>
      <c r="G151" s="136" t="s">
        <v>1021</v>
      </c>
      <c r="H151" s="137">
        <v>1</v>
      </c>
      <c r="I151" s="138">
        <v>115.5</v>
      </c>
      <c r="J151" s="138">
        <f t="shared" si="0"/>
        <v>115.5</v>
      </c>
      <c r="K151" s="139"/>
      <c r="L151" s="27"/>
      <c r="M151" s="140" t="s">
        <v>1</v>
      </c>
      <c r="N151" s="141" t="s">
        <v>34</v>
      </c>
      <c r="O151" s="142">
        <v>0</v>
      </c>
      <c r="P151" s="142">
        <f t="shared" si="1"/>
        <v>0</v>
      </c>
      <c r="Q151" s="142">
        <v>0</v>
      </c>
      <c r="R151" s="142">
        <f t="shared" si="2"/>
        <v>0</v>
      </c>
      <c r="S151" s="142">
        <v>0</v>
      </c>
      <c r="T151" s="143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4" t="s">
        <v>187</v>
      </c>
      <c r="AT151" s="144" t="s">
        <v>183</v>
      </c>
      <c r="AU151" s="144" t="s">
        <v>79</v>
      </c>
      <c r="AY151" s="14" t="s">
        <v>182</v>
      </c>
      <c r="BE151" s="145">
        <f t="shared" si="4"/>
        <v>115.5</v>
      </c>
      <c r="BF151" s="145">
        <f t="shared" si="5"/>
        <v>0</v>
      </c>
      <c r="BG151" s="145">
        <f t="shared" si="6"/>
        <v>0</v>
      </c>
      <c r="BH151" s="145">
        <f t="shared" si="7"/>
        <v>0</v>
      </c>
      <c r="BI151" s="145">
        <f t="shared" si="8"/>
        <v>0</v>
      </c>
      <c r="BJ151" s="14" t="s">
        <v>77</v>
      </c>
      <c r="BK151" s="145">
        <f t="shared" si="9"/>
        <v>115.5</v>
      </c>
      <c r="BL151" s="14" t="s">
        <v>187</v>
      </c>
      <c r="BM151" s="144" t="s">
        <v>1236</v>
      </c>
    </row>
    <row r="152" spans="1:65" s="2" customFormat="1" ht="16.5" customHeight="1">
      <c r="A152" s="26"/>
      <c r="B152" s="132"/>
      <c r="C152" s="133" t="s">
        <v>277</v>
      </c>
      <c r="D152" s="133" t="s">
        <v>183</v>
      </c>
      <c r="E152" s="134" t="s">
        <v>1237</v>
      </c>
      <c r="F152" s="135" t="s">
        <v>1238</v>
      </c>
      <c r="G152" s="136" t="s">
        <v>1021</v>
      </c>
      <c r="H152" s="137">
        <v>11</v>
      </c>
      <c r="I152" s="138">
        <v>9.4499999999999993</v>
      </c>
      <c r="J152" s="138">
        <f t="shared" si="0"/>
        <v>103.95</v>
      </c>
      <c r="K152" s="139"/>
      <c r="L152" s="27"/>
      <c r="M152" s="140" t="s">
        <v>1</v>
      </c>
      <c r="N152" s="141" t="s">
        <v>34</v>
      </c>
      <c r="O152" s="142">
        <v>0</v>
      </c>
      <c r="P152" s="142">
        <f t="shared" si="1"/>
        <v>0</v>
      </c>
      <c r="Q152" s="142">
        <v>0</v>
      </c>
      <c r="R152" s="142">
        <f t="shared" si="2"/>
        <v>0</v>
      </c>
      <c r="S152" s="142">
        <v>0</v>
      </c>
      <c r="T152" s="143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4" t="s">
        <v>187</v>
      </c>
      <c r="AT152" s="144" t="s">
        <v>183</v>
      </c>
      <c r="AU152" s="144" t="s">
        <v>79</v>
      </c>
      <c r="AY152" s="14" t="s">
        <v>182</v>
      </c>
      <c r="BE152" s="145">
        <f t="shared" si="4"/>
        <v>103.95</v>
      </c>
      <c r="BF152" s="145">
        <f t="shared" si="5"/>
        <v>0</v>
      </c>
      <c r="BG152" s="145">
        <f t="shared" si="6"/>
        <v>0</v>
      </c>
      <c r="BH152" s="145">
        <f t="shared" si="7"/>
        <v>0</v>
      </c>
      <c r="BI152" s="145">
        <f t="shared" si="8"/>
        <v>0</v>
      </c>
      <c r="BJ152" s="14" t="s">
        <v>77</v>
      </c>
      <c r="BK152" s="145">
        <f t="shared" si="9"/>
        <v>103.95</v>
      </c>
      <c r="BL152" s="14" t="s">
        <v>187</v>
      </c>
      <c r="BM152" s="144" t="s">
        <v>1239</v>
      </c>
    </row>
    <row r="153" spans="1:65" s="2" customFormat="1" ht="16.5" customHeight="1">
      <c r="A153" s="26"/>
      <c r="B153" s="132"/>
      <c r="C153" s="133" t="s">
        <v>230</v>
      </c>
      <c r="D153" s="133" t="s">
        <v>183</v>
      </c>
      <c r="E153" s="134" t="s">
        <v>1240</v>
      </c>
      <c r="F153" s="135" t="s">
        <v>1241</v>
      </c>
      <c r="G153" s="136" t="s">
        <v>1021</v>
      </c>
      <c r="H153" s="137">
        <v>2</v>
      </c>
      <c r="I153" s="138">
        <v>9.4499999999999993</v>
      </c>
      <c r="J153" s="138">
        <f t="shared" si="0"/>
        <v>18.899999999999999</v>
      </c>
      <c r="K153" s="139"/>
      <c r="L153" s="27"/>
      <c r="M153" s="140" t="s">
        <v>1</v>
      </c>
      <c r="N153" s="141" t="s">
        <v>34</v>
      </c>
      <c r="O153" s="142">
        <v>0</v>
      </c>
      <c r="P153" s="142">
        <f t="shared" si="1"/>
        <v>0</v>
      </c>
      <c r="Q153" s="142">
        <v>0</v>
      </c>
      <c r="R153" s="142">
        <f t="shared" si="2"/>
        <v>0</v>
      </c>
      <c r="S153" s="142">
        <v>0</v>
      </c>
      <c r="T153" s="143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4" t="s">
        <v>187</v>
      </c>
      <c r="AT153" s="144" t="s">
        <v>183</v>
      </c>
      <c r="AU153" s="144" t="s">
        <v>79</v>
      </c>
      <c r="AY153" s="14" t="s">
        <v>182</v>
      </c>
      <c r="BE153" s="145">
        <f t="shared" si="4"/>
        <v>18.899999999999999</v>
      </c>
      <c r="BF153" s="145">
        <f t="shared" si="5"/>
        <v>0</v>
      </c>
      <c r="BG153" s="145">
        <f t="shared" si="6"/>
        <v>0</v>
      </c>
      <c r="BH153" s="145">
        <f t="shared" si="7"/>
        <v>0</v>
      </c>
      <c r="BI153" s="145">
        <f t="shared" si="8"/>
        <v>0</v>
      </c>
      <c r="BJ153" s="14" t="s">
        <v>77</v>
      </c>
      <c r="BK153" s="145">
        <f t="shared" si="9"/>
        <v>18.899999999999999</v>
      </c>
      <c r="BL153" s="14" t="s">
        <v>187</v>
      </c>
      <c r="BM153" s="144" t="s">
        <v>1242</v>
      </c>
    </row>
    <row r="154" spans="1:65" s="2" customFormat="1" ht="16.5" customHeight="1">
      <c r="A154" s="26"/>
      <c r="B154" s="132"/>
      <c r="C154" s="133" t="s">
        <v>284</v>
      </c>
      <c r="D154" s="133" t="s">
        <v>183</v>
      </c>
      <c r="E154" s="134" t="s">
        <v>1243</v>
      </c>
      <c r="F154" s="135" t="s">
        <v>1244</v>
      </c>
      <c r="G154" s="136" t="s">
        <v>1021</v>
      </c>
      <c r="H154" s="137">
        <v>5</v>
      </c>
      <c r="I154" s="138">
        <v>47.25</v>
      </c>
      <c r="J154" s="138">
        <f t="shared" si="0"/>
        <v>236.25</v>
      </c>
      <c r="K154" s="139"/>
      <c r="L154" s="27"/>
      <c r="M154" s="140" t="s">
        <v>1</v>
      </c>
      <c r="N154" s="141" t="s">
        <v>34</v>
      </c>
      <c r="O154" s="142">
        <v>0</v>
      </c>
      <c r="P154" s="142">
        <f t="shared" si="1"/>
        <v>0</v>
      </c>
      <c r="Q154" s="142">
        <v>0</v>
      </c>
      <c r="R154" s="142">
        <f t="shared" si="2"/>
        <v>0</v>
      </c>
      <c r="S154" s="142">
        <v>0</v>
      </c>
      <c r="T154" s="143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4" t="s">
        <v>187</v>
      </c>
      <c r="AT154" s="144" t="s">
        <v>183</v>
      </c>
      <c r="AU154" s="144" t="s">
        <v>79</v>
      </c>
      <c r="AY154" s="14" t="s">
        <v>182</v>
      </c>
      <c r="BE154" s="145">
        <f t="shared" si="4"/>
        <v>236.25</v>
      </c>
      <c r="BF154" s="145">
        <f t="shared" si="5"/>
        <v>0</v>
      </c>
      <c r="BG154" s="145">
        <f t="shared" si="6"/>
        <v>0</v>
      </c>
      <c r="BH154" s="145">
        <f t="shared" si="7"/>
        <v>0</v>
      </c>
      <c r="BI154" s="145">
        <f t="shared" si="8"/>
        <v>0</v>
      </c>
      <c r="BJ154" s="14" t="s">
        <v>77</v>
      </c>
      <c r="BK154" s="145">
        <f t="shared" si="9"/>
        <v>236.25</v>
      </c>
      <c r="BL154" s="14" t="s">
        <v>187</v>
      </c>
      <c r="BM154" s="144" t="s">
        <v>1245</v>
      </c>
    </row>
    <row r="155" spans="1:65" s="2" customFormat="1" ht="16.5" customHeight="1">
      <c r="A155" s="26"/>
      <c r="B155" s="132"/>
      <c r="C155" s="133" t="s">
        <v>233</v>
      </c>
      <c r="D155" s="133" t="s">
        <v>183</v>
      </c>
      <c r="E155" s="134" t="s">
        <v>1246</v>
      </c>
      <c r="F155" s="135" t="s">
        <v>1247</v>
      </c>
      <c r="G155" s="136" t="s">
        <v>1021</v>
      </c>
      <c r="H155" s="137">
        <v>6</v>
      </c>
      <c r="I155" s="138">
        <v>9.4499999999999993</v>
      </c>
      <c r="J155" s="138">
        <f t="shared" si="0"/>
        <v>56.7</v>
      </c>
      <c r="K155" s="139"/>
      <c r="L155" s="27"/>
      <c r="M155" s="140" t="s">
        <v>1</v>
      </c>
      <c r="N155" s="141" t="s">
        <v>34</v>
      </c>
      <c r="O155" s="142">
        <v>0</v>
      </c>
      <c r="P155" s="142">
        <f t="shared" si="1"/>
        <v>0</v>
      </c>
      <c r="Q155" s="142">
        <v>0</v>
      </c>
      <c r="R155" s="142">
        <f t="shared" si="2"/>
        <v>0</v>
      </c>
      <c r="S155" s="142">
        <v>0</v>
      </c>
      <c r="T155" s="143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4" t="s">
        <v>187</v>
      </c>
      <c r="AT155" s="144" t="s">
        <v>183</v>
      </c>
      <c r="AU155" s="144" t="s">
        <v>79</v>
      </c>
      <c r="AY155" s="14" t="s">
        <v>182</v>
      </c>
      <c r="BE155" s="145">
        <f t="shared" si="4"/>
        <v>56.7</v>
      </c>
      <c r="BF155" s="145">
        <f t="shared" si="5"/>
        <v>0</v>
      </c>
      <c r="BG155" s="145">
        <f t="shared" si="6"/>
        <v>0</v>
      </c>
      <c r="BH155" s="145">
        <f t="shared" si="7"/>
        <v>0</v>
      </c>
      <c r="BI155" s="145">
        <f t="shared" si="8"/>
        <v>0</v>
      </c>
      <c r="BJ155" s="14" t="s">
        <v>77</v>
      </c>
      <c r="BK155" s="145">
        <f t="shared" si="9"/>
        <v>56.7</v>
      </c>
      <c r="BL155" s="14" t="s">
        <v>187</v>
      </c>
      <c r="BM155" s="144" t="s">
        <v>1248</v>
      </c>
    </row>
    <row r="156" spans="1:65" s="2" customFormat="1" ht="16.5" customHeight="1">
      <c r="A156" s="26"/>
      <c r="B156" s="132"/>
      <c r="C156" s="133" t="s">
        <v>292</v>
      </c>
      <c r="D156" s="133" t="s">
        <v>183</v>
      </c>
      <c r="E156" s="134" t="s">
        <v>1249</v>
      </c>
      <c r="F156" s="135" t="s">
        <v>1250</v>
      </c>
      <c r="G156" s="136" t="s">
        <v>1021</v>
      </c>
      <c r="H156" s="137">
        <v>12</v>
      </c>
      <c r="I156" s="138">
        <v>9.4499999999999993</v>
      </c>
      <c r="J156" s="138">
        <f t="shared" si="0"/>
        <v>113.4</v>
      </c>
      <c r="K156" s="139"/>
      <c r="L156" s="27"/>
      <c r="M156" s="140" t="s">
        <v>1</v>
      </c>
      <c r="N156" s="141" t="s">
        <v>34</v>
      </c>
      <c r="O156" s="142">
        <v>0</v>
      </c>
      <c r="P156" s="142">
        <f t="shared" si="1"/>
        <v>0</v>
      </c>
      <c r="Q156" s="142">
        <v>0</v>
      </c>
      <c r="R156" s="142">
        <f t="shared" si="2"/>
        <v>0</v>
      </c>
      <c r="S156" s="142">
        <v>0</v>
      </c>
      <c r="T156" s="143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4" t="s">
        <v>187</v>
      </c>
      <c r="AT156" s="144" t="s">
        <v>183</v>
      </c>
      <c r="AU156" s="144" t="s">
        <v>79</v>
      </c>
      <c r="AY156" s="14" t="s">
        <v>182</v>
      </c>
      <c r="BE156" s="145">
        <f t="shared" si="4"/>
        <v>113.4</v>
      </c>
      <c r="BF156" s="145">
        <f t="shared" si="5"/>
        <v>0</v>
      </c>
      <c r="BG156" s="145">
        <f t="shared" si="6"/>
        <v>0</v>
      </c>
      <c r="BH156" s="145">
        <f t="shared" si="7"/>
        <v>0</v>
      </c>
      <c r="BI156" s="145">
        <f t="shared" si="8"/>
        <v>0</v>
      </c>
      <c r="BJ156" s="14" t="s">
        <v>77</v>
      </c>
      <c r="BK156" s="145">
        <f t="shared" si="9"/>
        <v>113.4</v>
      </c>
      <c r="BL156" s="14" t="s">
        <v>187</v>
      </c>
      <c r="BM156" s="144" t="s">
        <v>1251</v>
      </c>
    </row>
    <row r="157" spans="1:65" s="2" customFormat="1" ht="16.5" customHeight="1">
      <c r="A157" s="26"/>
      <c r="B157" s="132"/>
      <c r="C157" s="133" t="s">
        <v>237</v>
      </c>
      <c r="D157" s="133" t="s">
        <v>183</v>
      </c>
      <c r="E157" s="134" t="s">
        <v>1252</v>
      </c>
      <c r="F157" s="135" t="s">
        <v>1253</v>
      </c>
      <c r="G157" s="136" t="s">
        <v>1021</v>
      </c>
      <c r="H157" s="137">
        <v>18</v>
      </c>
      <c r="I157" s="138">
        <v>9.4499999999999993</v>
      </c>
      <c r="J157" s="138">
        <f t="shared" si="0"/>
        <v>170.1</v>
      </c>
      <c r="K157" s="139"/>
      <c r="L157" s="27"/>
      <c r="M157" s="140" t="s">
        <v>1</v>
      </c>
      <c r="N157" s="141" t="s">
        <v>34</v>
      </c>
      <c r="O157" s="142">
        <v>0</v>
      </c>
      <c r="P157" s="142">
        <f t="shared" si="1"/>
        <v>0</v>
      </c>
      <c r="Q157" s="142">
        <v>0</v>
      </c>
      <c r="R157" s="142">
        <f t="shared" si="2"/>
        <v>0</v>
      </c>
      <c r="S157" s="142">
        <v>0</v>
      </c>
      <c r="T157" s="143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4" t="s">
        <v>187</v>
      </c>
      <c r="AT157" s="144" t="s">
        <v>183</v>
      </c>
      <c r="AU157" s="144" t="s">
        <v>79</v>
      </c>
      <c r="AY157" s="14" t="s">
        <v>182</v>
      </c>
      <c r="BE157" s="145">
        <f t="shared" si="4"/>
        <v>170.1</v>
      </c>
      <c r="BF157" s="145">
        <f t="shared" si="5"/>
        <v>0</v>
      </c>
      <c r="BG157" s="145">
        <f t="shared" si="6"/>
        <v>0</v>
      </c>
      <c r="BH157" s="145">
        <f t="shared" si="7"/>
        <v>0</v>
      </c>
      <c r="BI157" s="145">
        <f t="shared" si="8"/>
        <v>0</v>
      </c>
      <c r="BJ157" s="14" t="s">
        <v>77</v>
      </c>
      <c r="BK157" s="145">
        <f t="shared" si="9"/>
        <v>170.1</v>
      </c>
      <c r="BL157" s="14" t="s">
        <v>187</v>
      </c>
      <c r="BM157" s="144" t="s">
        <v>1254</v>
      </c>
    </row>
    <row r="158" spans="1:65" s="2" customFormat="1" ht="16.5" customHeight="1">
      <c r="A158" s="26"/>
      <c r="B158" s="132"/>
      <c r="C158" s="133" t="s">
        <v>299</v>
      </c>
      <c r="D158" s="133" t="s">
        <v>183</v>
      </c>
      <c r="E158" s="134" t="s">
        <v>1249</v>
      </c>
      <c r="F158" s="135" t="s">
        <v>1250</v>
      </c>
      <c r="G158" s="136" t="s">
        <v>1021</v>
      </c>
      <c r="H158" s="137">
        <v>2</v>
      </c>
      <c r="I158" s="138">
        <v>9.4499999999999993</v>
      </c>
      <c r="J158" s="138">
        <f t="shared" si="0"/>
        <v>18.899999999999999</v>
      </c>
      <c r="K158" s="139"/>
      <c r="L158" s="27"/>
      <c r="M158" s="140" t="s">
        <v>1</v>
      </c>
      <c r="N158" s="141" t="s">
        <v>34</v>
      </c>
      <c r="O158" s="142">
        <v>0</v>
      </c>
      <c r="P158" s="142">
        <f t="shared" si="1"/>
        <v>0</v>
      </c>
      <c r="Q158" s="142">
        <v>0</v>
      </c>
      <c r="R158" s="142">
        <f t="shared" si="2"/>
        <v>0</v>
      </c>
      <c r="S158" s="142">
        <v>0</v>
      </c>
      <c r="T158" s="143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4" t="s">
        <v>187</v>
      </c>
      <c r="AT158" s="144" t="s">
        <v>183</v>
      </c>
      <c r="AU158" s="144" t="s">
        <v>79</v>
      </c>
      <c r="AY158" s="14" t="s">
        <v>182</v>
      </c>
      <c r="BE158" s="145">
        <f t="shared" si="4"/>
        <v>18.899999999999999</v>
      </c>
      <c r="BF158" s="145">
        <f t="shared" si="5"/>
        <v>0</v>
      </c>
      <c r="BG158" s="145">
        <f t="shared" si="6"/>
        <v>0</v>
      </c>
      <c r="BH158" s="145">
        <f t="shared" si="7"/>
        <v>0</v>
      </c>
      <c r="BI158" s="145">
        <f t="shared" si="8"/>
        <v>0</v>
      </c>
      <c r="BJ158" s="14" t="s">
        <v>77</v>
      </c>
      <c r="BK158" s="145">
        <f t="shared" si="9"/>
        <v>18.899999999999999</v>
      </c>
      <c r="BL158" s="14" t="s">
        <v>187</v>
      </c>
      <c r="BM158" s="144" t="s">
        <v>1255</v>
      </c>
    </row>
    <row r="159" spans="1:65" s="2" customFormat="1" ht="16.5" customHeight="1">
      <c r="A159" s="26"/>
      <c r="B159" s="132"/>
      <c r="C159" s="133" t="s">
        <v>240</v>
      </c>
      <c r="D159" s="133" t="s">
        <v>183</v>
      </c>
      <c r="E159" s="134" t="s">
        <v>1246</v>
      </c>
      <c r="F159" s="135" t="s">
        <v>1247</v>
      </c>
      <c r="G159" s="136" t="s">
        <v>1021</v>
      </c>
      <c r="H159" s="137">
        <v>5</v>
      </c>
      <c r="I159" s="138">
        <v>9.4499999999999993</v>
      </c>
      <c r="J159" s="138">
        <f t="shared" si="0"/>
        <v>47.25</v>
      </c>
      <c r="K159" s="139"/>
      <c r="L159" s="27"/>
      <c r="M159" s="140" t="s">
        <v>1</v>
      </c>
      <c r="N159" s="141" t="s">
        <v>34</v>
      </c>
      <c r="O159" s="142">
        <v>0</v>
      </c>
      <c r="P159" s="142">
        <f t="shared" si="1"/>
        <v>0</v>
      </c>
      <c r="Q159" s="142">
        <v>0</v>
      </c>
      <c r="R159" s="142">
        <f t="shared" si="2"/>
        <v>0</v>
      </c>
      <c r="S159" s="142">
        <v>0</v>
      </c>
      <c r="T159" s="143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4" t="s">
        <v>187</v>
      </c>
      <c r="AT159" s="144" t="s">
        <v>183</v>
      </c>
      <c r="AU159" s="144" t="s">
        <v>79</v>
      </c>
      <c r="AY159" s="14" t="s">
        <v>182</v>
      </c>
      <c r="BE159" s="145">
        <f t="shared" si="4"/>
        <v>47.25</v>
      </c>
      <c r="BF159" s="145">
        <f t="shared" si="5"/>
        <v>0</v>
      </c>
      <c r="BG159" s="145">
        <f t="shared" si="6"/>
        <v>0</v>
      </c>
      <c r="BH159" s="145">
        <f t="shared" si="7"/>
        <v>0</v>
      </c>
      <c r="BI159" s="145">
        <f t="shared" si="8"/>
        <v>0</v>
      </c>
      <c r="BJ159" s="14" t="s">
        <v>77</v>
      </c>
      <c r="BK159" s="145">
        <f t="shared" si="9"/>
        <v>47.25</v>
      </c>
      <c r="BL159" s="14" t="s">
        <v>187</v>
      </c>
      <c r="BM159" s="144" t="s">
        <v>1256</v>
      </c>
    </row>
    <row r="160" spans="1:65" s="2" customFormat="1" ht="16.5" customHeight="1">
      <c r="A160" s="26"/>
      <c r="B160" s="132"/>
      <c r="C160" s="133" t="s">
        <v>306</v>
      </c>
      <c r="D160" s="133" t="s">
        <v>183</v>
      </c>
      <c r="E160" s="134" t="s">
        <v>1249</v>
      </c>
      <c r="F160" s="135" t="s">
        <v>1250</v>
      </c>
      <c r="G160" s="136" t="s">
        <v>1021</v>
      </c>
      <c r="H160" s="137">
        <v>1</v>
      </c>
      <c r="I160" s="138">
        <v>9.4499999999999993</v>
      </c>
      <c r="J160" s="138">
        <f t="shared" si="0"/>
        <v>9.4499999999999993</v>
      </c>
      <c r="K160" s="139"/>
      <c r="L160" s="27"/>
      <c r="M160" s="140" t="s">
        <v>1</v>
      </c>
      <c r="N160" s="141" t="s">
        <v>34</v>
      </c>
      <c r="O160" s="142">
        <v>0</v>
      </c>
      <c r="P160" s="142">
        <f t="shared" si="1"/>
        <v>0</v>
      </c>
      <c r="Q160" s="142">
        <v>0</v>
      </c>
      <c r="R160" s="142">
        <f t="shared" si="2"/>
        <v>0</v>
      </c>
      <c r="S160" s="142">
        <v>0</v>
      </c>
      <c r="T160" s="143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4" t="s">
        <v>187</v>
      </c>
      <c r="AT160" s="144" t="s">
        <v>183</v>
      </c>
      <c r="AU160" s="144" t="s">
        <v>79</v>
      </c>
      <c r="AY160" s="14" t="s">
        <v>182</v>
      </c>
      <c r="BE160" s="145">
        <f t="shared" si="4"/>
        <v>9.4499999999999993</v>
      </c>
      <c r="BF160" s="145">
        <f t="shared" si="5"/>
        <v>0</v>
      </c>
      <c r="BG160" s="145">
        <f t="shared" si="6"/>
        <v>0</v>
      </c>
      <c r="BH160" s="145">
        <f t="shared" si="7"/>
        <v>0</v>
      </c>
      <c r="BI160" s="145">
        <f t="shared" si="8"/>
        <v>0</v>
      </c>
      <c r="BJ160" s="14" t="s">
        <v>77</v>
      </c>
      <c r="BK160" s="145">
        <f t="shared" si="9"/>
        <v>9.4499999999999993</v>
      </c>
      <c r="BL160" s="14" t="s">
        <v>187</v>
      </c>
      <c r="BM160" s="144" t="s">
        <v>1257</v>
      </c>
    </row>
    <row r="161" spans="1:65" s="2" customFormat="1" ht="16.5" customHeight="1">
      <c r="A161" s="26"/>
      <c r="B161" s="132"/>
      <c r="C161" s="133" t="s">
        <v>243</v>
      </c>
      <c r="D161" s="133" t="s">
        <v>183</v>
      </c>
      <c r="E161" s="134" t="s">
        <v>1252</v>
      </c>
      <c r="F161" s="135" t="s">
        <v>1253</v>
      </c>
      <c r="G161" s="136" t="s">
        <v>1021</v>
      </c>
      <c r="H161" s="137">
        <v>1</v>
      </c>
      <c r="I161" s="138">
        <v>9.4499999999999993</v>
      </c>
      <c r="J161" s="138">
        <f t="shared" si="0"/>
        <v>9.4499999999999993</v>
      </c>
      <c r="K161" s="139"/>
      <c r="L161" s="27"/>
      <c r="M161" s="140" t="s">
        <v>1</v>
      </c>
      <c r="N161" s="141" t="s">
        <v>34</v>
      </c>
      <c r="O161" s="142">
        <v>0</v>
      </c>
      <c r="P161" s="142">
        <f t="shared" si="1"/>
        <v>0</v>
      </c>
      <c r="Q161" s="142">
        <v>0</v>
      </c>
      <c r="R161" s="142">
        <f t="shared" si="2"/>
        <v>0</v>
      </c>
      <c r="S161" s="142">
        <v>0</v>
      </c>
      <c r="T161" s="143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4" t="s">
        <v>187</v>
      </c>
      <c r="AT161" s="144" t="s">
        <v>183</v>
      </c>
      <c r="AU161" s="144" t="s">
        <v>79</v>
      </c>
      <c r="AY161" s="14" t="s">
        <v>182</v>
      </c>
      <c r="BE161" s="145">
        <f t="shared" si="4"/>
        <v>9.4499999999999993</v>
      </c>
      <c r="BF161" s="145">
        <f t="shared" si="5"/>
        <v>0</v>
      </c>
      <c r="BG161" s="145">
        <f t="shared" si="6"/>
        <v>0</v>
      </c>
      <c r="BH161" s="145">
        <f t="shared" si="7"/>
        <v>0</v>
      </c>
      <c r="BI161" s="145">
        <f t="shared" si="8"/>
        <v>0</v>
      </c>
      <c r="BJ161" s="14" t="s">
        <v>77</v>
      </c>
      <c r="BK161" s="145">
        <f t="shared" si="9"/>
        <v>9.4499999999999993</v>
      </c>
      <c r="BL161" s="14" t="s">
        <v>187</v>
      </c>
      <c r="BM161" s="144" t="s">
        <v>1258</v>
      </c>
    </row>
    <row r="162" spans="1:65" s="2" customFormat="1" ht="16.5" customHeight="1">
      <c r="A162" s="26"/>
      <c r="B162" s="132"/>
      <c r="C162" s="133" t="s">
        <v>313</v>
      </c>
      <c r="D162" s="133" t="s">
        <v>183</v>
      </c>
      <c r="E162" s="134" t="s">
        <v>1246</v>
      </c>
      <c r="F162" s="135" t="s">
        <v>1247</v>
      </c>
      <c r="G162" s="136" t="s">
        <v>1021</v>
      </c>
      <c r="H162" s="137">
        <v>1</v>
      </c>
      <c r="I162" s="138">
        <v>9.4499999999999993</v>
      </c>
      <c r="J162" s="138">
        <f t="shared" si="0"/>
        <v>9.4499999999999993</v>
      </c>
      <c r="K162" s="139"/>
      <c r="L162" s="27"/>
      <c r="M162" s="140" t="s">
        <v>1</v>
      </c>
      <c r="N162" s="141" t="s">
        <v>34</v>
      </c>
      <c r="O162" s="142">
        <v>0</v>
      </c>
      <c r="P162" s="142">
        <f t="shared" si="1"/>
        <v>0</v>
      </c>
      <c r="Q162" s="142">
        <v>0</v>
      </c>
      <c r="R162" s="142">
        <f t="shared" si="2"/>
        <v>0</v>
      </c>
      <c r="S162" s="142">
        <v>0</v>
      </c>
      <c r="T162" s="143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4" t="s">
        <v>187</v>
      </c>
      <c r="AT162" s="144" t="s">
        <v>183</v>
      </c>
      <c r="AU162" s="144" t="s">
        <v>79</v>
      </c>
      <c r="AY162" s="14" t="s">
        <v>182</v>
      </c>
      <c r="BE162" s="145">
        <f t="shared" si="4"/>
        <v>9.4499999999999993</v>
      </c>
      <c r="BF162" s="145">
        <f t="shared" si="5"/>
        <v>0</v>
      </c>
      <c r="BG162" s="145">
        <f t="shared" si="6"/>
        <v>0</v>
      </c>
      <c r="BH162" s="145">
        <f t="shared" si="7"/>
        <v>0</v>
      </c>
      <c r="BI162" s="145">
        <f t="shared" si="8"/>
        <v>0</v>
      </c>
      <c r="BJ162" s="14" t="s">
        <v>77</v>
      </c>
      <c r="BK162" s="145">
        <f t="shared" si="9"/>
        <v>9.4499999999999993</v>
      </c>
      <c r="BL162" s="14" t="s">
        <v>187</v>
      </c>
      <c r="BM162" s="144" t="s">
        <v>1259</v>
      </c>
    </row>
    <row r="163" spans="1:65" s="2" customFormat="1" ht="16.5" customHeight="1">
      <c r="A163" s="26"/>
      <c r="B163" s="132"/>
      <c r="C163" s="133" t="s">
        <v>246</v>
      </c>
      <c r="D163" s="133" t="s">
        <v>183</v>
      </c>
      <c r="E163" s="134" t="s">
        <v>1249</v>
      </c>
      <c r="F163" s="135" t="s">
        <v>1250</v>
      </c>
      <c r="G163" s="136" t="s">
        <v>1021</v>
      </c>
      <c r="H163" s="137">
        <v>2</v>
      </c>
      <c r="I163" s="138">
        <v>9.4499999999999993</v>
      </c>
      <c r="J163" s="138">
        <f t="shared" si="0"/>
        <v>18.899999999999999</v>
      </c>
      <c r="K163" s="139"/>
      <c r="L163" s="27"/>
      <c r="M163" s="140" t="s">
        <v>1</v>
      </c>
      <c r="N163" s="141" t="s">
        <v>34</v>
      </c>
      <c r="O163" s="142">
        <v>0</v>
      </c>
      <c r="P163" s="142">
        <f t="shared" si="1"/>
        <v>0</v>
      </c>
      <c r="Q163" s="142">
        <v>0</v>
      </c>
      <c r="R163" s="142">
        <f t="shared" si="2"/>
        <v>0</v>
      </c>
      <c r="S163" s="142">
        <v>0</v>
      </c>
      <c r="T163" s="143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4" t="s">
        <v>187</v>
      </c>
      <c r="AT163" s="144" t="s">
        <v>183</v>
      </c>
      <c r="AU163" s="144" t="s">
        <v>79</v>
      </c>
      <c r="AY163" s="14" t="s">
        <v>182</v>
      </c>
      <c r="BE163" s="145">
        <f t="shared" si="4"/>
        <v>18.899999999999999</v>
      </c>
      <c r="BF163" s="145">
        <f t="shared" si="5"/>
        <v>0</v>
      </c>
      <c r="BG163" s="145">
        <f t="shared" si="6"/>
        <v>0</v>
      </c>
      <c r="BH163" s="145">
        <f t="shared" si="7"/>
        <v>0</v>
      </c>
      <c r="BI163" s="145">
        <f t="shared" si="8"/>
        <v>0</v>
      </c>
      <c r="BJ163" s="14" t="s">
        <v>77</v>
      </c>
      <c r="BK163" s="145">
        <f t="shared" si="9"/>
        <v>18.899999999999999</v>
      </c>
      <c r="BL163" s="14" t="s">
        <v>187</v>
      </c>
      <c r="BM163" s="144" t="s">
        <v>1260</v>
      </c>
    </row>
    <row r="164" spans="1:65" s="2" customFormat="1" ht="16.5" customHeight="1">
      <c r="A164" s="26"/>
      <c r="B164" s="132"/>
      <c r="C164" s="133" t="s">
        <v>321</v>
      </c>
      <c r="D164" s="133" t="s">
        <v>183</v>
      </c>
      <c r="E164" s="134" t="s">
        <v>1252</v>
      </c>
      <c r="F164" s="135" t="s">
        <v>1253</v>
      </c>
      <c r="G164" s="136" t="s">
        <v>1021</v>
      </c>
      <c r="H164" s="137">
        <v>1</v>
      </c>
      <c r="I164" s="138">
        <v>9.4499999999999993</v>
      </c>
      <c r="J164" s="138">
        <f t="shared" si="0"/>
        <v>9.4499999999999993</v>
      </c>
      <c r="K164" s="139"/>
      <c r="L164" s="27"/>
      <c r="M164" s="140" t="s">
        <v>1</v>
      </c>
      <c r="N164" s="141" t="s">
        <v>34</v>
      </c>
      <c r="O164" s="142">
        <v>0</v>
      </c>
      <c r="P164" s="142">
        <f t="shared" si="1"/>
        <v>0</v>
      </c>
      <c r="Q164" s="142">
        <v>0</v>
      </c>
      <c r="R164" s="142">
        <f t="shared" si="2"/>
        <v>0</v>
      </c>
      <c r="S164" s="142">
        <v>0</v>
      </c>
      <c r="T164" s="143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4" t="s">
        <v>187</v>
      </c>
      <c r="AT164" s="144" t="s">
        <v>183</v>
      </c>
      <c r="AU164" s="144" t="s">
        <v>79</v>
      </c>
      <c r="AY164" s="14" t="s">
        <v>182</v>
      </c>
      <c r="BE164" s="145">
        <f t="shared" si="4"/>
        <v>9.4499999999999993</v>
      </c>
      <c r="BF164" s="145">
        <f t="shared" si="5"/>
        <v>0</v>
      </c>
      <c r="BG164" s="145">
        <f t="shared" si="6"/>
        <v>0</v>
      </c>
      <c r="BH164" s="145">
        <f t="shared" si="7"/>
        <v>0</v>
      </c>
      <c r="BI164" s="145">
        <f t="shared" si="8"/>
        <v>0</v>
      </c>
      <c r="BJ164" s="14" t="s">
        <v>77</v>
      </c>
      <c r="BK164" s="145">
        <f t="shared" si="9"/>
        <v>9.4499999999999993</v>
      </c>
      <c r="BL164" s="14" t="s">
        <v>187</v>
      </c>
      <c r="BM164" s="144" t="s">
        <v>1261</v>
      </c>
    </row>
    <row r="165" spans="1:65" s="2" customFormat="1" ht="16.5" customHeight="1">
      <c r="A165" s="26"/>
      <c r="B165" s="132"/>
      <c r="C165" s="133" t="s">
        <v>249</v>
      </c>
      <c r="D165" s="133" t="s">
        <v>183</v>
      </c>
      <c r="E165" s="134" t="s">
        <v>1262</v>
      </c>
      <c r="F165" s="135" t="s">
        <v>1263</v>
      </c>
      <c r="G165" s="136" t="s">
        <v>1021</v>
      </c>
      <c r="H165" s="137">
        <v>3</v>
      </c>
      <c r="I165" s="138">
        <v>15.75</v>
      </c>
      <c r="J165" s="138">
        <f t="shared" si="0"/>
        <v>47.25</v>
      </c>
      <c r="K165" s="139"/>
      <c r="L165" s="27"/>
      <c r="M165" s="140" t="s">
        <v>1</v>
      </c>
      <c r="N165" s="141" t="s">
        <v>34</v>
      </c>
      <c r="O165" s="142">
        <v>0</v>
      </c>
      <c r="P165" s="142">
        <f t="shared" si="1"/>
        <v>0</v>
      </c>
      <c r="Q165" s="142">
        <v>0</v>
      </c>
      <c r="R165" s="142">
        <f t="shared" si="2"/>
        <v>0</v>
      </c>
      <c r="S165" s="142">
        <v>0</v>
      </c>
      <c r="T165" s="143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4" t="s">
        <v>187</v>
      </c>
      <c r="AT165" s="144" t="s">
        <v>183</v>
      </c>
      <c r="AU165" s="144" t="s">
        <v>79</v>
      </c>
      <c r="AY165" s="14" t="s">
        <v>182</v>
      </c>
      <c r="BE165" s="145">
        <f t="shared" si="4"/>
        <v>47.25</v>
      </c>
      <c r="BF165" s="145">
        <f t="shared" si="5"/>
        <v>0</v>
      </c>
      <c r="BG165" s="145">
        <f t="shared" si="6"/>
        <v>0</v>
      </c>
      <c r="BH165" s="145">
        <f t="shared" si="7"/>
        <v>0</v>
      </c>
      <c r="BI165" s="145">
        <f t="shared" si="8"/>
        <v>0</v>
      </c>
      <c r="BJ165" s="14" t="s">
        <v>77</v>
      </c>
      <c r="BK165" s="145">
        <f t="shared" si="9"/>
        <v>47.25</v>
      </c>
      <c r="BL165" s="14" t="s">
        <v>187</v>
      </c>
      <c r="BM165" s="144" t="s">
        <v>1264</v>
      </c>
    </row>
    <row r="166" spans="1:65" s="2" customFormat="1" ht="16.5" customHeight="1">
      <c r="A166" s="26"/>
      <c r="B166" s="132"/>
      <c r="C166" s="133" t="s">
        <v>328</v>
      </c>
      <c r="D166" s="133" t="s">
        <v>183</v>
      </c>
      <c r="E166" s="134" t="s">
        <v>1265</v>
      </c>
      <c r="F166" s="135" t="s">
        <v>1266</v>
      </c>
      <c r="G166" s="136" t="s">
        <v>1021</v>
      </c>
      <c r="H166" s="137">
        <v>2</v>
      </c>
      <c r="I166" s="138">
        <v>57.75</v>
      </c>
      <c r="J166" s="138">
        <f t="shared" si="0"/>
        <v>115.5</v>
      </c>
      <c r="K166" s="139"/>
      <c r="L166" s="27"/>
      <c r="M166" s="140" t="s">
        <v>1</v>
      </c>
      <c r="N166" s="141" t="s">
        <v>34</v>
      </c>
      <c r="O166" s="142">
        <v>0</v>
      </c>
      <c r="P166" s="142">
        <f t="shared" si="1"/>
        <v>0</v>
      </c>
      <c r="Q166" s="142">
        <v>0</v>
      </c>
      <c r="R166" s="142">
        <f t="shared" si="2"/>
        <v>0</v>
      </c>
      <c r="S166" s="142">
        <v>0</v>
      </c>
      <c r="T166" s="143">
        <f t="shared" si="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4" t="s">
        <v>187</v>
      </c>
      <c r="AT166" s="144" t="s">
        <v>183</v>
      </c>
      <c r="AU166" s="144" t="s">
        <v>79</v>
      </c>
      <c r="AY166" s="14" t="s">
        <v>182</v>
      </c>
      <c r="BE166" s="145">
        <f t="shared" si="4"/>
        <v>115.5</v>
      </c>
      <c r="BF166" s="145">
        <f t="shared" si="5"/>
        <v>0</v>
      </c>
      <c r="BG166" s="145">
        <f t="shared" si="6"/>
        <v>0</v>
      </c>
      <c r="BH166" s="145">
        <f t="shared" si="7"/>
        <v>0</v>
      </c>
      <c r="BI166" s="145">
        <f t="shared" si="8"/>
        <v>0</v>
      </c>
      <c r="BJ166" s="14" t="s">
        <v>77</v>
      </c>
      <c r="BK166" s="145">
        <f t="shared" si="9"/>
        <v>115.5</v>
      </c>
      <c r="BL166" s="14" t="s">
        <v>187</v>
      </c>
      <c r="BM166" s="144" t="s">
        <v>1267</v>
      </c>
    </row>
    <row r="167" spans="1:65" s="2" customFormat="1" ht="16.5" customHeight="1">
      <c r="A167" s="26"/>
      <c r="B167" s="132"/>
      <c r="C167" s="133" t="s">
        <v>252</v>
      </c>
      <c r="D167" s="133" t="s">
        <v>183</v>
      </c>
      <c r="E167" s="134" t="s">
        <v>1268</v>
      </c>
      <c r="F167" s="135" t="s">
        <v>1269</v>
      </c>
      <c r="G167" s="136" t="s">
        <v>1021</v>
      </c>
      <c r="H167" s="137">
        <v>1</v>
      </c>
      <c r="I167" s="138">
        <v>15.75</v>
      </c>
      <c r="J167" s="138">
        <f t="shared" si="0"/>
        <v>15.75</v>
      </c>
      <c r="K167" s="139"/>
      <c r="L167" s="27"/>
      <c r="M167" s="140" t="s">
        <v>1</v>
      </c>
      <c r="N167" s="141" t="s">
        <v>34</v>
      </c>
      <c r="O167" s="142">
        <v>0</v>
      </c>
      <c r="P167" s="142">
        <f t="shared" si="1"/>
        <v>0</v>
      </c>
      <c r="Q167" s="142">
        <v>0</v>
      </c>
      <c r="R167" s="142">
        <f t="shared" si="2"/>
        <v>0</v>
      </c>
      <c r="S167" s="142">
        <v>0</v>
      </c>
      <c r="T167" s="143">
        <f t="shared" si="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4" t="s">
        <v>187</v>
      </c>
      <c r="AT167" s="144" t="s">
        <v>183</v>
      </c>
      <c r="AU167" s="144" t="s">
        <v>79</v>
      </c>
      <c r="AY167" s="14" t="s">
        <v>182</v>
      </c>
      <c r="BE167" s="145">
        <f t="shared" si="4"/>
        <v>15.75</v>
      </c>
      <c r="BF167" s="145">
        <f t="shared" si="5"/>
        <v>0</v>
      </c>
      <c r="BG167" s="145">
        <f t="shared" si="6"/>
        <v>0</v>
      </c>
      <c r="BH167" s="145">
        <f t="shared" si="7"/>
        <v>0</v>
      </c>
      <c r="BI167" s="145">
        <f t="shared" si="8"/>
        <v>0</v>
      </c>
      <c r="BJ167" s="14" t="s">
        <v>77</v>
      </c>
      <c r="BK167" s="145">
        <f t="shared" si="9"/>
        <v>15.75</v>
      </c>
      <c r="BL167" s="14" t="s">
        <v>187</v>
      </c>
      <c r="BM167" s="144" t="s">
        <v>1270</v>
      </c>
    </row>
    <row r="168" spans="1:65" s="2" customFormat="1" ht="16.5" customHeight="1">
      <c r="A168" s="26"/>
      <c r="B168" s="132"/>
      <c r="C168" s="133" t="s">
        <v>335</v>
      </c>
      <c r="D168" s="133" t="s">
        <v>183</v>
      </c>
      <c r="E168" s="134" t="s">
        <v>1271</v>
      </c>
      <c r="F168" s="135" t="s">
        <v>1272</v>
      </c>
      <c r="G168" s="136" t="s">
        <v>1021</v>
      </c>
      <c r="H168" s="137">
        <v>1</v>
      </c>
      <c r="I168" s="138">
        <v>78.75</v>
      </c>
      <c r="J168" s="138">
        <f t="shared" si="0"/>
        <v>78.75</v>
      </c>
      <c r="K168" s="139"/>
      <c r="L168" s="27"/>
      <c r="M168" s="140" t="s">
        <v>1</v>
      </c>
      <c r="N168" s="141" t="s">
        <v>34</v>
      </c>
      <c r="O168" s="142">
        <v>0</v>
      </c>
      <c r="P168" s="142">
        <f t="shared" si="1"/>
        <v>0</v>
      </c>
      <c r="Q168" s="142">
        <v>0</v>
      </c>
      <c r="R168" s="142">
        <f t="shared" si="2"/>
        <v>0</v>
      </c>
      <c r="S168" s="142">
        <v>0</v>
      </c>
      <c r="T168" s="143">
        <f t="shared" si="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4" t="s">
        <v>187</v>
      </c>
      <c r="AT168" s="144" t="s">
        <v>183</v>
      </c>
      <c r="AU168" s="144" t="s">
        <v>79</v>
      </c>
      <c r="AY168" s="14" t="s">
        <v>182</v>
      </c>
      <c r="BE168" s="145">
        <f t="shared" si="4"/>
        <v>78.75</v>
      </c>
      <c r="BF168" s="145">
        <f t="shared" si="5"/>
        <v>0</v>
      </c>
      <c r="BG168" s="145">
        <f t="shared" si="6"/>
        <v>0</v>
      </c>
      <c r="BH168" s="145">
        <f t="shared" si="7"/>
        <v>0</v>
      </c>
      <c r="BI168" s="145">
        <f t="shared" si="8"/>
        <v>0</v>
      </c>
      <c r="BJ168" s="14" t="s">
        <v>77</v>
      </c>
      <c r="BK168" s="145">
        <f t="shared" si="9"/>
        <v>78.75</v>
      </c>
      <c r="BL168" s="14" t="s">
        <v>187</v>
      </c>
      <c r="BM168" s="144" t="s">
        <v>1273</v>
      </c>
    </row>
    <row r="169" spans="1:65" s="2" customFormat="1" ht="16.5" customHeight="1">
      <c r="A169" s="26"/>
      <c r="B169" s="132"/>
      <c r="C169" s="133" t="s">
        <v>256</v>
      </c>
      <c r="D169" s="133" t="s">
        <v>183</v>
      </c>
      <c r="E169" s="134" t="s">
        <v>1271</v>
      </c>
      <c r="F169" s="135" t="s">
        <v>1272</v>
      </c>
      <c r="G169" s="136" t="s">
        <v>1021</v>
      </c>
      <c r="H169" s="137">
        <v>1</v>
      </c>
      <c r="I169" s="138">
        <v>78.75</v>
      </c>
      <c r="J169" s="138">
        <f t="shared" si="0"/>
        <v>78.75</v>
      </c>
      <c r="K169" s="139"/>
      <c r="L169" s="27"/>
      <c r="M169" s="140" t="s">
        <v>1</v>
      </c>
      <c r="N169" s="141" t="s">
        <v>34</v>
      </c>
      <c r="O169" s="142">
        <v>0</v>
      </c>
      <c r="P169" s="142">
        <f t="shared" si="1"/>
        <v>0</v>
      </c>
      <c r="Q169" s="142">
        <v>0</v>
      </c>
      <c r="R169" s="142">
        <f t="shared" si="2"/>
        <v>0</v>
      </c>
      <c r="S169" s="142">
        <v>0</v>
      </c>
      <c r="T169" s="143">
        <f t="shared" si="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4" t="s">
        <v>187</v>
      </c>
      <c r="AT169" s="144" t="s">
        <v>183</v>
      </c>
      <c r="AU169" s="144" t="s">
        <v>79</v>
      </c>
      <c r="AY169" s="14" t="s">
        <v>182</v>
      </c>
      <c r="BE169" s="145">
        <f t="shared" si="4"/>
        <v>78.75</v>
      </c>
      <c r="BF169" s="145">
        <f t="shared" si="5"/>
        <v>0</v>
      </c>
      <c r="BG169" s="145">
        <f t="shared" si="6"/>
        <v>0</v>
      </c>
      <c r="BH169" s="145">
        <f t="shared" si="7"/>
        <v>0</v>
      </c>
      <c r="BI169" s="145">
        <f t="shared" si="8"/>
        <v>0</v>
      </c>
      <c r="BJ169" s="14" t="s">
        <v>77</v>
      </c>
      <c r="BK169" s="145">
        <f t="shared" si="9"/>
        <v>78.75</v>
      </c>
      <c r="BL169" s="14" t="s">
        <v>187</v>
      </c>
      <c r="BM169" s="144" t="s">
        <v>1274</v>
      </c>
    </row>
    <row r="170" spans="1:65" s="2" customFormat="1" ht="16.5" customHeight="1">
      <c r="A170" s="26"/>
      <c r="B170" s="132"/>
      <c r="C170" s="133" t="s">
        <v>359</v>
      </c>
      <c r="D170" s="133" t="s">
        <v>183</v>
      </c>
      <c r="E170" s="134" t="s">
        <v>1275</v>
      </c>
      <c r="F170" s="135" t="s">
        <v>1276</v>
      </c>
      <c r="G170" s="136" t="s">
        <v>1277</v>
      </c>
      <c r="H170" s="137">
        <v>1</v>
      </c>
      <c r="I170" s="138">
        <v>1260</v>
      </c>
      <c r="J170" s="138">
        <f t="shared" si="0"/>
        <v>1260</v>
      </c>
      <c r="K170" s="139"/>
      <c r="L170" s="27"/>
      <c r="M170" s="140" t="s">
        <v>1</v>
      </c>
      <c r="N170" s="141" t="s">
        <v>34</v>
      </c>
      <c r="O170" s="142">
        <v>0</v>
      </c>
      <c r="P170" s="142">
        <f t="shared" si="1"/>
        <v>0</v>
      </c>
      <c r="Q170" s="142">
        <v>0</v>
      </c>
      <c r="R170" s="142">
        <f t="shared" si="2"/>
        <v>0</v>
      </c>
      <c r="S170" s="142">
        <v>0</v>
      </c>
      <c r="T170" s="143">
        <f t="shared" si="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4" t="s">
        <v>187</v>
      </c>
      <c r="AT170" s="144" t="s">
        <v>183</v>
      </c>
      <c r="AU170" s="144" t="s">
        <v>79</v>
      </c>
      <c r="AY170" s="14" t="s">
        <v>182</v>
      </c>
      <c r="BE170" s="145">
        <f t="shared" si="4"/>
        <v>1260</v>
      </c>
      <c r="BF170" s="145">
        <f t="shared" si="5"/>
        <v>0</v>
      </c>
      <c r="BG170" s="145">
        <f t="shared" si="6"/>
        <v>0</v>
      </c>
      <c r="BH170" s="145">
        <f t="shared" si="7"/>
        <v>0</v>
      </c>
      <c r="BI170" s="145">
        <f t="shared" si="8"/>
        <v>0</v>
      </c>
      <c r="BJ170" s="14" t="s">
        <v>77</v>
      </c>
      <c r="BK170" s="145">
        <f t="shared" si="9"/>
        <v>1260</v>
      </c>
      <c r="BL170" s="14" t="s">
        <v>187</v>
      </c>
      <c r="BM170" s="144" t="s">
        <v>1278</v>
      </c>
    </row>
    <row r="171" spans="1:65" s="11" customFormat="1" ht="22.9" customHeight="1">
      <c r="B171" s="122"/>
      <c r="D171" s="123" t="s">
        <v>68</v>
      </c>
      <c r="E171" s="164" t="s">
        <v>80</v>
      </c>
      <c r="F171" s="164" t="s">
        <v>1279</v>
      </c>
      <c r="J171" s="165">
        <f>BK171</f>
        <v>34963.949999999997</v>
      </c>
      <c r="L171" s="122"/>
      <c r="M171" s="126"/>
      <c r="N171" s="127"/>
      <c r="O171" s="127"/>
      <c r="P171" s="128">
        <f>SUM(P172:P186)</f>
        <v>0</v>
      </c>
      <c r="Q171" s="127"/>
      <c r="R171" s="128">
        <f>SUM(R172:R186)</f>
        <v>0</v>
      </c>
      <c r="S171" s="127"/>
      <c r="T171" s="129">
        <f>SUM(T172:T186)</f>
        <v>0</v>
      </c>
      <c r="AR171" s="123" t="s">
        <v>77</v>
      </c>
      <c r="AT171" s="130" t="s">
        <v>68</v>
      </c>
      <c r="AU171" s="130" t="s">
        <v>77</v>
      </c>
      <c r="AY171" s="123" t="s">
        <v>182</v>
      </c>
      <c r="BK171" s="131">
        <f>SUM(BK172:BK186)</f>
        <v>34963.949999999997</v>
      </c>
    </row>
    <row r="172" spans="1:65" s="2" customFormat="1" ht="16.5" customHeight="1">
      <c r="A172" s="26"/>
      <c r="B172" s="132"/>
      <c r="C172" s="133" t="s">
        <v>259</v>
      </c>
      <c r="D172" s="133" t="s">
        <v>183</v>
      </c>
      <c r="E172" s="134" t="s">
        <v>1280</v>
      </c>
      <c r="F172" s="135" t="s">
        <v>1281</v>
      </c>
      <c r="G172" s="136" t="s">
        <v>1021</v>
      </c>
      <c r="H172" s="137">
        <v>1</v>
      </c>
      <c r="I172" s="138">
        <v>2944.2</v>
      </c>
      <c r="J172" s="138">
        <f t="shared" ref="J172:J186" si="10">ROUND(I172*H172,2)</f>
        <v>2944.2</v>
      </c>
      <c r="K172" s="139"/>
      <c r="L172" s="27"/>
      <c r="M172" s="140" t="s">
        <v>1</v>
      </c>
      <c r="N172" s="141" t="s">
        <v>34</v>
      </c>
      <c r="O172" s="142">
        <v>0</v>
      </c>
      <c r="P172" s="142">
        <f t="shared" ref="P172:P186" si="11">O172*H172</f>
        <v>0</v>
      </c>
      <c r="Q172" s="142">
        <v>0</v>
      </c>
      <c r="R172" s="142">
        <f t="shared" ref="R172:R186" si="12">Q172*H172</f>
        <v>0</v>
      </c>
      <c r="S172" s="142">
        <v>0</v>
      </c>
      <c r="T172" s="143">
        <f t="shared" ref="T172:T186" si="13"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4" t="s">
        <v>187</v>
      </c>
      <c r="AT172" s="144" t="s">
        <v>183</v>
      </c>
      <c r="AU172" s="144" t="s">
        <v>79</v>
      </c>
      <c r="AY172" s="14" t="s">
        <v>182</v>
      </c>
      <c r="BE172" s="145">
        <f t="shared" ref="BE172:BE186" si="14">IF(N172="základní",J172,0)</f>
        <v>2944.2</v>
      </c>
      <c r="BF172" s="145">
        <f t="shared" ref="BF172:BF186" si="15">IF(N172="snížená",J172,0)</f>
        <v>0</v>
      </c>
      <c r="BG172" s="145">
        <f t="shared" ref="BG172:BG186" si="16">IF(N172="zákl. přenesená",J172,0)</f>
        <v>0</v>
      </c>
      <c r="BH172" s="145">
        <f t="shared" ref="BH172:BH186" si="17">IF(N172="sníž. přenesená",J172,0)</f>
        <v>0</v>
      </c>
      <c r="BI172" s="145">
        <f t="shared" ref="BI172:BI186" si="18">IF(N172="nulová",J172,0)</f>
        <v>0</v>
      </c>
      <c r="BJ172" s="14" t="s">
        <v>77</v>
      </c>
      <c r="BK172" s="145">
        <f t="shared" ref="BK172:BK186" si="19">ROUND(I172*H172,2)</f>
        <v>2944.2</v>
      </c>
      <c r="BL172" s="14" t="s">
        <v>187</v>
      </c>
      <c r="BM172" s="144" t="s">
        <v>1282</v>
      </c>
    </row>
    <row r="173" spans="1:65" s="2" customFormat="1" ht="21.75" customHeight="1">
      <c r="A173" s="26"/>
      <c r="B173" s="132"/>
      <c r="C173" s="133" t="s">
        <v>366</v>
      </c>
      <c r="D173" s="133" t="s">
        <v>183</v>
      </c>
      <c r="E173" s="134" t="s">
        <v>1283</v>
      </c>
      <c r="F173" s="135" t="s">
        <v>1284</v>
      </c>
      <c r="G173" s="136" t="s">
        <v>1021</v>
      </c>
      <c r="H173" s="137">
        <v>1</v>
      </c>
      <c r="I173" s="138">
        <v>619.5</v>
      </c>
      <c r="J173" s="138">
        <f t="shared" si="10"/>
        <v>619.5</v>
      </c>
      <c r="K173" s="139"/>
      <c r="L173" s="27"/>
      <c r="M173" s="140" t="s">
        <v>1</v>
      </c>
      <c r="N173" s="141" t="s">
        <v>34</v>
      </c>
      <c r="O173" s="142">
        <v>0</v>
      </c>
      <c r="P173" s="142">
        <f t="shared" si="11"/>
        <v>0</v>
      </c>
      <c r="Q173" s="142">
        <v>0</v>
      </c>
      <c r="R173" s="142">
        <f t="shared" si="12"/>
        <v>0</v>
      </c>
      <c r="S173" s="142">
        <v>0</v>
      </c>
      <c r="T173" s="143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4" t="s">
        <v>187</v>
      </c>
      <c r="AT173" s="144" t="s">
        <v>183</v>
      </c>
      <c r="AU173" s="144" t="s">
        <v>79</v>
      </c>
      <c r="AY173" s="14" t="s">
        <v>182</v>
      </c>
      <c r="BE173" s="145">
        <f t="shared" si="14"/>
        <v>619.5</v>
      </c>
      <c r="BF173" s="145">
        <f t="shared" si="15"/>
        <v>0</v>
      </c>
      <c r="BG173" s="145">
        <f t="shared" si="16"/>
        <v>0</v>
      </c>
      <c r="BH173" s="145">
        <f t="shared" si="17"/>
        <v>0</v>
      </c>
      <c r="BI173" s="145">
        <f t="shared" si="18"/>
        <v>0</v>
      </c>
      <c r="BJ173" s="14" t="s">
        <v>77</v>
      </c>
      <c r="BK173" s="145">
        <f t="shared" si="19"/>
        <v>619.5</v>
      </c>
      <c r="BL173" s="14" t="s">
        <v>187</v>
      </c>
      <c r="BM173" s="144" t="s">
        <v>1285</v>
      </c>
    </row>
    <row r="174" spans="1:65" s="2" customFormat="1" ht="21.75" customHeight="1">
      <c r="A174" s="26"/>
      <c r="B174" s="132"/>
      <c r="C174" s="133" t="s">
        <v>263</v>
      </c>
      <c r="D174" s="133" t="s">
        <v>183</v>
      </c>
      <c r="E174" s="134" t="s">
        <v>1283</v>
      </c>
      <c r="F174" s="135" t="s">
        <v>1284</v>
      </c>
      <c r="G174" s="136" t="s">
        <v>1021</v>
      </c>
      <c r="H174" s="137">
        <v>1</v>
      </c>
      <c r="I174" s="138">
        <v>619.5</v>
      </c>
      <c r="J174" s="138">
        <f t="shared" si="10"/>
        <v>619.5</v>
      </c>
      <c r="K174" s="139"/>
      <c r="L174" s="27"/>
      <c r="M174" s="140" t="s">
        <v>1</v>
      </c>
      <c r="N174" s="141" t="s">
        <v>34</v>
      </c>
      <c r="O174" s="142">
        <v>0</v>
      </c>
      <c r="P174" s="142">
        <f t="shared" si="11"/>
        <v>0</v>
      </c>
      <c r="Q174" s="142">
        <v>0</v>
      </c>
      <c r="R174" s="142">
        <f t="shared" si="12"/>
        <v>0</v>
      </c>
      <c r="S174" s="142">
        <v>0</v>
      </c>
      <c r="T174" s="143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4" t="s">
        <v>187</v>
      </c>
      <c r="AT174" s="144" t="s">
        <v>183</v>
      </c>
      <c r="AU174" s="144" t="s">
        <v>79</v>
      </c>
      <c r="AY174" s="14" t="s">
        <v>182</v>
      </c>
      <c r="BE174" s="145">
        <f t="shared" si="14"/>
        <v>619.5</v>
      </c>
      <c r="BF174" s="145">
        <f t="shared" si="15"/>
        <v>0</v>
      </c>
      <c r="BG174" s="145">
        <f t="shared" si="16"/>
        <v>0</v>
      </c>
      <c r="BH174" s="145">
        <f t="shared" si="17"/>
        <v>0</v>
      </c>
      <c r="BI174" s="145">
        <f t="shared" si="18"/>
        <v>0</v>
      </c>
      <c r="BJ174" s="14" t="s">
        <v>77</v>
      </c>
      <c r="BK174" s="145">
        <f t="shared" si="19"/>
        <v>619.5</v>
      </c>
      <c r="BL174" s="14" t="s">
        <v>187</v>
      </c>
      <c r="BM174" s="144" t="s">
        <v>1286</v>
      </c>
    </row>
    <row r="175" spans="1:65" s="2" customFormat="1" ht="21.75" customHeight="1">
      <c r="A175" s="26"/>
      <c r="B175" s="132"/>
      <c r="C175" s="133" t="s">
        <v>373</v>
      </c>
      <c r="D175" s="133" t="s">
        <v>183</v>
      </c>
      <c r="E175" s="134" t="s">
        <v>1283</v>
      </c>
      <c r="F175" s="135" t="s">
        <v>1284</v>
      </c>
      <c r="G175" s="136" t="s">
        <v>1021</v>
      </c>
      <c r="H175" s="137">
        <v>1</v>
      </c>
      <c r="I175" s="138">
        <v>619.5</v>
      </c>
      <c r="J175" s="138">
        <f t="shared" si="10"/>
        <v>619.5</v>
      </c>
      <c r="K175" s="139"/>
      <c r="L175" s="27"/>
      <c r="M175" s="140" t="s">
        <v>1</v>
      </c>
      <c r="N175" s="141" t="s">
        <v>34</v>
      </c>
      <c r="O175" s="142">
        <v>0</v>
      </c>
      <c r="P175" s="142">
        <f t="shared" si="11"/>
        <v>0</v>
      </c>
      <c r="Q175" s="142">
        <v>0</v>
      </c>
      <c r="R175" s="142">
        <f t="shared" si="12"/>
        <v>0</v>
      </c>
      <c r="S175" s="142">
        <v>0</v>
      </c>
      <c r="T175" s="143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4" t="s">
        <v>187</v>
      </c>
      <c r="AT175" s="144" t="s">
        <v>183</v>
      </c>
      <c r="AU175" s="144" t="s">
        <v>79</v>
      </c>
      <c r="AY175" s="14" t="s">
        <v>182</v>
      </c>
      <c r="BE175" s="145">
        <f t="shared" si="14"/>
        <v>619.5</v>
      </c>
      <c r="BF175" s="145">
        <f t="shared" si="15"/>
        <v>0</v>
      </c>
      <c r="BG175" s="145">
        <f t="shared" si="16"/>
        <v>0</v>
      </c>
      <c r="BH175" s="145">
        <f t="shared" si="17"/>
        <v>0</v>
      </c>
      <c r="BI175" s="145">
        <f t="shared" si="18"/>
        <v>0</v>
      </c>
      <c r="BJ175" s="14" t="s">
        <v>77</v>
      </c>
      <c r="BK175" s="145">
        <f t="shared" si="19"/>
        <v>619.5</v>
      </c>
      <c r="BL175" s="14" t="s">
        <v>187</v>
      </c>
      <c r="BM175" s="144" t="s">
        <v>1287</v>
      </c>
    </row>
    <row r="176" spans="1:65" s="2" customFormat="1" ht="21.75" customHeight="1">
      <c r="A176" s="26"/>
      <c r="B176" s="132"/>
      <c r="C176" s="133" t="s">
        <v>266</v>
      </c>
      <c r="D176" s="133" t="s">
        <v>183</v>
      </c>
      <c r="E176" s="134" t="s">
        <v>1283</v>
      </c>
      <c r="F176" s="135" t="s">
        <v>1284</v>
      </c>
      <c r="G176" s="136" t="s">
        <v>1021</v>
      </c>
      <c r="H176" s="137">
        <v>1</v>
      </c>
      <c r="I176" s="138">
        <v>619.5</v>
      </c>
      <c r="J176" s="138">
        <f t="shared" si="10"/>
        <v>619.5</v>
      </c>
      <c r="K176" s="139"/>
      <c r="L176" s="27"/>
      <c r="M176" s="140" t="s">
        <v>1</v>
      </c>
      <c r="N176" s="141" t="s">
        <v>34</v>
      </c>
      <c r="O176" s="142">
        <v>0</v>
      </c>
      <c r="P176" s="142">
        <f t="shared" si="11"/>
        <v>0</v>
      </c>
      <c r="Q176" s="142">
        <v>0</v>
      </c>
      <c r="R176" s="142">
        <f t="shared" si="12"/>
        <v>0</v>
      </c>
      <c r="S176" s="142">
        <v>0</v>
      </c>
      <c r="T176" s="143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4" t="s">
        <v>187</v>
      </c>
      <c r="AT176" s="144" t="s">
        <v>183</v>
      </c>
      <c r="AU176" s="144" t="s">
        <v>79</v>
      </c>
      <c r="AY176" s="14" t="s">
        <v>182</v>
      </c>
      <c r="BE176" s="145">
        <f t="shared" si="14"/>
        <v>619.5</v>
      </c>
      <c r="BF176" s="145">
        <f t="shared" si="15"/>
        <v>0</v>
      </c>
      <c r="BG176" s="145">
        <f t="shared" si="16"/>
        <v>0</v>
      </c>
      <c r="BH176" s="145">
        <f t="shared" si="17"/>
        <v>0</v>
      </c>
      <c r="BI176" s="145">
        <f t="shared" si="18"/>
        <v>0</v>
      </c>
      <c r="BJ176" s="14" t="s">
        <v>77</v>
      </c>
      <c r="BK176" s="145">
        <f t="shared" si="19"/>
        <v>619.5</v>
      </c>
      <c r="BL176" s="14" t="s">
        <v>187</v>
      </c>
      <c r="BM176" s="144" t="s">
        <v>1288</v>
      </c>
    </row>
    <row r="177" spans="1:65" s="2" customFormat="1" ht="21.75" customHeight="1">
      <c r="A177" s="26"/>
      <c r="B177" s="132"/>
      <c r="C177" s="133" t="s">
        <v>380</v>
      </c>
      <c r="D177" s="133" t="s">
        <v>183</v>
      </c>
      <c r="E177" s="134" t="s">
        <v>1289</v>
      </c>
      <c r="F177" s="135" t="s">
        <v>1290</v>
      </c>
      <c r="G177" s="136" t="s">
        <v>1021</v>
      </c>
      <c r="H177" s="137">
        <v>1</v>
      </c>
      <c r="I177" s="138">
        <v>577.5</v>
      </c>
      <c r="J177" s="138">
        <f t="shared" si="10"/>
        <v>577.5</v>
      </c>
      <c r="K177" s="139"/>
      <c r="L177" s="27"/>
      <c r="M177" s="140" t="s">
        <v>1</v>
      </c>
      <c r="N177" s="141" t="s">
        <v>34</v>
      </c>
      <c r="O177" s="142">
        <v>0</v>
      </c>
      <c r="P177" s="142">
        <f t="shared" si="11"/>
        <v>0</v>
      </c>
      <c r="Q177" s="142">
        <v>0</v>
      </c>
      <c r="R177" s="142">
        <f t="shared" si="12"/>
        <v>0</v>
      </c>
      <c r="S177" s="142">
        <v>0</v>
      </c>
      <c r="T177" s="143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4" t="s">
        <v>187</v>
      </c>
      <c r="AT177" s="144" t="s">
        <v>183</v>
      </c>
      <c r="AU177" s="144" t="s">
        <v>79</v>
      </c>
      <c r="AY177" s="14" t="s">
        <v>182</v>
      </c>
      <c r="BE177" s="145">
        <f t="shared" si="14"/>
        <v>577.5</v>
      </c>
      <c r="BF177" s="145">
        <f t="shared" si="15"/>
        <v>0</v>
      </c>
      <c r="BG177" s="145">
        <f t="shared" si="16"/>
        <v>0</v>
      </c>
      <c r="BH177" s="145">
        <f t="shared" si="17"/>
        <v>0</v>
      </c>
      <c r="BI177" s="145">
        <f t="shared" si="18"/>
        <v>0</v>
      </c>
      <c r="BJ177" s="14" t="s">
        <v>77</v>
      </c>
      <c r="BK177" s="145">
        <f t="shared" si="19"/>
        <v>577.5</v>
      </c>
      <c r="BL177" s="14" t="s">
        <v>187</v>
      </c>
      <c r="BM177" s="144" t="s">
        <v>1291</v>
      </c>
    </row>
    <row r="178" spans="1:65" s="2" customFormat="1" ht="21.75" customHeight="1">
      <c r="A178" s="26"/>
      <c r="B178" s="132"/>
      <c r="C178" s="133" t="s">
        <v>270</v>
      </c>
      <c r="D178" s="133" t="s">
        <v>183</v>
      </c>
      <c r="E178" s="134" t="s">
        <v>1292</v>
      </c>
      <c r="F178" s="135" t="s">
        <v>1293</v>
      </c>
      <c r="G178" s="136" t="s">
        <v>1021</v>
      </c>
      <c r="H178" s="137">
        <v>1</v>
      </c>
      <c r="I178" s="138">
        <v>4714.5</v>
      </c>
      <c r="J178" s="138">
        <f t="shared" si="10"/>
        <v>4714.5</v>
      </c>
      <c r="K178" s="139"/>
      <c r="L178" s="27"/>
      <c r="M178" s="140" t="s">
        <v>1</v>
      </c>
      <c r="N178" s="141" t="s">
        <v>34</v>
      </c>
      <c r="O178" s="142">
        <v>0</v>
      </c>
      <c r="P178" s="142">
        <f t="shared" si="11"/>
        <v>0</v>
      </c>
      <c r="Q178" s="142">
        <v>0</v>
      </c>
      <c r="R178" s="142">
        <f t="shared" si="12"/>
        <v>0</v>
      </c>
      <c r="S178" s="142">
        <v>0</v>
      </c>
      <c r="T178" s="143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4" t="s">
        <v>187</v>
      </c>
      <c r="AT178" s="144" t="s">
        <v>183</v>
      </c>
      <c r="AU178" s="144" t="s">
        <v>79</v>
      </c>
      <c r="AY178" s="14" t="s">
        <v>182</v>
      </c>
      <c r="BE178" s="145">
        <f t="shared" si="14"/>
        <v>4714.5</v>
      </c>
      <c r="BF178" s="145">
        <f t="shared" si="15"/>
        <v>0</v>
      </c>
      <c r="BG178" s="145">
        <f t="shared" si="16"/>
        <v>0</v>
      </c>
      <c r="BH178" s="145">
        <f t="shared" si="17"/>
        <v>0</v>
      </c>
      <c r="BI178" s="145">
        <f t="shared" si="18"/>
        <v>0</v>
      </c>
      <c r="BJ178" s="14" t="s">
        <v>77</v>
      </c>
      <c r="BK178" s="145">
        <f t="shared" si="19"/>
        <v>4714.5</v>
      </c>
      <c r="BL178" s="14" t="s">
        <v>187</v>
      </c>
      <c r="BM178" s="144" t="s">
        <v>1294</v>
      </c>
    </row>
    <row r="179" spans="1:65" s="2" customFormat="1" ht="16.5" customHeight="1">
      <c r="A179" s="26"/>
      <c r="B179" s="132"/>
      <c r="C179" s="133" t="s">
        <v>387</v>
      </c>
      <c r="D179" s="133" t="s">
        <v>183</v>
      </c>
      <c r="E179" s="134" t="s">
        <v>1295</v>
      </c>
      <c r="F179" s="135" t="s">
        <v>1296</v>
      </c>
      <c r="G179" s="136" t="s">
        <v>1021</v>
      </c>
      <c r="H179" s="137">
        <v>1</v>
      </c>
      <c r="I179" s="138">
        <v>787.5</v>
      </c>
      <c r="J179" s="138">
        <f t="shared" si="10"/>
        <v>787.5</v>
      </c>
      <c r="K179" s="139"/>
      <c r="L179" s="27"/>
      <c r="M179" s="140" t="s">
        <v>1</v>
      </c>
      <c r="N179" s="141" t="s">
        <v>34</v>
      </c>
      <c r="O179" s="142">
        <v>0</v>
      </c>
      <c r="P179" s="142">
        <f t="shared" si="11"/>
        <v>0</v>
      </c>
      <c r="Q179" s="142">
        <v>0</v>
      </c>
      <c r="R179" s="142">
        <f t="shared" si="12"/>
        <v>0</v>
      </c>
      <c r="S179" s="142">
        <v>0</v>
      </c>
      <c r="T179" s="143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4" t="s">
        <v>187</v>
      </c>
      <c r="AT179" s="144" t="s">
        <v>183</v>
      </c>
      <c r="AU179" s="144" t="s">
        <v>79</v>
      </c>
      <c r="AY179" s="14" t="s">
        <v>182</v>
      </c>
      <c r="BE179" s="145">
        <f t="shared" si="14"/>
        <v>787.5</v>
      </c>
      <c r="BF179" s="145">
        <f t="shared" si="15"/>
        <v>0</v>
      </c>
      <c r="BG179" s="145">
        <f t="shared" si="16"/>
        <v>0</v>
      </c>
      <c r="BH179" s="145">
        <f t="shared" si="17"/>
        <v>0</v>
      </c>
      <c r="BI179" s="145">
        <f t="shared" si="18"/>
        <v>0</v>
      </c>
      <c r="BJ179" s="14" t="s">
        <v>77</v>
      </c>
      <c r="BK179" s="145">
        <f t="shared" si="19"/>
        <v>787.5</v>
      </c>
      <c r="BL179" s="14" t="s">
        <v>187</v>
      </c>
      <c r="BM179" s="144" t="s">
        <v>1297</v>
      </c>
    </row>
    <row r="180" spans="1:65" s="2" customFormat="1" ht="16.5" customHeight="1">
      <c r="A180" s="26"/>
      <c r="B180" s="132"/>
      <c r="C180" s="133" t="s">
        <v>391</v>
      </c>
      <c r="D180" s="133" t="s">
        <v>183</v>
      </c>
      <c r="E180" s="134" t="s">
        <v>1295</v>
      </c>
      <c r="F180" s="135" t="s">
        <v>1296</v>
      </c>
      <c r="G180" s="136" t="s">
        <v>1021</v>
      </c>
      <c r="H180" s="137">
        <v>1</v>
      </c>
      <c r="I180" s="138">
        <v>787.5</v>
      </c>
      <c r="J180" s="138">
        <f t="shared" si="10"/>
        <v>787.5</v>
      </c>
      <c r="K180" s="139"/>
      <c r="L180" s="27"/>
      <c r="M180" s="140" t="s">
        <v>1</v>
      </c>
      <c r="N180" s="141" t="s">
        <v>34</v>
      </c>
      <c r="O180" s="142">
        <v>0</v>
      </c>
      <c r="P180" s="142">
        <f t="shared" si="11"/>
        <v>0</v>
      </c>
      <c r="Q180" s="142">
        <v>0</v>
      </c>
      <c r="R180" s="142">
        <f t="shared" si="12"/>
        <v>0</v>
      </c>
      <c r="S180" s="142">
        <v>0</v>
      </c>
      <c r="T180" s="143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4" t="s">
        <v>187</v>
      </c>
      <c r="AT180" s="144" t="s">
        <v>183</v>
      </c>
      <c r="AU180" s="144" t="s">
        <v>79</v>
      </c>
      <c r="AY180" s="14" t="s">
        <v>182</v>
      </c>
      <c r="BE180" s="145">
        <f t="shared" si="14"/>
        <v>787.5</v>
      </c>
      <c r="BF180" s="145">
        <f t="shared" si="15"/>
        <v>0</v>
      </c>
      <c r="BG180" s="145">
        <f t="shared" si="16"/>
        <v>0</v>
      </c>
      <c r="BH180" s="145">
        <f t="shared" si="17"/>
        <v>0</v>
      </c>
      <c r="BI180" s="145">
        <f t="shared" si="18"/>
        <v>0</v>
      </c>
      <c r="BJ180" s="14" t="s">
        <v>77</v>
      </c>
      <c r="BK180" s="145">
        <f t="shared" si="19"/>
        <v>787.5</v>
      </c>
      <c r="BL180" s="14" t="s">
        <v>187</v>
      </c>
      <c r="BM180" s="144" t="s">
        <v>1298</v>
      </c>
    </row>
    <row r="181" spans="1:65" s="2" customFormat="1" ht="16.5" customHeight="1">
      <c r="A181" s="26"/>
      <c r="B181" s="132"/>
      <c r="C181" s="133" t="s">
        <v>395</v>
      </c>
      <c r="D181" s="133" t="s">
        <v>183</v>
      </c>
      <c r="E181" s="134" t="s">
        <v>1299</v>
      </c>
      <c r="F181" s="135" t="s">
        <v>1300</v>
      </c>
      <c r="G181" s="136" t="s">
        <v>1021</v>
      </c>
      <c r="H181" s="137">
        <v>1</v>
      </c>
      <c r="I181" s="138">
        <v>2362.5</v>
      </c>
      <c r="J181" s="138">
        <f t="shared" si="10"/>
        <v>2362.5</v>
      </c>
      <c r="K181" s="139"/>
      <c r="L181" s="27"/>
      <c r="M181" s="140" t="s">
        <v>1</v>
      </c>
      <c r="N181" s="141" t="s">
        <v>34</v>
      </c>
      <c r="O181" s="142">
        <v>0</v>
      </c>
      <c r="P181" s="142">
        <f t="shared" si="11"/>
        <v>0</v>
      </c>
      <c r="Q181" s="142">
        <v>0</v>
      </c>
      <c r="R181" s="142">
        <f t="shared" si="12"/>
        <v>0</v>
      </c>
      <c r="S181" s="142">
        <v>0</v>
      </c>
      <c r="T181" s="143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4" t="s">
        <v>187</v>
      </c>
      <c r="AT181" s="144" t="s">
        <v>183</v>
      </c>
      <c r="AU181" s="144" t="s">
        <v>79</v>
      </c>
      <c r="AY181" s="14" t="s">
        <v>182</v>
      </c>
      <c r="BE181" s="145">
        <f t="shared" si="14"/>
        <v>2362.5</v>
      </c>
      <c r="BF181" s="145">
        <f t="shared" si="15"/>
        <v>0</v>
      </c>
      <c r="BG181" s="145">
        <f t="shared" si="16"/>
        <v>0</v>
      </c>
      <c r="BH181" s="145">
        <f t="shared" si="17"/>
        <v>0</v>
      </c>
      <c r="BI181" s="145">
        <f t="shared" si="18"/>
        <v>0</v>
      </c>
      <c r="BJ181" s="14" t="s">
        <v>77</v>
      </c>
      <c r="BK181" s="145">
        <f t="shared" si="19"/>
        <v>2362.5</v>
      </c>
      <c r="BL181" s="14" t="s">
        <v>187</v>
      </c>
      <c r="BM181" s="144" t="s">
        <v>1301</v>
      </c>
    </row>
    <row r="182" spans="1:65" s="2" customFormat="1" ht="21.75" customHeight="1">
      <c r="A182" s="26"/>
      <c r="B182" s="132"/>
      <c r="C182" s="133" t="s">
        <v>280</v>
      </c>
      <c r="D182" s="133" t="s">
        <v>183</v>
      </c>
      <c r="E182" s="134" t="s">
        <v>1302</v>
      </c>
      <c r="F182" s="135" t="s">
        <v>1303</v>
      </c>
      <c r="G182" s="136" t="s">
        <v>1021</v>
      </c>
      <c r="H182" s="137">
        <v>1</v>
      </c>
      <c r="I182" s="138">
        <v>4719.75</v>
      </c>
      <c r="J182" s="138">
        <f t="shared" si="10"/>
        <v>4719.75</v>
      </c>
      <c r="K182" s="139"/>
      <c r="L182" s="27"/>
      <c r="M182" s="140" t="s">
        <v>1</v>
      </c>
      <c r="N182" s="141" t="s">
        <v>34</v>
      </c>
      <c r="O182" s="142">
        <v>0</v>
      </c>
      <c r="P182" s="142">
        <f t="shared" si="11"/>
        <v>0</v>
      </c>
      <c r="Q182" s="142">
        <v>0</v>
      </c>
      <c r="R182" s="142">
        <f t="shared" si="12"/>
        <v>0</v>
      </c>
      <c r="S182" s="142">
        <v>0</v>
      </c>
      <c r="T182" s="143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4" t="s">
        <v>187</v>
      </c>
      <c r="AT182" s="144" t="s">
        <v>183</v>
      </c>
      <c r="AU182" s="144" t="s">
        <v>79</v>
      </c>
      <c r="AY182" s="14" t="s">
        <v>182</v>
      </c>
      <c r="BE182" s="145">
        <f t="shared" si="14"/>
        <v>4719.75</v>
      </c>
      <c r="BF182" s="145">
        <f t="shared" si="15"/>
        <v>0</v>
      </c>
      <c r="BG182" s="145">
        <f t="shared" si="16"/>
        <v>0</v>
      </c>
      <c r="BH182" s="145">
        <f t="shared" si="17"/>
        <v>0</v>
      </c>
      <c r="BI182" s="145">
        <f t="shared" si="18"/>
        <v>0</v>
      </c>
      <c r="BJ182" s="14" t="s">
        <v>77</v>
      </c>
      <c r="BK182" s="145">
        <f t="shared" si="19"/>
        <v>4719.75</v>
      </c>
      <c r="BL182" s="14" t="s">
        <v>187</v>
      </c>
      <c r="BM182" s="144" t="s">
        <v>1304</v>
      </c>
    </row>
    <row r="183" spans="1:65" s="2" customFormat="1" ht="21.75" customHeight="1">
      <c r="A183" s="26"/>
      <c r="B183" s="132"/>
      <c r="C183" s="133" t="s">
        <v>402</v>
      </c>
      <c r="D183" s="133" t="s">
        <v>183</v>
      </c>
      <c r="E183" s="134" t="s">
        <v>1302</v>
      </c>
      <c r="F183" s="135" t="s">
        <v>1303</v>
      </c>
      <c r="G183" s="136" t="s">
        <v>1021</v>
      </c>
      <c r="H183" s="137">
        <v>1</v>
      </c>
      <c r="I183" s="138">
        <v>4719.75</v>
      </c>
      <c r="J183" s="138">
        <f t="shared" si="10"/>
        <v>4719.75</v>
      </c>
      <c r="K183" s="139"/>
      <c r="L183" s="27"/>
      <c r="M183" s="140" t="s">
        <v>1</v>
      </c>
      <c r="N183" s="141" t="s">
        <v>34</v>
      </c>
      <c r="O183" s="142">
        <v>0</v>
      </c>
      <c r="P183" s="142">
        <f t="shared" si="11"/>
        <v>0</v>
      </c>
      <c r="Q183" s="142">
        <v>0</v>
      </c>
      <c r="R183" s="142">
        <f t="shared" si="12"/>
        <v>0</v>
      </c>
      <c r="S183" s="142">
        <v>0</v>
      </c>
      <c r="T183" s="143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4" t="s">
        <v>187</v>
      </c>
      <c r="AT183" s="144" t="s">
        <v>183</v>
      </c>
      <c r="AU183" s="144" t="s">
        <v>79</v>
      </c>
      <c r="AY183" s="14" t="s">
        <v>182</v>
      </c>
      <c r="BE183" s="145">
        <f t="shared" si="14"/>
        <v>4719.75</v>
      </c>
      <c r="BF183" s="145">
        <f t="shared" si="15"/>
        <v>0</v>
      </c>
      <c r="BG183" s="145">
        <f t="shared" si="16"/>
        <v>0</v>
      </c>
      <c r="BH183" s="145">
        <f t="shared" si="17"/>
        <v>0</v>
      </c>
      <c r="BI183" s="145">
        <f t="shared" si="18"/>
        <v>0</v>
      </c>
      <c r="BJ183" s="14" t="s">
        <v>77</v>
      </c>
      <c r="BK183" s="145">
        <f t="shared" si="19"/>
        <v>4719.75</v>
      </c>
      <c r="BL183" s="14" t="s">
        <v>187</v>
      </c>
      <c r="BM183" s="144" t="s">
        <v>1305</v>
      </c>
    </row>
    <row r="184" spans="1:65" s="2" customFormat="1" ht="16.5" customHeight="1">
      <c r="A184" s="26"/>
      <c r="B184" s="132"/>
      <c r="C184" s="133" t="s">
        <v>283</v>
      </c>
      <c r="D184" s="133" t="s">
        <v>183</v>
      </c>
      <c r="E184" s="134" t="s">
        <v>1306</v>
      </c>
      <c r="F184" s="135" t="s">
        <v>1307</v>
      </c>
      <c r="G184" s="136" t="s">
        <v>1021</v>
      </c>
      <c r="H184" s="137">
        <v>1</v>
      </c>
      <c r="I184" s="138">
        <v>3514.35</v>
      </c>
      <c r="J184" s="138">
        <f t="shared" si="10"/>
        <v>3514.35</v>
      </c>
      <c r="K184" s="139"/>
      <c r="L184" s="27"/>
      <c r="M184" s="140" t="s">
        <v>1</v>
      </c>
      <c r="N184" s="141" t="s">
        <v>34</v>
      </c>
      <c r="O184" s="142">
        <v>0</v>
      </c>
      <c r="P184" s="142">
        <f t="shared" si="11"/>
        <v>0</v>
      </c>
      <c r="Q184" s="142">
        <v>0</v>
      </c>
      <c r="R184" s="142">
        <f t="shared" si="12"/>
        <v>0</v>
      </c>
      <c r="S184" s="142">
        <v>0</v>
      </c>
      <c r="T184" s="143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4" t="s">
        <v>187</v>
      </c>
      <c r="AT184" s="144" t="s">
        <v>183</v>
      </c>
      <c r="AU184" s="144" t="s">
        <v>79</v>
      </c>
      <c r="AY184" s="14" t="s">
        <v>182</v>
      </c>
      <c r="BE184" s="145">
        <f t="shared" si="14"/>
        <v>3514.35</v>
      </c>
      <c r="BF184" s="145">
        <f t="shared" si="15"/>
        <v>0</v>
      </c>
      <c r="BG184" s="145">
        <f t="shared" si="16"/>
        <v>0</v>
      </c>
      <c r="BH184" s="145">
        <f t="shared" si="17"/>
        <v>0</v>
      </c>
      <c r="BI184" s="145">
        <f t="shared" si="18"/>
        <v>0</v>
      </c>
      <c r="BJ184" s="14" t="s">
        <v>77</v>
      </c>
      <c r="BK184" s="145">
        <f t="shared" si="19"/>
        <v>3514.35</v>
      </c>
      <c r="BL184" s="14" t="s">
        <v>187</v>
      </c>
      <c r="BM184" s="144" t="s">
        <v>1308</v>
      </c>
    </row>
    <row r="185" spans="1:65" s="2" customFormat="1" ht="21.75" customHeight="1">
      <c r="A185" s="26"/>
      <c r="B185" s="132"/>
      <c r="C185" s="133" t="s">
        <v>409</v>
      </c>
      <c r="D185" s="133" t="s">
        <v>183</v>
      </c>
      <c r="E185" s="134" t="s">
        <v>1309</v>
      </c>
      <c r="F185" s="135" t="s">
        <v>1310</v>
      </c>
      <c r="G185" s="136" t="s">
        <v>1021</v>
      </c>
      <c r="H185" s="137">
        <v>1</v>
      </c>
      <c r="I185" s="138">
        <v>3844.05</v>
      </c>
      <c r="J185" s="138">
        <f t="shared" si="10"/>
        <v>3844.05</v>
      </c>
      <c r="K185" s="139"/>
      <c r="L185" s="27"/>
      <c r="M185" s="140" t="s">
        <v>1</v>
      </c>
      <c r="N185" s="141" t="s">
        <v>34</v>
      </c>
      <c r="O185" s="142">
        <v>0</v>
      </c>
      <c r="P185" s="142">
        <f t="shared" si="11"/>
        <v>0</v>
      </c>
      <c r="Q185" s="142">
        <v>0</v>
      </c>
      <c r="R185" s="142">
        <f t="shared" si="12"/>
        <v>0</v>
      </c>
      <c r="S185" s="142">
        <v>0</v>
      </c>
      <c r="T185" s="143">
        <f t="shared" si="1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4" t="s">
        <v>187</v>
      </c>
      <c r="AT185" s="144" t="s">
        <v>183</v>
      </c>
      <c r="AU185" s="144" t="s">
        <v>79</v>
      </c>
      <c r="AY185" s="14" t="s">
        <v>182</v>
      </c>
      <c r="BE185" s="145">
        <f t="shared" si="14"/>
        <v>3844.05</v>
      </c>
      <c r="BF185" s="145">
        <f t="shared" si="15"/>
        <v>0</v>
      </c>
      <c r="BG185" s="145">
        <f t="shared" si="16"/>
        <v>0</v>
      </c>
      <c r="BH185" s="145">
        <f t="shared" si="17"/>
        <v>0</v>
      </c>
      <c r="BI185" s="145">
        <f t="shared" si="18"/>
        <v>0</v>
      </c>
      <c r="BJ185" s="14" t="s">
        <v>77</v>
      </c>
      <c r="BK185" s="145">
        <f t="shared" si="19"/>
        <v>3844.05</v>
      </c>
      <c r="BL185" s="14" t="s">
        <v>187</v>
      </c>
      <c r="BM185" s="144" t="s">
        <v>1311</v>
      </c>
    </row>
    <row r="186" spans="1:65" s="2" customFormat="1" ht="16.5" customHeight="1">
      <c r="A186" s="26"/>
      <c r="B186" s="132"/>
      <c r="C186" s="133" t="s">
        <v>287</v>
      </c>
      <c r="D186" s="133" t="s">
        <v>183</v>
      </c>
      <c r="E186" s="134" t="s">
        <v>1306</v>
      </c>
      <c r="F186" s="135" t="s">
        <v>1307</v>
      </c>
      <c r="G186" s="136" t="s">
        <v>1021</v>
      </c>
      <c r="H186" s="137">
        <v>1</v>
      </c>
      <c r="I186" s="138">
        <v>3514.35</v>
      </c>
      <c r="J186" s="138">
        <f t="shared" si="10"/>
        <v>3514.35</v>
      </c>
      <c r="K186" s="139"/>
      <c r="L186" s="27"/>
      <c r="M186" s="140" t="s">
        <v>1</v>
      </c>
      <c r="N186" s="141" t="s">
        <v>34</v>
      </c>
      <c r="O186" s="142">
        <v>0</v>
      </c>
      <c r="P186" s="142">
        <f t="shared" si="11"/>
        <v>0</v>
      </c>
      <c r="Q186" s="142">
        <v>0</v>
      </c>
      <c r="R186" s="142">
        <f t="shared" si="12"/>
        <v>0</v>
      </c>
      <c r="S186" s="142">
        <v>0</v>
      </c>
      <c r="T186" s="143">
        <f t="shared" si="1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4" t="s">
        <v>187</v>
      </c>
      <c r="AT186" s="144" t="s">
        <v>183</v>
      </c>
      <c r="AU186" s="144" t="s">
        <v>79</v>
      </c>
      <c r="AY186" s="14" t="s">
        <v>182</v>
      </c>
      <c r="BE186" s="145">
        <f t="shared" si="14"/>
        <v>3514.35</v>
      </c>
      <c r="BF186" s="145">
        <f t="shared" si="15"/>
        <v>0</v>
      </c>
      <c r="BG186" s="145">
        <f t="shared" si="16"/>
        <v>0</v>
      </c>
      <c r="BH186" s="145">
        <f t="shared" si="17"/>
        <v>0</v>
      </c>
      <c r="BI186" s="145">
        <f t="shared" si="18"/>
        <v>0</v>
      </c>
      <c r="BJ186" s="14" t="s">
        <v>77</v>
      </c>
      <c r="BK186" s="145">
        <f t="shared" si="19"/>
        <v>3514.35</v>
      </c>
      <c r="BL186" s="14" t="s">
        <v>187</v>
      </c>
      <c r="BM186" s="144" t="s">
        <v>1312</v>
      </c>
    </row>
    <row r="187" spans="1:65" s="11" customFormat="1" ht="22.9" customHeight="1">
      <c r="B187" s="122"/>
      <c r="D187" s="123" t="s">
        <v>68</v>
      </c>
      <c r="E187" s="164" t="s">
        <v>83</v>
      </c>
      <c r="F187" s="164" t="s">
        <v>1313</v>
      </c>
      <c r="J187" s="165">
        <f>BK187</f>
        <v>18514.650000000001</v>
      </c>
      <c r="L187" s="122"/>
      <c r="M187" s="126"/>
      <c r="N187" s="127"/>
      <c r="O187" s="127"/>
      <c r="P187" s="128">
        <f>SUM(P188:P196)</f>
        <v>0</v>
      </c>
      <c r="Q187" s="127"/>
      <c r="R187" s="128">
        <f>SUM(R188:R196)</f>
        <v>0</v>
      </c>
      <c r="S187" s="127"/>
      <c r="T187" s="129">
        <f>SUM(T188:T196)</f>
        <v>0</v>
      </c>
      <c r="AR187" s="123" t="s">
        <v>77</v>
      </c>
      <c r="AT187" s="130" t="s">
        <v>68</v>
      </c>
      <c r="AU187" s="130" t="s">
        <v>77</v>
      </c>
      <c r="AY187" s="123" t="s">
        <v>182</v>
      </c>
      <c r="BK187" s="131">
        <f>SUM(BK188:BK196)</f>
        <v>18514.650000000001</v>
      </c>
    </row>
    <row r="188" spans="1:65" s="2" customFormat="1" ht="16.5" customHeight="1">
      <c r="A188" s="26"/>
      <c r="B188" s="132"/>
      <c r="C188" s="133" t="s">
        <v>416</v>
      </c>
      <c r="D188" s="133" t="s">
        <v>183</v>
      </c>
      <c r="E188" s="134" t="s">
        <v>1314</v>
      </c>
      <c r="F188" s="135" t="s">
        <v>1315</v>
      </c>
      <c r="G188" s="136" t="s">
        <v>197</v>
      </c>
      <c r="H188" s="137">
        <v>75</v>
      </c>
      <c r="I188" s="138">
        <v>17.850000000000001</v>
      </c>
      <c r="J188" s="138">
        <f t="shared" ref="J188:J196" si="20">ROUND(I188*H188,2)</f>
        <v>1338.75</v>
      </c>
      <c r="K188" s="139"/>
      <c r="L188" s="27"/>
      <c r="M188" s="140" t="s">
        <v>1</v>
      </c>
      <c r="N188" s="141" t="s">
        <v>34</v>
      </c>
      <c r="O188" s="142">
        <v>0</v>
      </c>
      <c r="P188" s="142">
        <f t="shared" ref="P188:P196" si="21">O188*H188</f>
        <v>0</v>
      </c>
      <c r="Q188" s="142">
        <v>0</v>
      </c>
      <c r="R188" s="142">
        <f t="shared" ref="R188:R196" si="22">Q188*H188</f>
        <v>0</v>
      </c>
      <c r="S188" s="142">
        <v>0</v>
      </c>
      <c r="T188" s="143">
        <f t="shared" ref="T188:T196" si="23"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4" t="s">
        <v>187</v>
      </c>
      <c r="AT188" s="144" t="s">
        <v>183</v>
      </c>
      <c r="AU188" s="144" t="s">
        <v>79</v>
      </c>
      <c r="AY188" s="14" t="s">
        <v>182</v>
      </c>
      <c r="BE188" s="145">
        <f t="shared" ref="BE188:BE196" si="24">IF(N188="základní",J188,0)</f>
        <v>1338.75</v>
      </c>
      <c r="BF188" s="145">
        <f t="shared" ref="BF188:BF196" si="25">IF(N188="snížená",J188,0)</f>
        <v>0</v>
      </c>
      <c r="BG188" s="145">
        <f t="shared" ref="BG188:BG196" si="26">IF(N188="zákl. přenesená",J188,0)</f>
        <v>0</v>
      </c>
      <c r="BH188" s="145">
        <f t="shared" ref="BH188:BH196" si="27">IF(N188="sníž. přenesená",J188,0)</f>
        <v>0</v>
      </c>
      <c r="BI188" s="145">
        <f t="shared" ref="BI188:BI196" si="28">IF(N188="nulová",J188,0)</f>
        <v>0</v>
      </c>
      <c r="BJ188" s="14" t="s">
        <v>77</v>
      </c>
      <c r="BK188" s="145">
        <f t="shared" ref="BK188:BK196" si="29">ROUND(I188*H188,2)</f>
        <v>1338.75</v>
      </c>
      <c r="BL188" s="14" t="s">
        <v>187</v>
      </c>
      <c r="BM188" s="144" t="s">
        <v>1316</v>
      </c>
    </row>
    <row r="189" spans="1:65" s="2" customFormat="1" ht="21.75" customHeight="1">
      <c r="A189" s="26"/>
      <c r="B189" s="132"/>
      <c r="C189" s="133" t="s">
        <v>290</v>
      </c>
      <c r="D189" s="133" t="s">
        <v>183</v>
      </c>
      <c r="E189" s="134" t="s">
        <v>1317</v>
      </c>
      <c r="F189" s="135" t="s">
        <v>1318</v>
      </c>
      <c r="G189" s="136" t="s">
        <v>197</v>
      </c>
      <c r="H189" s="137">
        <v>12</v>
      </c>
      <c r="I189" s="138">
        <v>25.2</v>
      </c>
      <c r="J189" s="138">
        <f t="shared" si="20"/>
        <v>302.39999999999998</v>
      </c>
      <c r="K189" s="139"/>
      <c r="L189" s="27"/>
      <c r="M189" s="140" t="s">
        <v>1</v>
      </c>
      <c r="N189" s="141" t="s">
        <v>34</v>
      </c>
      <c r="O189" s="142">
        <v>0</v>
      </c>
      <c r="P189" s="142">
        <f t="shared" si="21"/>
        <v>0</v>
      </c>
      <c r="Q189" s="142">
        <v>0</v>
      </c>
      <c r="R189" s="142">
        <f t="shared" si="22"/>
        <v>0</v>
      </c>
      <c r="S189" s="142">
        <v>0</v>
      </c>
      <c r="T189" s="143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44" t="s">
        <v>187</v>
      </c>
      <c r="AT189" s="144" t="s">
        <v>183</v>
      </c>
      <c r="AU189" s="144" t="s">
        <v>79</v>
      </c>
      <c r="AY189" s="14" t="s">
        <v>182</v>
      </c>
      <c r="BE189" s="145">
        <f t="shared" si="24"/>
        <v>302.39999999999998</v>
      </c>
      <c r="BF189" s="145">
        <f t="shared" si="25"/>
        <v>0</v>
      </c>
      <c r="BG189" s="145">
        <f t="shared" si="26"/>
        <v>0</v>
      </c>
      <c r="BH189" s="145">
        <f t="shared" si="27"/>
        <v>0</v>
      </c>
      <c r="BI189" s="145">
        <f t="shared" si="28"/>
        <v>0</v>
      </c>
      <c r="BJ189" s="14" t="s">
        <v>77</v>
      </c>
      <c r="BK189" s="145">
        <f t="shared" si="29"/>
        <v>302.39999999999998</v>
      </c>
      <c r="BL189" s="14" t="s">
        <v>187</v>
      </c>
      <c r="BM189" s="144" t="s">
        <v>1319</v>
      </c>
    </row>
    <row r="190" spans="1:65" s="2" customFormat="1" ht="16.5" customHeight="1">
      <c r="A190" s="26"/>
      <c r="B190" s="132"/>
      <c r="C190" s="133" t="s">
        <v>423</v>
      </c>
      <c r="D190" s="133" t="s">
        <v>183</v>
      </c>
      <c r="E190" s="134" t="s">
        <v>1314</v>
      </c>
      <c r="F190" s="135" t="s">
        <v>1315</v>
      </c>
      <c r="G190" s="136" t="s">
        <v>197</v>
      </c>
      <c r="H190" s="137">
        <v>35</v>
      </c>
      <c r="I190" s="138">
        <v>17.850000000000001</v>
      </c>
      <c r="J190" s="138">
        <f t="shared" si="20"/>
        <v>624.75</v>
      </c>
      <c r="K190" s="139"/>
      <c r="L190" s="27"/>
      <c r="M190" s="140" t="s">
        <v>1</v>
      </c>
      <c r="N190" s="141" t="s">
        <v>34</v>
      </c>
      <c r="O190" s="142">
        <v>0</v>
      </c>
      <c r="P190" s="142">
        <f t="shared" si="21"/>
        <v>0</v>
      </c>
      <c r="Q190" s="142">
        <v>0</v>
      </c>
      <c r="R190" s="142">
        <f t="shared" si="22"/>
        <v>0</v>
      </c>
      <c r="S190" s="142">
        <v>0</v>
      </c>
      <c r="T190" s="143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44" t="s">
        <v>187</v>
      </c>
      <c r="AT190" s="144" t="s">
        <v>183</v>
      </c>
      <c r="AU190" s="144" t="s">
        <v>79</v>
      </c>
      <c r="AY190" s="14" t="s">
        <v>182</v>
      </c>
      <c r="BE190" s="145">
        <f t="shared" si="24"/>
        <v>624.75</v>
      </c>
      <c r="BF190" s="145">
        <f t="shared" si="25"/>
        <v>0</v>
      </c>
      <c r="BG190" s="145">
        <f t="shared" si="26"/>
        <v>0</v>
      </c>
      <c r="BH190" s="145">
        <f t="shared" si="27"/>
        <v>0</v>
      </c>
      <c r="BI190" s="145">
        <f t="shared" si="28"/>
        <v>0</v>
      </c>
      <c r="BJ190" s="14" t="s">
        <v>77</v>
      </c>
      <c r="BK190" s="145">
        <f t="shared" si="29"/>
        <v>624.75</v>
      </c>
      <c r="BL190" s="14" t="s">
        <v>187</v>
      </c>
      <c r="BM190" s="144" t="s">
        <v>1320</v>
      </c>
    </row>
    <row r="191" spans="1:65" s="2" customFormat="1" ht="16.5" customHeight="1">
      <c r="A191" s="26"/>
      <c r="B191" s="132"/>
      <c r="C191" s="133" t="s">
        <v>295</v>
      </c>
      <c r="D191" s="133" t="s">
        <v>183</v>
      </c>
      <c r="E191" s="134" t="s">
        <v>1321</v>
      </c>
      <c r="F191" s="135" t="s">
        <v>1322</v>
      </c>
      <c r="G191" s="136" t="s">
        <v>197</v>
      </c>
      <c r="H191" s="137">
        <v>350</v>
      </c>
      <c r="I191" s="138">
        <v>8.4</v>
      </c>
      <c r="J191" s="138">
        <f t="shared" si="20"/>
        <v>2940</v>
      </c>
      <c r="K191" s="139"/>
      <c r="L191" s="27"/>
      <c r="M191" s="140" t="s">
        <v>1</v>
      </c>
      <c r="N191" s="141" t="s">
        <v>34</v>
      </c>
      <c r="O191" s="142">
        <v>0</v>
      </c>
      <c r="P191" s="142">
        <f t="shared" si="21"/>
        <v>0</v>
      </c>
      <c r="Q191" s="142">
        <v>0</v>
      </c>
      <c r="R191" s="142">
        <f t="shared" si="22"/>
        <v>0</v>
      </c>
      <c r="S191" s="142">
        <v>0</v>
      </c>
      <c r="T191" s="143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44" t="s">
        <v>187</v>
      </c>
      <c r="AT191" s="144" t="s">
        <v>183</v>
      </c>
      <c r="AU191" s="144" t="s">
        <v>79</v>
      </c>
      <c r="AY191" s="14" t="s">
        <v>182</v>
      </c>
      <c r="BE191" s="145">
        <f t="shared" si="24"/>
        <v>2940</v>
      </c>
      <c r="BF191" s="145">
        <f t="shared" si="25"/>
        <v>0</v>
      </c>
      <c r="BG191" s="145">
        <f t="shared" si="26"/>
        <v>0</v>
      </c>
      <c r="BH191" s="145">
        <f t="shared" si="27"/>
        <v>0</v>
      </c>
      <c r="BI191" s="145">
        <f t="shared" si="28"/>
        <v>0</v>
      </c>
      <c r="BJ191" s="14" t="s">
        <v>77</v>
      </c>
      <c r="BK191" s="145">
        <f t="shared" si="29"/>
        <v>2940</v>
      </c>
      <c r="BL191" s="14" t="s">
        <v>187</v>
      </c>
      <c r="BM191" s="144" t="s">
        <v>1323</v>
      </c>
    </row>
    <row r="192" spans="1:65" s="2" customFormat="1" ht="16.5" customHeight="1">
      <c r="A192" s="26"/>
      <c r="B192" s="132"/>
      <c r="C192" s="133" t="s">
        <v>430</v>
      </c>
      <c r="D192" s="133" t="s">
        <v>183</v>
      </c>
      <c r="E192" s="134" t="s">
        <v>1324</v>
      </c>
      <c r="F192" s="135" t="s">
        <v>1325</v>
      </c>
      <c r="G192" s="136" t="s">
        <v>197</v>
      </c>
      <c r="H192" s="137">
        <v>35</v>
      </c>
      <c r="I192" s="138">
        <v>18.899999999999999</v>
      </c>
      <c r="J192" s="138">
        <f t="shared" si="20"/>
        <v>661.5</v>
      </c>
      <c r="K192" s="139"/>
      <c r="L192" s="27"/>
      <c r="M192" s="140" t="s">
        <v>1</v>
      </c>
      <c r="N192" s="141" t="s">
        <v>34</v>
      </c>
      <c r="O192" s="142">
        <v>0</v>
      </c>
      <c r="P192" s="142">
        <f t="shared" si="21"/>
        <v>0</v>
      </c>
      <c r="Q192" s="142">
        <v>0</v>
      </c>
      <c r="R192" s="142">
        <f t="shared" si="22"/>
        <v>0</v>
      </c>
      <c r="S192" s="142">
        <v>0</v>
      </c>
      <c r="T192" s="143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44" t="s">
        <v>187</v>
      </c>
      <c r="AT192" s="144" t="s">
        <v>183</v>
      </c>
      <c r="AU192" s="144" t="s">
        <v>79</v>
      </c>
      <c r="AY192" s="14" t="s">
        <v>182</v>
      </c>
      <c r="BE192" s="145">
        <f t="shared" si="24"/>
        <v>661.5</v>
      </c>
      <c r="BF192" s="145">
        <f t="shared" si="25"/>
        <v>0</v>
      </c>
      <c r="BG192" s="145">
        <f t="shared" si="26"/>
        <v>0</v>
      </c>
      <c r="BH192" s="145">
        <f t="shared" si="27"/>
        <v>0</v>
      </c>
      <c r="BI192" s="145">
        <f t="shared" si="28"/>
        <v>0</v>
      </c>
      <c r="BJ192" s="14" t="s">
        <v>77</v>
      </c>
      <c r="BK192" s="145">
        <f t="shared" si="29"/>
        <v>661.5</v>
      </c>
      <c r="BL192" s="14" t="s">
        <v>187</v>
      </c>
      <c r="BM192" s="144" t="s">
        <v>1326</v>
      </c>
    </row>
    <row r="193" spans="1:65" s="2" customFormat="1" ht="16.5" customHeight="1">
      <c r="A193" s="26"/>
      <c r="B193" s="132"/>
      <c r="C193" s="133" t="s">
        <v>298</v>
      </c>
      <c r="D193" s="133" t="s">
        <v>183</v>
      </c>
      <c r="E193" s="134" t="s">
        <v>1327</v>
      </c>
      <c r="F193" s="135" t="s">
        <v>1328</v>
      </c>
      <c r="G193" s="136" t="s">
        <v>197</v>
      </c>
      <c r="H193" s="137">
        <v>45</v>
      </c>
      <c r="I193" s="138">
        <v>24.15</v>
      </c>
      <c r="J193" s="138">
        <f t="shared" si="20"/>
        <v>1086.75</v>
      </c>
      <c r="K193" s="139"/>
      <c r="L193" s="27"/>
      <c r="M193" s="140" t="s">
        <v>1</v>
      </c>
      <c r="N193" s="141" t="s">
        <v>34</v>
      </c>
      <c r="O193" s="142">
        <v>0</v>
      </c>
      <c r="P193" s="142">
        <f t="shared" si="21"/>
        <v>0</v>
      </c>
      <c r="Q193" s="142">
        <v>0</v>
      </c>
      <c r="R193" s="142">
        <f t="shared" si="22"/>
        <v>0</v>
      </c>
      <c r="S193" s="142">
        <v>0</v>
      </c>
      <c r="T193" s="143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4" t="s">
        <v>187</v>
      </c>
      <c r="AT193" s="144" t="s">
        <v>183</v>
      </c>
      <c r="AU193" s="144" t="s">
        <v>79</v>
      </c>
      <c r="AY193" s="14" t="s">
        <v>182</v>
      </c>
      <c r="BE193" s="145">
        <f t="shared" si="24"/>
        <v>1086.75</v>
      </c>
      <c r="BF193" s="145">
        <f t="shared" si="25"/>
        <v>0</v>
      </c>
      <c r="BG193" s="145">
        <f t="shared" si="26"/>
        <v>0</v>
      </c>
      <c r="BH193" s="145">
        <f t="shared" si="27"/>
        <v>0</v>
      </c>
      <c r="BI193" s="145">
        <f t="shared" si="28"/>
        <v>0</v>
      </c>
      <c r="BJ193" s="14" t="s">
        <v>77</v>
      </c>
      <c r="BK193" s="145">
        <f t="shared" si="29"/>
        <v>1086.75</v>
      </c>
      <c r="BL193" s="14" t="s">
        <v>187</v>
      </c>
      <c r="BM193" s="144" t="s">
        <v>1329</v>
      </c>
    </row>
    <row r="194" spans="1:65" s="2" customFormat="1" ht="16.5" customHeight="1">
      <c r="A194" s="26"/>
      <c r="B194" s="132"/>
      <c r="C194" s="133" t="s">
        <v>437</v>
      </c>
      <c r="D194" s="133" t="s">
        <v>183</v>
      </c>
      <c r="E194" s="134" t="s">
        <v>1330</v>
      </c>
      <c r="F194" s="135" t="s">
        <v>1331</v>
      </c>
      <c r="G194" s="136" t="s">
        <v>197</v>
      </c>
      <c r="H194" s="137">
        <v>30</v>
      </c>
      <c r="I194" s="138">
        <v>183.75</v>
      </c>
      <c r="J194" s="138">
        <f t="shared" si="20"/>
        <v>5512.5</v>
      </c>
      <c r="K194" s="139"/>
      <c r="L194" s="27"/>
      <c r="M194" s="140" t="s">
        <v>1</v>
      </c>
      <c r="N194" s="141" t="s">
        <v>34</v>
      </c>
      <c r="O194" s="142">
        <v>0</v>
      </c>
      <c r="P194" s="142">
        <f t="shared" si="21"/>
        <v>0</v>
      </c>
      <c r="Q194" s="142">
        <v>0</v>
      </c>
      <c r="R194" s="142">
        <f t="shared" si="22"/>
        <v>0</v>
      </c>
      <c r="S194" s="142">
        <v>0</v>
      </c>
      <c r="T194" s="143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44" t="s">
        <v>187</v>
      </c>
      <c r="AT194" s="144" t="s">
        <v>183</v>
      </c>
      <c r="AU194" s="144" t="s">
        <v>79</v>
      </c>
      <c r="AY194" s="14" t="s">
        <v>182</v>
      </c>
      <c r="BE194" s="145">
        <f t="shared" si="24"/>
        <v>5512.5</v>
      </c>
      <c r="BF194" s="145">
        <f t="shared" si="25"/>
        <v>0</v>
      </c>
      <c r="BG194" s="145">
        <f t="shared" si="26"/>
        <v>0</v>
      </c>
      <c r="BH194" s="145">
        <f t="shared" si="27"/>
        <v>0</v>
      </c>
      <c r="BI194" s="145">
        <f t="shared" si="28"/>
        <v>0</v>
      </c>
      <c r="BJ194" s="14" t="s">
        <v>77</v>
      </c>
      <c r="BK194" s="145">
        <f t="shared" si="29"/>
        <v>5512.5</v>
      </c>
      <c r="BL194" s="14" t="s">
        <v>187</v>
      </c>
      <c r="BM194" s="144" t="s">
        <v>1332</v>
      </c>
    </row>
    <row r="195" spans="1:65" s="2" customFormat="1" ht="16.5" customHeight="1">
      <c r="A195" s="26"/>
      <c r="B195" s="132"/>
      <c r="C195" s="133" t="s">
        <v>302</v>
      </c>
      <c r="D195" s="133" t="s">
        <v>183</v>
      </c>
      <c r="E195" s="134" t="s">
        <v>1333</v>
      </c>
      <c r="F195" s="135" t="s">
        <v>1334</v>
      </c>
      <c r="G195" s="136" t="s">
        <v>1021</v>
      </c>
      <c r="H195" s="137">
        <v>20</v>
      </c>
      <c r="I195" s="138">
        <v>220.5</v>
      </c>
      <c r="J195" s="138">
        <f t="shared" si="20"/>
        <v>4410</v>
      </c>
      <c r="K195" s="139"/>
      <c r="L195" s="27"/>
      <c r="M195" s="140" t="s">
        <v>1</v>
      </c>
      <c r="N195" s="141" t="s">
        <v>34</v>
      </c>
      <c r="O195" s="142">
        <v>0</v>
      </c>
      <c r="P195" s="142">
        <f t="shared" si="21"/>
        <v>0</v>
      </c>
      <c r="Q195" s="142">
        <v>0</v>
      </c>
      <c r="R195" s="142">
        <f t="shared" si="22"/>
        <v>0</v>
      </c>
      <c r="S195" s="142">
        <v>0</v>
      </c>
      <c r="T195" s="143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44" t="s">
        <v>187</v>
      </c>
      <c r="AT195" s="144" t="s">
        <v>183</v>
      </c>
      <c r="AU195" s="144" t="s">
        <v>79</v>
      </c>
      <c r="AY195" s="14" t="s">
        <v>182</v>
      </c>
      <c r="BE195" s="145">
        <f t="shared" si="24"/>
        <v>4410</v>
      </c>
      <c r="BF195" s="145">
        <f t="shared" si="25"/>
        <v>0</v>
      </c>
      <c r="BG195" s="145">
        <f t="shared" si="26"/>
        <v>0</v>
      </c>
      <c r="BH195" s="145">
        <f t="shared" si="27"/>
        <v>0</v>
      </c>
      <c r="BI195" s="145">
        <f t="shared" si="28"/>
        <v>0</v>
      </c>
      <c r="BJ195" s="14" t="s">
        <v>77</v>
      </c>
      <c r="BK195" s="145">
        <f t="shared" si="29"/>
        <v>4410</v>
      </c>
      <c r="BL195" s="14" t="s">
        <v>187</v>
      </c>
      <c r="BM195" s="144" t="s">
        <v>1335</v>
      </c>
    </row>
    <row r="196" spans="1:65" s="2" customFormat="1" ht="21.75" customHeight="1">
      <c r="A196" s="26"/>
      <c r="B196" s="132"/>
      <c r="C196" s="133" t="s">
        <v>444</v>
      </c>
      <c r="D196" s="133" t="s">
        <v>183</v>
      </c>
      <c r="E196" s="134" t="s">
        <v>1336</v>
      </c>
      <c r="F196" s="135" t="s">
        <v>1337</v>
      </c>
      <c r="G196" s="136" t="s">
        <v>1277</v>
      </c>
      <c r="H196" s="137">
        <v>1</v>
      </c>
      <c r="I196" s="138">
        <v>1638</v>
      </c>
      <c r="J196" s="138">
        <f t="shared" si="20"/>
        <v>1638</v>
      </c>
      <c r="K196" s="139"/>
      <c r="L196" s="27"/>
      <c r="M196" s="140" t="s">
        <v>1</v>
      </c>
      <c r="N196" s="141" t="s">
        <v>34</v>
      </c>
      <c r="O196" s="142">
        <v>0</v>
      </c>
      <c r="P196" s="142">
        <f t="shared" si="21"/>
        <v>0</v>
      </c>
      <c r="Q196" s="142">
        <v>0</v>
      </c>
      <c r="R196" s="142">
        <f t="shared" si="22"/>
        <v>0</v>
      </c>
      <c r="S196" s="142">
        <v>0</v>
      </c>
      <c r="T196" s="143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44" t="s">
        <v>187</v>
      </c>
      <c r="AT196" s="144" t="s">
        <v>183</v>
      </c>
      <c r="AU196" s="144" t="s">
        <v>79</v>
      </c>
      <c r="AY196" s="14" t="s">
        <v>182</v>
      </c>
      <c r="BE196" s="145">
        <f t="shared" si="24"/>
        <v>1638</v>
      </c>
      <c r="BF196" s="145">
        <f t="shared" si="25"/>
        <v>0</v>
      </c>
      <c r="BG196" s="145">
        <f t="shared" si="26"/>
        <v>0</v>
      </c>
      <c r="BH196" s="145">
        <f t="shared" si="27"/>
        <v>0</v>
      </c>
      <c r="BI196" s="145">
        <f t="shared" si="28"/>
        <v>0</v>
      </c>
      <c r="BJ196" s="14" t="s">
        <v>77</v>
      </c>
      <c r="BK196" s="145">
        <f t="shared" si="29"/>
        <v>1638</v>
      </c>
      <c r="BL196" s="14" t="s">
        <v>187</v>
      </c>
      <c r="BM196" s="144" t="s">
        <v>1338</v>
      </c>
    </row>
    <row r="197" spans="1:65" s="11" customFormat="1" ht="22.9" customHeight="1">
      <c r="B197" s="122"/>
      <c r="D197" s="123" t="s">
        <v>68</v>
      </c>
      <c r="E197" s="164" t="s">
        <v>86</v>
      </c>
      <c r="F197" s="164" t="s">
        <v>1339</v>
      </c>
      <c r="J197" s="165">
        <f>BK197</f>
        <v>62055</v>
      </c>
      <c r="L197" s="122"/>
      <c r="M197" s="126"/>
      <c r="N197" s="127"/>
      <c r="O197" s="127"/>
      <c r="P197" s="128">
        <f>SUM(P198:P203)</f>
        <v>0</v>
      </c>
      <c r="Q197" s="127"/>
      <c r="R197" s="128">
        <f>SUM(R198:R203)</f>
        <v>0</v>
      </c>
      <c r="S197" s="127"/>
      <c r="T197" s="129">
        <f>SUM(T198:T203)</f>
        <v>0</v>
      </c>
      <c r="AR197" s="123" t="s">
        <v>77</v>
      </c>
      <c r="AT197" s="130" t="s">
        <v>68</v>
      </c>
      <c r="AU197" s="130" t="s">
        <v>77</v>
      </c>
      <c r="AY197" s="123" t="s">
        <v>182</v>
      </c>
      <c r="BK197" s="131">
        <f>SUM(BK198:BK203)</f>
        <v>62055</v>
      </c>
    </row>
    <row r="198" spans="1:65" s="2" customFormat="1" ht="16.5" customHeight="1">
      <c r="A198" s="26"/>
      <c r="B198" s="132"/>
      <c r="C198" s="133" t="s">
        <v>305</v>
      </c>
      <c r="D198" s="133" t="s">
        <v>183</v>
      </c>
      <c r="E198" s="134" t="s">
        <v>1340</v>
      </c>
      <c r="F198" s="135" t="s">
        <v>1341</v>
      </c>
      <c r="G198" s="136" t="s">
        <v>1277</v>
      </c>
      <c r="H198" s="137">
        <v>1</v>
      </c>
      <c r="I198" s="138">
        <v>8662.5</v>
      </c>
      <c r="J198" s="138">
        <f t="shared" ref="J198:J203" si="30">ROUND(I198*H198,2)</f>
        <v>8662.5</v>
      </c>
      <c r="K198" s="139"/>
      <c r="L198" s="27"/>
      <c r="M198" s="140" t="s">
        <v>1</v>
      </c>
      <c r="N198" s="141" t="s">
        <v>34</v>
      </c>
      <c r="O198" s="142">
        <v>0</v>
      </c>
      <c r="P198" s="142">
        <f t="shared" ref="P198:P203" si="31">O198*H198</f>
        <v>0</v>
      </c>
      <c r="Q198" s="142">
        <v>0</v>
      </c>
      <c r="R198" s="142">
        <f t="shared" ref="R198:R203" si="32">Q198*H198</f>
        <v>0</v>
      </c>
      <c r="S198" s="142">
        <v>0</v>
      </c>
      <c r="T198" s="143">
        <f t="shared" ref="T198:T203" si="33"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44" t="s">
        <v>187</v>
      </c>
      <c r="AT198" s="144" t="s">
        <v>183</v>
      </c>
      <c r="AU198" s="144" t="s">
        <v>79</v>
      </c>
      <c r="AY198" s="14" t="s">
        <v>182</v>
      </c>
      <c r="BE198" s="145">
        <f t="shared" ref="BE198:BE203" si="34">IF(N198="základní",J198,0)</f>
        <v>8662.5</v>
      </c>
      <c r="BF198" s="145">
        <f t="shared" ref="BF198:BF203" si="35">IF(N198="snížená",J198,0)</f>
        <v>0</v>
      </c>
      <c r="BG198" s="145">
        <f t="shared" ref="BG198:BG203" si="36">IF(N198="zákl. přenesená",J198,0)</f>
        <v>0</v>
      </c>
      <c r="BH198" s="145">
        <f t="shared" ref="BH198:BH203" si="37">IF(N198="sníž. přenesená",J198,0)</f>
        <v>0</v>
      </c>
      <c r="BI198" s="145">
        <f t="shared" ref="BI198:BI203" si="38">IF(N198="nulová",J198,0)</f>
        <v>0</v>
      </c>
      <c r="BJ198" s="14" t="s">
        <v>77</v>
      </c>
      <c r="BK198" s="145">
        <f t="shared" ref="BK198:BK203" si="39">ROUND(I198*H198,2)</f>
        <v>8662.5</v>
      </c>
      <c r="BL198" s="14" t="s">
        <v>187</v>
      </c>
      <c r="BM198" s="144" t="s">
        <v>1342</v>
      </c>
    </row>
    <row r="199" spans="1:65" s="2" customFormat="1" ht="16.5" customHeight="1">
      <c r="A199" s="26"/>
      <c r="B199" s="132"/>
      <c r="C199" s="133" t="s">
        <v>451</v>
      </c>
      <c r="D199" s="133" t="s">
        <v>183</v>
      </c>
      <c r="E199" s="134" t="s">
        <v>1343</v>
      </c>
      <c r="F199" s="135" t="s">
        <v>1344</v>
      </c>
      <c r="G199" s="136" t="s">
        <v>1277</v>
      </c>
      <c r="H199" s="137">
        <v>1</v>
      </c>
      <c r="I199" s="138">
        <v>31426.5</v>
      </c>
      <c r="J199" s="138">
        <f t="shared" si="30"/>
        <v>31426.5</v>
      </c>
      <c r="K199" s="139"/>
      <c r="L199" s="27"/>
      <c r="M199" s="140" t="s">
        <v>1</v>
      </c>
      <c r="N199" s="141" t="s">
        <v>34</v>
      </c>
      <c r="O199" s="142">
        <v>0</v>
      </c>
      <c r="P199" s="142">
        <f t="shared" si="31"/>
        <v>0</v>
      </c>
      <c r="Q199" s="142">
        <v>0</v>
      </c>
      <c r="R199" s="142">
        <f t="shared" si="32"/>
        <v>0</v>
      </c>
      <c r="S199" s="142">
        <v>0</v>
      </c>
      <c r="T199" s="143">
        <f t="shared" si="3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44" t="s">
        <v>187</v>
      </c>
      <c r="AT199" s="144" t="s">
        <v>183</v>
      </c>
      <c r="AU199" s="144" t="s">
        <v>79</v>
      </c>
      <c r="AY199" s="14" t="s">
        <v>182</v>
      </c>
      <c r="BE199" s="145">
        <f t="shared" si="34"/>
        <v>31426.5</v>
      </c>
      <c r="BF199" s="145">
        <f t="shared" si="35"/>
        <v>0</v>
      </c>
      <c r="BG199" s="145">
        <f t="shared" si="36"/>
        <v>0</v>
      </c>
      <c r="BH199" s="145">
        <f t="shared" si="37"/>
        <v>0</v>
      </c>
      <c r="BI199" s="145">
        <f t="shared" si="38"/>
        <v>0</v>
      </c>
      <c r="BJ199" s="14" t="s">
        <v>77</v>
      </c>
      <c r="BK199" s="145">
        <f t="shared" si="39"/>
        <v>31426.5</v>
      </c>
      <c r="BL199" s="14" t="s">
        <v>187</v>
      </c>
      <c r="BM199" s="144" t="s">
        <v>1345</v>
      </c>
    </row>
    <row r="200" spans="1:65" s="2" customFormat="1" ht="16.5" customHeight="1">
      <c r="A200" s="26"/>
      <c r="B200" s="132"/>
      <c r="C200" s="133" t="s">
        <v>309</v>
      </c>
      <c r="D200" s="133" t="s">
        <v>183</v>
      </c>
      <c r="E200" s="134" t="s">
        <v>1346</v>
      </c>
      <c r="F200" s="135" t="s">
        <v>1347</v>
      </c>
      <c r="G200" s="136" t="s">
        <v>1348</v>
      </c>
      <c r="H200" s="137">
        <v>19</v>
      </c>
      <c r="I200" s="138">
        <v>619.5</v>
      </c>
      <c r="J200" s="138">
        <f t="shared" si="30"/>
        <v>11770.5</v>
      </c>
      <c r="K200" s="139"/>
      <c r="L200" s="27"/>
      <c r="M200" s="140" t="s">
        <v>1</v>
      </c>
      <c r="N200" s="141" t="s">
        <v>34</v>
      </c>
      <c r="O200" s="142">
        <v>0</v>
      </c>
      <c r="P200" s="142">
        <f t="shared" si="31"/>
        <v>0</v>
      </c>
      <c r="Q200" s="142">
        <v>0</v>
      </c>
      <c r="R200" s="142">
        <f t="shared" si="32"/>
        <v>0</v>
      </c>
      <c r="S200" s="142">
        <v>0</v>
      </c>
      <c r="T200" s="143">
        <f t="shared" si="3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44" t="s">
        <v>187</v>
      </c>
      <c r="AT200" s="144" t="s">
        <v>183</v>
      </c>
      <c r="AU200" s="144" t="s">
        <v>79</v>
      </c>
      <c r="AY200" s="14" t="s">
        <v>182</v>
      </c>
      <c r="BE200" s="145">
        <f t="shared" si="34"/>
        <v>11770.5</v>
      </c>
      <c r="BF200" s="145">
        <f t="shared" si="35"/>
        <v>0</v>
      </c>
      <c r="BG200" s="145">
        <f t="shared" si="36"/>
        <v>0</v>
      </c>
      <c r="BH200" s="145">
        <f t="shared" si="37"/>
        <v>0</v>
      </c>
      <c r="BI200" s="145">
        <f t="shared" si="38"/>
        <v>0</v>
      </c>
      <c r="BJ200" s="14" t="s">
        <v>77</v>
      </c>
      <c r="BK200" s="145">
        <f t="shared" si="39"/>
        <v>11770.5</v>
      </c>
      <c r="BL200" s="14" t="s">
        <v>187</v>
      </c>
      <c r="BM200" s="144" t="s">
        <v>1349</v>
      </c>
    </row>
    <row r="201" spans="1:65" s="2" customFormat="1" ht="16.5" customHeight="1">
      <c r="A201" s="26"/>
      <c r="B201" s="132"/>
      <c r="C201" s="133" t="s">
        <v>456</v>
      </c>
      <c r="D201" s="133" t="s">
        <v>183</v>
      </c>
      <c r="E201" s="134" t="s">
        <v>1350</v>
      </c>
      <c r="F201" s="135" t="s">
        <v>1351</v>
      </c>
      <c r="G201" s="136" t="s">
        <v>1277</v>
      </c>
      <c r="H201" s="137">
        <v>1</v>
      </c>
      <c r="I201" s="138">
        <v>4872</v>
      </c>
      <c r="J201" s="138">
        <f t="shared" si="30"/>
        <v>4872</v>
      </c>
      <c r="K201" s="139"/>
      <c r="L201" s="27"/>
      <c r="M201" s="140" t="s">
        <v>1</v>
      </c>
      <c r="N201" s="141" t="s">
        <v>34</v>
      </c>
      <c r="O201" s="142">
        <v>0</v>
      </c>
      <c r="P201" s="142">
        <f t="shared" si="31"/>
        <v>0</v>
      </c>
      <c r="Q201" s="142">
        <v>0</v>
      </c>
      <c r="R201" s="142">
        <f t="shared" si="32"/>
        <v>0</v>
      </c>
      <c r="S201" s="142">
        <v>0</v>
      </c>
      <c r="T201" s="143">
        <f t="shared" si="3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44" t="s">
        <v>187</v>
      </c>
      <c r="AT201" s="144" t="s">
        <v>183</v>
      </c>
      <c r="AU201" s="144" t="s">
        <v>79</v>
      </c>
      <c r="AY201" s="14" t="s">
        <v>182</v>
      </c>
      <c r="BE201" s="145">
        <f t="shared" si="34"/>
        <v>4872</v>
      </c>
      <c r="BF201" s="145">
        <f t="shared" si="35"/>
        <v>0</v>
      </c>
      <c r="BG201" s="145">
        <f t="shared" si="36"/>
        <v>0</v>
      </c>
      <c r="BH201" s="145">
        <f t="shared" si="37"/>
        <v>0</v>
      </c>
      <c r="BI201" s="145">
        <f t="shared" si="38"/>
        <v>0</v>
      </c>
      <c r="BJ201" s="14" t="s">
        <v>77</v>
      </c>
      <c r="BK201" s="145">
        <f t="shared" si="39"/>
        <v>4872</v>
      </c>
      <c r="BL201" s="14" t="s">
        <v>187</v>
      </c>
      <c r="BM201" s="144" t="s">
        <v>1352</v>
      </c>
    </row>
    <row r="202" spans="1:65" s="2" customFormat="1" ht="16.5" customHeight="1">
      <c r="A202" s="26"/>
      <c r="B202" s="132"/>
      <c r="C202" s="133" t="s">
        <v>312</v>
      </c>
      <c r="D202" s="133" t="s">
        <v>183</v>
      </c>
      <c r="E202" s="134" t="s">
        <v>1353</v>
      </c>
      <c r="F202" s="135" t="s">
        <v>1354</v>
      </c>
      <c r="G202" s="136" t="s">
        <v>1277</v>
      </c>
      <c r="H202" s="137">
        <v>1</v>
      </c>
      <c r="I202" s="138">
        <v>3066</v>
      </c>
      <c r="J202" s="138">
        <f t="shared" si="30"/>
        <v>3066</v>
      </c>
      <c r="K202" s="139"/>
      <c r="L202" s="27"/>
      <c r="M202" s="140" t="s">
        <v>1</v>
      </c>
      <c r="N202" s="141" t="s">
        <v>34</v>
      </c>
      <c r="O202" s="142">
        <v>0</v>
      </c>
      <c r="P202" s="142">
        <f t="shared" si="31"/>
        <v>0</v>
      </c>
      <c r="Q202" s="142">
        <v>0</v>
      </c>
      <c r="R202" s="142">
        <f t="shared" si="32"/>
        <v>0</v>
      </c>
      <c r="S202" s="142">
        <v>0</v>
      </c>
      <c r="T202" s="143">
        <f t="shared" si="3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44" t="s">
        <v>187</v>
      </c>
      <c r="AT202" s="144" t="s">
        <v>183</v>
      </c>
      <c r="AU202" s="144" t="s">
        <v>79</v>
      </c>
      <c r="AY202" s="14" t="s">
        <v>182</v>
      </c>
      <c r="BE202" s="145">
        <f t="shared" si="34"/>
        <v>3066</v>
      </c>
      <c r="BF202" s="145">
        <f t="shared" si="35"/>
        <v>0</v>
      </c>
      <c r="BG202" s="145">
        <f t="shared" si="36"/>
        <v>0</v>
      </c>
      <c r="BH202" s="145">
        <f t="shared" si="37"/>
        <v>0</v>
      </c>
      <c r="BI202" s="145">
        <f t="shared" si="38"/>
        <v>0</v>
      </c>
      <c r="BJ202" s="14" t="s">
        <v>77</v>
      </c>
      <c r="BK202" s="145">
        <f t="shared" si="39"/>
        <v>3066</v>
      </c>
      <c r="BL202" s="14" t="s">
        <v>187</v>
      </c>
      <c r="BM202" s="144" t="s">
        <v>1355</v>
      </c>
    </row>
    <row r="203" spans="1:65" s="2" customFormat="1" ht="16.5" customHeight="1">
      <c r="A203" s="26"/>
      <c r="B203" s="132"/>
      <c r="C203" s="133" t="s">
        <v>463</v>
      </c>
      <c r="D203" s="133" t="s">
        <v>183</v>
      </c>
      <c r="E203" s="134" t="s">
        <v>1356</v>
      </c>
      <c r="F203" s="135" t="s">
        <v>1357</v>
      </c>
      <c r="G203" s="136" t="s">
        <v>1277</v>
      </c>
      <c r="H203" s="137">
        <v>1</v>
      </c>
      <c r="I203" s="138">
        <v>2257.5</v>
      </c>
      <c r="J203" s="138">
        <f t="shared" si="30"/>
        <v>2257.5</v>
      </c>
      <c r="K203" s="139"/>
      <c r="L203" s="27"/>
      <c r="M203" s="156" t="s">
        <v>1</v>
      </c>
      <c r="N203" s="157" t="s">
        <v>34</v>
      </c>
      <c r="O203" s="158">
        <v>0</v>
      </c>
      <c r="P203" s="158">
        <f t="shared" si="31"/>
        <v>0</v>
      </c>
      <c r="Q203" s="158">
        <v>0</v>
      </c>
      <c r="R203" s="158">
        <f t="shared" si="32"/>
        <v>0</v>
      </c>
      <c r="S203" s="158">
        <v>0</v>
      </c>
      <c r="T203" s="159">
        <f t="shared" si="3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44" t="s">
        <v>187</v>
      </c>
      <c r="AT203" s="144" t="s">
        <v>183</v>
      </c>
      <c r="AU203" s="144" t="s">
        <v>79</v>
      </c>
      <c r="AY203" s="14" t="s">
        <v>182</v>
      </c>
      <c r="BE203" s="145">
        <f t="shared" si="34"/>
        <v>2257.5</v>
      </c>
      <c r="BF203" s="145">
        <f t="shared" si="35"/>
        <v>0</v>
      </c>
      <c r="BG203" s="145">
        <f t="shared" si="36"/>
        <v>0</v>
      </c>
      <c r="BH203" s="145">
        <f t="shared" si="37"/>
        <v>0</v>
      </c>
      <c r="BI203" s="145">
        <f t="shared" si="38"/>
        <v>0</v>
      </c>
      <c r="BJ203" s="14" t="s">
        <v>77</v>
      </c>
      <c r="BK203" s="145">
        <f t="shared" si="39"/>
        <v>2257.5</v>
      </c>
      <c r="BL203" s="14" t="s">
        <v>187</v>
      </c>
      <c r="BM203" s="144" t="s">
        <v>1358</v>
      </c>
    </row>
    <row r="204" spans="1:65" s="2" customFormat="1" ht="6.95" customHeight="1">
      <c r="A204" s="26"/>
      <c r="B204" s="41"/>
      <c r="C204" s="42"/>
      <c r="D204" s="42"/>
      <c r="E204" s="42"/>
      <c r="F204" s="42"/>
      <c r="G204" s="42"/>
      <c r="H204" s="42"/>
      <c r="I204" s="42"/>
      <c r="J204" s="42"/>
      <c r="K204" s="42"/>
      <c r="L204" s="27"/>
      <c r="M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</row>
  </sheetData>
  <autoFilter ref="C120:K203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59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97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1359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ROUND(J132, 2)</f>
        <v>1332172.82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ROUND((SUM(BE132:BE258)),  2)</f>
        <v>1332172.82</v>
      </c>
      <c r="G33" s="26"/>
      <c r="H33" s="26"/>
      <c r="I33" s="95">
        <v>0.21</v>
      </c>
      <c r="J33" s="94">
        <f>ROUND(((SUM(BE132:BE258))*I33),  2)</f>
        <v>279756.28999999998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ROUND((SUM(BF132:BF258)),  2)</f>
        <v>0</v>
      </c>
      <c r="G34" s="26"/>
      <c r="H34" s="26"/>
      <c r="I34" s="95">
        <v>0.15</v>
      </c>
      <c r="J34" s="94">
        <f>ROUND(((SUM(BF132:BF258))*I34),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ROUND((SUM(BG132:BG258)),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ROUND((SUM(BH132:BH258)),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ROUND((SUM(BI132:BI258)),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1611929.11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07 - ZTI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J132</f>
        <v>1332172.82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2:12" s="9" customFormat="1" ht="24.95" customHeight="1">
      <c r="B97" s="107"/>
      <c r="D97" s="108" t="s">
        <v>1360</v>
      </c>
      <c r="E97" s="109"/>
      <c r="F97" s="109"/>
      <c r="G97" s="109"/>
      <c r="H97" s="109"/>
      <c r="I97" s="109"/>
      <c r="J97" s="110">
        <f>J133</f>
        <v>77003.009999999995</v>
      </c>
      <c r="L97" s="107"/>
    </row>
    <row r="98" spans="2:12" s="12" customFormat="1" ht="19.899999999999999" customHeight="1">
      <c r="B98" s="160"/>
      <c r="D98" s="161" t="s">
        <v>1361</v>
      </c>
      <c r="E98" s="162"/>
      <c r="F98" s="162"/>
      <c r="G98" s="162"/>
      <c r="H98" s="162"/>
      <c r="I98" s="162"/>
      <c r="J98" s="163">
        <f>J134</f>
        <v>19900.649999999998</v>
      </c>
      <c r="L98" s="160"/>
    </row>
    <row r="99" spans="2:12" s="12" customFormat="1" ht="19.899999999999999" customHeight="1">
      <c r="B99" s="160"/>
      <c r="D99" s="161" t="s">
        <v>1362</v>
      </c>
      <c r="E99" s="162"/>
      <c r="F99" s="162"/>
      <c r="G99" s="162"/>
      <c r="H99" s="162"/>
      <c r="I99" s="162"/>
      <c r="J99" s="163">
        <f>J143</f>
        <v>20427.150000000001</v>
      </c>
      <c r="L99" s="160"/>
    </row>
    <row r="100" spans="2:12" s="12" customFormat="1" ht="19.899999999999999" customHeight="1">
      <c r="B100" s="160"/>
      <c r="D100" s="161" t="s">
        <v>1363</v>
      </c>
      <c r="E100" s="162"/>
      <c r="F100" s="162"/>
      <c r="G100" s="162"/>
      <c r="H100" s="162"/>
      <c r="I100" s="162"/>
      <c r="J100" s="163">
        <f>J145</f>
        <v>3008.77</v>
      </c>
      <c r="L100" s="160"/>
    </row>
    <row r="101" spans="2:12" s="12" customFormat="1" ht="19.899999999999999" customHeight="1">
      <c r="B101" s="160"/>
      <c r="D101" s="161" t="s">
        <v>1364</v>
      </c>
      <c r="E101" s="162"/>
      <c r="F101" s="162"/>
      <c r="G101" s="162"/>
      <c r="H101" s="162"/>
      <c r="I101" s="162"/>
      <c r="J101" s="163">
        <f>J147</f>
        <v>33666.439999999995</v>
      </c>
      <c r="L101" s="160"/>
    </row>
    <row r="102" spans="2:12" s="12" customFormat="1" ht="14.85" customHeight="1">
      <c r="B102" s="160"/>
      <c r="D102" s="161" t="s">
        <v>1365</v>
      </c>
      <c r="E102" s="162"/>
      <c r="F102" s="162"/>
      <c r="G102" s="162"/>
      <c r="H102" s="162"/>
      <c r="I102" s="162"/>
      <c r="J102" s="163">
        <f>J148</f>
        <v>9129.5</v>
      </c>
      <c r="L102" s="160"/>
    </row>
    <row r="103" spans="2:12" s="12" customFormat="1" ht="14.85" customHeight="1">
      <c r="B103" s="160"/>
      <c r="D103" s="161" t="s">
        <v>1366</v>
      </c>
      <c r="E103" s="162"/>
      <c r="F103" s="162"/>
      <c r="G103" s="162"/>
      <c r="H103" s="162"/>
      <c r="I103" s="162"/>
      <c r="J103" s="163">
        <f>J150</f>
        <v>2500</v>
      </c>
      <c r="L103" s="160"/>
    </row>
    <row r="104" spans="2:12" s="12" customFormat="1" ht="14.85" customHeight="1">
      <c r="B104" s="160"/>
      <c r="D104" s="161" t="s">
        <v>1367</v>
      </c>
      <c r="E104" s="162"/>
      <c r="F104" s="162"/>
      <c r="G104" s="162"/>
      <c r="H104" s="162"/>
      <c r="I104" s="162"/>
      <c r="J104" s="163">
        <f>J152</f>
        <v>20681.089999999997</v>
      </c>
      <c r="L104" s="160"/>
    </row>
    <row r="105" spans="2:12" s="12" customFormat="1" ht="14.85" customHeight="1">
      <c r="B105" s="160"/>
      <c r="D105" s="161" t="s">
        <v>1368</v>
      </c>
      <c r="E105" s="162"/>
      <c r="F105" s="162"/>
      <c r="G105" s="162"/>
      <c r="H105" s="162"/>
      <c r="I105" s="162"/>
      <c r="J105" s="163">
        <f>J165</f>
        <v>1355.85</v>
      </c>
      <c r="L105" s="160"/>
    </row>
    <row r="106" spans="2:12" s="9" customFormat="1" ht="24.95" customHeight="1">
      <c r="B106" s="107"/>
      <c r="D106" s="108" t="s">
        <v>1369</v>
      </c>
      <c r="E106" s="109"/>
      <c r="F106" s="109"/>
      <c r="G106" s="109"/>
      <c r="H106" s="109"/>
      <c r="I106" s="109"/>
      <c r="J106" s="110">
        <f>J167</f>
        <v>1255169.81</v>
      </c>
      <c r="L106" s="107"/>
    </row>
    <row r="107" spans="2:12" s="12" customFormat="1" ht="19.899999999999999" customHeight="1">
      <c r="B107" s="160"/>
      <c r="D107" s="161" t="s">
        <v>1370</v>
      </c>
      <c r="E107" s="162"/>
      <c r="F107" s="162"/>
      <c r="G107" s="162"/>
      <c r="H107" s="162"/>
      <c r="I107" s="162"/>
      <c r="J107" s="163">
        <f>J168</f>
        <v>94832.849999999991</v>
      </c>
      <c r="L107" s="160"/>
    </row>
    <row r="108" spans="2:12" s="12" customFormat="1" ht="19.899999999999999" customHeight="1">
      <c r="B108" s="160"/>
      <c r="D108" s="161" t="s">
        <v>1371</v>
      </c>
      <c r="E108" s="162"/>
      <c r="F108" s="162"/>
      <c r="G108" s="162"/>
      <c r="H108" s="162"/>
      <c r="I108" s="162"/>
      <c r="J108" s="163">
        <f>J177</f>
        <v>193936.47000000003</v>
      </c>
      <c r="L108" s="160"/>
    </row>
    <row r="109" spans="2:12" s="12" customFormat="1" ht="19.899999999999999" customHeight="1">
      <c r="B109" s="160"/>
      <c r="D109" s="161" t="s">
        <v>1372</v>
      </c>
      <c r="E109" s="162"/>
      <c r="F109" s="162"/>
      <c r="G109" s="162"/>
      <c r="H109" s="162"/>
      <c r="I109" s="162"/>
      <c r="J109" s="163">
        <f>J196</f>
        <v>309373.49000000005</v>
      </c>
      <c r="L109" s="160"/>
    </row>
    <row r="110" spans="2:12" s="12" customFormat="1" ht="19.899999999999999" customHeight="1">
      <c r="B110" s="160"/>
      <c r="D110" s="161" t="s">
        <v>1373</v>
      </c>
      <c r="E110" s="162"/>
      <c r="F110" s="162"/>
      <c r="G110" s="162"/>
      <c r="H110" s="162"/>
      <c r="I110" s="162"/>
      <c r="J110" s="163">
        <f>J219</f>
        <v>11093.25</v>
      </c>
      <c r="L110" s="160"/>
    </row>
    <row r="111" spans="2:12" s="12" customFormat="1" ht="19.899999999999999" customHeight="1">
      <c r="B111" s="160"/>
      <c r="D111" s="161" t="s">
        <v>1374</v>
      </c>
      <c r="E111" s="162"/>
      <c r="F111" s="162"/>
      <c r="G111" s="162"/>
      <c r="H111" s="162"/>
      <c r="I111" s="162"/>
      <c r="J111" s="163">
        <f>J222</f>
        <v>610197</v>
      </c>
      <c r="L111" s="160"/>
    </row>
    <row r="112" spans="2:12" s="12" customFormat="1" ht="19.899999999999999" customHeight="1">
      <c r="B112" s="160"/>
      <c r="D112" s="161" t="s">
        <v>1375</v>
      </c>
      <c r="E112" s="162"/>
      <c r="F112" s="162"/>
      <c r="G112" s="162"/>
      <c r="H112" s="162"/>
      <c r="I112" s="162"/>
      <c r="J112" s="163">
        <f>J256</f>
        <v>35736.75</v>
      </c>
      <c r="L112" s="160"/>
    </row>
    <row r="113" spans="1:31" s="2" customFormat="1" ht="21.7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6.95" customHeight="1">
      <c r="A114" s="26"/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8" spans="1:31" s="2" customFormat="1" ht="6.95" customHeight="1">
      <c r="A118" s="26"/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24.95" customHeight="1">
      <c r="A119" s="26"/>
      <c r="B119" s="27"/>
      <c r="C119" s="18" t="s">
        <v>168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>
      <c r="A121" s="26"/>
      <c r="B121" s="27"/>
      <c r="C121" s="23" t="s">
        <v>14</v>
      </c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>
      <c r="A122" s="26"/>
      <c r="B122" s="27"/>
      <c r="C122" s="26"/>
      <c r="D122" s="26"/>
      <c r="E122" s="203" t="str">
        <f>E7</f>
        <v>Tělocvična - Chodová Planá</v>
      </c>
      <c r="F122" s="204"/>
      <c r="G122" s="204"/>
      <c r="H122" s="204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134</v>
      </c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6.5" customHeight="1">
      <c r="A124" s="26"/>
      <c r="B124" s="27"/>
      <c r="C124" s="26"/>
      <c r="D124" s="26"/>
      <c r="E124" s="171" t="str">
        <f>E9</f>
        <v>07 - ZTI</v>
      </c>
      <c r="F124" s="202"/>
      <c r="G124" s="202"/>
      <c r="H124" s="202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2" customHeight="1">
      <c r="A126" s="26"/>
      <c r="B126" s="27"/>
      <c r="C126" s="23" t="s">
        <v>18</v>
      </c>
      <c r="D126" s="26"/>
      <c r="E126" s="26"/>
      <c r="F126" s="21" t="str">
        <f>F12</f>
        <v xml:space="preserve"> </v>
      </c>
      <c r="G126" s="26"/>
      <c r="H126" s="26"/>
      <c r="I126" s="23" t="s">
        <v>20</v>
      </c>
      <c r="J126" s="49">
        <f>IF(J12="","",J12)</f>
        <v>43927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21</v>
      </c>
      <c r="D128" s="26"/>
      <c r="E128" s="26"/>
      <c r="F128" s="21" t="str">
        <f>E15</f>
        <v xml:space="preserve"> </v>
      </c>
      <c r="G128" s="26"/>
      <c r="H128" s="26"/>
      <c r="I128" s="23" t="s">
        <v>25</v>
      </c>
      <c r="J128" s="24" t="str">
        <f>E21</f>
        <v xml:space="preserve"> </v>
      </c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5.2" customHeight="1">
      <c r="A129" s="26"/>
      <c r="B129" s="27"/>
      <c r="C129" s="23" t="s">
        <v>24</v>
      </c>
      <c r="D129" s="26"/>
      <c r="E129" s="26"/>
      <c r="F129" s="21" t="str">
        <f>IF(E18="","",E18)</f>
        <v>S&amp;H stavební a obchodní firma, spol. s.r.o.</v>
      </c>
      <c r="G129" s="26"/>
      <c r="H129" s="26"/>
      <c r="I129" s="23" t="s">
        <v>27</v>
      </c>
      <c r="J129" s="24" t="str">
        <f>E24</f>
        <v xml:space="preserve"> </v>
      </c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0.3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10" customFormat="1" ht="29.25" customHeight="1">
      <c r="A131" s="111"/>
      <c r="B131" s="112"/>
      <c r="C131" s="113" t="s">
        <v>169</v>
      </c>
      <c r="D131" s="114" t="s">
        <v>54</v>
      </c>
      <c r="E131" s="114" t="s">
        <v>50</v>
      </c>
      <c r="F131" s="114" t="s">
        <v>51</v>
      </c>
      <c r="G131" s="114" t="s">
        <v>170</v>
      </c>
      <c r="H131" s="114" t="s">
        <v>171</v>
      </c>
      <c r="I131" s="114" t="s">
        <v>172</v>
      </c>
      <c r="J131" s="115" t="s">
        <v>138</v>
      </c>
      <c r="K131" s="116" t="s">
        <v>173</v>
      </c>
      <c r="L131" s="117"/>
      <c r="M131" s="56" t="s">
        <v>1</v>
      </c>
      <c r="N131" s="57" t="s">
        <v>33</v>
      </c>
      <c r="O131" s="57" t="s">
        <v>174</v>
      </c>
      <c r="P131" s="57" t="s">
        <v>175</v>
      </c>
      <c r="Q131" s="57" t="s">
        <v>176</v>
      </c>
      <c r="R131" s="57" t="s">
        <v>177</v>
      </c>
      <c r="S131" s="57" t="s">
        <v>178</v>
      </c>
      <c r="T131" s="58" t="s">
        <v>179</v>
      </c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</row>
    <row r="132" spans="1:65" s="2" customFormat="1" ht="22.9" customHeight="1">
      <c r="A132" s="26"/>
      <c r="B132" s="27"/>
      <c r="C132" s="63" t="s">
        <v>180</v>
      </c>
      <c r="D132" s="26"/>
      <c r="E132" s="26"/>
      <c r="F132" s="26"/>
      <c r="G132" s="26"/>
      <c r="H132" s="26"/>
      <c r="I132" s="26"/>
      <c r="J132" s="118">
        <f>BK132</f>
        <v>1332172.82</v>
      </c>
      <c r="K132" s="26"/>
      <c r="L132" s="27"/>
      <c r="M132" s="59"/>
      <c r="N132" s="50"/>
      <c r="O132" s="60"/>
      <c r="P132" s="119">
        <f>P133+P167</f>
        <v>141.584756</v>
      </c>
      <c r="Q132" s="60"/>
      <c r="R132" s="119">
        <f>R133+R167</f>
        <v>19.217174</v>
      </c>
      <c r="S132" s="60"/>
      <c r="T132" s="120">
        <f>T133+T167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T132" s="14" t="s">
        <v>68</v>
      </c>
      <c r="AU132" s="14" t="s">
        <v>140</v>
      </c>
      <c r="BK132" s="121">
        <f>BK133+BK167</f>
        <v>1332172.82</v>
      </c>
    </row>
    <row r="133" spans="1:65" s="11" customFormat="1" ht="25.9" customHeight="1">
      <c r="B133" s="122"/>
      <c r="D133" s="123" t="s">
        <v>68</v>
      </c>
      <c r="E133" s="124" t="s">
        <v>1137</v>
      </c>
      <c r="F133" s="124" t="s">
        <v>1376</v>
      </c>
      <c r="J133" s="125">
        <f>BK133</f>
        <v>77003.009999999995</v>
      </c>
      <c r="L133" s="122"/>
      <c r="M133" s="126"/>
      <c r="N133" s="127"/>
      <c r="O133" s="127"/>
      <c r="P133" s="128">
        <f>P134+P143+P145+P147</f>
        <v>141.584756</v>
      </c>
      <c r="Q133" s="127"/>
      <c r="R133" s="128">
        <f>R134+R143+R145+R147</f>
        <v>19.217174</v>
      </c>
      <c r="S133" s="127"/>
      <c r="T133" s="129">
        <f>T134+T143+T145+T147</f>
        <v>0</v>
      </c>
      <c r="AR133" s="123" t="s">
        <v>77</v>
      </c>
      <c r="AT133" s="130" t="s">
        <v>68</v>
      </c>
      <c r="AU133" s="130" t="s">
        <v>69</v>
      </c>
      <c r="AY133" s="123" t="s">
        <v>182</v>
      </c>
      <c r="BK133" s="131">
        <f>BK134+BK143+BK145+BK147</f>
        <v>77003.009999999995</v>
      </c>
    </row>
    <row r="134" spans="1:65" s="11" customFormat="1" ht="22.9" customHeight="1">
      <c r="B134" s="122"/>
      <c r="D134" s="123" t="s">
        <v>68</v>
      </c>
      <c r="E134" s="164" t="s">
        <v>77</v>
      </c>
      <c r="F134" s="164" t="s">
        <v>181</v>
      </c>
      <c r="J134" s="165">
        <f>BK134</f>
        <v>19900.649999999998</v>
      </c>
      <c r="L134" s="122"/>
      <c r="M134" s="126"/>
      <c r="N134" s="127"/>
      <c r="O134" s="127"/>
      <c r="P134" s="128">
        <f>SUM(P135:P142)</f>
        <v>26.881344000000006</v>
      </c>
      <c r="Q134" s="127"/>
      <c r="R134" s="128">
        <f>SUM(R135:R142)</f>
        <v>10.195</v>
      </c>
      <c r="S134" s="127"/>
      <c r="T134" s="129">
        <f>SUM(T135:T142)</f>
        <v>0</v>
      </c>
      <c r="AR134" s="123" t="s">
        <v>77</v>
      </c>
      <c r="AT134" s="130" t="s">
        <v>68</v>
      </c>
      <c r="AU134" s="130" t="s">
        <v>77</v>
      </c>
      <c r="AY134" s="123" t="s">
        <v>182</v>
      </c>
      <c r="BK134" s="131">
        <f>SUM(BK135:BK142)</f>
        <v>19900.649999999998</v>
      </c>
    </row>
    <row r="135" spans="1:65" s="2" customFormat="1" ht="16.5" customHeight="1">
      <c r="A135" s="26"/>
      <c r="B135" s="132"/>
      <c r="C135" s="133" t="s">
        <v>77</v>
      </c>
      <c r="D135" s="133" t="s">
        <v>183</v>
      </c>
      <c r="E135" s="134" t="s">
        <v>222</v>
      </c>
      <c r="F135" s="135" t="s">
        <v>223</v>
      </c>
      <c r="G135" s="136" t="s">
        <v>209</v>
      </c>
      <c r="H135" s="137">
        <v>16.992000000000001</v>
      </c>
      <c r="I135" s="138">
        <v>690.18</v>
      </c>
      <c r="J135" s="138">
        <f t="shared" ref="J135:J142" si="0">ROUND(I135*H135,2)</f>
        <v>11727.54</v>
      </c>
      <c r="K135" s="139"/>
      <c r="L135" s="27"/>
      <c r="M135" s="140" t="s">
        <v>1</v>
      </c>
      <c r="N135" s="141" t="s">
        <v>34</v>
      </c>
      <c r="O135" s="142">
        <v>1.1220000000000001</v>
      </c>
      <c r="P135" s="142">
        <f t="shared" ref="P135:P142" si="1">O135*H135</f>
        <v>19.065024000000001</v>
      </c>
      <c r="Q135" s="142">
        <v>0</v>
      </c>
      <c r="R135" s="142">
        <f t="shared" ref="R135:R142" si="2">Q135*H135</f>
        <v>0</v>
      </c>
      <c r="S135" s="142">
        <v>0</v>
      </c>
      <c r="T135" s="143">
        <f t="shared" ref="T135:T142" si="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4" t="s">
        <v>187</v>
      </c>
      <c r="AT135" s="144" t="s">
        <v>183</v>
      </c>
      <c r="AU135" s="144" t="s">
        <v>79</v>
      </c>
      <c r="AY135" s="14" t="s">
        <v>182</v>
      </c>
      <c r="BE135" s="145">
        <f t="shared" ref="BE135:BE142" si="4">IF(N135="základní",J135,0)</f>
        <v>11727.54</v>
      </c>
      <c r="BF135" s="145">
        <f t="shared" ref="BF135:BF142" si="5">IF(N135="snížená",J135,0)</f>
        <v>0</v>
      </c>
      <c r="BG135" s="145">
        <f t="shared" ref="BG135:BG142" si="6">IF(N135="zákl. přenesená",J135,0)</f>
        <v>0</v>
      </c>
      <c r="BH135" s="145">
        <f t="shared" ref="BH135:BH142" si="7">IF(N135="sníž. přenesená",J135,0)</f>
        <v>0</v>
      </c>
      <c r="BI135" s="145">
        <f t="shared" ref="BI135:BI142" si="8">IF(N135="nulová",J135,0)</f>
        <v>0</v>
      </c>
      <c r="BJ135" s="14" t="s">
        <v>77</v>
      </c>
      <c r="BK135" s="145">
        <f t="shared" ref="BK135:BK142" si="9">ROUND(I135*H135,2)</f>
        <v>11727.54</v>
      </c>
      <c r="BL135" s="14" t="s">
        <v>187</v>
      </c>
      <c r="BM135" s="144" t="s">
        <v>79</v>
      </c>
    </row>
    <row r="136" spans="1:65" s="2" customFormat="1" ht="21.75" customHeight="1">
      <c r="A136" s="26"/>
      <c r="B136" s="132"/>
      <c r="C136" s="133" t="s">
        <v>79</v>
      </c>
      <c r="D136" s="133" t="s">
        <v>183</v>
      </c>
      <c r="E136" s="134" t="s">
        <v>254</v>
      </c>
      <c r="F136" s="135" t="s">
        <v>255</v>
      </c>
      <c r="G136" s="136" t="s">
        <v>209</v>
      </c>
      <c r="H136" s="137">
        <v>5.6639999999999997</v>
      </c>
      <c r="I136" s="138">
        <v>259.22000000000003</v>
      </c>
      <c r="J136" s="138">
        <f t="shared" si="0"/>
        <v>1468.22</v>
      </c>
      <c r="K136" s="139"/>
      <c r="L136" s="27"/>
      <c r="M136" s="140" t="s">
        <v>1</v>
      </c>
      <c r="N136" s="141" t="s">
        <v>34</v>
      </c>
      <c r="O136" s="142">
        <v>8.6999999999999994E-2</v>
      </c>
      <c r="P136" s="142">
        <f t="shared" si="1"/>
        <v>0.49276799999999993</v>
      </c>
      <c r="Q136" s="142">
        <v>0</v>
      </c>
      <c r="R136" s="142">
        <f t="shared" si="2"/>
        <v>0</v>
      </c>
      <c r="S136" s="142">
        <v>0</v>
      </c>
      <c r="T136" s="143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4" t="s">
        <v>187</v>
      </c>
      <c r="AT136" s="144" t="s">
        <v>183</v>
      </c>
      <c r="AU136" s="144" t="s">
        <v>79</v>
      </c>
      <c r="AY136" s="14" t="s">
        <v>182</v>
      </c>
      <c r="BE136" s="145">
        <f t="shared" si="4"/>
        <v>1468.22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4" t="s">
        <v>77</v>
      </c>
      <c r="BK136" s="145">
        <f t="shared" si="9"/>
        <v>1468.22</v>
      </c>
      <c r="BL136" s="14" t="s">
        <v>187</v>
      </c>
      <c r="BM136" s="144" t="s">
        <v>187</v>
      </c>
    </row>
    <row r="137" spans="1:65" s="2" customFormat="1" ht="16.5" customHeight="1">
      <c r="A137" s="26"/>
      <c r="B137" s="132"/>
      <c r="C137" s="133" t="s">
        <v>190</v>
      </c>
      <c r="D137" s="133" t="s">
        <v>183</v>
      </c>
      <c r="E137" s="134" t="s">
        <v>257</v>
      </c>
      <c r="F137" s="135" t="s">
        <v>258</v>
      </c>
      <c r="G137" s="136" t="s">
        <v>209</v>
      </c>
      <c r="H137" s="137">
        <v>5.6639999999999997</v>
      </c>
      <c r="I137" s="138">
        <v>15.86</v>
      </c>
      <c r="J137" s="138">
        <f t="shared" si="0"/>
        <v>89.83</v>
      </c>
      <c r="K137" s="139"/>
      <c r="L137" s="27"/>
      <c r="M137" s="140" t="s">
        <v>1</v>
      </c>
      <c r="N137" s="141" t="s">
        <v>34</v>
      </c>
      <c r="O137" s="142">
        <v>5.0000000000000001E-3</v>
      </c>
      <c r="P137" s="142">
        <f t="shared" si="1"/>
        <v>2.8319999999999998E-2</v>
      </c>
      <c r="Q137" s="142">
        <v>0</v>
      </c>
      <c r="R137" s="142">
        <f t="shared" si="2"/>
        <v>0</v>
      </c>
      <c r="S137" s="142">
        <v>0</v>
      </c>
      <c r="T137" s="143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4" t="s">
        <v>187</v>
      </c>
      <c r="AT137" s="144" t="s">
        <v>183</v>
      </c>
      <c r="AU137" s="144" t="s">
        <v>79</v>
      </c>
      <c r="AY137" s="14" t="s">
        <v>182</v>
      </c>
      <c r="BE137" s="145">
        <f t="shared" si="4"/>
        <v>89.83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4" t="s">
        <v>77</v>
      </c>
      <c r="BK137" s="145">
        <f t="shared" si="9"/>
        <v>89.83</v>
      </c>
      <c r="BL137" s="14" t="s">
        <v>187</v>
      </c>
      <c r="BM137" s="144" t="s">
        <v>194</v>
      </c>
    </row>
    <row r="138" spans="1:65" s="2" customFormat="1" ht="16.5" customHeight="1">
      <c r="A138" s="26"/>
      <c r="B138" s="132"/>
      <c r="C138" s="133" t="s">
        <v>187</v>
      </c>
      <c r="D138" s="133" t="s">
        <v>183</v>
      </c>
      <c r="E138" s="134" t="s">
        <v>1377</v>
      </c>
      <c r="F138" s="135" t="s">
        <v>1378</v>
      </c>
      <c r="G138" s="136" t="s">
        <v>209</v>
      </c>
      <c r="H138" s="137">
        <v>5.6639999999999997</v>
      </c>
      <c r="I138" s="138">
        <v>138.37</v>
      </c>
      <c r="J138" s="138">
        <f t="shared" si="0"/>
        <v>783.73</v>
      </c>
      <c r="K138" s="139"/>
      <c r="L138" s="27"/>
      <c r="M138" s="140" t="s">
        <v>1</v>
      </c>
      <c r="N138" s="141" t="s">
        <v>34</v>
      </c>
      <c r="O138" s="142">
        <v>0.19700000000000001</v>
      </c>
      <c r="P138" s="142">
        <f t="shared" si="1"/>
        <v>1.1158079999999999</v>
      </c>
      <c r="Q138" s="142">
        <v>0</v>
      </c>
      <c r="R138" s="142">
        <f t="shared" si="2"/>
        <v>0</v>
      </c>
      <c r="S138" s="142">
        <v>0</v>
      </c>
      <c r="T138" s="143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4" t="s">
        <v>187</v>
      </c>
      <c r="AT138" s="144" t="s">
        <v>183</v>
      </c>
      <c r="AU138" s="144" t="s">
        <v>79</v>
      </c>
      <c r="AY138" s="14" t="s">
        <v>182</v>
      </c>
      <c r="BE138" s="145">
        <f t="shared" si="4"/>
        <v>783.73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4" t="s">
        <v>77</v>
      </c>
      <c r="BK138" s="145">
        <f t="shared" si="9"/>
        <v>783.73</v>
      </c>
      <c r="BL138" s="14" t="s">
        <v>187</v>
      </c>
      <c r="BM138" s="144" t="s">
        <v>198</v>
      </c>
    </row>
    <row r="139" spans="1:65" s="2" customFormat="1" ht="16.5" customHeight="1">
      <c r="A139" s="26"/>
      <c r="B139" s="132"/>
      <c r="C139" s="133" t="s">
        <v>199</v>
      </c>
      <c r="D139" s="133" t="s">
        <v>183</v>
      </c>
      <c r="E139" s="134" t="s">
        <v>268</v>
      </c>
      <c r="F139" s="135" t="s">
        <v>269</v>
      </c>
      <c r="G139" s="136" t="s">
        <v>209</v>
      </c>
      <c r="H139" s="137">
        <v>11.327999999999999</v>
      </c>
      <c r="I139" s="138">
        <v>127.25</v>
      </c>
      <c r="J139" s="138">
        <f t="shared" si="0"/>
        <v>1441.49</v>
      </c>
      <c r="K139" s="139"/>
      <c r="L139" s="27"/>
      <c r="M139" s="140" t="s">
        <v>1</v>
      </c>
      <c r="N139" s="141" t="s">
        <v>34</v>
      </c>
      <c r="O139" s="142">
        <v>0.32800000000000001</v>
      </c>
      <c r="P139" s="142">
        <f t="shared" si="1"/>
        <v>3.7155839999999998</v>
      </c>
      <c r="Q139" s="142">
        <v>0</v>
      </c>
      <c r="R139" s="142">
        <f t="shared" si="2"/>
        <v>0</v>
      </c>
      <c r="S139" s="142">
        <v>0</v>
      </c>
      <c r="T139" s="143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4" t="s">
        <v>187</v>
      </c>
      <c r="AT139" s="144" t="s">
        <v>183</v>
      </c>
      <c r="AU139" s="144" t="s">
        <v>79</v>
      </c>
      <c r="AY139" s="14" t="s">
        <v>182</v>
      </c>
      <c r="BE139" s="145">
        <f t="shared" si="4"/>
        <v>1441.49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4" t="s">
        <v>77</v>
      </c>
      <c r="BK139" s="145">
        <f t="shared" si="9"/>
        <v>1441.49</v>
      </c>
      <c r="BL139" s="14" t="s">
        <v>187</v>
      </c>
      <c r="BM139" s="144" t="s">
        <v>104</v>
      </c>
    </row>
    <row r="140" spans="1:65" s="2" customFormat="1" ht="16.5" customHeight="1">
      <c r="A140" s="26"/>
      <c r="B140" s="132"/>
      <c r="C140" s="133" t="s">
        <v>194</v>
      </c>
      <c r="D140" s="133" t="s">
        <v>183</v>
      </c>
      <c r="E140" s="134" t="s">
        <v>1379</v>
      </c>
      <c r="F140" s="135" t="s">
        <v>1380</v>
      </c>
      <c r="G140" s="136" t="s">
        <v>209</v>
      </c>
      <c r="H140" s="137">
        <v>5.6639999999999997</v>
      </c>
      <c r="I140" s="138">
        <v>188.25</v>
      </c>
      <c r="J140" s="138">
        <f t="shared" si="0"/>
        <v>1066.25</v>
      </c>
      <c r="K140" s="139"/>
      <c r="L140" s="27"/>
      <c r="M140" s="140" t="s">
        <v>1</v>
      </c>
      <c r="N140" s="141" t="s">
        <v>34</v>
      </c>
      <c r="O140" s="142">
        <v>0.435</v>
      </c>
      <c r="P140" s="142">
        <f t="shared" si="1"/>
        <v>2.4638399999999998</v>
      </c>
      <c r="Q140" s="142">
        <v>0</v>
      </c>
      <c r="R140" s="142">
        <f t="shared" si="2"/>
        <v>0</v>
      </c>
      <c r="S140" s="142">
        <v>0</v>
      </c>
      <c r="T140" s="143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4" t="s">
        <v>187</v>
      </c>
      <c r="AT140" s="144" t="s">
        <v>183</v>
      </c>
      <c r="AU140" s="144" t="s">
        <v>79</v>
      </c>
      <c r="AY140" s="14" t="s">
        <v>182</v>
      </c>
      <c r="BE140" s="145">
        <f t="shared" si="4"/>
        <v>1066.25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4" t="s">
        <v>77</v>
      </c>
      <c r="BK140" s="145">
        <f t="shared" si="9"/>
        <v>1066.25</v>
      </c>
      <c r="BL140" s="14" t="s">
        <v>187</v>
      </c>
      <c r="BM140" s="144" t="s">
        <v>110</v>
      </c>
    </row>
    <row r="141" spans="1:65" s="2" customFormat="1" ht="16.5" customHeight="1">
      <c r="A141" s="26"/>
      <c r="B141" s="132"/>
      <c r="C141" s="146" t="s">
        <v>586</v>
      </c>
      <c r="D141" s="146" t="s">
        <v>272</v>
      </c>
      <c r="E141" s="147" t="s">
        <v>1381</v>
      </c>
      <c r="F141" s="148" t="s">
        <v>1382</v>
      </c>
      <c r="G141" s="149" t="s">
        <v>275</v>
      </c>
      <c r="H141" s="150">
        <v>10.195</v>
      </c>
      <c r="I141" s="151">
        <v>226</v>
      </c>
      <c r="J141" s="151">
        <f t="shared" si="0"/>
        <v>2304.0700000000002</v>
      </c>
      <c r="K141" s="152"/>
      <c r="L141" s="153"/>
      <c r="M141" s="154" t="s">
        <v>1</v>
      </c>
      <c r="N141" s="155" t="s">
        <v>34</v>
      </c>
      <c r="O141" s="142">
        <v>0</v>
      </c>
      <c r="P141" s="142">
        <f t="shared" si="1"/>
        <v>0</v>
      </c>
      <c r="Q141" s="142">
        <v>1</v>
      </c>
      <c r="R141" s="142">
        <f t="shared" si="2"/>
        <v>10.195</v>
      </c>
      <c r="S141" s="142">
        <v>0</v>
      </c>
      <c r="T141" s="143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4" t="s">
        <v>198</v>
      </c>
      <c r="AT141" s="144" t="s">
        <v>272</v>
      </c>
      <c r="AU141" s="144" t="s">
        <v>79</v>
      </c>
      <c r="AY141" s="14" t="s">
        <v>182</v>
      </c>
      <c r="BE141" s="145">
        <f t="shared" si="4"/>
        <v>2304.0700000000002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4" t="s">
        <v>77</v>
      </c>
      <c r="BK141" s="145">
        <f t="shared" si="9"/>
        <v>2304.0700000000002</v>
      </c>
      <c r="BL141" s="14" t="s">
        <v>187</v>
      </c>
      <c r="BM141" s="144" t="s">
        <v>1383</v>
      </c>
    </row>
    <row r="142" spans="1:65" s="2" customFormat="1" ht="16.5" customHeight="1">
      <c r="A142" s="26"/>
      <c r="B142" s="132"/>
      <c r="C142" s="133" t="s">
        <v>198</v>
      </c>
      <c r="D142" s="133" t="s">
        <v>183</v>
      </c>
      <c r="E142" s="134" t="s">
        <v>1384</v>
      </c>
      <c r="F142" s="135" t="s">
        <v>1385</v>
      </c>
      <c r="G142" s="136" t="s">
        <v>209</v>
      </c>
      <c r="H142" s="137">
        <v>5.6639999999999997</v>
      </c>
      <c r="I142" s="138">
        <v>180</v>
      </c>
      <c r="J142" s="138">
        <f t="shared" si="0"/>
        <v>1019.52</v>
      </c>
      <c r="K142" s="139"/>
      <c r="L142" s="27"/>
      <c r="M142" s="140" t="s">
        <v>1</v>
      </c>
      <c r="N142" s="141" t="s">
        <v>34</v>
      </c>
      <c r="O142" s="142">
        <v>0</v>
      </c>
      <c r="P142" s="142">
        <f t="shared" si="1"/>
        <v>0</v>
      </c>
      <c r="Q142" s="142">
        <v>0</v>
      </c>
      <c r="R142" s="142">
        <f t="shared" si="2"/>
        <v>0</v>
      </c>
      <c r="S142" s="142">
        <v>0</v>
      </c>
      <c r="T142" s="143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4" t="s">
        <v>187</v>
      </c>
      <c r="AT142" s="144" t="s">
        <v>183</v>
      </c>
      <c r="AU142" s="144" t="s">
        <v>79</v>
      </c>
      <c r="AY142" s="14" t="s">
        <v>182</v>
      </c>
      <c r="BE142" s="145">
        <f t="shared" si="4"/>
        <v>1019.52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4" t="s">
        <v>77</v>
      </c>
      <c r="BK142" s="145">
        <f t="shared" si="9"/>
        <v>1019.52</v>
      </c>
      <c r="BL142" s="14" t="s">
        <v>187</v>
      </c>
      <c r="BM142" s="144" t="s">
        <v>121</v>
      </c>
    </row>
    <row r="143" spans="1:65" s="11" customFormat="1" ht="22.9" customHeight="1">
      <c r="B143" s="122"/>
      <c r="D143" s="123" t="s">
        <v>68</v>
      </c>
      <c r="E143" s="164" t="s">
        <v>190</v>
      </c>
      <c r="F143" s="164" t="s">
        <v>355</v>
      </c>
      <c r="J143" s="165">
        <f>BK143</f>
        <v>20427.150000000001</v>
      </c>
      <c r="L143" s="122"/>
      <c r="M143" s="126"/>
      <c r="N143" s="127"/>
      <c r="O143" s="127"/>
      <c r="P143" s="128">
        <f>P144</f>
        <v>29.620360000000002</v>
      </c>
      <c r="Q143" s="127"/>
      <c r="R143" s="128">
        <f>R144</f>
        <v>6.5847540000000002</v>
      </c>
      <c r="S143" s="127"/>
      <c r="T143" s="129">
        <f>T144</f>
        <v>0</v>
      </c>
      <c r="AR143" s="123" t="s">
        <v>77</v>
      </c>
      <c r="AT143" s="130" t="s">
        <v>68</v>
      </c>
      <c r="AU143" s="130" t="s">
        <v>77</v>
      </c>
      <c r="AY143" s="123" t="s">
        <v>182</v>
      </c>
      <c r="BK143" s="131">
        <f>BK144</f>
        <v>20427.150000000001</v>
      </c>
    </row>
    <row r="144" spans="1:65" s="2" customFormat="1" ht="21.75" customHeight="1">
      <c r="A144" s="26"/>
      <c r="B144" s="132"/>
      <c r="C144" s="133" t="s">
        <v>210</v>
      </c>
      <c r="D144" s="133" t="s">
        <v>183</v>
      </c>
      <c r="E144" s="134" t="s">
        <v>1386</v>
      </c>
      <c r="F144" s="135" t="s">
        <v>1387</v>
      </c>
      <c r="G144" s="136" t="s">
        <v>236</v>
      </c>
      <c r="H144" s="137">
        <v>25.96</v>
      </c>
      <c r="I144" s="138">
        <v>786.87</v>
      </c>
      <c r="J144" s="138">
        <f>ROUND(I144*H144,2)</f>
        <v>20427.150000000001</v>
      </c>
      <c r="K144" s="139"/>
      <c r="L144" s="27"/>
      <c r="M144" s="140" t="s">
        <v>1</v>
      </c>
      <c r="N144" s="141" t="s">
        <v>34</v>
      </c>
      <c r="O144" s="142">
        <v>1.141</v>
      </c>
      <c r="P144" s="142">
        <f>O144*H144</f>
        <v>29.620360000000002</v>
      </c>
      <c r="Q144" s="142">
        <v>0.25364999999999999</v>
      </c>
      <c r="R144" s="142">
        <f>Q144*H144</f>
        <v>6.5847540000000002</v>
      </c>
      <c r="S144" s="142">
        <v>0</v>
      </c>
      <c r="T144" s="143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4" t="s">
        <v>187</v>
      </c>
      <c r="AT144" s="144" t="s">
        <v>183</v>
      </c>
      <c r="AU144" s="144" t="s">
        <v>79</v>
      </c>
      <c r="AY144" s="14" t="s">
        <v>182</v>
      </c>
      <c r="BE144" s="145">
        <f>IF(N144="základní",J144,0)</f>
        <v>20427.150000000001</v>
      </c>
      <c r="BF144" s="145">
        <f>IF(N144="snížená",J144,0)</f>
        <v>0</v>
      </c>
      <c r="BG144" s="145">
        <f>IF(N144="zákl. přenesená",J144,0)</f>
        <v>0</v>
      </c>
      <c r="BH144" s="145">
        <f>IF(N144="sníž. přenesená",J144,0)</f>
        <v>0</v>
      </c>
      <c r="BI144" s="145">
        <f>IF(N144="nulová",J144,0)</f>
        <v>0</v>
      </c>
      <c r="BJ144" s="14" t="s">
        <v>77</v>
      </c>
      <c r="BK144" s="145">
        <f>ROUND(I144*H144,2)</f>
        <v>20427.150000000001</v>
      </c>
      <c r="BL144" s="14" t="s">
        <v>187</v>
      </c>
      <c r="BM144" s="144" t="s">
        <v>127</v>
      </c>
    </row>
    <row r="145" spans="1:65" s="11" customFormat="1" ht="22.9" customHeight="1">
      <c r="B145" s="122"/>
      <c r="D145" s="123" t="s">
        <v>68</v>
      </c>
      <c r="E145" s="164" t="s">
        <v>187</v>
      </c>
      <c r="F145" s="164" t="s">
        <v>455</v>
      </c>
      <c r="J145" s="165">
        <f>BK145</f>
        <v>3008.77</v>
      </c>
      <c r="L145" s="122"/>
      <c r="M145" s="126"/>
      <c r="N145" s="127"/>
      <c r="O145" s="127"/>
      <c r="P145" s="128">
        <f>P146</f>
        <v>1.30464</v>
      </c>
      <c r="Q145" s="127"/>
      <c r="R145" s="128">
        <f>R146</f>
        <v>2.4127200000000002</v>
      </c>
      <c r="S145" s="127"/>
      <c r="T145" s="129">
        <f>T146</f>
        <v>0</v>
      </c>
      <c r="AR145" s="123" t="s">
        <v>77</v>
      </c>
      <c r="AT145" s="130" t="s">
        <v>68</v>
      </c>
      <c r="AU145" s="130" t="s">
        <v>77</v>
      </c>
      <c r="AY145" s="123" t="s">
        <v>182</v>
      </c>
      <c r="BK145" s="131">
        <f>BK146</f>
        <v>3008.77</v>
      </c>
    </row>
    <row r="146" spans="1:65" s="2" customFormat="1" ht="16.5" customHeight="1">
      <c r="A146" s="26"/>
      <c r="B146" s="132"/>
      <c r="C146" s="133" t="s">
        <v>104</v>
      </c>
      <c r="D146" s="133" t="s">
        <v>183</v>
      </c>
      <c r="E146" s="134" t="s">
        <v>1388</v>
      </c>
      <c r="F146" s="135" t="s">
        <v>1389</v>
      </c>
      <c r="G146" s="136" t="s">
        <v>209</v>
      </c>
      <c r="H146" s="137">
        <v>1.08</v>
      </c>
      <c r="I146" s="138">
        <v>2785.9</v>
      </c>
      <c r="J146" s="138">
        <f>ROUND(I146*H146,2)</f>
        <v>3008.77</v>
      </c>
      <c r="K146" s="139"/>
      <c r="L146" s="27"/>
      <c r="M146" s="140" t="s">
        <v>1</v>
      </c>
      <c r="N146" s="141" t="s">
        <v>34</v>
      </c>
      <c r="O146" s="142">
        <v>1.208</v>
      </c>
      <c r="P146" s="142">
        <f>O146*H146</f>
        <v>1.30464</v>
      </c>
      <c r="Q146" s="142">
        <v>2.234</v>
      </c>
      <c r="R146" s="142">
        <f>Q146*H146</f>
        <v>2.4127200000000002</v>
      </c>
      <c r="S146" s="142">
        <v>0</v>
      </c>
      <c r="T146" s="143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4" t="s">
        <v>187</v>
      </c>
      <c r="AT146" s="144" t="s">
        <v>183</v>
      </c>
      <c r="AU146" s="144" t="s">
        <v>79</v>
      </c>
      <c r="AY146" s="14" t="s">
        <v>182</v>
      </c>
      <c r="BE146" s="145">
        <f>IF(N146="základní",J146,0)</f>
        <v>3008.77</v>
      </c>
      <c r="BF146" s="145">
        <f>IF(N146="snížená",J146,0)</f>
        <v>0</v>
      </c>
      <c r="BG146" s="145">
        <f>IF(N146="zákl. přenesená",J146,0)</f>
        <v>0</v>
      </c>
      <c r="BH146" s="145">
        <f>IF(N146="sníž. přenesená",J146,0)</f>
        <v>0</v>
      </c>
      <c r="BI146" s="145">
        <f>IF(N146="nulová",J146,0)</f>
        <v>0</v>
      </c>
      <c r="BJ146" s="14" t="s">
        <v>77</v>
      </c>
      <c r="BK146" s="145">
        <f>ROUND(I146*H146,2)</f>
        <v>3008.77</v>
      </c>
      <c r="BL146" s="14" t="s">
        <v>187</v>
      </c>
      <c r="BM146" s="144" t="s">
        <v>215</v>
      </c>
    </row>
    <row r="147" spans="1:65" s="11" customFormat="1" ht="22.9" customHeight="1">
      <c r="B147" s="122"/>
      <c r="D147" s="123" t="s">
        <v>68</v>
      </c>
      <c r="E147" s="164" t="s">
        <v>210</v>
      </c>
      <c r="F147" s="164" t="s">
        <v>1390</v>
      </c>
      <c r="J147" s="165">
        <f>BK147</f>
        <v>33666.439999999995</v>
      </c>
      <c r="L147" s="122"/>
      <c r="M147" s="126"/>
      <c r="N147" s="127"/>
      <c r="O147" s="127"/>
      <c r="P147" s="128">
        <f>P148+P150+P152+P165</f>
        <v>83.778412000000003</v>
      </c>
      <c r="Q147" s="127"/>
      <c r="R147" s="128">
        <f>R148+R150+R152+R165</f>
        <v>2.4699999999999996E-2</v>
      </c>
      <c r="S147" s="127"/>
      <c r="T147" s="129">
        <f>T148+T150+T152+T165</f>
        <v>0</v>
      </c>
      <c r="AR147" s="123" t="s">
        <v>77</v>
      </c>
      <c r="AT147" s="130" t="s">
        <v>68</v>
      </c>
      <c r="AU147" s="130" t="s">
        <v>77</v>
      </c>
      <c r="AY147" s="123" t="s">
        <v>182</v>
      </c>
      <c r="BK147" s="131">
        <f>BK148+BK150+BK152+BK165</f>
        <v>33666.439999999995</v>
      </c>
    </row>
    <row r="148" spans="1:65" s="11" customFormat="1" ht="20.85" customHeight="1">
      <c r="B148" s="122"/>
      <c r="D148" s="123" t="s">
        <v>68</v>
      </c>
      <c r="E148" s="164" t="s">
        <v>362</v>
      </c>
      <c r="F148" s="164" t="s">
        <v>612</v>
      </c>
      <c r="J148" s="165">
        <f>BK148</f>
        <v>9129.5</v>
      </c>
      <c r="L148" s="122"/>
      <c r="M148" s="126"/>
      <c r="N148" s="127"/>
      <c r="O148" s="127"/>
      <c r="P148" s="128">
        <f>P149</f>
        <v>19.95</v>
      </c>
      <c r="Q148" s="127"/>
      <c r="R148" s="128">
        <f>R149</f>
        <v>2.4699999999999996E-2</v>
      </c>
      <c r="S148" s="127"/>
      <c r="T148" s="129">
        <f>T149</f>
        <v>0</v>
      </c>
      <c r="AR148" s="123" t="s">
        <v>77</v>
      </c>
      <c r="AT148" s="130" t="s">
        <v>68</v>
      </c>
      <c r="AU148" s="130" t="s">
        <v>79</v>
      </c>
      <c r="AY148" s="123" t="s">
        <v>182</v>
      </c>
      <c r="BK148" s="131">
        <f>BK149</f>
        <v>9129.5</v>
      </c>
    </row>
    <row r="149" spans="1:65" s="2" customFormat="1" ht="16.5" customHeight="1">
      <c r="A149" s="26"/>
      <c r="B149" s="132"/>
      <c r="C149" s="133" t="s">
        <v>107</v>
      </c>
      <c r="D149" s="133" t="s">
        <v>183</v>
      </c>
      <c r="E149" s="134" t="s">
        <v>624</v>
      </c>
      <c r="F149" s="135" t="s">
        <v>625</v>
      </c>
      <c r="G149" s="136" t="s">
        <v>236</v>
      </c>
      <c r="H149" s="137">
        <v>190</v>
      </c>
      <c r="I149" s="138">
        <v>48.05</v>
      </c>
      <c r="J149" s="138">
        <f>ROUND(I149*H149,2)</f>
        <v>9129.5</v>
      </c>
      <c r="K149" s="139"/>
      <c r="L149" s="27"/>
      <c r="M149" s="140" t="s">
        <v>1</v>
      </c>
      <c r="N149" s="141" t="s">
        <v>34</v>
      </c>
      <c r="O149" s="142">
        <v>0.105</v>
      </c>
      <c r="P149" s="142">
        <f>O149*H149</f>
        <v>19.95</v>
      </c>
      <c r="Q149" s="142">
        <v>1.2999999999999999E-4</v>
      </c>
      <c r="R149" s="142">
        <f>Q149*H149</f>
        <v>2.4699999999999996E-2</v>
      </c>
      <c r="S149" s="142">
        <v>0</v>
      </c>
      <c r="T149" s="143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4" t="s">
        <v>187</v>
      </c>
      <c r="AT149" s="144" t="s">
        <v>183</v>
      </c>
      <c r="AU149" s="144" t="s">
        <v>190</v>
      </c>
      <c r="AY149" s="14" t="s">
        <v>182</v>
      </c>
      <c r="BE149" s="145">
        <f>IF(N149="základní",J149,0)</f>
        <v>9129.5</v>
      </c>
      <c r="BF149" s="145">
        <f>IF(N149="snížená",J149,0)</f>
        <v>0</v>
      </c>
      <c r="BG149" s="145">
        <f>IF(N149="zákl. přenesená",J149,0)</f>
        <v>0</v>
      </c>
      <c r="BH149" s="145">
        <f>IF(N149="sníž. přenesená",J149,0)</f>
        <v>0</v>
      </c>
      <c r="BI149" s="145">
        <f>IF(N149="nulová",J149,0)</f>
        <v>0</v>
      </c>
      <c r="BJ149" s="14" t="s">
        <v>77</v>
      </c>
      <c r="BK149" s="145">
        <f>ROUND(I149*H149,2)</f>
        <v>9129.5</v>
      </c>
      <c r="BL149" s="14" t="s">
        <v>187</v>
      </c>
      <c r="BM149" s="144" t="s">
        <v>218</v>
      </c>
    </row>
    <row r="150" spans="1:65" s="11" customFormat="1" ht="20.85" customHeight="1">
      <c r="B150" s="122"/>
      <c r="D150" s="123" t="s">
        <v>68</v>
      </c>
      <c r="E150" s="164" t="s">
        <v>526</v>
      </c>
      <c r="F150" s="164" t="s">
        <v>1391</v>
      </c>
      <c r="J150" s="165">
        <f>BK150</f>
        <v>2500</v>
      </c>
      <c r="L150" s="122"/>
      <c r="M150" s="126"/>
      <c r="N150" s="127"/>
      <c r="O150" s="127"/>
      <c r="P150" s="128">
        <f>P151</f>
        <v>0</v>
      </c>
      <c r="Q150" s="127"/>
      <c r="R150" s="128">
        <f>R151</f>
        <v>0</v>
      </c>
      <c r="S150" s="127"/>
      <c r="T150" s="129">
        <f>T151</f>
        <v>0</v>
      </c>
      <c r="AR150" s="123" t="s">
        <v>77</v>
      </c>
      <c r="AT150" s="130" t="s">
        <v>68</v>
      </c>
      <c r="AU150" s="130" t="s">
        <v>79</v>
      </c>
      <c r="AY150" s="123" t="s">
        <v>182</v>
      </c>
      <c r="BK150" s="131">
        <f>BK151</f>
        <v>2500</v>
      </c>
    </row>
    <row r="151" spans="1:65" s="2" customFormat="1" ht="16.5" customHeight="1">
      <c r="A151" s="26"/>
      <c r="B151" s="132"/>
      <c r="C151" s="133" t="s">
        <v>110</v>
      </c>
      <c r="D151" s="133" t="s">
        <v>183</v>
      </c>
      <c r="E151" s="134" t="s">
        <v>639</v>
      </c>
      <c r="F151" s="135" t="s">
        <v>1392</v>
      </c>
      <c r="G151" s="136" t="s">
        <v>186</v>
      </c>
      <c r="H151" s="137">
        <v>1</v>
      </c>
      <c r="I151" s="138">
        <v>2500</v>
      </c>
      <c r="J151" s="138">
        <f>ROUND(I151*H151,2)</f>
        <v>2500</v>
      </c>
      <c r="K151" s="139"/>
      <c r="L151" s="27"/>
      <c r="M151" s="140" t="s">
        <v>1</v>
      </c>
      <c r="N151" s="141" t="s">
        <v>34</v>
      </c>
      <c r="O151" s="142">
        <v>0</v>
      </c>
      <c r="P151" s="142">
        <f>O151*H151</f>
        <v>0</v>
      </c>
      <c r="Q151" s="142">
        <v>0</v>
      </c>
      <c r="R151" s="142">
        <f>Q151*H151</f>
        <v>0</v>
      </c>
      <c r="S151" s="142">
        <v>0</v>
      </c>
      <c r="T151" s="143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4" t="s">
        <v>187</v>
      </c>
      <c r="AT151" s="144" t="s">
        <v>183</v>
      </c>
      <c r="AU151" s="144" t="s">
        <v>190</v>
      </c>
      <c r="AY151" s="14" t="s">
        <v>182</v>
      </c>
      <c r="BE151" s="145">
        <f>IF(N151="základní",J151,0)</f>
        <v>2500</v>
      </c>
      <c r="BF151" s="145">
        <f>IF(N151="snížená",J151,0)</f>
        <v>0</v>
      </c>
      <c r="BG151" s="145">
        <f>IF(N151="zákl. přenesená",J151,0)</f>
        <v>0</v>
      </c>
      <c r="BH151" s="145">
        <f>IF(N151="sníž. přenesená",J151,0)</f>
        <v>0</v>
      </c>
      <c r="BI151" s="145">
        <f>IF(N151="nulová",J151,0)</f>
        <v>0</v>
      </c>
      <c r="BJ151" s="14" t="s">
        <v>77</v>
      </c>
      <c r="BK151" s="145">
        <f>ROUND(I151*H151,2)</f>
        <v>2500</v>
      </c>
      <c r="BL151" s="14" t="s">
        <v>187</v>
      </c>
      <c r="BM151" s="144" t="s">
        <v>221</v>
      </c>
    </row>
    <row r="152" spans="1:65" s="11" customFormat="1" ht="20.85" customHeight="1">
      <c r="B152" s="122"/>
      <c r="D152" s="123" t="s">
        <v>68</v>
      </c>
      <c r="E152" s="164" t="s">
        <v>535</v>
      </c>
      <c r="F152" s="164" t="s">
        <v>1393</v>
      </c>
      <c r="J152" s="165">
        <f>BK152</f>
        <v>20681.089999999997</v>
      </c>
      <c r="L152" s="122"/>
      <c r="M152" s="126"/>
      <c r="N152" s="127"/>
      <c r="O152" s="127"/>
      <c r="P152" s="128">
        <f>SUM(P153:P164)</f>
        <v>62.937370000000001</v>
      </c>
      <c r="Q152" s="127"/>
      <c r="R152" s="128">
        <f>SUM(R153:R164)</f>
        <v>0</v>
      </c>
      <c r="S152" s="127"/>
      <c r="T152" s="129">
        <f>SUM(T153:T164)</f>
        <v>0</v>
      </c>
      <c r="AR152" s="123" t="s">
        <v>77</v>
      </c>
      <c r="AT152" s="130" t="s">
        <v>68</v>
      </c>
      <c r="AU152" s="130" t="s">
        <v>79</v>
      </c>
      <c r="AY152" s="123" t="s">
        <v>182</v>
      </c>
      <c r="BK152" s="131">
        <f>SUM(BK153:BK164)</f>
        <v>20681.089999999997</v>
      </c>
    </row>
    <row r="153" spans="1:65" s="2" customFormat="1" ht="16.5" customHeight="1">
      <c r="A153" s="26"/>
      <c r="B153" s="132"/>
      <c r="C153" s="133" t="s">
        <v>113</v>
      </c>
      <c r="D153" s="133" t="s">
        <v>183</v>
      </c>
      <c r="E153" s="134" t="s">
        <v>1394</v>
      </c>
      <c r="F153" s="135" t="s">
        <v>1395</v>
      </c>
      <c r="G153" s="136" t="s">
        <v>186</v>
      </c>
      <c r="H153" s="137">
        <v>2</v>
      </c>
      <c r="I153" s="138">
        <v>49.85</v>
      </c>
      <c r="J153" s="138">
        <f t="shared" ref="J153:J164" si="10">ROUND(I153*H153,2)</f>
        <v>99.7</v>
      </c>
      <c r="K153" s="139"/>
      <c r="L153" s="27"/>
      <c r="M153" s="140" t="s">
        <v>1</v>
      </c>
      <c r="N153" s="141" t="s">
        <v>34</v>
      </c>
      <c r="O153" s="142">
        <v>0.16</v>
      </c>
      <c r="P153" s="142">
        <f t="shared" ref="P153:P164" si="11">O153*H153</f>
        <v>0.32</v>
      </c>
      <c r="Q153" s="142">
        <v>0</v>
      </c>
      <c r="R153" s="142">
        <f t="shared" ref="R153:R164" si="12">Q153*H153</f>
        <v>0</v>
      </c>
      <c r="S153" s="142">
        <v>0</v>
      </c>
      <c r="T153" s="143">
        <f t="shared" ref="T153:T164" si="13"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4" t="s">
        <v>187</v>
      </c>
      <c r="AT153" s="144" t="s">
        <v>183</v>
      </c>
      <c r="AU153" s="144" t="s">
        <v>190</v>
      </c>
      <c r="AY153" s="14" t="s">
        <v>182</v>
      </c>
      <c r="BE153" s="145">
        <f t="shared" ref="BE153:BE164" si="14">IF(N153="základní",J153,0)</f>
        <v>99.7</v>
      </c>
      <c r="BF153" s="145">
        <f t="shared" ref="BF153:BF164" si="15">IF(N153="snížená",J153,0)</f>
        <v>0</v>
      </c>
      <c r="BG153" s="145">
        <f t="shared" ref="BG153:BG164" si="16">IF(N153="zákl. přenesená",J153,0)</f>
        <v>0</v>
      </c>
      <c r="BH153" s="145">
        <f t="shared" ref="BH153:BH164" si="17">IF(N153="sníž. přenesená",J153,0)</f>
        <v>0</v>
      </c>
      <c r="BI153" s="145">
        <f t="shared" ref="BI153:BI164" si="18">IF(N153="nulová",J153,0)</f>
        <v>0</v>
      </c>
      <c r="BJ153" s="14" t="s">
        <v>77</v>
      </c>
      <c r="BK153" s="145">
        <f t="shared" ref="BK153:BK164" si="19">ROUND(I153*H153,2)</f>
        <v>99.7</v>
      </c>
      <c r="BL153" s="14" t="s">
        <v>187</v>
      </c>
      <c r="BM153" s="144" t="s">
        <v>224</v>
      </c>
    </row>
    <row r="154" spans="1:65" s="2" customFormat="1" ht="16.5" customHeight="1">
      <c r="A154" s="26"/>
      <c r="B154" s="132"/>
      <c r="C154" s="133" t="s">
        <v>116</v>
      </c>
      <c r="D154" s="133" t="s">
        <v>183</v>
      </c>
      <c r="E154" s="134" t="s">
        <v>1396</v>
      </c>
      <c r="F154" s="135" t="s">
        <v>1397</v>
      </c>
      <c r="G154" s="136" t="s">
        <v>186</v>
      </c>
      <c r="H154" s="137">
        <v>5</v>
      </c>
      <c r="I154" s="138">
        <v>121.2</v>
      </c>
      <c r="J154" s="138">
        <f t="shared" si="10"/>
        <v>606</v>
      </c>
      <c r="K154" s="139"/>
      <c r="L154" s="27"/>
      <c r="M154" s="140" t="s">
        <v>1</v>
      </c>
      <c r="N154" s="141" t="s">
        <v>34</v>
      </c>
      <c r="O154" s="142">
        <v>0.38900000000000001</v>
      </c>
      <c r="P154" s="142">
        <f t="shared" si="11"/>
        <v>1.9450000000000001</v>
      </c>
      <c r="Q154" s="142">
        <v>0</v>
      </c>
      <c r="R154" s="142">
        <f t="shared" si="12"/>
        <v>0</v>
      </c>
      <c r="S154" s="142">
        <v>0</v>
      </c>
      <c r="T154" s="143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4" t="s">
        <v>187</v>
      </c>
      <c r="AT154" s="144" t="s">
        <v>183</v>
      </c>
      <c r="AU154" s="144" t="s">
        <v>190</v>
      </c>
      <c r="AY154" s="14" t="s">
        <v>182</v>
      </c>
      <c r="BE154" s="145">
        <f t="shared" si="14"/>
        <v>606</v>
      </c>
      <c r="BF154" s="145">
        <f t="shared" si="15"/>
        <v>0</v>
      </c>
      <c r="BG154" s="145">
        <f t="shared" si="16"/>
        <v>0</v>
      </c>
      <c r="BH154" s="145">
        <f t="shared" si="17"/>
        <v>0</v>
      </c>
      <c r="BI154" s="145">
        <f t="shared" si="18"/>
        <v>0</v>
      </c>
      <c r="BJ154" s="14" t="s">
        <v>77</v>
      </c>
      <c r="BK154" s="145">
        <f t="shared" si="19"/>
        <v>606</v>
      </c>
      <c r="BL154" s="14" t="s">
        <v>187</v>
      </c>
      <c r="BM154" s="144" t="s">
        <v>227</v>
      </c>
    </row>
    <row r="155" spans="1:65" s="2" customFormat="1" ht="16.5" customHeight="1">
      <c r="A155" s="26"/>
      <c r="B155" s="132"/>
      <c r="C155" s="133" t="s">
        <v>8</v>
      </c>
      <c r="D155" s="133" t="s">
        <v>183</v>
      </c>
      <c r="E155" s="134" t="s">
        <v>1398</v>
      </c>
      <c r="F155" s="135" t="s">
        <v>1399</v>
      </c>
      <c r="G155" s="136" t="s">
        <v>186</v>
      </c>
      <c r="H155" s="137">
        <v>8</v>
      </c>
      <c r="I155" s="138">
        <v>209.37</v>
      </c>
      <c r="J155" s="138">
        <f t="shared" si="10"/>
        <v>1674.96</v>
      </c>
      <c r="K155" s="139"/>
      <c r="L155" s="27"/>
      <c r="M155" s="140" t="s">
        <v>1</v>
      </c>
      <c r="N155" s="141" t="s">
        <v>34</v>
      </c>
      <c r="O155" s="142">
        <v>0.67200000000000004</v>
      </c>
      <c r="P155" s="142">
        <f t="shared" si="11"/>
        <v>5.3760000000000003</v>
      </c>
      <c r="Q155" s="142">
        <v>0</v>
      </c>
      <c r="R155" s="142">
        <f t="shared" si="12"/>
        <v>0</v>
      </c>
      <c r="S155" s="142">
        <v>0</v>
      </c>
      <c r="T155" s="143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4" t="s">
        <v>187</v>
      </c>
      <c r="AT155" s="144" t="s">
        <v>183</v>
      </c>
      <c r="AU155" s="144" t="s">
        <v>190</v>
      </c>
      <c r="AY155" s="14" t="s">
        <v>182</v>
      </c>
      <c r="BE155" s="145">
        <f t="shared" si="14"/>
        <v>1674.96</v>
      </c>
      <c r="BF155" s="145">
        <f t="shared" si="15"/>
        <v>0</v>
      </c>
      <c r="BG155" s="145">
        <f t="shared" si="16"/>
        <v>0</v>
      </c>
      <c r="BH155" s="145">
        <f t="shared" si="17"/>
        <v>0</v>
      </c>
      <c r="BI155" s="145">
        <f t="shared" si="18"/>
        <v>0</v>
      </c>
      <c r="BJ155" s="14" t="s">
        <v>77</v>
      </c>
      <c r="BK155" s="145">
        <f t="shared" si="19"/>
        <v>1674.96</v>
      </c>
      <c r="BL155" s="14" t="s">
        <v>187</v>
      </c>
      <c r="BM155" s="144" t="s">
        <v>230</v>
      </c>
    </row>
    <row r="156" spans="1:65" s="2" customFormat="1" ht="21.75" customHeight="1">
      <c r="A156" s="26"/>
      <c r="B156" s="132"/>
      <c r="C156" s="133" t="s">
        <v>121</v>
      </c>
      <c r="D156" s="133" t="s">
        <v>183</v>
      </c>
      <c r="E156" s="134" t="s">
        <v>1400</v>
      </c>
      <c r="F156" s="135" t="s">
        <v>1401</v>
      </c>
      <c r="G156" s="136" t="s">
        <v>186</v>
      </c>
      <c r="H156" s="137">
        <v>32</v>
      </c>
      <c r="I156" s="138">
        <v>110.91</v>
      </c>
      <c r="J156" s="138">
        <f t="shared" si="10"/>
        <v>3549.12</v>
      </c>
      <c r="K156" s="139"/>
      <c r="L156" s="27"/>
      <c r="M156" s="140" t="s">
        <v>1</v>
      </c>
      <c r="N156" s="141" t="s">
        <v>34</v>
      </c>
      <c r="O156" s="142">
        <v>0.35599999999999998</v>
      </c>
      <c r="P156" s="142">
        <f t="shared" si="11"/>
        <v>11.391999999999999</v>
      </c>
      <c r="Q156" s="142">
        <v>0</v>
      </c>
      <c r="R156" s="142">
        <f t="shared" si="12"/>
        <v>0</v>
      </c>
      <c r="S156" s="142">
        <v>0</v>
      </c>
      <c r="T156" s="143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4" t="s">
        <v>187</v>
      </c>
      <c r="AT156" s="144" t="s">
        <v>183</v>
      </c>
      <c r="AU156" s="144" t="s">
        <v>190</v>
      </c>
      <c r="AY156" s="14" t="s">
        <v>182</v>
      </c>
      <c r="BE156" s="145">
        <f t="shared" si="14"/>
        <v>3549.12</v>
      </c>
      <c r="BF156" s="145">
        <f t="shared" si="15"/>
        <v>0</v>
      </c>
      <c r="BG156" s="145">
        <f t="shared" si="16"/>
        <v>0</v>
      </c>
      <c r="BH156" s="145">
        <f t="shared" si="17"/>
        <v>0</v>
      </c>
      <c r="BI156" s="145">
        <f t="shared" si="18"/>
        <v>0</v>
      </c>
      <c r="BJ156" s="14" t="s">
        <v>77</v>
      </c>
      <c r="BK156" s="145">
        <f t="shared" si="19"/>
        <v>3549.12</v>
      </c>
      <c r="BL156" s="14" t="s">
        <v>187</v>
      </c>
      <c r="BM156" s="144" t="s">
        <v>233</v>
      </c>
    </row>
    <row r="157" spans="1:65" s="2" customFormat="1" ht="16.5" customHeight="1">
      <c r="A157" s="26"/>
      <c r="B157" s="132"/>
      <c r="C157" s="133" t="s">
        <v>124</v>
      </c>
      <c r="D157" s="133" t="s">
        <v>183</v>
      </c>
      <c r="E157" s="134" t="s">
        <v>1402</v>
      </c>
      <c r="F157" s="135" t="s">
        <v>1403</v>
      </c>
      <c r="G157" s="136" t="s">
        <v>197</v>
      </c>
      <c r="H157" s="137">
        <v>52.4</v>
      </c>
      <c r="I157" s="138">
        <v>82.56</v>
      </c>
      <c r="J157" s="138">
        <f t="shared" si="10"/>
        <v>4326.1400000000003</v>
      </c>
      <c r="K157" s="139"/>
      <c r="L157" s="27"/>
      <c r="M157" s="140" t="s">
        <v>1</v>
      </c>
      <c r="N157" s="141" t="s">
        <v>34</v>
      </c>
      <c r="O157" s="142">
        <v>0.26500000000000001</v>
      </c>
      <c r="P157" s="142">
        <f t="shared" si="11"/>
        <v>13.886000000000001</v>
      </c>
      <c r="Q157" s="142">
        <v>0</v>
      </c>
      <c r="R157" s="142">
        <f t="shared" si="12"/>
        <v>0</v>
      </c>
      <c r="S157" s="142">
        <v>0</v>
      </c>
      <c r="T157" s="143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4" t="s">
        <v>187</v>
      </c>
      <c r="AT157" s="144" t="s">
        <v>183</v>
      </c>
      <c r="AU157" s="144" t="s">
        <v>190</v>
      </c>
      <c r="AY157" s="14" t="s">
        <v>182</v>
      </c>
      <c r="BE157" s="145">
        <f t="shared" si="14"/>
        <v>4326.1400000000003</v>
      </c>
      <c r="BF157" s="145">
        <f t="shared" si="15"/>
        <v>0</v>
      </c>
      <c r="BG157" s="145">
        <f t="shared" si="16"/>
        <v>0</v>
      </c>
      <c r="BH157" s="145">
        <f t="shared" si="17"/>
        <v>0</v>
      </c>
      <c r="BI157" s="145">
        <f t="shared" si="18"/>
        <v>0</v>
      </c>
      <c r="BJ157" s="14" t="s">
        <v>77</v>
      </c>
      <c r="BK157" s="145">
        <f t="shared" si="19"/>
        <v>4326.1400000000003</v>
      </c>
      <c r="BL157" s="14" t="s">
        <v>187</v>
      </c>
      <c r="BM157" s="144" t="s">
        <v>237</v>
      </c>
    </row>
    <row r="158" spans="1:65" s="2" customFormat="1" ht="16.5" customHeight="1">
      <c r="A158" s="26"/>
      <c r="B158" s="132"/>
      <c r="C158" s="133" t="s">
        <v>127</v>
      </c>
      <c r="D158" s="133" t="s">
        <v>183</v>
      </c>
      <c r="E158" s="134" t="s">
        <v>1404</v>
      </c>
      <c r="F158" s="135" t="s">
        <v>1405</v>
      </c>
      <c r="G158" s="136" t="s">
        <v>197</v>
      </c>
      <c r="H158" s="137">
        <v>59.8</v>
      </c>
      <c r="I158" s="138">
        <v>119.01</v>
      </c>
      <c r="J158" s="138">
        <f t="shared" si="10"/>
        <v>7116.8</v>
      </c>
      <c r="K158" s="139"/>
      <c r="L158" s="27"/>
      <c r="M158" s="140" t="s">
        <v>1</v>
      </c>
      <c r="N158" s="141" t="s">
        <v>34</v>
      </c>
      <c r="O158" s="142">
        <v>0.38200000000000001</v>
      </c>
      <c r="P158" s="142">
        <f t="shared" si="11"/>
        <v>22.843599999999999</v>
      </c>
      <c r="Q158" s="142">
        <v>0</v>
      </c>
      <c r="R158" s="142">
        <f t="shared" si="12"/>
        <v>0</v>
      </c>
      <c r="S158" s="142">
        <v>0</v>
      </c>
      <c r="T158" s="143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4" t="s">
        <v>187</v>
      </c>
      <c r="AT158" s="144" t="s">
        <v>183</v>
      </c>
      <c r="AU158" s="144" t="s">
        <v>190</v>
      </c>
      <c r="AY158" s="14" t="s">
        <v>182</v>
      </c>
      <c r="BE158" s="145">
        <f t="shared" si="14"/>
        <v>7116.8</v>
      </c>
      <c r="BF158" s="145">
        <f t="shared" si="15"/>
        <v>0</v>
      </c>
      <c r="BG158" s="145">
        <f t="shared" si="16"/>
        <v>0</v>
      </c>
      <c r="BH158" s="145">
        <f t="shared" si="17"/>
        <v>0</v>
      </c>
      <c r="BI158" s="145">
        <f t="shared" si="18"/>
        <v>0</v>
      </c>
      <c r="BJ158" s="14" t="s">
        <v>77</v>
      </c>
      <c r="BK158" s="145">
        <f t="shared" si="19"/>
        <v>7116.8</v>
      </c>
      <c r="BL158" s="14" t="s">
        <v>187</v>
      </c>
      <c r="BM158" s="144" t="s">
        <v>240</v>
      </c>
    </row>
    <row r="159" spans="1:65" s="2" customFormat="1" ht="16.5" customHeight="1">
      <c r="A159" s="26"/>
      <c r="B159" s="132"/>
      <c r="C159" s="133" t="s">
        <v>130</v>
      </c>
      <c r="D159" s="133" t="s">
        <v>183</v>
      </c>
      <c r="E159" s="134" t="s">
        <v>1406</v>
      </c>
      <c r="F159" s="135" t="s">
        <v>1407</v>
      </c>
      <c r="G159" s="136" t="s">
        <v>197</v>
      </c>
      <c r="H159" s="137">
        <v>8.4</v>
      </c>
      <c r="I159" s="138">
        <v>106.55</v>
      </c>
      <c r="J159" s="138">
        <f t="shared" si="10"/>
        <v>895.02</v>
      </c>
      <c r="K159" s="139"/>
      <c r="L159" s="27"/>
      <c r="M159" s="140" t="s">
        <v>1</v>
      </c>
      <c r="N159" s="141" t="s">
        <v>34</v>
      </c>
      <c r="O159" s="142">
        <v>0.34200000000000003</v>
      </c>
      <c r="P159" s="142">
        <f t="shared" si="11"/>
        <v>2.8728000000000002</v>
      </c>
      <c r="Q159" s="142">
        <v>0</v>
      </c>
      <c r="R159" s="142">
        <f t="shared" si="12"/>
        <v>0</v>
      </c>
      <c r="S159" s="142">
        <v>0</v>
      </c>
      <c r="T159" s="143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4" t="s">
        <v>187</v>
      </c>
      <c r="AT159" s="144" t="s">
        <v>183</v>
      </c>
      <c r="AU159" s="144" t="s">
        <v>190</v>
      </c>
      <c r="AY159" s="14" t="s">
        <v>182</v>
      </c>
      <c r="BE159" s="145">
        <f t="shared" si="14"/>
        <v>895.02</v>
      </c>
      <c r="BF159" s="145">
        <f t="shared" si="15"/>
        <v>0</v>
      </c>
      <c r="BG159" s="145">
        <f t="shared" si="16"/>
        <v>0</v>
      </c>
      <c r="BH159" s="145">
        <f t="shared" si="17"/>
        <v>0</v>
      </c>
      <c r="BI159" s="145">
        <f t="shared" si="18"/>
        <v>0</v>
      </c>
      <c r="BJ159" s="14" t="s">
        <v>77</v>
      </c>
      <c r="BK159" s="145">
        <f t="shared" si="19"/>
        <v>895.02</v>
      </c>
      <c r="BL159" s="14" t="s">
        <v>187</v>
      </c>
      <c r="BM159" s="144" t="s">
        <v>243</v>
      </c>
    </row>
    <row r="160" spans="1:65" s="2" customFormat="1" ht="16.5" customHeight="1">
      <c r="A160" s="26"/>
      <c r="B160" s="132"/>
      <c r="C160" s="133" t="s">
        <v>215</v>
      </c>
      <c r="D160" s="133" t="s">
        <v>183</v>
      </c>
      <c r="E160" s="134" t="s">
        <v>1408</v>
      </c>
      <c r="F160" s="135" t="s">
        <v>1409</v>
      </c>
      <c r="G160" s="136" t="s">
        <v>275</v>
      </c>
      <c r="H160" s="137">
        <v>1.93</v>
      </c>
      <c r="I160" s="138">
        <v>489.31</v>
      </c>
      <c r="J160" s="138">
        <f t="shared" si="10"/>
        <v>944.37</v>
      </c>
      <c r="K160" s="139"/>
      <c r="L160" s="27"/>
      <c r="M160" s="140" t="s">
        <v>1</v>
      </c>
      <c r="N160" s="141" t="s">
        <v>34</v>
      </c>
      <c r="O160" s="142">
        <v>1.47</v>
      </c>
      <c r="P160" s="142">
        <f t="shared" si="11"/>
        <v>2.8371</v>
      </c>
      <c r="Q160" s="142">
        <v>0</v>
      </c>
      <c r="R160" s="142">
        <f t="shared" si="12"/>
        <v>0</v>
      </c>
      <c r="S160" s="142">
        <v>0</v>
      </c>
      <c r="T160" s="143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4" t="s">
        <v>187</v>
      </c>
      <c r="AT160" s="144" t="s">
        <v>183</v>
      </c>
      <c r="AU160" s="144" t="s">
        <v>190</v>
      </c>
      <c r="AY160" s="14" t="s">
        <v>182</v>
      </c>
      <c r="BE160" s="145">
        <f t="shared" si="14"/>
        <v>944.37</v>
      </c>
      <c r="BF160" s="145">
        <f t="shared" si="15"/>
        <v>0</v>
      </c>
      <c r="BG160" s="145">
        <f t="shared" si="16"/>
        <v>0</v>
      </c>
      <c r="BH160" s="145">
        <f t="shared" si="17"/>
        <v>0</v>
      </c>
      <c r="BI160" s="145">
        <f t="shared" si="18"/>
        <v>0</v>
      </c>
      <c r="BJ160" s="14" t="s">
        <v>77</v>
      </c>
      <c r="BK160" s="145">
        <f t="shared" si="19"/>
        <v>944.37</v>
      </c>
      <c r="BL160" s="14" t="s">
        <v>187</v>
      </c>
      <c r="BM160" s="144" t="s">
        <v>246</v>
      </c>
    </row>
    <row r="161" spans="1:65" s="2" customFormat="1" ht="16.5" customHeight="1">
      <c r="A161" s="26"/>
      <c r="B161" s="132"/>
      <c r="C161" s="133" t="s">
        <v>7</v>
      </c>
      <c r="D161" s="133" t="s">
        <v>183</v>
      </c>
      <c r="E161" s="134" t="s">
        <v>1410</v>
      </c>
      <c r="F161" s="135" t="s">
        <v>1411</v>
      </c>
      <c r="G161" s="136" t="s">
        <v>275</v>
      </c>
      <c r="H161" s="137">
        <v>3.86</v>
      </c>
      <c r="I161" s="138">
        <v>81</v>
      </c>
      <c r="J161" s="138">
        <f t="shared" si="10"/>
        <v>312.66000000000003</v>
      </c>
      <c r="K161" s="139"/>
      <c r="L161" s="27"/>
      <c r="M161" s="140" t="s">
        <v>1</v>
      </c>
      <c r="N161" s="141" t="s">
        <v>34</v>
      </c>
      <c r="O161" s="142">
        <v>0.26</v>
      </c>
      <c r="P161" s="142">
        <f t="shared" si="11"/>
        <v>1.0036</v>
      </c>
      <c r="Q161" s="142">
        <v>0</v>
      </c>
      <c r="R161" s="142">
        <f t="shared" si="12"/>
        <v>0</v>
      </c>
      <c r="S161" s="142">
        <v>0</v>
      </c>
      <c r="T161" s="143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4" t="s">
        <v>187</v>
      </c>
      <c r="AT161" s="144" t="s">
        <v>183</v>
      </c>
      <c r="AU161" s="144" t="s">
        <v>190</v>
      </c>
      <c r="AY161" s="14" t="s">
        <v>182</v>
      </c>
      <c r="BE161" s="145">
        <f t="shared" si="14"/>
        <v>312.66000000000003</v>
      </c>
      <c r="BF161" s="145">
        <f t="shared" si="15"/>
        <v>0</v>
      </c>
      <c r="BG161" s="145">
        <f t="shared" si="16"/>
        <v>0</v>
      </c>
      <c r="BH161" s="145">
        <f t="shared" si="17"/>
        <v>0</v>
      </c>
      <c r="BI161" s="145">
        <f t="shared" si="18"/>
        <v>0</v>
      </c>
      <c r="BJ161" s="14" t="s">
        <v>77</v>
      </c>
      <c r="BK161" s="145">
        <f t="shared" si="19"/>
        <v>312.66000000000003</v>
      </c>
      <c r="BL161" s="14" t="s">
        <v>187</v>
      </c>
      <c r="BM161" s="144" t="s">
        <v>249</v>
      </c>
    </row>
    <row r="162" spans="1:65" s="2" customFormat="1" ht="16.5" customHeight="1">
      <c r="A162" s="26"/>
      <c r="B162" s="132"/>
      <c r="C162" s="133" t="s">
        <v>218</v>
      </c>
      <c r="D162" s="133" t="s">
        <v>183</v>
      </c>
      <c r="E162" s="134" t="s">
        <v>1412</v>
      </c>
      <c r="F162" s="135" t="s">
        <v>1413</v>
      </c>
      <c r="G162" s="136" t="s">
        <v>275</v>
      </c>
      <c r="H162" s="137">
        <v>1.93</v>
      </c>
      <c r="I162" s="138">
        <v>234.38</v>
      </c>
      <c r="J162" s="138">
        <f t="shared" si="10"/>
        <v>452.35</v>
      </c>
      <c r="K162" s="139"/>
      <c r="L162" s="27"/>
      <c r="M162" s="140" t="s">
        <v>1</v>
      </c>
      <c r="N162" s="141" t="s">
        <v>34</v>
      </c>
      <c r="O162" s="142">
        <v>0.125</v>
      </c>
      <c r="P162" s="142">
        <f t="shared" si="11"/>
        <v>0.24124999999999999</v>
      </c>
      <c r="Q162" s="142">
        <v>0</v>
      </c>
      <c r="R162" s="142">
        <f t="shared" si="12"/>
        <v>0</v>
      </c>
      <c r="S162" s="142">
        <v>0</v>
      </c>
      <c r="T162" s="143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4" t="s">
        <v>187</v>
      </c>
      <c r="AT162" s="144" t="s">
        <v>183</v>
      </c>
      <c r="AU162" s="144" t="s">
        <v>190</v>
      </c>
      <c r="AY162" s="14" t="s">
        <v>182</v>
      </c>
      <c r="BE162" s="145">
        <f t="shared" si="14"/>
        <v>452.35</v>
      </c>
      <c r="BF162" s="145">
        <f t="shared" si="15"/>
        <v>0</v>
      </c>
      <c r="BG162" s="145">
        <f t="shared" si="16"/>
        <v>0</v>
      </c>
      <c r="BH162" s="145">
        <f t="shared" si="17"/>
        <v>0</v>
      </c>
      <c r="BI162" s="145">
        <f t="shared" si="18"/>
        <v>0</v>
      </c>
      <c r="BJ162" s="14" t="s">
        <v>77</v>
      </c>
      <c r="BK162" s="145">
        <f t="shared" si="19"/>
        <v>452.35</v>
      </c>
      <c r="BL162" s="14" t="s">
        <v>187</v>
      </c>
      <c r="BM162" s="144" t="s">
        <v>252</v>
      </c>
    </row>
    <row r="163" spans="1:65" s="2" customFormat="1" ht="16.5" customHeight="1">
      <c r="A163" s="26"/>
      <c r="B163" s="132"/>
      <c r="C163" s="133" t="s">
        <v>253</v>
      </c>
      <c r="D163" s="133" t="s">
        <v>183</v>
      </c>
      <c r="E163" s="134" t="s">
        <v>1414</v>
      </c>
      <c r="F163" s="135" t="s">
        <v>1415</v>
      </c>
      <c r="G163" s="136" t="s">
        <v>275</v>
      </c>
      <c r="H163" s="137">
        <v>36.67</v>
      </c>
      <c r="I163" s="138">
        <v>10.25</v>
      </c>
      <c r="J163" s="138">
        <f t="shared" si="10"/>
        <v>375.87</v>
      </c>
      <c r="K163" s="139"/>
      <c r="L163" s="27"/>
      <c r="M163" s="140" t="s">
        <v>1</v>
      </c>
      <c r="N163" s="141" t="s">
        <v>34</v>
      </c>
      <c r="O163" s="142">
        <v>6.0000000000000001E-3</v>
      </c>
      <c r="P163" s="142">
        <f t="shared" si="11"/>
        <v>0.22002000000000002</v>
      </c>
      <c r="Q163" s="142">
        <v>0</v>
      </c>
      <c r="R163" s="142">
        <f t="shared" si="12"/>
        <v>0</v>
      </c>
      <c r="S163" s="142">
        <v>0</v>
      </c>
      <c r="T163" s="143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4" t="s">
        <v>187</v>
      </c>
      <c r="AT163" s="144" t="s">
        <v>183</v>
      </c>
      <c r="AU163" s="144" t="s">
        <v>190</v>
      </c>
      <c r="AY163" s="14" t="s">
        <v>182</v>
      </c>
      <c r="BE163" s="145">
        <f t="shared" si="14"/>
        <v>375.87</v>
      </c>
      <c r="BF163" s="145">
        <f t="shared" si="15"/>
        <v>0</v>
      </c>
      <c r="BG163" s="145">
        <f t="shared" si="16"/>
        <v>0</v>
      </c>
      <c r="BH163" s="145">
        <f t="shared" si="17"/>
        <v>0</v>
      </c>
      <c r="BI163" s="145">
        <f t="shared" si="18"/>
        <v>0</v>
      </c>
      <c r="BJ163" s="14" t="s">
        <v>77</v>
      </c>
      <c r="BK163" s="145">
        <f t="shared" si="19"/>
        <v>375.87</v>
      </c>
      <c r="BL163" s="14" t="s">
        <v>187</v>
      </c>
      <c r="BM163" s="144" t="s">
        <v>256</v>
      </c>
    </row>
    <row r="164" spans="1:65" s="2" customFormat="1" ht="16.5" customHeight="1">
      <c r="A164" s="26"/>
      <c r="B164" s="132"/>
      <c r="C164" s="133" t="s">
        <v>221</v>
      </c>
      <c r="D164" s="133" t="s">
        <v>183</v>
      </c>
      <c r="E164" s="134" t="s">
        <v>1416</v>
      </c>
      <c r="F164" s="135" t="s">
        <v>1417</v>
      </c>
      <c r="G164" s="136" t="s">
        <v>275</v>
      </c>
      <c r="H164" s="137">
        <v>1.93</v>
      </c>
      <c r="I164" s="138">
        <v>170</v>
      </c>
      <c r="J164" s="138">
        <f t="shared" si="10"/>
        <v>328.1</v>
      </c>
      <c r="K164" s="139"/>
      <c r="L164" s="27"/>
      <c r="M164" s="140" t="s">
        <v>1</v>
      </c>
      <c r="N164" s="141" t="s">
        <v>34</v>
      </c>
      <c r="O164" s="142">
        <v>0</v>
      </c>
      <c r="P164" s="142">
        <f t="shared" si="11"/>
        <v>0</v>
      </c>
      <c r="Q164" s="142">
        <v>0</v>
      </c>
      <c r="R164" s="142">
        <f t="shared" si="12"/>
        <v>0</v>
      </c>
      <c r="S164" s="142">
        <v>0</v>
      </c>
      <c r="T164" s="143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4" t="s">
        <v>187</v>
      </c>
      <c r="AT164" s="144" t="s">
        <v>183</v>
      </c>
      <c r="AU164" s="144" t="s">
        <v>190</v>
      </c>
      <c r="AY164" s="14" t="s">
        <v>182</v>
      </c>
      <c r="BE164" s="145">
        <f t="shared" si="14"/>
        <v>328.1</v>
      </c>
      <c r="BF164" s="145">
        <f t="shared" si="15"/>
        <v>0</v>
      </c>
      <c r="BG164" s="145">
        <f t="shared" si="16"/>
        <v>0</v>
      </c>
      <c r="BH164" s="145">
        <f t="shared" si="17"/>
        <v>0</v>
      </c>
      <c r="BI164" s="145">
        <f t="shared" si="18"/>
        <v>0</v>
      </c>
      <c r="BJ164" s="14" t="s">
        <v>77</v>
      </c>
      <c r="BK164" s="145">
        <f t="shared" si="19"/>
        <v>328.1</v>
      </c>
      <c r="BL164" s="14" t="s">
        <v>187</v>
      </c>
      <c r="BM164" s="144" t="s">
        <v>259</v>
      </c>
    </row>
    <row r="165" spans="1:65" s="11" customFormat="1" ht="20.85" customHeight="1">
      <c r="B165" s="122"/>
      <c r="D165" s="123" t="s">
        <v>68</v>
      </c>
      <c r="E165" s="164" t="s">
        <v>543</v>
      </c>
      <c r="F165" s="164" t="s">
        <v>1418</v>
      </c>
      <c r="J165" s="165">
        <f>BK165</f>
        <v>1355.85</v>
      </c>
      <c r="L165" s="122"/>
      <c r="M165" s="126"/>
      <c r="N165" s="127"/>
      <c r="O165" s="127"/>
      <c r="P165" s="128">
        <f>P166</f>
        <v>0.891042</v>
      </c>
      <c r="Q165" s="127"/>
      <c r="R165" s="128">
        <f>R166</f>
        <v>0</v>
      </c>
      <c r="S165" s="127"/>
      <c r="T165" s="129">
        <f>T166</f>
        <v>0</v>
      </c>
      <c r="AR165" s="123" t="s">
        <v>77</v>
      </c>
      <c r="AT165" s="130" t="s">
        <v>68</v>
      </c>
      <c r="AU165" s="130" t="s">
        <v>79</v>
      </c>
      <c r="AY165" s="123" t="s">
        <v>182</v>
      </c>
      <c r="BK165" s="131">
        <f>BK166</f>
        <v>1355.85</v>
      </c>
    </row>
    <row r="166" spans="1:65" s="2" customFormat="1" ht="16.5" customHeight="1">
      <c r="A166" s="26"/>
      <c r="B166" s="132"/>
      <c r="C166" s="133" t="s">
        <v>260</v>
      </c>
      <c r="D166" s="133" t="s">
        <v>183</v>
      </c>
      <c r="E166" s="134" t="s">
        <v>648</v>
      </c>
      <c r="F166" s="135" t="s">
        <v>649</v>
      </c>
      <c r="G166" s="136" t="s">
        <v>275</v>
      </c>
      <c r="H166" s="137">
        <v>9.1859999999999999</v>
      </c>
      <c r="I166" s="138">
        <v>147.6</v>
      </c>
      <c r="J166" s="138">
        <f>ROUND(I166*H166,2)</f>
        <v>1355.85</v>
      </c>
      <c r="K166" s="139"/>
      <c r="L166" s="27"/>
      <c r="M166" s="140" t="s">
        <v>1</v>
      </c>
      <c r="N166" s="141" t="s">
        <v>34</v>
      </c>
      <c r="O166" s="142">
        <v>9.7000000000000003E-2</v>
      </c>
      <c r="P166" s="142">
        <f>O166*H166</f>
        <v>0.891042</v>
      </c>
      <c r="Q166" s="142">
        <v>0</v>
      </c>
      <c r="R166" s="142">
        <f>Q166*H166</f>
        <v>0</v>
      </c>
      <c r="S166" s="142">
        <v>0</v>
      </c>
      <c r="T166" s="143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4" t="s">
        <v>187</v>
      </c>
      <c r="AT166" s="144" t="s">
        <v>183</v>
      </c>
      <c r="AU166" s="144" t="s">
        <v>190</v>
      </c>
      <c r="AY166" s="14" t="s">
        <v>182</v>
      </c>
      <c r="BE166" s="145">
        <f>IF(N166="základní",J166,0)</f>
        <v>1355.85</v>
      </c>
      <c r="BF166" s="145">
        <f>IF(N166="snížená",J166,0)</f>
        <v>0</v>
      </c>
      <c r="BG166" s="145">
        <f>IF(N166="zákl. přenesená",J166,0)</f>
        <v>0</v>
      </c>
      <c r="BH166" s="145">
        <f>IF(N166="sníž. přenesená",J166,0)</f>
        <v>0</v>
      </c>
      <c r="BI166" s="145">
        <f>IF(N166="nulová",J166,0)</f>
        <v>0</v>
      </c>
      <c r="BJ166" s="14" t="s">
        <v>77</v>
      </c>
      <c r="BK166" s="145">
        <f>ROUND(I166*H166,2)</f>
        <v>1355.85</v>
      </c>
      <c r="BL166" s="14" t="s">
        <v>187</v>
      </c>
      <c r="BM166" s="144" t="s">
        <v>263</v>
      </c>
    </row>
    <row r="167" spans="1:65" s="11" customFormat="1" ht="25.9" customHeight="1">
      <c r="B167" s="122"/>
      <c r="D167" s="123" t="s">
        <v>68</v>
      </c>
      <c r="E167" s="124" t="s">
        <v>1128</v>
      </c>
      <c r="F167" s="124" t="s">
        <v>1419</v>
      </c>
      <c r="J167" s="125">
        <f>BK167</f>
        <v>1255169.81</v>
      </c>
      <c r="L167" s="122"/>
      <c r="M167" s="126"/>
      <c r="N167" s="127"/>
      <c r="O167" s="127"/>
      <c r="P167" s="128">
        <f>P168+P177+P196+P219+P222+P256</f>
        <v>0</v>
      </c>
      <c r="Q167" s="127"/>
      <c r="R167" s="128">
        <f>R168+R177+R196+R219+R222+R256</f>
        <v>0</v>
      </c>
      <c r="S167" s="127"/>
      <c r="T167" s="129">
        <f>T168+T177+T196+T219+T222+T256</f>
        <v>0</v>
      </c>
      <c r="AR167" s="123" t="s">
        <v>79</v>
      </c>
      <c r="AT167" s="130" t="s">
        <v>68</v>
      </c>
      <c r="AU167" s="130" t="s">
        <v>69</v>
      </c>
      <c r="AY167" s="123" t="s">
        <v>182</v>
      </c>
      <c r="BK167" s="131">
        <f>BK168+BK177+BK196+BK219+BK222+BK256</f>
        <v>1255169.81</v>
      </c>
    </row>
    <row r="168" spans="1:65" s="11" customFormat="1" ht="22.9" customHeight="1">
      <c r="B168" s="122"/>
      <c r="D168" s="123" t="s">
        <v>68</v>
      </c>
      <c r="E168" s="164" t="s">
        <v>695</v>
      </c>
      <c r="F168" s="164" t="s">
        <v>696</v>
      </c>
      <c r="J168" s="165">
        <f>BK168</f>
        <v>94832.849999999991</v>
      </c>
      <c r="L168" s="122"/>
      <c r="M168" s="126"/>
      <c r="N168" s="127"/>
      <c r="O168" s="127"/>
      <c r="P168" s="128">
        <f>SUM(P169:P176)</f>
        <v>0</v>
      </c>
      <c r="Q168" s="127"/>
      <c r="R168" s="128">
        <f>SUM(R169:R176)</f>
        <v>0</v>
      </c>
      <c r="S168" s="127"/>
      <c r="T168" s="129">
        <f>SUM(T169:T176)</f>
        <v>0</v>
      </c>
      <c r="AR168" s="123" t="s">
        <v>79</v>
      </c>
      <c r="AT168" s="130" t="s">
        <v>68</v>
      </c>
      <c r="AU168" s="130" t="s">
        <v>77</v>
      </c>
      <c r="AY168" s="123" t="s">
        <v>182</v>
      </c>
      <c r="BK168" s="131">
        <f>SUM(BK169:BK176)</f>
        <v>94832.849999999991</v>
      </c>
    </row>
    <row r="169" spans="1:65" s="2" customFormat="1" ht="21.75" customHeight="1">
      <c r="A169" s="26"/>
      <c r="B169" s="132"/>
      <c r="C169" s="133" t="s">
        <v>224</v>
      </c>
      <c r="D169" s="133" t="s">
        <v>183</v>
      </c>
      <c r="E169" s="134" t="s">
        <v>1420</v>
      </c>
      <c r="F169" s="135" t="s">
        <v>1421</v>
      </c>
      <c r="G169" s="136" t="s">
        <v>197</v>
      </c>
      <c r="H169" s="137">
        <v>550.4</v>
      </c>
      <c r="I169" s="138">
        <v>63</v>
      </c>
      <c r="J169" s="138">
        <f t="shared" ref="J169:J176" si="20">ROUND(I169*H169,2)</f>
        <v>34675.199999999997</v>
      </c>
      <c r="K169" s="139"/>
      <c r="L169" s="27"/>
      <c r="M169" s="140" t="s">
        <v>1</v>
      </c>
      <c r="N169" s="141" t="s">
        <v>34</v>
      </c>
      <c r="O169" s="142">
        <v>0</v>
      </c>
      <c r="P169" s="142">
        <f t="shared" ref="P169:P176" si="21">O169*H169</f>
        <v>0</v>
      </c>
      <c r="Q169" s="142">
        <v>0</v>
      </c>
      <c r="R169" s="142">
        <f t="shared" ref="R169:R176" si="22">Q169*H169</f>
        <v>0</v>
      </c>
      <c r="S169" s="142">
        <v>0</v>
      </c>
      <c r="T169" s="143">
        <f t="shared" ref="T169:T176" si="23">S169*H169</f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4" t="s">
        <v>187</v>
      </c>
      <c r="AT169" s="144" t="s">
        <v>183</v>
      </c>
      <c r="AU169" s="144" t="s">
        <v>79</v>
      </c>
      <c r="AY169" s="14" t="s">
        <v>182</v>
      </c>
      <c r="BE169" s="145">
        <f t="shared" ref="BE169:BE176" si="24">IF(N169="základní",J169,0)</f>
        <v>34675.199999999997</v>
      </c>
      <c r="BF169" s="145">
        <f t="shared" ref="BF169:BF176" si="25">IF(N169="snížená",J169,0)</f>
        <v>0</v>
      </c>
      <c r="BG169" s="145">
        <f t="shared" ref="BG169:BG176" si="26">IF(N169="zákl. přenesená",J169,0)</f>
        <v>0</v>
      </c>
      <c r="BH169" s="145">
        <f t="shared" ref="BH169:BH176" si="27">IF(N169="sníž. přenesená",J169,0)</f>
        <v>0</v>
      </c>
      <c r="BI169" s="145">
        <f t="shared" ref="BI169:BI176" si="28">IF(N169="nulová",J169,0)</f>
        <v>0</v>
      </c>
      <c r="BJ169" s="14" t="s">
        <v>77</v>
      </c>
      <c r="BK169" s="145">
        <f t="shared" ref="BK169:BK176" si="29">ROUND(I169*H169,2)</f>
        <v>34675.199999999997</v>
      </c>
      <c r="BL169" s="14" t="s">
        <v>187</v>
      </c>
      <c r="BM169" s="144" t="s">
        <v>266</v>
      </c>
    </row>
    <row r="170" spans="1:65" s="2" customFormat="1" ht="21.75" customHeight="1">
      <c r="A170" s="26"/>
      <c r="B170" s="132"/>
      <c r="C170" s="133" t="s">
        <v>267</v>
      </c>
      <c r="D170" s="133" t="s">
        <v>183</v>
      </c>
      <c r="E170" s="134" t="s">
        <v>1422</v>
      </c>
      <c r="F170" s="135" t="s">
        <v>1423</v>
      </c>
      <c r="G170" s="136" t="s">
        <v>197</v>
      </c>
      <c r="H170" s="137">
        <v>89.6</v>
      </c>
      <c r="I170" s="138">
        <v>73.5</v>
      </c>
      <c r="J170" s="138">
        <f t="shared" si="20"/>
        <v>6585.6</v>
      </c>
      <c r="K170" s="139"/>
      <c r="L170" s="27"/>
      <c r="M170" s="140" t="s">
        <v>1</v>
      </c>
      <c r="N170" s="141" t="s">
        <v>34</v>
      </c>
      <c r="O170" s="142">
        <v>0</v>
      </c>
      <c r="P170" s="142">
        <f t="shared" si="21"/>
        <v>0</v>
      </c>
      <c r="Q170" s="142">
        <v>0</v>
      </c>
      <c r="R170" s="142">
        <f t="shared" si="22"/>
        <v>0</v>
      </c>
      <c r="S170" s="142">
        <v>0</v>
      </c>
      <c r="T170" s="143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4" t="s">
        <v>187</v>
      </c>
      <c r="AT170" s="144" t="s">
        <v>183</v>
      </c>
      <c r="AU170" s="144" t="s">
        <v>79</v>
      </c>
      <c r="AY170" s="14" t="s">
        <v>182</v>
      </c>
      <c r="BE170" s="145">
        <f t="shared" si="24"/>
        <v>6585.6</v>
      </c>
      <c r="BF170" s="145">
        <f t="shared" si="25"/>
        <v>0</v>
      </c>
      <c r="BG170" s="145">
        <f t="shared" si="26"/>
        <v>0</v>
      </c>
      <c r="BH170" s="145">
        <f t="shared" si="27"/>
        <v>0</v>
      </c>
      <c r="BI170" s="145">
        <f t="shared" si="28"/>
        <v>0</v>
      </c>
      <c r="BJ170" s="14" t="s">
        <v>77</v>
      </c>
      <c r="BK170" s="145">
        <f t="shared" si="29"/>
        <v>6585.6</v>
      </c>
      <c r="BL170" s="14" t="s">
        <v>187</v>
      </c>
      <c r="BM170" s="144" t="s">
        <v>270</v>
      </c>
    </row>
    <row r="171" spans="1:65" s="2" customFormat="1" ht="21.75" customHeight="1">
      <c r="A171" s="26"/>
      <c r="B171" s="132"/>
      <c r="C171" s="133" t="s">
        <v>227</v>
      </c>
      <c r="D171" s="133" t="s">
        <v>183</v>
      </c>
      <c r="E171" s="134" t="s">
        <v>1424</v>
      </c>
      <c r="F171" s="135" t="s">
        <v>1425</v>
      </c>
      <c r="G171" s="136" t="s">
        <v>197</v>
      </c>
      <c r="H171" s="137">
        <v>90.2</v>
      </c>
      <c r="I171" s="138">
        <v>86.1</v>
      </c>
      <c r="J171" s="138">
        <f t="shared" si="20"/>
        <v>7766.22</v>
      </c>
      <c r="K171" s="139"/>
      <c r="L171" s="27"/>
      <c r="M171" s="140" t="s">
        <v>1</v>
      </c>
      <c r="N171" s="141" t="s">
        <v>34</v>
      </c>
      <c r="O171" s="142">
        <v>0</v>
      </c>
      <c r="P171" s="142">
        <f t="shared" si="21"/>
        <v>0</v>
      </c>
      <c r="Q171" s="142">
        <v>0</v>
      </c>
      <c r="R171" s="142">
        <f t="shared" si="22"/>
        <v>0</v>
      </c>
      <c r="S171" s="142">
        <v>0</v>
      </c>
      <c r="T171" s="143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4" t="s">
        <v>187</v>
      </c>
      <c r="AT171" s="144" t="s">
        <v>183</v>
      </c>
      <c r="AU171" s="144" t="s">
        <v>79</v>
      </c>
      <c r="AY171" s="14" t="s">
        <v>182</v>
      </c>
      <c r="BE171" s="145">
        <f t="shared" si="24"/>
        <v>7766.22</v>
      </c>
      <c r="BF171" s="145">
        <f t="shared" si="25"/>
        <v>0</v>
      </c>
      <c r="BG171" s="145">
        <f t="shared" si="26"/>
        <v>0</v>
      </c>
      <c r="BH171" s="145">
        <f t="shared" si="27"/>
        <v>0</v>
      </c>
      <c r="BI171" s="145">
        <f t="shared" si="28"/>
        <v>0</v>
      </c>
      <c r="BJ171" s="14" t="s">
        <v>77</v>
      </c>
      <c r="BK171" s="145">
        <f t="shared" si="29"/>
        <v>7766.22</v>
      </c>
      <c r="BL171" s="14" t="s">
        <v>187</v>
      </c>
      <c r="BM171" s="144" t="s">
        <v>391</v>
      </c>
    </row>
    <row r="172" spans="1:65" s="2" customFormat="1" ht="21.75" customHeight="1">
      <c r="A172" s="26"/>
      <c r="B172" s="132"/>
      <c r="C172" s="133" t="s">
        <v>277</v>
      </c>
      <c r="D172" s="133" t="s">
        <v>183</v>
      </c>
      <c r="E172" s="134" t="s">
        <v>1426</v>
      </c>
      <c r="F172" s="135" t="s">
        <v>1427</v>
      </c>
      <c r="G172" s="136" t="s">
        <v>197</v>
      </c>
      <c r="H172" s="137">
        <v>84.4</v>
      </c>
      <c r="I172" s="138">
        <v>89.25</v>
      </c>
      <c r="J172" s="138">
        <f t="shared" si="20"/>
        <v>7532.7</v>
      </c>
      <c r="K172" s="139"/>
      <c r="L172" s="27"/>
      <c r="M172" s="140" t="s">
        <v>1</v>
      </c>
      <c r="N172" s="141" t="s">
        <v>34</v>
      </c>
      <c r="O172" s="142">
        <v>0</v>
      </c>
      <c r="P172" s="142">
        <f t="shared" si="21"/>
        <v>0</v>
      </c>
      <c r="Q172" s="142">
        <v>0</v>
      </c>
      <c r="R172" s="142">
        <f t="shared" si="22"/>
        <v>0</v>
      </c>
      <c r="S172" s="142">
        <v>0</v>
      </c>
      <c r="T172" s="143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4" t="s">
        <v>187</v>
      </c>
      <c r="AT172" s="144" t="s">
        <v>183</v>
      </c>
      <c r="AU172" s="144" t="s">
        <v>79</v>
      </c>
      <c r="AY172" s="14" t="s">
        <v>182</v>
      </c>
      <c r="BE172" s="145">
        <f t="shared" si="24"/>
        <v>7532.7</v>
      </c>
      <c r="BF172" s="145">
        <f t="shared" si="25"/>
        <v>0</v>
      </c>
      <c r="BG172" s="145">
        <f t="shared" si="26"/>
        <v>0</v>
      </c>
      <c r="BH172" s="145">
        <f t="shared" si="27"/>
        <v>0</v>
      </c>
      <c r="BI172" s="145">
        <f t="shared" si="28"/>
        <v>0</v>
      </c>
      <c r="BJ172" s="14" t="s">
        <v>77</v>
      </c>
      <c r="BK172" s="145">
        <f t="shared" si="29"/>
        <v>7532.7</v>
      </c>
      <c r="BL172" s="14" t="s">
        <v>187</v>
      </c>
      <c r="BM172" s="144" t="s">
        <v>280</v>
      </c>
    </row>
    <row r="173" spans="1:65" s="2" customFormat="1" ht="21.75" customHeight="1">
      <c r="A173" s="26"/>
      <c r="B173" s="132"/>
      <c r="C173" s="133" t="s">
        <v>230</v>
      </c>
      <c r="D173" s="133" t="s">
        <v>183</v>
      </c>
      <c r="E173" s="134" t="s">
        <v>1428</v>
      </c>
      <c r="F173" s="135" t="s">
        <v>1429</v>
      </c>
      <c r="G173" s="136" t="s">
        <v>197</v>
      </c>
      <c r="H173" s="137">
        <v>92.2</v>
      </c>
      <c r="I173" s="138">
        <v>92.4</v>
      </c>
      <c r="J173" s="138">
        <f t="shared" si="20"/>
        <v>8519.2800000000007</v>
      </c>
      <c r="K173" s="139"/>
      <c r="L173" s="27"/>
      <c r="M173" s="140" t="s">
        <v>1</v>
      </c>
      <c r="N173" s="141" t="s">
        <v>34</v>
      </c>
      <c r="O173" s="142">
        <v>0</v>
      </c>
      <c r="P173" s="142">
        <f t="shared" si="21"/>
        <v>0</v>
      </c>
      <c r="Q173" s="142">
        <v>0</v>
      </c>
      <c r="R173" s="142">
        <f t="shared" si="22"/>
        <v>0</v>
      </c>
      <c r="S173" s="142">
        <v>0</v>
      </c>
      <c r="T173" s="143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4" t="s">
        <v>187</v>
      </c>
      <c r="AT173" s="144" t="s">
        <v>183</v>
      </c>
      <c r="AU173" s="144" t="s">
        <v>79</v>
      </c>
      <c r="AY173" s="14" t="s">
        <v>182</v>
      </c>
      <c r="BE173" s="145">
        <f t="shared" si="24"/>
        <v>8519.2800000000007</v>
      </c>
      <c r="BF173" s="145">
        <f t="shared" si="25"/>
        <v>0</v>
      </c>
      <c r="BG173" s="145">
        <f t="shared" si="26"/>
        <v>0</v>
      </c>
      <c r="BH173" s="145">
        <f t="shared" si="27"/>
        <v>0</v>
      </c>
      <c r="BI173" s="145">
        <f t="shared" si="28"/>
        <v>0</v>
      </c>
      <c r="BJ173" s="14" t="s">
        <v>77</v>
      </c>
      <c r="BK173" s="145">
        <f t="shared" si="29"/>
        <v>8519.2800000000007</v>
      </c>
      <c r="BL173" s="14" t="s">
        <v>187</v>
      </c>
      <c r="BM173" s="144" t="s">
        <v>283</v>
      </c>
    </row>
    <row r="174" spans="1:65" s="2" customFormat="1" ht="21.75" customHeight="1">
      <c r="A174" s="26"/>
      <c r="B174" s="132"/>
      <c r="C174" s="133" t="s">
        <v>284</v>
      </c>
      <c r="D174" s="133" t="s">
        <v>183</v>
      </c>
      <c r="E174" s="134" t="s">
        <v>1430</v>
      </c>
      <c r="F174" s="135" t="s">
        <v>1431</v>
      </c>
      <c r="G174" s="136" t="s">
        <v>197</v>
      </c>
      <c r="H174" s="137">
        <v>75.599999999999994</v>
      </c>
      <c r="I174" s="138">
        <v>110.25</v>
      </c>
      <c r="J174" s="138">
        <f t="shared" si="20"/>
        <v>8334.9</v>
      </c>
      <c r="K174" s="139"/>
      <c r="L174" s="27"/>
      <c r="M174" s="140" t="s">
        <v>1</v>
      </c>
      <c r="N174" s="141" t="s">
        <v>34</v>
      </c>
      <c r="O174" s="142">
        <v>0</v>
      </c>
      <c r="P174" s="142">
        <f t="shared" si="21"/>
        <v>0</v>
      </c>
      <c r="Q174" s="142">
        <v>0</v>
      </c>
      <c r="R174" s="142">
        <f t="shared" si="22"/>
        <v>0</v>
      </c>
      <c r="S174" s="142">
        <v>0</v>
      </c>
      <c r="T174" s="143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4" t="s">
        <v>187</v>
      </c>
      <c r="AT174" s="144" t="s">
        <v>183</v>
      </c>
      <c r="AU174" s="144" t="s">
        <v>79</v>
      </c>
      <c r="AY174" s="14" t="s">
        <v>182</v>
      </c>
      <c r="BE174" s="145">
        <f t="shared" si="24"/>
        <v>8334.9</v>
      </c>
      <c r="BF174" s="145">
        <f t="shared" si="25"/>
        <v>0</v>
      </c>
      <c r="BG174" s="145">
        <f t="shared" si="26"/>
        <v>0</v>
      </c>
      <c r="BH174" s="145">
        <f t="shared" si="27"/>
        <v>0</v>
      </c>
      <c r="BI174" s="145">
        <f t="shared" si="28"/>
        <v>0</v>
      </c>
      <c r="BJ174" s="14" t="s">
        <v>77</v>
      </c>
      <c r="BK174" s="145">
        <f t="shared" si="29"/>
        <v>8334.9</v>
      </c>
      <c r="BL174" s="14" t="s">
        <v>187</v>
      </c>
      <c r="BM174" s="144" t="s">
        <v>287</v>
      </c>
    </row>
    <row r="175" spans="1:65" s="2" customFormat="1" ht="21.75" customHeight="1">
      <c r="A175" s="26"/>
      <c r="B175" s="132"/>
      <c r="C175" s="133" t="s">
        <v>233</v>
      </c>
      <c r="D175" s="133" t="s">
        <v>183</v>
      </c>
      <c r="E175" s="134" t="s">
        <v>1432</v>
      </c>
      <c r="F175" s="135" t="s">
        <v>1433</v>
      </c>
      <c r="G175" s="136" t="s">
        <v>197</v>
      </c>
      <c r="H175" s="137">
        <v>118.4</v>
      </c>
      <c r="I175" s="138">
        <v>115.5</v>
      </c>
      <c r="J175" s="138">
        <f t="shared" si="20"/>
        <v>13675.2</v>
      </c>
      <c r="K175" s="139"/>
      <c r="L175" s="27"/>
      <c r="M175" s="140" t="s">
        <v>1</v>
      </c>
      <c r="N175" s="141" t="s">
        <v>34</v>
      </c>
      <c r="O175" s="142">
        <v>0</v>
      </c>
      <c r="P175" s="142">
        <f t="shared" si="21"/>
        <v>0</v>
      </c>
      <c r="Q175" s="142">
        <v>0</v>
      </c>
      <c r="R175" s="142">
        <f t="shared" si="22"/>
        <v>0</v>
      </c>
      <c r="S175" s="142">
        <v>0</v>
      </c>
      <c r="T175" s="143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4" t="s">
        <v>187</v>
      </c>
      <c r="AT175" s="144" t="s">
        <v>183</v>
      </c>
      <c r="AU175" s="144" t="s">
        <v>79</v>
      </c>
      <c r="AY175" s="14" t="s">
        <v>182</v>
      </c>
      <c r="BE175" s="145">
        <f t="shared" si="24"/>
        <v>13675.2</v>
      </c>
      <c r="BF175" s="145">
        <f t="shared" si="25"/>
        <v>0</v>
      </c>
      <c r="BG175" s="145">
        <f t="shared" si="26"/>
        <v>0</v>
      </c>
      <c r="BH175" s="145">
        <f t="shared" si="27"/>
        <v>0</v>
      </c>
      <c r="BI175" s="145">
        <f t="shared" si="28"/>
        <v>0</v>
      </c>
      <c r="BJ175" s="14" t="s">
        <v>77</v>
      </c>
      <c r="BK175" s="145">
        <f t="shared" si="29"/>
        <v>13675.2</v>
      </c>
      <c r="BL175" s="14" t="s">
        <v>187</v>
      </c>
      <c r="BM175" s="144" t="s">
        <v>290</v>
      </c>
    </row>
    <row r="176" spans="1:65" s="2" customFormat="1" ht="16.5" customHeight="1">
      <c r="A176" s="26"/>
      <c r="B176" s="132"/>
      <c r="C176" s="133" t="s">
        <v>292</v>
      </c>
      <c r="D176" s="133" t="s">
        <v>183</v>
      </c>
      <c r="E176" s="134" t="s">
        <v>727</v>
      </c>
      <c r="F176" s="135" t="s">
        <v>728</v>
      </c>
      <c r="G176" s="136" t="s">
        <v>693</v>
      </c>
      <c r="H176" s="137">
        <v>2.95</v>
      </c>
      <c r="I176" s="138">
        <v>2625</v>
      </c>
      <c r="J176" s="138">
        <f t="shared" si="20"/>
        <v>7743.75</v>
      </c>
      <c r="K176" s="139"/>
      <c r="L176" s="27"/>
      <c r="M176" s="140" t="s">
        <v>1</v>
      </c>
      <c r="N176" s="141" t="s">
        <v>34</v>
      </c>
      <c r="O176" s="142">
        <v>0</v>
      </c>
      <c r="P176" s="142">
        <f t="shared" si="21"/>
        <v>0</v>
      </c>
      <c r="Q176" s="142">
        <v>0</v>
      </c>
      <c r="R176" s="142">
        <f t="shared" si="22"/>
        <v>0</v>
      </c>
      <c r="S176" s="142">
        <v>0</v>
      </c>
      <c r="T176" s="143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4" t="s">
        <v>187</v>
      </c>
      <c r="AT176" s="144" t="s">
        <v>183</v>
      </c>
      <c r="AU176" s="144" t="s">
        <v>79</v>
      </c>
      <c r="AY176" s="14" t="s">
        <v>182</v>
      </c>
      <c r="BE176" s="145">
        <f t="shared" si="24"/>
        <v>7743.75</v>
      </c>
      <c r="BF176" s="145">
        <f t="shared" si="25"/>
        <v>0</v>
      </c>
      <c r="BG176" s="145">
        <f t="shared" si="26"/>
        <v>0</v>
      </c>
      <c r="BH176" s="145">
        <f t="shared" si="27"/>
        <v>0</v>
      </c>
      <c r="BI176" s="145">
        <f t="shared" si="28"/>
        <v>0</v>
      </c>
      <c r="BJ176" s="14" t="s">
        <v>77</v>
      </c>
      <c r="BK176" s="145">
        <f t="shared" si="29"/>
        <v>7743.75</v>
      </c>
      <c r="BL176" s="14" t="s">
        <v>187</v>
      </c>
      <c r="BM176" s="144" t="s">
        <v>295</v>
      </c>
    </row>
    <row r="177" spans="1:65" s="11" customFormat="1" ht="22.9" customHeight="1">
      <c r="B177" s="122"/>
      <c r="D177" s="123" t="s">
        <v>68</v>
      </c>
      <c r="E177" s="164" t="s">
        <v>1434</v>
      </c>
      <c r="F177" s="164" t="s">
        <v>1435</v>
      </c>
      <c r="J177" s="165">
        <f>BK177</f>
        <v>193936.47000000003</v>
      </c>
      <c r="L177" s="122"/>
      <c r="M177" s="126"/>
      <c r="N177" s="127"/>
      <c r="O177" s="127"/>
      <c r="P177" s="128">
        <f>SUM(P178:P195)</f>
        <v>0</v>
      </c>
      <c r="Q177" s="127"/>
      <c r="R177" s="128">
        <f>SUM(R178:R195)</f>
        <v>0</v>
      </c>
      <c r="S177" s="127"/>
      <c r="T177" s="129">
        <f>SUM(T178:T195)</f>
        <v>0</v>
      </c>
      <c r="AR177" s="123" t="s">
        <v>79</v>
      </c>
      <c r="AT177" s="130" t="s">
        <v>68</v>
      </c>
      <c r="AU177" s="130" t="s">
        <v>77</v>
      </c>
      <c r="AY177" s="123" t="s">
        <v>182</v>
      </c>
      <c r="BK177" s="131">
        <f>SUM(BK178:BK195)</f>
        <v>193936.47000000003</v>
      </c>
    </row>
    <row r="178" spans="1:65" s="2" customFormat="1" ht="16.5" customHeight="1">
      <c r="A178" s="26"/>
      <c r="B178" s="132"/>
      <c r="C178" s="133" t="s">
        <v>237</v>
      </c>
      <c r="D178" s="133" t="s">
        <v>183</v>
      </c>
      <c r="E178" s="134" t="s">
        <v>1436</v>
      </c>
      <c r="F178" s="135" t="s">
        <v>1437</v>
      </c>
      <c r="G178" s="136" t="s">
        <v>197</v>
      </c>
      <c r="H178" s="137">
        <v>22.6</v>
      </c>
      <c r="I178" s="138">
        <v>388.5</v>
      </c>
      <c r="J178" s="138">
        <f t="shared" ref="J178:J195" si="30">ROUND(I178*H178,2)</f>
        <v>8780.1</v>
      </c>
      <c r="K178" s="139"/>
      <c r="L178" s="27"/>
      <c r="M178" s="140" t="s">
        <v>1</v>
      </c>
      <c r="N178" s="141" t="s">
        <v>34</v>
      </c>
      <c r="O178" s="142">
        <v>0</v>
      </c>
      <c r="P178" s="142">
        <f t="shared" ref="P178:P195" si="31">O178*H178</f>
        <v>0</v>
      </c>
      <c r="Q178" s="142">
        <v>0</v>
      </c>
      <c r="R178" s="142">
        <f t="shared" ref="R178:R195" si="32">Q178*H178</f>
        <v>0</v>
      </c>
      <c r="S178" s="142">
        <v>0</v>
      </c>
      <c r="T178" s="143">
        <f t="shared" ref="T178:T195" si="33"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4" t="s">
        <v>187</v>
      </c>
      <c r="AT178" s="144" t="s">
        <v>183</v>
      </c>
      <c r="AU178" s="144" t="s">
        <v>79</v>
      </c>
      <c r="AY178" s="14" t="s">
        <v>182</v>
      </c>
      <c r="BE178" s="145">
        <f t="shared" ref="BE178:BE195" si="34">IF(N178="základní",J178,0)</f>
        <v>8780.1</v>
      </c>
      <c r="BF178" s="145">
        <f t="shared" ref="BF178:BF195" si="35">IF(N178="snížená",J178,0)</f>
        <v>0</v>
      </c>
      <c r="BG178" s="145">
        <f t="shared" ref="BG178:BG195" si="36">IF(N178="zákl. přenesená",J178,0)</f>
        <v>0</v>
      </c>
      <c r="BH178" s="145">
        <f t="shared" ref="BH178:BH195" si="37">IF(N178="sníž. přenesená",J178,0)</f>
        <v>0</v>
      </c>
      <c r="BI178" s="145">
        <f t="shared" ref="BI178:BI195" si="38">IF(N178="nulová",J178,0)</f>
        <v>0</v>
      </c>
      <c r="BJ178" s="14" t="s">
        <v>77</v>
      </c>
      <c r="BK178" s="145">
        <f t="shared" ref="BK178:BK195" si="39">ROUND(I178*H178,2)</f>
        <v>8780.1</v>
      </c>
      <c r="BL178" s="14" t="s">
        <v>187</v>
      </c>
      <c r="BM178" s="144" t="s">
        <v>298</v>
      </c>
    </row>
    <row r="179" spans="1:65" s="2" customFormat="1" ht="16.5" customHeight="1">
      <c r="A179" s="26"/>
      <c r="B179" s="132"/>
      <c r="C179" s="133" t="s">
        <v>299</v>
      </c>
      <c r="D179" s="133" t="s">
        <v>183</v>
      </c>
      <c r="E179" s="134" t="s">
        <v>1438</v>
      </c>
      <c r="F179" s="135" t="s">
        <v>1439</v>
      </c>
      <c r="G179" s="136" t="s">
        <v>197</v>
      </c>
      <c r="H179" s="137">
        <v>24.1</v>
      </c>
      <c r="I179" s="138">
        <v>388.5</v>
      </c>
      <c r="J179" s="138">
        <f t="shared" si="30"/>
        <v>9362.85</v>
      </c>
      <c r="K179" s="139"/>
      <c r="L179" s="27"/>
      <c r="M179" s="140" t="s">
        <v>1</v>
      </c>
      <c r="N179" s="141" t="s">
        <v>34</v>
      </c>
      <c r="O179" s="142">
        <v>0</v>
      </c>
      <c r="P179" s="142">
        <f t="shared" si="31"/>
        <v>0</v>
      </c>
      <c r="Q179" s="142">
        <v>0</v>
      </c>
      <c r="R179" s="142">
        <f t="shared" si="32"/>
        <v>0</v>
      </c>
      <c r="S179" s="142">
        <v>0</v>
      </c>
      <c r="T179" s="143">
        <f t="shared" si="3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4" t="s">
        <v>187</v>
      </c>
      <c r="AT179" s="144" t="s">
        <v>183</v>
      </c>
      <c r="AU179" s="144" t="s">
        <v>79</v>
      </c>
      <c r="AY179" s="14" t="s">
        <v>182</v>
      </c>
      <c r="BE179" s="145">
        <f t="shared" si="34"/>
        <v>9362.85</v>
      </c>
      <c r="BF179" s="145">
        <f t="shared" si="35"/>
        <v>0</v>
      </c>
      <c r="BG179" s="145">
        <f t="shared" si="36"/>
        <v>0</v>
      </c>
      <c r="BH179" s="145">
        <f t="shared" si="37"/>
        <v>0</v>
      </c>
      <c r="BI179" s="145">
        <f t="shared" si="38"/>
        <v>0</v>
      </c>
      <c r="BJ179" s="14" t="s">
        <v>77</v>
      </c>
      <c r="BK179" s="145">
        <f t="shared" si="39"/>
        <v>9362.85</v>
      </c>
      <c r="BL179" s="14" t="s">
        <v>187</v>
      </c>
      <c r="BM179" s="144" t="s">
        <v>302</v>
      </c>
    </row>
    <row r="180" spans="1:65" s="2" customFormat="1" ht="16.5" customHeight="1">
      <c r="A180" s="26"/>
      <c r="B180" s="132"/>
      <c r="C180" s="133" t="s">
        <v>240</v>
      </c>
      <c r="D180" s="133" t="s">
        <v>183</v>
      </c>
      <c r="E180" s="134" t="s">
        <v>1440</v>
      </c>
      <c r="F180" s="135" t="s">
        <v>1441</v>
      </c>
      <c r="G180" s="136" t="s">
        <v>197</v>
      </c>
      <c r="H180" s="137">
        <v>6.2</v>
      </c>
      <c r="I180" s="138">
        <v>462</v>
      </c>
      <c r="J180" s="138">
        <f t="shared" si="30"/>
        <v>2864.4</v>
      </c>
      <c r="K180" s="139"/>
      <c r="L180" s="27"/>
      <c r="M180" s="140" t="s">
        <v>1</v>
      </c>
      <c r="N180" s="141" t="s">
        <v>34</v>
      </c>
      <c r="O180" s="142">
        <v>0</v>
      </c>
      <c r="P180" s="142">
        <f t="shared" si="31"/>
        <v>0</v>
      </c>
      <c r="Q180" s="142">
        <v>0</v>
      </c>
      <c r="R180" s="142">
        <f t="shared" si="32"/>
        <v>0</v>
      </c>
      <c r="S180" s="142">
        <v>0</v>
      </c>
      <c r="T180" s="143">
        <f t="shared" si="3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4" t="s">
        <v>187</v>
      </c>
      <c r="AT180" s="144" t="s">
        <v>183</v>
      </c>
      <c r="AU180" s="144" t="s">
        <v>79</v>
      </c>
      <c r="AY180" s="14" t="s">
        <v>182</v>
      </c>
      <c r="BE180" s="145">
        <f t="shared" si="34"/>
        <v>2864.4</v>
      </c>
      <c r="BF180" s="145">
        <f t="shared" si="35"/>
        <v>0</v>
      </c>
      <c r="BG180" s="145">
        <f t="shared" si="36"/>
        <v>0</v>
      </c>
      <c r="BH180" s="145">
        <f t="shared" si="37"/>
        <v>0</v>
      </c>
      <c r="BI180" s="145">
        <f t="shared" si="38"/>
        <v>0</v>
      </c>
      <c r="BJ180" s="14" t="s">
        <v>77</v>
      </c>
      <c r="BK180" s="145">
        <f t="shared" si="39"/>
        <v>2864.4</v>
      </c>
      <c r="BL180" s="14" t="s">
        <v>187</v>
      </c>
      <c r="BM180" s="144" t="s">
        <v>305</v>
      </c>
    </row>
    <row r="181" spans="1:65" s="2" customFormat="1" ht="16.5" customHeight="1">
      <c r="A181" s="26"/>
      <c r="B181" s="132"/>
      <c r="C181" s="133" t="s">
        <v>306</v>
      </c>
      <c r="D181" s="133" t="s">
        <v>183</v>
      </c>
      <c r="E181" s="134" t="s">
        <v>1442</v>
      </c>
      <c r="F181" s="135" t="s">
        <v>1443</v>
      </c>
      <c r="G181" s="136" t="s">
        <v>197</v>
      </c>
      <c r="H181" s="137">
        <v>18.3</v>
      </c>
      <c r="I181" s="138">
        <v>462</v>
      </c>
      <c r="J181" s="138">
        <f t="shared" si="30"/>
        <v>8454.6</v>
      </c>
      <c r="K181" s="139"/>
      <c r="L181" s="27"/>
      <c r="M181" s="140" t="s">
        <v>1</v>
      </c>
      <c r="N181" s="141" t="s">
        <v>34</v>
      </c>
      <c r="O181" s="142">
        <v>0</v>
      </c>
      <c r="P181" s="142">
        <f t="shared" si="31"/>
        <v>0</v>
      </c>
      <c r="Q181" s="142">
        <v>0</v>
      </c>
      <c r="R181" s="142">
        <f t="shared" si="32"/>
        <v>0</v>
      </c>
      <c r="S181" s="142">
        <v>0</v>
      </c>
      <c r="T181" s="143">
        <f t="shared" si="3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4" t="s">
        <v>187</v>
      </c>
      <c r="AT181" s="144" t="s">
        <v>183</v>
      </c>
      <c r="AU181" s="144" t="s">
        <v>79</v>
      </c>
      <c r="AY181" s="14" t="s">
        <v>182</v>
      </c>
      <c r="BE181" s="145">
        <f t="shared" si="34"/>
        <v>8454.6</v>
      </c>
      <c r="BF181" s="145">
        <f t="shared" si="35"/>
        <v>0</v>
      </c>
      <c r="BG181" s="145">
        <f t="shared" si="36"/>
        <v>0</v>
      </c>
      <c r="BH181" s="145">
        <f t="shared" si="37"/>
        <v>0</v>
      </c>
      <c r="BI181" s="145">
        <f t="shared" si="38"/>
        <v>0</v>
      </c>
      <c r="BJ181" s="14" t="s">
        <v>77</v>
      </c>
      <c r="BK181" s="145">
        <f t="shared" si="39"/>
        <v>8454.6</v>
      </c>
      <c r="BL181" s="14" t="s">
        <v>187</v>
      </c>
      <c r="BM181" s="144" t="s">
        <v>309</v>
      </c>
    </row>
    <row r="182" spans="1:65" s="2" customFormat="1" ht="16.5" customHeight="1">
      <c r="A182" s="26"/>
      <c r="B182" s="132"/>
      <c r="C182" s="133" t="s">
        <v>243</v>
      </c>
      <c r="D182" s="133" t="s">
        <v>183</v>
      </c>
      <c r="E182" s="134" t="s">
        <v>1444</v>
      </c>
      <c r="F182" s="135" t="s">
        <v>1445</v>
      </c>
      <c r="G182" s="136" t="s">
        <v>197</v>
      </c>
      <c r="H182" s="137">
        <v>48.8</v>
      </c>
      <c r="I182" s="138">
        <v>462</v>
      </c>
      <c r="J182" s="138">
        <f t="shared" si="30"/>
        <v>22545.599999999999</v>
      </c>
      <c r="K182" s="139"/>
      <c r="L182" s="27"/>
      <c r="M182" s="140" t="s">
        <v>1</v>
      </c>
      <c r="N182" s="141" t="s">
        <v>34</v>
      </c>
      <c r="O182" s="142">
        <v>0</v>
      </c>
      <c r="P182" s="142">
        <f t="shared" si="31"/>
        <v>0</v>
      </c>
      <c r="Q182" s="142">
        <v>0</v>
      </c>
      <c r="R182" s="142">
        <f t="shared" si="32"/>
        <v>0</v>
      </c>
      <c r="S182" s="142">
        <v>0</v>
      </c>
      <c r="T182" s="143">
        <f t="shared" si="3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4" t="s">
        <v>187</v>
      </c>
      <c r="AT182" s="144" t="s">
        <v>183</v>
      </c>
      <c r="AU182" s="144" t="s">
        <v>79</v>
      </c>
      <c r="AY182" s="14" t="s">
        <v>182</v>
      </c>
      <c r="BE182" s="145">
        <f t="shared" si="34"/>
        <v>22545.599999999999</v>
      </c>
      <c r="BF182" s="145">
        <f t="shared" si="35"/>
        <v>0</v>
      </c>
      <c r="BG182" s="145">
        <f t="shared" si="36"/>
        <v>0</v>
      </c>
      <c r="BH182" s="145">
        <f t="shared" si="37"/>
        <v>0</v>
      </c>
      <c r="BI182" s="145">
        <f t="shared" si="38"/>
        <v>0</v>
      </c>
      <c r="BJ182" s="14" t="s">
        <v>77</v>
      </c>
      <c r="BK182" s="145">
        <f t="shared" si="39"/>
        <v>22545.599999999999</v>
      </c>
      <c r="BL182" s="14" t="s">
        <v>187</v>
      </c>
      <c r="BM182" s="144" t="s">
        <v>312</v>
      </c>
    </row>
    <row r="183" spans="1:65" s="2" customFormat="1" ht="16.5" customHeight="1">
      <c r="A183" s="26"/>
      <c r="B183" s="132"/>
      <c r="C183" s="133" t="s">
        <v>313</v>
      </c>
      <c r="D183" s="133" t="s">
        <v>183</v>
      </c>
      <c r="E183" s="134" t="s">
        <v>1446</v>
      </c>
      <c r="F183" s="135" t="s">
        <v>1447</v>
      </c>
      <c r="G183" s="136" t="s">
        <v>197</v>
      </c>
      <c r="H183" s="137">
        <v>4.8</v>
      </c>
      <c r="I183" s="138">
        <v>525</v>
      </c>
      <c r="J183" s="138">
        <f t="shared" si="30"/>
        <v>2520</v>
      </c>
      <c r="K183" s="139"/>
      <c r="L183" s="27"/>
      <c r="M183" s="140" t="s">
        <v>1</v>
      </c>
      <c r="N183" s="141" t="s">
        <v>34</v>
      </c>
      <c r="O183" s="142">
        <v>0</v>
      </c>
      <c r="P183" s="142">
        <f t="shared" si="31"/>
        <v>0</v>
      </c>
      <c r="Q183" s="142">
        <v>0</v>
      </c>
      <c r="R183" s="142">
        <f t="shared" si="32"/>
        <v>0</v>
      </c>
      <c r="S183" s="142">
        <v>0</v>
      </c>
      <c r="T183" s="143">
        <f t="shared" si="3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4" t="s">
        <v>187</v>
      </c>
      <c r="AT183" s="144" t="s">
        <v>183</v>
      </c>
      <c r="AU183" s="144" t="s">
        <v>79</v>
      </c>
      <c r="AY183" s="14" t="s">
        <v>182</v>
      </c>
      <c r="BE183" s="145">
        <f t="shared" si="34"/>
        <v>2520</v>
      </c>
      <c r="BF183" s="145">
        <f t="shared" si="35"/>
        <v>0</v>
      </c>
      <c r="BG183" s="145">
        <f t="shared" si="36"/>
        <v>0</v>
      </c>
      <c r="BH183" s="145">
        <f t="shared" si="37"/>
        <v>0</v>
      </c>
      <c r="BI183" s="145">
        <f t="shared" si="38"/>
        <v>0</v>
      </c>
      <c r="BJ183" s="14" t="s">
        <v>77</v>
      </c>
      <c r="BK183" s="145">
        <f t="shared" si="39"/>
        <v>2520</v>
      </c>
      <c r="BL183" s="14" t="s">
        <v>187</v>
      </c>
      <c r="BM183" s="144" t="s">
        <v>316</v>
      </c>
    </row>
    <row r="184" spans="1:65" s="2" customFormat="1" ht="16.5" customHeight="1">
      <c r="A184" s="26"/>
      <c r="B184" s="132"/>
      <c r="C184" s="133" t="s">
        <v>246</v>
      </c>
      <c r="D184" s="133" t="s">
        <v>183</v>
      </c>
      <c r="E184" s="134" t="s">
        <v>1448</v>
      </c>
      <c r="F184" s="135" t="s">
        <v>1449</v>
      </c>
      <c r="G184" s="136" t="s">
        <v>197</v>
      </c>
      <c r="H184" s="137">
        <v>10.6</v>
      </c>
      <c r="I184" s="138">
        <v>525</v>
      </c>
      <c r="J184" s="138">
        <f t="shared" si="30"/>
        <v>5565</v>
      </c>
      <c r="K184" s="139"/>
      <c r="L184" s="27"/>
      <c r="M184" s="140" t="s">
        <v>1</v>
      </c>
      <c r="N184" s="141" t="s">
        <v>34</v>
      </c>
      <c r="O184" s="142">
        <v>0</v>
      </c>
      <c r="P184" s="142">
        <f t="shared" si="31"/>
        <v>0</v>
      </c>
      <c r="Q184" s="142">
        <v>0</v>
      </c>
      <c r="R184" s="142">
        <f t="shared" si="32"/>
        <v>0</v>
      </c>
      <c r="S184" s="142">
        <v>0</v>
      </c>
      <c r="T184" s="143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4" t="s">
        <v>187</v>
      </c>
      <c r="AT184" s="144" t="s">
        <v>183</v>
      </c>
      <c r="AU184" s="144" t="s">
        <v>79</v>
      </c>
      <c r="AY184" s="14" t="s">
        <v>182</v>
      </c>
      <c r="BE184" s="145">
        <f t="shared" si="34"/>
        <v>5565</v>
      </c>
      <c r="BF184" s="145">
        <f t="shared" si="35"/>
        <v>0</v>
      </c>
      <c r="BG184" s="145">
        <f t="shared" si="36"/>
        <v>0</v>
      </c>
      <c r="BH184" s="145">
        <f t="shared" si="37"/>
        <v>0</v>
      </c>
      <c r="BI184" s="145">
        <f t="shared" si="38"/>
        <v>0</v>
      </c>
      <c r="BJ184" s="14" t="s">
        <v>77</v>
      </c>
      <c r="BK184" s="145">
        <f t="shared" si="39"/>
        <v>5565</v>
      </c>
      <c r="BL184" s="14" t="s">
        <v>187</v>
      </c>
      <c r="BM184" s="144" t="s">
        <v>320</v>
      </c>
    </row>
    <row r="185" spans="1:65" s="2" customFormat="1" ht="16.5" customHeight="1">
      <c r="A185" s="26"/>
      <c r="B185" s="132"/>
      <c r="C185" s="133" t="s">
        <v>321</v>
      </c>
      <c r="D185" s="133" t="s">
        <v>183</v>
      </c>
      <c r="E185" s="134" t="s">
        <v>1450</v>
      </c>
      <c r="F185" s="135" t="s">
        <v>1451</v>
      </c>
      <c r="G185" s="136" t="s">
        <v>197</v>
      </c>
      <c r="H185" s="137">
        <v>32.6</v>
      </c>
      <c r="I185" s="138">
        <v>525</v>
      </c>
      <c r="J185" s="138">
        <f t="shared" si="30"/>
        <v>17115</v>
      </c>
      <c r="K185" s="139"/>
      <c r="L185" s="27"/>
      <c r="M185" s="140" t="s">
        <v>1</v>
      </c>
      <c r="N185" s="141" t="s">
        <v>34</v>
      </c>
      <c r="O185" s="142">
        <v>0</v>
      </c>
      <c r="P185" s="142">
        <f t="shared" si="31"/>
        <v>0</v>
      </c>
      <c r="Q185" s="142">
        <v>0</v>
      </c>
      <c r="R185" s="142">
        <f t="shared" si="32"/>
        <v>0</v>
      </c>
      <c r="S185" s="142">
        <v>0</v>
      </c>
      <c r="T185" s="143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4" t="s">
        <v>187</v>
      </c>
      <c r="AT185" s="144" t="s">
        <v>183</v>
      </c>
      <c r="AU185" s="144" t="s">
        <v>79</v>
      </c>
      <c r="AY185" s="14" t="s">
        <v>182</v>
      </c>
      <c r="BE185" s="145">
        <f t="shared" si="34"/>
        <v>17115</v>
      </c>
      <c r="BF185" s="145">
        <f t="shared" si="35"/>
        <v>0</v>
      </c>
      <c r="BG185" s="145">
        <f t="shared" si="36"/>
        <v>0</v>
      </c>
      <c r="BH185" s="145">
        <f t="shared" si="37"/>
        <v>0</v>
      </c>
      <c r="BI185" s="145">
        <f t="shared" si="38"/>
        <v>0</v>
      </c>
      <c r="BJ185" s="14" t="s">
        <v>77</v>
      </c>
      <c r="BK185" s="145">
        <f t="shared" si="39"/>
        <v>17115</v>
      </c>
      <c r="BL185" s="14" t="s">
        <v>187</v>
      </c>
      <c r="BM185" s="144" t="s">
        <v>324</v>
      </c>
    </row>
    <row r="186" spans="1:65" s="2" customFormat="1" ht="16.5" customHeight="1">
      <c r="A186" s="26"/>
      <c r="B186" s="132"/>
      <c r="C186" s="133" t="s">
        <v>249</v>
      </c>
      <c r="D186" s="133" t="s">
        <v>183</v>
      </c>
      <c r="E186" s="134" t="s">
        <v>1452</v>
      </c>
      <c r="F186" s="135" t="s">
        <v>1453</v>
      </c>
      <c r="G186" s="136" t="s">
        <v>197</v>
      </c>
      <c r="H186" s="137">
        <v>16.5</v>
      </c>
      <c r="I186" s="138">
        <v>682.5</v>
      </c>
      <c r="J186" s="138">
        <f t="shared" si="30"/>
        <v>11261.25</v>
      </c>
      <c r="K186" s="139"/>
      <c r="L186" s="27"/>
      <c r="M186" s="140" t="s">
        <v>1</v>
      </c>
      <c r="N186" s="141" t="s">
        <v>34</v>
      </c>
      <c r="O186" s="142">
        <v>0</v>
      </c>
      <c r="P186" s="142">
        <f t="shared" si="31"/>
        <v>0</v>
      </c>
      <c r="Q186" s="142">
        <v>0</v>
      </c>
      <c r="R186" s="142">
        <f t="shared" si="32"/>
        <v>0</v>
      </c>
      <c r="S186" s="142">
        <v>0</v>
      </c>
      <c r="T186" s="143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4" t="s">
        <v>187</v>
      </c>
      <c r="AT186" s="144" t="s">
        <v>183</v>
      </c>
      <c r="AU186" s="144" t="s">
        <v>79</v>
      </c>
      <c r="AY186" s="14" t="s">
        <v>182</v>
      </c>
      <c r="BE186" s="145">
        <f t="shared" si="34"/>
        <v>11261.25</v>
      </c>
      <c r="BF186" s="145">
        <f t="shared" si="35"/>
        <v>0</v>
      </c>
      <c r="BG186" s="145">
        <f t="shared" si="36"/>
        <v>0</v>
      </c>
      <c r="BH186" s="145">
        <f t="shared" si="37"/>
        <v>0</v>
      </c>
      <c r="BI186" s="145">
        <f t="shared" si="38"/>
        <v>0</v>
      </c>
      <c r="BJ186" s="14" t="s">
        <v>77</v>
      </c>
      <c r="BK186" s="145">
        <f t="shared" si="39"/>
        <v>11261.25</v>
      </c>
      <c r="BL186" s="14" t="s">
        <v>187</v>
      </c>
      <c r="BM186" s="144" t="s">
        <v>327</v>
      </c>
    </row>
    <row r="187" spans="1:65" s="2" customFormat="1" ht="16.5" customHeight="1">
      <c r="A187" s="26"/>
      <c r="B187" s="132"/>
      <c r="C187" s="133" t="s">
        <v>328</v>
      </c>
      <c r="D187" s="133" t="s">
        <v>183</v>
      </c>
      <c r="E187" s="134" t="s">
        <v>1454</v>
      </c>
      <c r="F187" s="135" t="s">
        <v>1455</v>
      </c>
      <c r="G187" s="136" t="s">
        <v>186</v>
      </c>
      <c r="H187" s="137">
        <v>1</v>
      </c>
      <c r="I187" s="138">
        <v>89.25</v>
      </c>
      <c r="J187" s="138">
        <f t="shared" si="30"/>
        <v>89.25</v>
      </c>
      <c r="K187" s="139"/>
      <c r="L187" s="27"/>
      <c r="M187" s="140" t="s">
        <v>1</v>
      </c>
      <c r="N187" s="141" t="s">
        <v>34</v>
      </c>
      <c r="O187" s="142">
        <v>0</v>
      </c>
      <c r="P187" s="142">
        <f t="shared" si="31"/>
        <v>0</v>
      </c>
      <c r="Q187" s="142">
        <v>0</v>
      </c>
      <c r="R187" s="142">
        <f t="shared" si="32"/>
        <v>0</v>
      </c>
      <c r="S187" s="142">
        <v>0</v>
      </c>
      <c r="T187" s="143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4" t="s">
        <v>187</v>
      </c>
      <c r="AT187" s="144" t="s">
        <v>183</v>
      </c>
      <c r="AU187" s="144" t="s">
        <v>79</v>
      </c>
      <c r="AY187" s="14" t="s">
        <v>182</v>
      </c>
      <c r="BE187" s="145">
        <f t="shared" si="34"/>
        <v>89.25</v>
      </c>
      <c r="BF187" s="145">
        <f t="shared" si="35"/>
        <v>0</v>
      </c>
      <c r="BG187" s="145">
        <f t="shared" si="36"/>
        <v>0</v>
      </c>
      <c r="BH187" s="145">
        <f t="shared" si="37"/>
        <v>0</v>
      </c>
      <c r="BI187" s="145">
        <f t="shared" si="38"/>
        <v>0</v>
      </c>
      <c r="BJ187" s="14" t="s">
        <v>77</v>
      </c>
      <c r="BK187" s="145">
        <f t="shared" si="39"/>
        <v>89.25</v>
      </c>
      <c r="BL187" s="14" t="s">
        <v>187</v>
      </c>
      <c r="BM187" s="144" t="s">
        <v>331</v>
      </c>
    </row>
    <row r="188" spans="1:65" s="2" customFormat="1" ht="16.5" customHeight="1">
      <c r="A188" s="26"/>
      <c r="B188" s="132"/>
      <c r="C188" s="133" t="s">
        <v>252</v>
      </c>
      <c r="D188" s="133" t="s">
        <v>183</v>
      </c>
      <c r="E188" s="134" t="s">
        <v>1456</v>
      </c>
      <c r="F188" s="135" t="s">
        <v>1457</v>
      </c>
      <c r="G188" s="136" t="s">
        <v>186</v>
      </c>
      <c r="H188" s="137">
        <v>21</v>
      </c>
      <c r="I188" s="138">
        <v>106.05</v>
      </c>
      <c r="J188" s="138">
        <f t="shared" si="30"/>
        <v>2227.0500000000002</v>
      </c>
      <c r="K188" s="139"/>
      <c r="L188" s="27"/>
      <c r="M188" s="140" t="s">
        <v>1</v>
      </c>
      <c r="N188" s="141" t="s">
        <v>34</v>
      </c>
      <c r="O188" s="142">
        <v>0</v>
      </c>
      <c r="P188" s="142">
        <f t="shared" si="31"/>
        <v>0</v>
      </c>
      <c r="Q188" s="142">
        <v>0</v>
      </c>
      <c r="R188" s="142">
        <f t="shared" si="32"/>
        <v>0</v>
      </c>
      <c r="S188" s="142">
        <v>0</v>
      </c>
      <c r="T188" s="143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4" t="s">
        <v>187</v>
      </c>
      <c r="AT188" s="144" t="s">
        <v>183</v>
      </c>
      <c r="AU188" s="144" t="s">
        <v>79</v>
      </c>
      <c r="AY188" s="14" t="s">
        <v>182</v>
      </c>
      <c r="BE188" s="145">
        <f t="shared" si="34"/>
        <v>2227.0500000000002</v>
      </c>
      <c r="BF188" s="145">
        <f t="shared" si="35"/>
        <v>0</v>
      </c>
      <c r="BG188" s="145">
        <f t="shared" si="36"/>
        <v>0</v>
      </c>
      <c r="BH188" s="145">
        <f t="shared" si="37"/>
        <v>0</v>
      </c>
      <c r="BI188" s="145">
        <f t="shared" si="38"/>
        <v>0</v>
      </c>
      <c r="BJ188" s="14" t="s">
        <v>77</v>
      </c>
      <c r="BK188" s="145">
        <f t="shared" si="39"/>
        <v>2227.0500000000002</v>
      </c>
      <c r="BL188" s="14" t="s">
        <v>187</v>
      </c>
      <c r="BM188" s="144" t="s">
        <v>334</v>
      </c>
    </row>
    <row r="189" spans="1:65" s="2" customFormat="1" ht="16.5" customHeight="1">
      <c r="A189" s="26"/>
      <c r="B189" s="132"/>
      <c r="C189" s="133" t="s">
        <v>335</v>
      </c>
      <c r="D189" s="133" t="s">
        <v>183</v>
      </c>
      <c r="E189" s="134" t="s">
        <v>1458</v>
      </c>
      <c r="F189" s="135" t="s">
        <v>1459</v>
      </c>
      <c r="G189" s="136" t="s">
        <v>186</v>
      </c>
      <c r="H189" s="137">
        <v>1</v>
      </c>
      <c r="I189" s="138">
        <v>137.55000000000001</v>
      </c>
      <c r="J189" s="138">
        <f t="shared" si="30"/>
        <v>137.55000000000001</v>
      </c>
      <c r="K189" s="139"/>
      <c r="L189" s="27"/>
      <c r="M189" s="140" t="s">
        <v>1</v>
      </c>
      <c r="N189" s="141" t="s">
        <v>34</v>
      </c>
      <c r="O189" s="142">
        <v>0</v>
      </c>
      <c r="P189" s="142">
        <f t="shared" si="31"/>
        <v>0</v>
      </c>
      <c r="Q189" s="142">
        <v>0</v>
      </c>
      <c r="R189" s="142">
        <f t="shared" si="32"/>
        <v>0</v>
      </c>
      <c r="S189" s="142">
        <v>0</v>
      </c>
      <c r="T189" s="143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44" t="s">
        <v>187</v>
      </c>
      <c r="AT189" s="144" t="s">
        <v>183</v>
      </c>
      <c r="AU189" s="144" t="s">
        <v>79</v>
      </c>
      <c r="AY189" s="14" t="s">
        <v>182</v>
      </c>
      <c r="BE189" s="145">
        <f t="shared" si="34"/>
        <v>137.55000000000001</v>
      </c>
      <c r="BF189" s="145">
        <f t="shared" si="35"/>
        <v>0</v>
      </c>
      <c r="BG189" s="145">
        <f t="shared" si="36"/>
        <v>0</v>
      </c>
      <c r="BH189" s="145">
        <f t="shared" si="37"/>
        <v>0</v>
      </c>
      <c r="BI189" s="145">
        <f t="shared" si="38"/>
        <v>0</v>
      </c>
      <c r="BJ189" s="14" t="s">
        <v>77</v>
      </c>
      <c r="BK189" s="145">
        <f t="shared" si="39"/>
        <v>137.55000000000001</v>
      </c>
      <c r="BL189" s="14" t="s">
        <v>187</v>
      </c>
      <c r="BM189" s="144" t="s">
        <v>338</v>
      </c>
    </row>
    <row r="190" spans="1:65" s="2" customFormat="1" ht="16.5" customHeight="1">
      <c r="A190" s="26"/>
      <c r="B190" s="132"/>
      <c r="C190" s="133" t="s">
        <v>256</v>
      </c>
      <c r="D190" s="133" t="s">
        <v>183</v>
      </c>
      <c r="E190" s="134" t="s">
        <v>1460</v>
      </c>
      <c r="F190" s="135" t="s">
        <v>1461</v>
      </c>
      <c r="G190" s="136" t="s">
        <v>186</v>
      </c>
      <c r="H190" s="137">
        <v>9</v>
      </c>
      <c r="I190" s="138">
        <v>1638</v>
      </c>
      <c r="J190" s="138">
        <f t="shared" si="30"/>
        <v>14742</v>
      </c>
      <c r="K190" s="139"/>
      <c r="L190" s="27"/>
      <c r="M190" s="140" t="s">
        <v>1</v>
      </c>
      <c r="N190" s="141" t="s">
        <v>34</v>
      </c>
      <c r="O190" s="142">
        <v>0</v>
      </c>
      <c r="P190" s="142">
        <f t="shared" si="31"/>
        <v>0</v>
      </c>
      <c r="Q190" s="142">
        <v>0</v>
      </c>
      <c r="R190" s="142">
        <f t="shared" si="32"/>
        <v>0</v>
      </c>
      <c r="S190" s="142">
        <v>0</v>
      </c>
      <c r="T190" s="143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44" t="s">
        <v>187</v>
      </c>
      <c r="AT190" s="144" t="s">
        <v>183</v>
      </c>
      <c r="AU190" s="144" t="s">
        <v>79</v>
      </c>
      <c r="AY190" s="14" t="s">
        <v>182</v>
      </c>
      <c r="BE190" s="145">
        <f t="shared" si="34"/>
        <v>14742</v>
      </c>
      <c r="BF190" s="145">
        <f t="shared" si="35"/>
        <v>0</v>
      </c>
      <c r="BG190" s="145">
        <f t="shared" si="36"/>
        <v>0</v>
      </c>
      <c r="BH190" s="145">
        <f t="shared" si="37"/>
        <v>0</v>
      </c>
      <c r="BI190" s="145">
        <f t="shared" si="38"/>
        <v>0</v>
      </c>
      <c r="BJ190" s="14" t="s">
        <v>77</v>
      </c>
      <c r="BK190" s="145">
        <f t="shared" si="39"/>
        <v>14742</v>
      </c>
      <c r="BL190" s="14" t="s">
        <v>187</v>
      </c>
      <c r="BM190" s="144" t="s">
        <v>358</v>
      </c>
    </row>
    <row r="191" spans="1:65" s="2" customFormat="1" ht="16.5" customHeight="1">
      <c r="A191" s="26"/>
      <c r="B191" s="132"/>
      <c r="C191" s="133" t="s">
        <v>359</v>
      </c>
      <c r="D191" s="133" t="s">
        <v>183</v>
      </c>
      <c r="E191" s="134" t="s">
        <v>1462</v>
      </c>
      <c r="F191" s="135" t="s">
        <v>1463</v>
      </c>
      <c r="G191" s="136" t="s">
        <v>186</v>
      </c>
      <c r="H191" s="137">
        <v>12</v>
      </c>
      <c r="I191" s="138">
        <v>5880</v>
      </c>
      <c r="J191" s="138">
        <f t="shared" si="30"/>
        <v>70560</v>
      </c>
      <c r="K191" s="139"/>
      <c r="L191" s="27"/>
      <c r="M191" s="140" t="s">
        <v>1</v>
      </c>
      <c r="N191" s="141" t="s">
        <v>34</v>
      </c>
      <c r="O191" s="142">
        <v>0</v>
      </c>
      <c r="P191" s="142">
        <f t="shared" si="31"/>
        <v>0</v>
      </c>
      <c r="Q191" s="142">
        <v>0</v>
      </c>
      <c r="R191" s="142">
        <f t="shared" si="32"/>
        <v>0</v>
      </c>
      <c r="S191" s="142">
        <v>0</v>
      </c>
      <c r="T191" s="143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44" t="s">
        <v>187</v>
      </c>
      <c r="AT191" s="144" t="s">
        <v>183</v>
      </c>
      <c r="AU191" s="144" t="s">
        <v>79</v>
      </c>
      <c r="AY191" s="14" t="s">
        <v>182</v>
      </c>
      <c r="BE191" s="145">
        <f t="shared" si="34"/>
        <v>70560</v>
      </c>
      <c r="BF191" s="145">
        <f t="shared" si="35"/>
        <v>0</v>
      </c>
      <c r="BG191" s="145">
        <f t="shared" si="36"/>
        <v>0</v>
      </c>
      <c r="BH191" s="145">
        <f t="shared" si="37"/>
        <v>0</v>
      </c>
      <c r="BI191" s="145">
        <f t="shared" si="38"/>
        <v>0</v>
      </c>
      <c r="BJ191" s="14" t="s">
        <v>77</v>
      </c>
      <c r="BK191" s="145">
        <f t="shared" si="39"/>
        <v>70560</v>
      </c>
      <c r="BL191" s="14" t="s">
        <v>187</v>
      </c>
      <c r="BM191" s="144" t="s">
        <v>362</v>
      </c>
    </row>
    <row r="192" spans="1:65" s="2" customFormat="1" ht="16.5" customHeight="1">
      <c r="A192" s="26"/>
      <c r="B192" s="132"/>
      <c r="C192" s="133" t="s">
        <v>259</v>
      </c>
      <c r="D192" s="133" t="s">
        <v>183</v>
      </c>
      <c r="E192" s="134" t="s">
        <v>1464</v>
      </c>
      <c r="F192" s="135" t="s">
        <v>1465</v>
      </c>
      <c r="G192" s="136" t="s">
        <v>186</v>
      </c>
      <c r="H192" s="137">
        <v>5</v>
      </c>
      <c r="I192" s="138">
        <v>1118.25</v>
      </c>
      <c r="J192" s="138">
        <f t="shared" si="30"/>
        <v>5591.25</v>
      </c>
      <c r="K192" s="139"/>
      <c r="L192" s="27"/>
      <c r="M192" s="140" t="s">
        <v>1</v>
      </c>
      <c r="N192" s="141" t="s">
        <v>34</v>
      </c>
      <c r="O192" s="142">
        <v>0</v>
      </c>
      <c r="P192" s="142">
        <f t="shared" si="31"/>
        <v>0</v>
      </c>
      <c r="Q192" s="142">
        <v>0</v>
      </c>
      <c r="R192" s="142">
        <f t="shared" si="32"/>
        <v>0</v>
      </c>
      <c r="S192" s="142">
        <v>0</v>
      </c>
      <c r="T192" s="143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44" t="s">
        <v>187</v>
      </c>
      <c r="AT192" s="144" t="s">
        <v>183</v>
      </c>
      <c r="AU192" s="144" t="s">
        <v>79</v>
      </c>
      <c r="AY192" s="14" t="s">
        <v>182</v>
      </c>
      <c r="BE192" s="145">
        <f t="shared" si="34"/>
        <v>5591.25</v>
      </c>
      <c r="BF192" s="145">
        <f t="shared" si="35"/>
        <v>0</v>
      </c>
      <c r="BG192" s="145">
        <f t="shared" si="36"/>
        <v>0</v>
      </c>
      <c r="BH192" s="145">
        <f t="shared" si="37"/>
        <v>0</v>
      </c>
      <c r="BI192" s="145">
        <f t="shared" si="38"/>
        <v>0</v>
      </c>
      <c r="BJ192" s="14" t="s">
        <v>77</v>
      </c>
      <c r="BK192" s="145">
        <f t="shared" si="39"/>
        <v>5591.25</v>
      </c>
      <c r="BL192" s="14" t="s">
        <v>187</v>
      </c>
      <c r="BM192" s="144" t="s">
        <v>365</v>
      </c>
    </row>
    <row r="193" spans="1:65" s="2" customFormat="1" ht="16.5" customHeight="1">
      <c r="A193" s="26"/>
      <c r="B193" s="132"/>
      <c r="C193" s="133" t="s">
        <v>366</v>
      </c>
      <c r="D193" s="133" t="s">
        <v>183</v>
      </c>
      <c r="E193" s="134" t="s">
        <v>1466</v>
      </c>
      <c r="F193" s="135" t="s">
        <v>1467</v>
      </c>
      <c r="G193" s="136" t="s">
        <v>186</v>
      </c>
      <c r="H193" s="137">
        <v>5</v>
      </c>
      <c r="I193" s="138">
        <v>126</v>
      </c>
      <c r="J193" s="138">
        <f t="shared" si="30"/>
        <v>630</v>
      </c>
      <c r="K193" s="139"/>
      <c r="L193" s="27"/>
      <c r="M193" s="140" t="s">
        <v>1</v>
      </c>
      <c r="N193" s="141" t="s">
        <v>34</v>
      </c>
      <c r="O193" s="142">
        <v>0</v>
      </c>
      <c r="P193" s="142">
        <f t="shared" si="31"/>
        <v>0</v>
      </c>
      <c r="Q193" s="142">
        <v>0</v>
      </c>
      <c r="R193" s="142">
        <f t="shared" si="32"/>
        <v>0</v>
      </c>
      <c r="S193" s="142">
        <v>0</v>
      </c>
      <c r="T193" s="143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4" t="s">
        <v>187</v>
      </c>
      <c r="AT193" s="144" t="s">
        <v>183</v>
      </c>
      <c r="AU193" s="144" t="s">
        <v>79</v>
      </c>
      <c r="AY193" s="14" t="s">
        <v>182</v>
      </c>
      <c r="BE193" s="145">
        <f t="shared" si="34"/>
        <v>630</v>
      </c>
      <c r="BF193" s="145">
        <f t="shared" si="35"/>
        <v>0</v>
      </c>
      <c r="BG193" s="145">
        <f t="shared" si="36"/>
        <v>0</v>
      </c>
      <c r="BH193" s="145">
        <f t="shared" si="37"/>
        <v>0</v>
      </c>
      <c r="BI193" s="145">
        <f t="shared" si="38"/>
        <v>0</v>
      </c>
      <c r="BJ193" s="14" t="s">
        <v>77</v>
      </c>
      <c r="BK193" s="145">
        <f t="shared" si="39"/>
        <v>630</v>
      </c>
      <c r="BL193" s="14" t="s">
        <v>187</v>
      </c>
      <c r="BM193" s="144" t="s">
        <v>369</v>
      </c>
    </row>
    <row r="194" spans="1:65" s="2" customFormat="1" ht="16.5" customHeight="1">
      <c r="A194" s="26"/>
      <c r="B194" s="132"/>
      <c r="C194" s="133" t="s">
        <v>263</v>
      </c>
      <c r="D194" s="133" t="s">
        <v>183</v>
      </c>
      <c r="E194" s="134" t="s">
        <v>1468</v>
      </c>
      <c r="F194" s="135" t="s">
        <v>1469</v>
      </c>
      <c r="G194" s="136" t="s">
        <v>197</v>
      </c>
      <c r="H194" s="137">
        <v>135.4</v>
      </c>
      <c r="I194" s="138">
        <v>22.05</v>
      </c>
      <c r="J194" s="138">
        <f t="shared" si="30"/>
        <v>2985.57</v>
      </c>
      <c r="K194" s="139"/>
      <c r="L194" s="27"/>
      <c r="M194" s="140" t="s">
        <v>1</v>
      </c>
      <c r="N194" s="141" t="s">
        <v>34</v>
      </c>
      <c r="O194" s="142">
        <v>0</v>
      </c>
      <c r="P194" s="142">
        <f t="shared" si="31"/>
        <v>0</v>
      </c>
      <c r="Q194" s="142">
        <v>0</v>
      </c>
      <c r="R194" s="142">
        <f t="shared" si="32"/>
        <v>0</v>
      </c>
      <c r="S194" s="142">
        <v>0</v>
      </c>
      <c r="T194" s="143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44" t="s">
        <v>187</v>
      </c>
      <c r="AT194" s="144" t="s">
        <v>183</v>
      </c>
      <c r="AU194" s="144" t="s">
        <v>79</v>
      </c>
      <c r="AY194" s="14" t="s">
        <v>182</v>
      </c>
      <c r="BE194" s="145">
        <f t="shared" si="34"/>
        <v>2985.57</v>
      </c>
      <c r="BF194" s="145">
        <f t="shared" si="35"/>
        <v>0</v>
      </c>
      <c r="BG194" s="145">
        <f t="shared" si="36"/>
        <v>0</v>
      </c>
      <c r="BH194" s="145">
        <f t="shared" si="37"/>
        <v>0</v>
      </c>
      <c r="BI194" s="145">
        <f t="shared" si="38"/>
        <v>0</v>
      </c>
      <c r="BJ194" s="14" t="s">
        <v>77</v>
      </c>
      <c r="BK194" s="145">
        <f t="shared" si="39"/>
        <v>2985.57</v>
      </c>
      <c r="BL194" s="14" t="s">
        <v>187</v>
      </c>
      <c r="BM194" s="144" t="s">
        <v>372</v>
      </c>
    </row>
    <row r="195" spans="1:65" s="2" customFormat="1" ht="16.5" customHeight="1">
      <c r="A195" s="26"/>
      <c r="B195" s="132"/>
      <c r="C195" s="133" t="s">
        <v>373</v>
      </c>
      <c r="D195" s="133" t="s">
        <v>183</v>
      </c>
      <c r="E195" s="134" t="s">
        <v>1470</v>
      </c>
      <c r="F195" s="135" t="s">
        <v>1471</v>
      </c>
      <c r="G195" s="136" t="s">
        <v>693</v>
      </c>
      <c r="H195" s="137">
        <v>2.7</v>
      </c>
      <c r="I195" s="138">
        <v>3150</v>
      </c>
      <c r="J195" s="138">
        <f t="shared" si="30"/>
        <v>8505</v>
      </c>
      <c r="K195" s="139"/>
      <c r="L195" s="27"/>
      <c r="M195" s="140" t="s">
        <v>1</v>
      </c>
      <c r="N195" s="141" t="s">
        <v>34</v>
      </c>
      <c r="O195" s="142">
        <v>0</v>
      </c>
      <c r="P195" s="142">
        <f t="shared" si="31"/>
        <v>0</v>
      </c>
      <c r="Q195" s="142">
        <v>0</v>
      </c>
      <c r="R195" s="142">
        <f t="shared" si="32"/>
        <v>0</v>
      </c>
      <c r="S195" s="142">
        <v>0</v>
      </c>
      <c r="T195" s="143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44" t="s">
        <v>187</v>
      </c>
      <c r="AT195" s="144" t="s">
        <v>183</v>
      </c>
      <c r="AU195" s="144" t="s">
        <v>79</v>
      </c>
      <c r="AY195" s="14" t="s">
        <v>182</v>
      </c>
      <c r="BE195" s="145">
        <f t="shared" si="34"/>
        <v>8505</v>
      </c>
      <c r="BF195" s="145">
        <f t="shared" si="35"/>
        <v>0</v>
      </c>
      <c r="BG195" s="145">
        <f t="shared" si="36"/>
        <v>0</v>
      </c>
      <c r="BH195" s="145">
        <f t="shared" si="37"/>
        <v>0</v>
      </c>
      <c r="BI195" s="145">
        <f t="shared" si="38"/>
        <v>0</v>
      </c>
      <c r="BJ195" s="14" t="s">
        <v>77</v>
      </c>
      <c r="BK195" s="145">
        <f t="shared" si="39"/>
        <v>8505</v>
      </c>
      <c r="BL195" s="14" t="s">
        <v>187</v>
      </c>
      <c r="BM195" s="144" t="s">
        <v>376</v>
      </c>
    </row>
    <row r="196" spans="1:65" s="11" customFormat="1" ht="22.9" customHeight="1">
      <c r="B196" s="122"/>
      <c r="D196" s="123" t="s">
        <v>68</v>
      </c>
      <c r="E196" s="164" t="s">
        <v>1472</v>
      </c>
      <c r="F196" s="164" t="s">
        <v>1473</v>
      </c>
      <c r="J196" s="165">
        <f>BK196</f>
        <v>309373.49000000005</v>
      </c>
      <c r="L196" s="122"/>
      <c r="M196" s="126"/>
      <c r="N196" s="127"/>
      <c r="O196" s="127"/>
      <c r="P196" s="128">
        <f>SUM(P197:P218)</f>
        <v>0</v>
      </c>
      <c r="Q196" s="127"/>
      <c r="R196" s="128">
        <f>SUM(R197:R218)</f>
        <v>0</v>
      </c>
      <c r="S196" s="127"/>
      <c r="T196" s="129">
        <f>SUM(T197:T218)</f>
        <v>0</v>
      </c>
      <c r="AR196" s="123" t="s">
        <v>79</v>
      </c>
      <c r="AT196" s="130" t="s">
        <v>68</v>
      </c>
      <c r="AU196" s="130" t="s">
        <v>77</v>
      </c>
      <c r="AY196" s="123" t="s">
        <v>182</v>
      </c>
      <c r="BK196" s="131">
        <f>SUM(BK197:BK218)</f>
        <v>309373.49000000005</v>
      </c>
    </row>
    <row r="197" spans="1:65" s="2" customFormat="1" ht="16.5" customHeight="1">
      <c r="A197" s="26"/>
      <c r="B197" s="132"/>
      <c r="C197" s="133" t="s">
        <v>266</v>
      </c>
      <c r="D197" s="133" t="s">
        <v>183</v>
      </c>
      <c r="E197" s="134" t="s">
        <v>1474</v>
      </c>
      <c r="F197" s="135" t="s">
        <v>1475</v>
      </c>
      <c r="G197" s="136" t="s">
        <v>197</v>
      </c>
      <c r="H197" s="137">
        <v>70.2</v>
      </c>
      <c r="I197" s="138">
        <v>504</v>
      </c>
      <c r="J197" s="138">
        <f t="shared" ref="J197:J218" si="40">ROUND(I197*H197,2)</f>
        <v>35380.800000000003</v>
      </c>
      <c r="K197" s="139"/>
      <c r="L197" s="27"/>
      <c r="M197" s="140" t="s">
        <v>1</v>
      </c>
      <c r="N197" s="141" t="s">
        <v>34</v>
      </c>
      <c r="O197" s="142">
        <v>0</v>
      </c>
      <c r="P197" s="142">
        <f t="shared" ref="P197:P218" si="41">O197*H197</f>
        <v>0</v>
      </c>
      <c r="Q197" s="142">
        <v>0</v>
      </c>
      <c r="R197" s="142">
        <f t="shared" ref="R197:R218" si="42">Q197*H197</f>
        <v>0</v>
      </c>
      <c r="S197" s="142">
        <v>0</v>
      </c>
      <c r="T197" s="143">
        <f t="shared" ref="T197:T218" si="43">S197*H197</f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44" t="s">
        <v>187</v>
      </c>
      <c r="AT197" s="144" t="s">
        <v>183</v>
      </c>
      <c r="AU197" s="144" t="s">
        <v>79</v>
      </c>
      <c r="AY197" s="14" t="s">
        <v>182</v>
      </c>
      <c r="BE197" s="145">
        <f t="shared" ref="BE197:BE218" si="44">IF(N197="základní",J197,0)</f>
        <v>35380.800000000003</v>
      </c>
      <c r="BF197" s="145">
        <f t="shared" ref="BF197:BF218" si="45">IF(N197="snížená",J197,0)</f>
        <v>0</v>
      </c>
      <c r="BG197" s="145">
        <f t="shared" ref="BG197:BG218" si="46">IF(N197="zákl. přenesená",J197,0)</f>
        <v>0</v>
      </c>
      <c r="BH197" s="145">
        <f t="shared" ref="BH197:BH218" si="47">IF(N197="sníž. přenesená",J197,0)</f>
        <v>0</v>
      </c>
      <c r="BI197" s="145">
        <f t="shared" ref="BI197:BI218" si="48">IF(N197="nulová",J197,0)</f>
        <v>0</v>
      </c>
      <c r="BJ197" s="14" t="s">
        <v>77</v>
      </c>
      <c r="BK197" s="145">
        <f t="shared" ref="BK197:BK218" si="49">ROUND(I197*H197,2)</f>
        <v>35380.800000000003</v>
      </c>
      <c r="BL197" s="14" t="s">
        <v>187</v>
      </c>
      <c r="BM197" s="144" t="s">
        <v>379</v>
      </c>
    </row>
    <row r="198" spans="1:65" s="2" customFormat="1" ht="16.5" customHeight="1">
      <c r="A198" s="26"/>
      <c r="B198" s="132"/>
      <c r="C198" s="133" t="s">
        <v>380</v>
      </c>
      <c r="D198" s="133" t="s">
        <v>183</v>
      </c>
      <c r="E198" s="134" t="s">
        <v>1476</v>
      </c>
      <c r="F198" s="135" t="s">
        <v>1477</v>
      </c>
      <c r="G198" s="136" t="s">
        <v>197</v>
      </c>
      <c r="H198" s="137">
        <v>75.599999999999994</v>
      </c>
      <c r="I198" s="138">
        <v>299.25</v>
      </c>
      <c r="J198" s="138">
        <f t="shared" si="40"/>
        <v>22623.3</v>
      </c>
      <c r="K198" s="139"/>
      <c r="L198" s="27"/>
      <c r="M198" s="140" t="s">
        <v>1</v>
      </c>
      <c r="N198" s="141" t="s">
        <v>34</v>
      </c>
      <c r="O198" s="142">
        <v>0</v>
      </c>
      <c r="P198" s="142">
        <f t="shared" si="41"/>
        <v>0</v>
      </c>
      <c r="Q198" s="142">
        <v>0</v>
      </c>
      <c r="R198" s="142">
        <f t="shared" si="42"/>
        <v>0</v>
      </c>
      <c r="S198" s="142">
        <v>0</v>
      </c>
      <c r="T198" s="143">
        <f t="shared" si="4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44" t="s">
        <v>187</v>
      </c>
      <c r="AT198" s="144" t="s">
        <v>183</v>
      </c>
      <c r="AU198" s="144" t="s">
        <v>79</v>
      </c>
      <c r="AY198" s="14" t="s">
        <v>182</v>
      </c>
      <c r="BE198" s="145">
        <f t="shared" si="44"/>
        <v>22623.3</v>
      </c>
      <c r="BF198" s="145">
        <f t="shared" si="45"/>
        <v>0</v>
      </c>
      <c r="BG198" s="145">
        <f t="shared" si="46"/>
        <v>0</v>
      </c>
      <c r="BH198" s="145">
        <f t="shared" si="47"/>
        <v>0</v>
      </c>
      <c r="BI198" s="145">
        <f t="shared" si="48"/>
        <v>0</v>
      </c>
      <c r="BJ198" s="14" t="s">
        <v>77</v>
      </c>
      <c r="BK198" s="145">
        <f t="shared" si="49"/>
        <v>22623.3</v>
      </c>
      <c r="BL198" s="14" t="s">
        <v>187</v>
      </c>
      <c r="BM198" s="144" t="s">
        <v>383</v>
      </c>
    </row>
    <row r="199" spans="1:65" s="2" customFormat="1" ht="16.5" customHeight="1">
      <c r="A199" s="26"/>
      <c r="B199" s="132"/>
      <c r="C199" s="133" t="s">
        <v>270</v>
      </c>
      <c r="D199" s="133" t="s">
        <v>183</v>
      </c>
      <c r="E199" s="134" t="s">
        <v>1478</v>
      </c>
      <c r="F199" s="135" t="s">
        <v>1479</v>
      </c>
      <c r="G199" s="136" t="s">
        <v>197</v>
      </c>
      <c r="H199" s="137">
        <v>54.9</v>
      </c>
      <c r="I199" s="138">
        <v>351.75</v>
      </c>
      <c r="J199" s="138">
        <f t="shared" si="40"/>
        <v>19311.080000000002</v>
      </c>
      <c r="K199" s="139"/>
      <c r="L199" s="27"/>
      <c r="M199" s="140" t="s">
        <v>1</v>
      </c>
      <c r="N199" s="141" t="s">
        <v>34</v>
      </c>
      <c r="O199" s="142">
        <v>0</v>
      </c>
      <c r="P199" s="142">
        <f t="shared" si="41"/>
        <v>0</v>
      </c>
      <c r="Q199" s="142">
        <v>0</v>
      </c>
      <c r="R199" s="142">
        <f t="shared" si="42"/>
        <v>0</v>
      </c>
      <c r="S199" s="142">
        <v>0</v>
      </c>
      <c r="T199" s="143">
        <f t="shared" si="4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44" t="s">
        <v>187</v>
      </c>
      <c r="AT199" s="144" t="s">
        <v>183</v>
      </c>
      <c r="AU199" s="144" t="s">
        <v>79</v>
      </c>
      <c r="AY199" s="14" t="s">
        <v>182</v>
      </c>
      <c r="BE199" s="145">
        <f t="shared" si="44"/>
        <v>19311.080000000002</v>
      </c>
      <c r="BF199" s="145">
        <f t="shared" si="45"/>
        <v>0</v>
      </c>
      <c r="BG199" s="145">
        <f t="shared" si="46"/>
        <v>0</v>
      </c>
      <c r="BH199" s="145">
        <f t="shared" si="47"/>
        <v>0</v>
      </c>
      <c r="BI199" s="145">
        <f t="shared" si="48"/>
        <v>0</v>
      </c>
      <c r="BJ199" s="14" t="s">
        <v>77</v>
      </c>
      <c r="BK199" s="145">
        <f t="shared" si="49"/>
        <v>19311.080000000002</v>
      </c>
      <c r="BL199" s="14" t="s">
        <v>187</v>
      </c>
      <c r="BM199" s="144" t="s">
        <v>386</v>
      </c>
    </row>
    <row r="200" spans="1:65" s="2" customFormat="1" ht="16.5" customHeight="1">
      <c r="A200" s="26"/>
      <c r="B200" s="132"/>
      <c r="C200" s="133" t="s">
        <v>387</v>
      </c>
      <c r="D200" s="133" t="s">
        <v>183</v>
      </c>
      <c r="E200" s="134" t="s">
        <v>1480</v>
      </c>
      <c r="F200" s="135" t="s">
        <v>1481</v>
      </c>
      <c r="G200" s="136" t="s">
        <v>197</v>
      </c>
      <c r="H200" s="137">
        <v>86.4</v>
      </c>
      <c r="I200" s="138">
        <v>409.5</v>
      </c>
      <c r="J200" s="138">
        <f t="shared" si="40"/>
        <v>35380.800000000003</v>
      </c>
      <c r="K200" s="139"/>
      <c r="L200" s="27"/>
      <c r="M200" s="140" t="s">
        <v>1</v>
      </c>
      <c r="N200" s="141" t="s">
        <v>34</v>
      </c>
      <c r="O200" s="142">
        <v>0</v>
      </c>
      <c r="P200" s="142">
        <f t="shared" si="41"/>
        <v>0</v>
      </c>
      <c r="Q200" s="142">
        <v>0</v>
      </c>
      <c r="R200" s="142">
        <f t="shared" si="42"/>
        <v>0</v>
      </c>
      <c r="S200" s="142">
        <v>0</v>
      </c>
      <c r="T200" s="143">
        <f t="shared" si="4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44" t="s">
        <v>187</v>
      </c>
      <c r="AT200" s="144" t="s">
        <v>183</v>
      </c>
      <c r="AU200" s="144" t="s">
        <v>79</v>
      </c>
      <c r="AY200" s="14" t="s">
        <v>182</v>
      </c>
      <c r="BE200" s="145">
        <f t="shared" si="44"/>
        <v>35380.800000000003</v>
      </c>
      <c r="BF200" s="145">
        <f t="shared" si="45"/>
        <v>0</v>
      </c>
      <c r="BG200" s="145">
        <f t="shared" si="46"/>
        <v>0</v>
      </c>
      <c r="BH200" s="145">
        <f t="shared" si="47"/>
        <v>0</v>
      </c>
      <c r="BI200" s="145">
        <f t="shared" si="48"/>
        <v>0</v>
      </c>
      <c r="BJ200" s="14" t="s">
        <v>77</v>
      </c>
      <c r="BK200" s="145">
        <f t="shared" si="49"/>
        <v>35380.800000000003</v>
      </c>
      <c r="BL200" s="14" t="s">
        <v>187</v>
      </c>
      <c r="BM200" s="144" t="s">
        <v>390</v>
      </c>
    </row>
    <row r="201" spans="1:65" s="2" customFormat="1" ht="16.5" customHeight="1">
      <c r="A201" s="26"/>
      <c r="B201" s="132"/>
      <c r="C201" s="133" t="s">
        <v>391</v>
      </c>
      <c r="D201" s="133" t="s">
        <v>183</v>
      </c>
      <c r="E201" s="134" t="s">
        <v>1482</v>
      </c>
      <c r="F201" s="135" t="s">
        <v>1483</v>
      </c>
      <c r="G201" s="136" t="s">
        <v>197</v>
      </c>
      <c r="H201" s="137">
        <v>103.4</v>
      </c>
      <c r="I201" s="138">
        <v>299.25</v>
      </c>
      <c r="J201" s="138">
        <f t="shared" si="40"/>
        <v>30942.45</v>
      </c>
      <c r="K201" s="139"/>
      <c r="L201" s="27"/>
      <c r="M201" s="140" t="s">
        <v>1</v>
      </c>
      <c r="N201" s="141" t="s">
        <v>34</v>
      </c>
      <c r="O201" s="142">
        <v>0</v>
      </c>
      <c r="P201" s="142">
        <f t="shared" si="41"/>
        <v>0</v>
      </c>
      <c r="Q201" s="142">
        <v>0</v>
      </c>
      <c r="R201" s="142">
        <f t="shared" si="42"/>
        <v>0</v>
      </c>
      <c r="S201" s="142">
        <v>0</v>
      </c>
      <c r="T201" s="143">
        <f t="shared" si="4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44" t="s">
        <v>187</v>
      </c>
      <c r="AT201" s="144" t="s">
        <v>183</v>
      </c>
      <c r="AU201" s="144" t="s">
        <v>79</v>
      </c>
      <c r="AY201" s="14" t="s">
        <v>182</v>
      </c>
      <c r="BE201" s="145">
        <f t="shared" si="44"/>
        <v>30942.45</v>
      </c>
      <c r="BF201" s="145">
        <f t="shared" si="45"/>
        <v>0</v>
      </c>
      <c r="BG201" s="145">
        <f t="shared" si="46"/>
        <v>0</v>
      </c>
      <c r="BH201" s="145">
        <f t="shared" si="47"/>
        <v>0</v>
      </c>
      <c r="BI201" s="145">
        <f t="shared" si="48"/>
        <v>0</v>
      </c>
      <c r="BJ201" s="14" t="s">
        <v>77</v>
      </c>
      <c r="BK201" s="145">
        <f t="shared" si="49"/>
        <v>30942.45</v>
      </c>
      <c r="BL201" s="14" t="s">
        <v>187</v>
      </c>
      <c r="BM201" s="144" t="s">
        <v>394</v>
      </c>
    </row>
    <row r="202" spans="1:65" s="2" customFormat="1" ht="16.5" customHeight="1">
      <c r="A202" s="26"/>
      <c r="B202" s="132"/>
      <c r="C202" s="133" t="s">
        <v>395</v>
      </c>
      <c r="D202" s="133" t="s">
        <v>183</v>
      </c>
      <c r="E202" s="134" t="s">
        <v>1484</v>
      </c>
      <c r="F202" s="135" t="s">
        <v>1485</v>
      </c>
      <c r="G202" s="136" t="s">
        <v>197</v>
      </c>
      <c r="H202" s="137">
        <v>53.5</v>
      </c>
      <c r="I202" s="138">
        <v>351.75</v>
      </c>
      <c r="J202" s="138">
        <f t="shared" si="40"/>
        <v>18818.63</v>
      </c>
      <c r="K202" s="139"/>
      <c r="L202" s="27"/>
      <c r="M202" s="140" t="s">
        <v>1</v>
      </c>
      <c r="N202" s="141" t="s">
        <v>34</v>
      </c>
      <c r="O202" s="142">
        <v>0</v>
      </c>
      <c r="P202" s="142">
        <f t="shared" si="41"/>
        <v>0</v>
      </c>
      <c r="Q202" s="142">
        <v>0</v>
      </c>
      <c r="R202" s="142">
        <f t="shared" si="42"/>
        <v>0</v>
      </c>
      <c r="S202" s="142">
        <v>0</v>
      </c>
      <c r="T202" s="143">
        <f t="shared" si="4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44" t="s">
        <v>187</v>
      </c>
      <c r="AT202" s="144" t="s">
        <v>183</v>
      </c>
      <c r="AU202" s="144" t="s">
        <v>79</v>
      </c>
      <c r="AY202" s="14" t="s">
        <v>182</v>
      </c>
      <c r="BE202" s="145">
        <f t="shared" si="44"/>
        <v>18818.63</v>
      </c>
      <c r="BF202" s="145">
        <f t="shared" si="45"/>
        <v>0</v>
      </c>
      <c r="BG202" s="145">
        <f t="shared" si="46"/>
        <v>0</v>
      </c>
      <c r="BH202" s="145">
        <f t="shared" si="47"/>
        <v>0</v>
      </c>
      <c r="BI202" s="145">
        <f t="shared" si="48"/>
        <v>0</v>
      </c>
      <c r="BJ202" s="14" t="s">
        <v>77</v>
      </c>
      <c r="BK202" s="145">
        <f t="shared" si="49"/>
        <v>18818.63</v>
      </c>
      <c r="BL202" s="14" t="s">
        <v>187</v>
      </c>
      <c r="BM202" s="144" t="s">
        <v>398</v>
      </c>
    </row>
    <row r="203" spans="1:65" s="2" customFormat="1" ht="16.5" customHeight="1">
      <c r="A203" s="26"/>
      <c r="B203" s="132"/>
      <c r="C203" s="133" t="s">
        <v>280</v>
      </c>
      <c r="D203" s="133" t="s">
        <v>183</v>
      </c>
      <c r="E203" s="134" t="s">
        <v>1486</v>
      </c>
      <c r="F203" s="135" t="s">
        <v>1487</v>
      </c>
      <c r="G203" s="136" t="s">
        <v>197</v>
      </c>
      <c r="H203" s="137">
        <v>64.900000000000006</v>
      </c>
      <c r="I203" s="138">
        <v>409.5</v>
      </c>
      <c r="J203" s="138">
        <f t="shared" si="40"/>
        <v>26576.55</v>
      </c>
      <c r="K203" s="139"/>
      <c r="L203" s="27"/>
      <c r="M203" s="140" t="s">
        <v>1</v>
      </c>
      <c r="N203" s="141" t="s">
        <v>34</v>
      </c>
      <c r="O203" s="142">
        <v>0</v>
      </c>
      <c r="P203" s="142">
        <f t="shared" si="41"/>
        <v>0</v>
      </c>
      <c r="Q203" s="142">
        <v>0</v>
      </c>
      <c r="R203" s="142">
        <f t="shared" si="42"/>
        <v>0</v>
      </c>
      <c r="S203" s="142">
        <v>0</v>
      </c>
      <c r="T203" s="143">
        <f t="shared" si="4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44" t="s">
        <v>187</v>
      </c>
      <c r="AT203" s="144" t="s">
        <v>183</v>
      </c>
      <c r="AU203" s="144" t="s">
        <v>79</v>
      </c>
      <c r="AY203" s="14" t="s">
        <v>182</v>
      </c>
      <c r="BE203" s="145">
        <f t="shared" si="44"/>
        <v>26576.55</v>
      </c>
      <c r="BF203" s="145">
        <f t="shared" si="45"/>
        <v>0</v>
      </c>
      <c r="BG203" s="145">
        <f t="shared" si="46"/>
        <v>0</v>
      </c>
      <c r="BH203" s="145">
        <f t="shared" si="47"/>
        <v>0</v>
      </c>
      <c r="BI203" s="145">
        <f t="shared" si="48"/>
        <v>0</v>
      </c>
      <c r="BJ203" s="14" t="s">
        <v>77</v>
      </c>
      <c r="BK203" s="145">
        <f t="shared" si="49"/>
        <v>26576.55</v>
      </c>
      <c r="BL203" s="14" t="s">
        <v>187</v>
      </c>
      <c r="BM203" s="144" t="s">
        <v>401</v>
      </c>
    </row>
    <row r="204" spans="1:65" s="2" customFormat="1" ht="16.5" customHeight="1">
      <c r="A204" s="26"/>
      <c r="B204" s="132"/>
      <c r="C204" s="133" t="s">
        <v>402</v>
      </c>
      <c r="D204" s="133" t="s">
        <v>183</v>
      </c>
      <c r="E204" s="134" t="s">
        <v>1488</v>
      </c>
      <c r="F204" s="135" t="s">
        <v>1489</v>
      </c>
      <c r="G204" s="136" t="s">
        <v>186</v>
      </c>
      <c r="H204" s="137">
        <v>6</v>
      </c>
      <c r="I204" s="138">
        <v>351.75</v>
      </c>
      <c r="J204" s="138">
        <f t="shared" si="40"/>
        <v>2110.5</v>
      </c>
      <c r="K204" s="139"/>
      <c r="L204" s="27"/>
      <c r="M204" s="140" t="s">
        <v>1</v>
      </c>
      <c r="N204" s="141" t="s">
        <v>34</v>
      </c>
      <c r="O204" s="142">
        <v>0</v>
      </c>
      <c r="P204" s="142">
        <f t="shared" si="41"/>
        <v>0</v>
      </c>
      <c r="Q204" s="142">
        <v>0</v>
      </c>
      <c r="R204" s="142">
        <f t="shared" si="42"/>
        <v>0</v>
      </c>
      <c r="S204" s="142">
        <v>0</v>
      </c>
      <c r="T204" s="143">
        <f t="shared" si="4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44" t="s">
        <v>187</v>
      </c>
      <c r="AT204" s="144" t="s">
        <v>183</v>
      </c>
      <c r="AU204" s="144" t="s">
        <v>79</v>
      </c>
      <c r="AY204" s="14" t="s">
        <v>182</v>
      </c>
      <c r="BE204" s="145">
        <f t="shared" si="44"/>
        <v>2110.5</v>
      </c>
      <c r="BF204" s="145">
        <f t="shared" si="45"/>
        <v>0</v>
      </c>
      <c r="BG204" s="145">
        <f t="shared" si="46"/>
        <v>0</v>
      </c>
      <c r="BH204" s="145">
        <f t="shared" si="47"/>
        <v>0</v>
      </c>
      <c r="BI204" s="145">
        <f t="shared" si="48"/>
        <v>0</v>
      </c>
      <c r="BJ204" s="14" t="s">
        <v>77</v>
      </c>
      <c r="BK204" s="145">
        <f t="shared" si="49"/>
        <v>2110.5</v>
      </c>
      <c r="BL204" s="14" t="s">
        <v>187</v>
      </c>
      <c r="BM204" s="144" t="s">
        <v>405</v>
      </c>
    </row>
    <row r="205" spans="1:65" s="2" customFormat="1" ht="16.5" customHeight="1">
      <c r="A205" s="26"/>
      <c r="B205" s="132"/>
      <c r="C205" s="133" t="s">
        <v>283</v>
      </c>
      <c r="D205" s="133" t="s">
        <v>183</v>
      </c>
      <c r="E205" s="134" t="s">
        <v>1490</v>
      </c>
      <c r="F205" s="135" t="s">
        <v>1491</v>
      </c>
      <c r="G205" s="136" t="s">
        <v>186</v>
      </c>
      <c r="H205" s="137">
        <v>12</v>
      </c>
      <c r="I205" s="138">
        <v>409.5</v>
      </c>
      <c r="J205" s="138">
        <f t="shared" si="40"/>
        <v>4914</v>
      </c>
      <c r="K205" s="139"/>
      <c r="L205" s="27"/>
      <c r="M205" s="140" t="s">
        <v>1</v>
      </c>
      <c r="N205" s="141" t="s">
        <v>34</v>
      </c>
      <c r="O205" s="142">
        <v>0</v>
      </c>
      <c r="P205" s="142">
        <f t="shared" si="41"/>
        <v>0</v>
      </c>
      <c r="Q205" s="142">
        <v>0</v>
      </c>
      <c r="R205" s="142">
        <f t="shared" si="42"/>
        <v>0</v>
      </c>
      <c r="S205" s="142">
        <v>0</v>
      </c>
      <c r="T205" s="143">
        <f t="shared" si="4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44" t="s">
        <v>187</v>
      </c>
      <c r="AT205" s="144" t="s">
        <v>183</v>
      </c>
      <c r="AU205" s="144" t="s">
        <v>79</v>
      </c>
      <c r="AY205" s="14" t="s">
        <v>182</v>
      </c>
      <c r="BE205" s="145">
        <f t="shared" si="44"/>
        <v>4914</v>
      </c>
      <c r="BF205" s="145">
        <f t="shared" si="45"/>
        <v>0</v>
      </c>
      <c r="BG205" s="145">
        <f t="shared" si="46"/>
        <v>0</v>
      </c>
      <c r="BH205" s="145">
        <f t="shared" si="47"/>
        <v>0</v>
      </c>
      <c r="BI205" s="145">
        <f t="shared" si="48"/>
        <v>0</v>
      </c>
      <c r="BJ205" s="14" t="s">
        <v>77</v>
      </c>
      <c r="BK205" s="145">
        <f t="shared" si="49"/>
        <v>4914</v>
      </c>
      <c r="BL205" s="14" t="s">
        <v>187</v>
      </c>
      <c r="BM205" s="144" t="s">
        <v>408</v>
      </c>
    </row>
    <row r="206" spans="1:65" s="2" customFormat="1" ht="21.75" customHeight="1">
      <c r="A206" s="26"/>
      <c r="B206" s="132"/>
      <c r="C206" s="133" t="s">
        <v>409</v>
      </c>
      <c r="D206" s="133" t="s">
        <v>183</v>
      </c>
      <c r="E206" s="134" t="s">
        <v>1492</v>
      </c>
      <c r="F206" s="135" t="s">
        <v>1493</v>
      </c>
      <c r="G206" s="136" t="s">
        <v>197</v>
      </c>
      <c r="H206" s="137">
        <v>179</v>
      </c>
      <c r="I206" s="138">
        <v>90.3</v>
      </c>
      <c r="J206" s="138">
        <f t="shared" si="40"/>
        <v>16163.7</v>
      </c>
      <c r="K206" s="139"/>
      <c r="L206" s="27"/>
      <c r="M206" s="140" t="s">
        <v>1</v>
      </c>
      <c r="N206" s="141" t="s">
        <v>34</v>
      </c>
      <c r="O206" s="142">
        <v>0</v>
      </c>
      <c r="P206" s="142">
        <f t="shared" si="41"/>
        <v>0</v>
      </c>
      <c r="Q206" s="142">
        <v>0</v>
      </c>
      <c r="R206" s="142">
        <f t="shared" si="42"/>
        <v>0</v>
      </c>
      <c r="S206" s="142">
        <v>0</v>
      </c>
      <c r="T206" s="143">
        <f t="shared" si="4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44" t="s">
        <v>187</v>
      </c>
      <c r="AT206" s="144" t="s">
        <v>183</v>
      </c>
      <c r="AU206" s="144" t="s">
        <v>79</v>
      </c>
      <c r="AY206" s="14" t="s">
        <v>182</v>
      </c>
      <c r="BE206" s="145">
        <f t="shared" si="44"/>
        <v>16163.7</v>
      </c>
      <c r="BF206" s="145">
        <f t="shared" si="45"/>
        <v>0</v>
      </c>
      <c r="BG206" s="145">
        <f t="shared" si="46"/>
        <v>0</v>
      </c>
      <c r="BH206" s="145">
        <f t="shared" si="47"/>
        <v>0</v>
      </c>
      <c r="BI206" s="145">
        <f t="shared" si="48"/>
        <v>0</v>
      </c>
      <c r="BJ206" s="14" t="s">
        <v>77</v>
      </c>
      <c r="BK206" s="145">
        <f t="shared" si="49"/>
        <v>16163.7</v>
      </c>
      <c r="BL206" s="14" t="s">
        <v>187</v>
      </c>
      <c r="BM206" s="144" t="s">
        <v>412</v>
      </c>
    </row>
    <row r="207" spans="1:65" s="2" customFormat="1" ht="21.75" customHeight="1">
      <c r="A207" s="26"/>
      <c r="B207" s="132"/>
      <c r="C207" s="133" t="s">
        <v>287</v>
      </c>
      <c r="D207" s="133" t="s">
        <v>183</v>
      </c>
      <c r="E207" s="134" t="s">
        <v>1494</v>
      </c>
      <c r="F207" s="135" t="s">
        <v>1495</v>
      </c>
      <c r="G207" s="136" t="s">
        <v>197</v>
      </c>
      <c r="H207" s="137">
        <v>108.4</v>
      </c>
      <c r="I207" s="138">
        <v>103.95</v>
      </c>
      <c r="J207" s="138">
        <f t="shared" si="40"/>
        <v>11268.18</v>
      </c>
      <c r="K207" s="139"/>
      <c r="L207" s="27"/>
      <c r="M207" s="140" t="s">
        <v>1</v>
      </c>
      <c r="N207" s="141" t="s">
        <v>34</v>
      </c>
      <c r="O207" s="142">
        <v>0</v>
      </c>
      <c r="P207" s="142">
        <f t="shared" si="41"/>
        <v>0</v>
      </c>
      <c r="Q207" s="142">
        <v>0</v>
      </c>
      <c r="R207" s="142">
        <f t="shared" si="42"/>
        <v>0</v>
      </c>
      <c r="S207" s="142">
        <v>0</v>
      </c>
      <c r="T207" s="143">
        <f t="shared" si="4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44" t="s">
        <v>187</v>
      </c>
      <c r="AT207" s="144" t="s">
        <v>183</v>
      </c>
      <c r="AU207" s="144" t="s">
        <v>79</v>
      </c>
      <c r="AY207" s="14" t="s">
        <v>182</v>
      </c>
      <c r="BE207" s="145">
        <f t="shared" si="44"/>
        <v>11268.18</v>
      </c>
      <c r="BF207" s="145">
        <f t="shared" si="45"/>
        <v>0</v>
      </c>
      <c r="BG207" s="145">
        <f t="shared" si="46"/>
        <v>0</v>
      </c>
      <c r="BH207" s="145">
        <f t="shared" si="47"/>
        <v>0</v>
      </c>
      <c r="BI207" s="145">
        <f t="shared" si="48"/>
        <v>0</v>
      </c>
      <c r="BJ207" s="14" t="s">
        <v>77</v>
      </c>
      <c r="BK207" s="145">
        <f t="shared" si="49"/>
        <v>11268.18</v>
      </c>
      <c r="BL207" s="14" t="s">
        <v>187</v>
      </c>
      <c r="BM207" s="144" t="s">
        <v>415</v>
      </c>
    </row>
    <row r="208" spans="1:65" s="2" customFormat="1" ht="21.75" customHeight="1">
      <c r="A208" s="26"/>
      <c r="B208" s="132"/>
      <c r="C208" s="133" t="s">
        <v>416</v>
      </c>
      <c r="D208" s="133" t="s">
        <v>183</v>
      </c>
      <c r="E208" s="134" t="s">
        <v>1496</v>
      </c>
      <c r="F208" s="135" t="s">
        <v>1497</v>
      </c>
      <c r="G208" s="136" t="s">
        <v>197</v>
      </c>
      <c r="H208" s="137">
        <v>151.30000000000001</v>
      </c>
      <c r="I208" s="138">
        <v>118.65</v>
      </c>
      <c r="J208" s="138">
        <f t="shared" si="40"/>
        <v>17951.75</v>
      </c>
      <c r="K208" s="139"/>
      <c r="L208" s="27"/>
      <c r="M208" s="140" t="s">
        <v>1</v>
      </c>
      <c r="N208" s="141" t="s">
        <v>34</v>
      </c>
      <c r="O208" s="142">
        <v>0</v>
      </c>
      <c r="P208" s="142">
        <f t="shared" si="41"/>
        <v>0</v>
      </c>
      <c r="Q208" s="142">
        <v>0</v>
      </c>
      <c r="R208" s="142">
        <f t="shared" si="42"/>
        <v>0</v>
      </c>
      <c r="S208" s="142">
        <v>0</v>
      </c>
      <c r="T208" s="143">
        <f t="shared" si="4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44" t="s">
        <v>187</v>
      </c>
      <c r="AT208" s="144" t="s">
        <v>183</v>
      </c>
      <c r="AU208" s="144" t="s">
        <v>79</v>
      </c>
      <c r="AY208" s="14" t="s">
        <v>182</v>
      </c>
      <c r="BE208" s="145">
        <f t="shared" si="44"/>
        <v>17951.75</v>
      </c>
      <c r="BF208" s="145">
        <f t="shared" si="45"/>
        <v>0</v>
      </c>
      <c r="BG208" s="145">
        <f t="shared" si="46"/>
        <v>0</v>
      </c>
      <c r="BH208" s="145">
        <f t="shared" si="47"/>
        <v>0</v>
      </c>
      <c r="BI208" s="145">
        <f t="shared" si="48"/>
        <v>0</v>
      </c>
      <c r="BJ208" s="14" t="s">
        <v>77</v>
      </c>
      <c r="BK208" s="145">
        <f t="shared" si="49"/>
        <v>17951.75</v>
      </c>
      <c r="BL208" s="14" t="s">
        <v>187</v>
      </c>
      <c r="BM208" s="144" t="s">
        <v>419</v>
      </c>
    </row>
    <row r="209" spans="1:65" s="2" customFormat="1" ht="16.5" customHeight="1">
      <c r="A209" s="26"/>
      <c r="B209" s="132"/>
      <c r="C209" s="133" t="s">
        <v>290</v>
      </c>
      <c r="D209" s="133" t="s">
        <v>183</v>
      </c>
      <c r="E209" s="134" t="s">
        <v>1498</v>
      </c>
      <c r="F209" s="135" t="s">
        <v>1499</v>
      </c>
      <c r="G209" s="136" t="s">
        <v>186</v>
      </c>
      <c r="H209" s="137">
        <v>74</v>
      </c>
      <c r="I209" s="138">
        <v>157.5</v>
      </c>
      <c r="J209" s="138">
        <f t="shared" si="40"/>
        <v>11655</v>
      </c>
      <c r="K209" s="139"/>
      <c r="L209" s="27"/>
      <c r="M209" s="140" t="s">
        <v>1</v>
      </c>
      <c r="N209" s="141" t="s">
        <v>34</v>
      </c>
      <c r="O209" s="142">
        <v>0</v>
      </c>
      <c r="P209" s="142">
        <f t="shared" si="41"/>
        <v>0</v>
      </c>
      <c r="Q209" s="142">
        <v>0</v>
      </c>
      <c r="R209" s="142">
        <f t="shared" si="42"/>
        <v>0</v>
      </c>
      <c r="S209" s="142">
        <v>0</v>
      </c>
      <c r="T209" s="143">
        <f t="shared" si="4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44" t="s">
        <v>187</v>
      </c>
      <c r="AT209" s="144" t="s">
        <v>183</v>
      </c>
      <c r="AU209" s="144" t="s">
        <v>79</v>
      </c>
      <c r="AY209" s="14" t="s">
        <v>182</v>
      </c>
      <c r="BE209" s="145">
        <f t="shared" si="44"/>
        <v>11655</v>
      </c>
      <c r="BF209" s="145">
        <f t="shared" si="45"/>
        <v>0</v>
      </c>
      <c r="BG209" s="145">
        <f t="shared" si="46"/>
        <v>0</v>
      </c>
      <c r="BH209" s="145">
        <f t="shared" si="47"/>
        <v>0</v>
      </c>
      <c r="BI209" s="145">
        <f t="shared" si="48"/>
        <v>0</v>
      </c>
      <c r="BJ209" s="14" t="s">
        <v>77</v>
      </c>
      <c r="BK209" s="145">
        <f t="shared" si="49"/>
        <v>11655</v>
      </c>
      <c r="BL209" s="14" t="s">
        <v>187</v>
      </c>
      <c r="BM209" s="144" t="s">
        <v>422</v>
      </c>
    </row>
    <row r="210" spans="1:65" s="2" customFormat="1" ht="16.5" customHeight="1">
      <c r="A210" s="26"/>
      <c r="B210" s="132"/>
      <c r="C210" s="133" t="s">
        <v>423</v>
      </c>
      <c r="D210" s="133" t="s">
        <v>183</v>
      </c>
      <c r="E210" s="134" t="s">
        <v>1500</v>
      </c>
      <c r="F210" s="135" t="s">
        <v>1501</v>
      </c>
      <c r="G210" s="136" t="s">
        <v>186</v>
      </c>
      <c r="H210" s="137">
        <v>3</v>
      </c>
      <c r="I210" s="138">
        <v>189</v>
      </c>
      <c r="J210" s="138">
        <f t="shared" si="40"/>
        <v>567</v>
      </c>
      <c r="K210" s="139"/>
      <c r="L210" s="27"/>
      <c r="M210" s="140" t="s">
        <v>1</v>
      </c>
      <c r="N210" s="141" t="s">
        <v>34</v>
      </c>
      <c r="O210" s="142">
        <v>0</v>
      </c>
      <c r="P210" s="142">
        <f t="shared" si="41"/>
        <v>0</v>
      </c>
      <c r="Q210" s="142">
        <v>0</v>
      </c>
      <c r="R210" s="142">
        <f t="shared" si="42"/>
        <v>0</v>
      </c>
      <c r="S210" s="142">
        <v>0</v>
      </c>
      <c r="T210" s="143">
        <f t="shared" si="4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44" t="s">
        <v>187</v>
      </c>
      <c r="AT210" s="144" t="s">
        <v>183</v>
      </c>
      <c r="AU210" s="144" t="s">
        <v>79</v>
      </c>
      <c r="AY210" s="14" t="s">
        <v>182</v>
      </c>
      <c r="BE210" s="145">
        <f t="shared" si="44"/>
        <v>567</v>
      </c>
      <c r="BF210" s="145">
        <f t="shared" si="45"/>
        <v>0</v>
      </c>
      <c r="BG210" s="145">
        <f t="shared" si="46"/>
        <v>0</v>
      </c>
      <c r="BH210" s="145">
        <f t="shared" si="47"/>
        <v>0</v>
      </c>
      <c r="BI210" s="145">
        <f t="shared" si="48"/>
        <v>0</v>
      </c>
      <c r="BJ210" s="14" t="s">
        <v>77</v>
      </c>
      <c r="BK210" s="145">
        <f t="shared" si="49"/>
        <v>567</v>
      </c>
      <c r="BL210" s="14" t="s">
        <v>187</v>
      </c>
      <c r="BM210" s="144" t="s">
        <v>426</v>
      </c>
    </row>
    <row r="211" spans="1:65" s="2" customFormat="1" ht="16.5" customHeight="1">
      <c r="A211" s="26"/>
      <c r="B211" s="132"/>
      <c r="C211" s="133" t="s">
        <v>295</v>
      </c>
      <c r="D211" s="133" t="s">
        <v>183</v>
      </c>
      <c r="E211" s="134" t="s">
        <v>1502</v>
      </c>
      <c r="F211" s="135" t="s">
        <v>1503</v>
      </c>
      <c r="G211" s="136" t="s">
        <v>186</v>
      </c>
      <c r="H211" s="137">
        <v>26</v>
      </c>
      <c r="I211" s="138">
        <v>54.6</v>
      </c>
      <c r="J211" s="138">
        <f t="shared" si="40"/>
        <v>1419.6</v>
      </c>
      <c r="K211" s="139"/>
      <c r="L211" s="27"/>
      <c r="M211" s="140" t="s">
        <v>1</v>
      </c>
      <c r="N211" s="141" t="s">
        <v>34</v>
      </c>
      <c r="O211" s="142">
        <v>0</v>
      </c>
      <c r="P211" s="142">
        <f t="shared" si="41"/>
        <v>0</v>
      </c>
      <c r="Q211" s="142">
        <v>0</v>
      </c>
      <c r="R211" s="142">
        <f t="shared" si="42"/>
        <v>0</v>
      </c>
      <c r="S211" s="142">
        <v>0</v>
      </c>
      <c r="T211" s="143">
        <f t="shared" si="4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44" t="s">
        <v>187</v>
      </c>
      <c r="AT211" s="144" t="s">
        <v>183</v>
      </c>
      <c r="AU211" s="144" t="s">
        <v>79</v>
      </c>
      <c r="AY211" s="14" t="s">
        <v>182</v>
      </c>
      <c r="BE211" s="145">
        <f t="shared" si="44"/>
        <v>1419.6</v>
      </c>
      <c r="BF211" s="145">
        <f t="shared" si="45"/>
        <v>0</v>
      </c>
      <c r="BG211" s="145">
        <f t="shared" si="46"/>
        <v>0</v>
      </c>
      <c r="BH211" s="145">
        <f t="shared" si="47"/>
        <v>0</v>
      </c>
      <c r="BI211" s="145">
        <f t="shared" si="48"/>
        <v>0</v>
      </c>
      <c r="BJ211" s="14" t="s">
        <v>77</v>
      </c>
      <c r="BK211" s="145">
        <f t="shared" si="49"/>
        <v>1419.6</v>
      </c>
      <c r="BL211" s="14" t="s">
        <v>187</v>
      </c>
      <c r="BM211" s="144" t="s">
        <v>429</v>
      </c>
    </row>
    <row r="212" spans="1:65" s="2" customFormat="1" ht="16.5" customHeight="1">
      <c r="A212" s="26"/>
      <c r="B212" s="132"/>
      <c r="C212" s="133" t="s">
        <v>430</v>
      </c>
      <c r="D212" s="133" t="s">
        <v>183</v>
      </c>
      <c r="E212" s="134" t="s">
        <v>1504</v>
      </c>
      <c r="F212" s="135" t="s">
        <v>1505</v>
      </c>
      <c r="G212" s="136" t="s">
        <v>1506</v>
      </c>
      <c r="H212" s="137">
        <v>24</v>
      </c>
      <c r="I212" s="138">
        <v>199.5</v>
      </c>
      <c r="J212" s="138">
        <f t="shared" si="40"/>
        <v>4788</v>
      </c>
      <c r="K212" s="139"/>
      <c r="L212" s="27"/>
      <c r="M212" s="140" t="s">
        <v>1</v>
      </c>
      <c r="N212" s="141" t="s">
        <v>34</v>
      </c>
      <c r="O212" s="142">
        <v>0</v>
      </c>
      <c r="P212" s="142">
        <f t="shared" si="41"/>
        <v>0</v>
      </c>
      <c r="Q212" s="142">
        <v>0</v>
      </c>
      <c r="R212" s="142">
        <f t="shared" si="42"/>
        <v>0</v>
      </c>
      <c r="S212" s="142">
        <v>0</v>
      </c>
      <c r="T212" s="143">
        <f t="shared" si="4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44" t="s">
        <v>187</v>
      </c>
      <c r="AT212" s="144" t="s">
        <v>183</v>
      </c>
      <c r="AU212" s="144" t="s">
        <v>79</v>
      </c>
      <c r="AY212" s="14" t="s">
        <v>182</v>
      </c>
      <c r="BE212" s="145">
        <f t="shared" si="44"/>
        <v>4788</v>
      </c>
      <c r="BF212" s="145">
        <f t="shared" si="45"/>
        <v>0</v>
      </c>
      <c r="BG212" s="145">
        <f t="shared" si="46"/>
        <v>0</v>
      </c>
      <c r="BH212" s="145">
        <f t="shared" si="47"/>
        <v>0</v>
      </c>
      <c r="BI212" s="145">
        <f t="shared" si="48"/>
        <v>0</v>
      </c>
      <c r="BJ212" s="14" t="s">
        <v>77</v>
      </c>
      <c r="BK212" s="145">
        <f t="shared" si="49"/>
        <v>4788</v>
      </c>
      <c r="BL212" s="14" t="s">
        <v>187</v>
      </c>
      <c r="BM212" s="144" t="s">
        <v>433</v>
      </c>
    </row>
    <row r="213" spans="1:65" s="2" customFormat="1" ht="16.5" customHeight="1">
      <c r="A213" s="26"/>
      <c r="B213" s="132"/>
      <c r="C213" s="133" t="s">
        <v>298</v>
      </c>
      <c r="D213" s="133" t="s">
        <v>183</v>
      </c>
      <c r="E213" s="134" t="s">
        <v>1507</v>
      </c>
      <c r="F213" s="135" t="s">
        <v>1508</v>
      </c>
      <c r="G213" s="136" t="s">
        <v>186</v>
      </c>
      <c r="H213" s="137">
        <v>7</v>
      </c>
      <c r="I213" s="138">
        <v>892.5</v>
      </c>
      <c r="J213" s="138">
        <f t="shared" si="40"/>
        <v>6247.5</v>
      </c>
      <c r="K213" s="139"/>
      <c r="L213" s="27"/>
      <c r="M213" s="140" t="s">
        <v>1</v>
      </c>
      <c r="N213" s="141" t="s">
        <v>34</v>
      </c>
      <c r="O213" s="142">
        <v>0</v>
      </c>
      <c r="P213" s="142">
        <f t="shared" si="41"/>
        <v>0</v>
      </c>
      <c r="Q213" s="142">
        <v>0</v>
      </c>
      <c r="R213" s="142">
        <f t="shared" si="42"/>
        <v>0</v>
      </c>
      <c r="S213" s="142">
        <v>0</v>
      </c>
      <c r="T213" s="143">
        <f t="shared" si="4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44" t="s">
        <v>187</v>
      </c>
      <c r="AT213" s="144" t="s">
        <v>183</v>
      </c>
      <c r="AU213" s="144" t="s">
        <v>79</v>
      </c>
      <c r="AY213" s="14" t="s">
        <v>182</v>
      </c>
      <c r="BE213" s="145">
        <f t="shared" si="44"/>
        <v>6247.5</v>
      </c>
      <c r="BF213" s="145">
        <f t="shared" si="45"/>
        <v>0</v>
      </c>
      <c r="BG213" s="145">
        <f t="shared" si="46"/>
        <v>0</v>
      </c>
      <c r="BH213" s="145">
        <f t="shared" si="47"/>
        <v>0</v>
      </c>
      <c r="BI213" s="145">
        <f t="shared" si="48"/>
        <v>0</v>
      </c>
      <c r="BJ213" s="14" t="s">
        <v>77</v>
      </c>
      <c r="BK213" s="145">
        <f t="shared" si="49"/>
        <v>6247.5</v>
      </c>
      <c r="BL213" s="14" t="s">
        <v>187</v>
      </c>
      <c r="BM213" s="144" t="s">
        <v>436</v>
      </c>
    </row>
    <row r="214" spans="1:65" s="2" customFormat="1" ht="16.5" customHeight="1">
      <c r="A214" s="26"/>
      <c r="B214" s="132"/>
      <c r="C214" s="133" t="s">
        <v>437</v>
      </c>
      <c r="D214" s="133" t="s">
        <v>183</v>
      </c>
      <c r="E214" s="134" t="s">
        <v>1509</v>
      </c>
      <c r="F214" s="135" t="s">
        <v>1510</v>
      </c>
      <c r="G214" s="136" t="s">
        <v>186</v>
      </c>
      <c r="H214" s="137">
        <v>7</v>
      </c>
      <c r="I214" s="138">
        <v>136.5</v>
      </c>
      <c r="J214" s="138">
        <f t="shared" si="40"/>
        <v>955.5</v>
      </c>
      <c r="K214" s="139"/>
      <c r="L214" s="27"/>
      <c r="M214" s="140" t="s">
        <v>1</v>
      </c>
      <c r="N214" s="141" t="s">
        <v>34</v>
      </c>
      <c r="O214" s="142">
        <v>0</v>
      </c>
      <c r="P214" s="142">
        <f t="shared" si="41"/>
        <v>0</v>
      </c>
      <c r="Q214" s="142">
        <v>0</v>
      </c>
      <c r="R214" s="142">
        <f t="shared" si="42"/>
        <v>0</v>
      </c>
      <c r="S214" s="142">
        <v>0</v>
      </c>
      <c r="T214" s="143">
        <f t="shared" si="4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44" t="s">
        <v>187</v>
      </c>
      <c r="AT214" s="144" t="s">
        <v>183</v>
      </c>
      <c r="AU214" s="144" t="s">
        <v>79</v>
      </c>
      <c r="AY214" s="14" t="s">
        <v>182</v>
      </c>
      <c r="BE214" s="145">
        <f t="shared" si="44"/>
        <v>955.5</v>
      </c>
      <c r="BF214" s="145">
        <f t="shared" si="45"/>
        <v>0</v>
      </c>
      <c r="BG214" s="145">
        <f t="shared" si="46"/>
        <v>0</v>
      </c>
      <c r="BH214" s="145">
        <f t="shared" si="47"/>
        <v>0</v>
      </c>
      <c r="BI214" s="145">
        <f t="shared" si="48"/>
        <v>0</v>
      </c>
      <c r="BJ214" s="14" t="s">
        <v>77</v>
      </c>
      <c r="BK214" s="145">
        <f t="shared" si="49"/>
        <v>955.5</v>
      </c>
      <c r="BL214" s="14" t="s">
        <v>187</v>
      </c>
      <c r="BM214" s="144" t="s">
        <v>440</v>
      </c>
    </row>
    <row r="215" spans="1:65" s="2" customFormat="1" ht="21.75" customHeight="1">
      <c r="A215" s="26"/>
      <c r="B215" s="132"/>
      <c r="C215" s="133" t="s">
        <v>302</v>
      </c>
      <c r="D215" s="133" t="s">
        <v>183</v>
      </c>
      <c r="E215" s="134" t="s">
        <v>1511</v>
      </c>
      <c r="F215" s="135" t="s">
        <v>1512</v>
      </c>
      <c r="G215" s="136" t="s">
        <v>1513</v>
      </c>
      <c r="H215" s="137">
        <v>2</v>
      </c>
      <c r="I215" s="138">
        <v>11025</v>
      </c>
      <c r="J215" s="138">
        <f t="shared" si="40"/>
        <v>22050</v>
      </c>
      <c r="K215" s="139"/>
      <c r="L215" s="27"/>
      <c r="M215" s="140" t="s">
        <v>1</v>
      </c>
      <c r="N215" s="141" t="s">
        <v>34</v>
      </c>
      <c r="O215" s="142">
        <v>0</v>
      </c>
      <c r="P215" s="142">
        <f t="shared" si="41"/>
        <v>0</v>
      </c>
      <c r="Q215" s="142">
        <v>0</v>
      </c>
      <c r="R215" s="142">
        <f t="shared" si="42"/>
        <v>0</v>
      </c>
      <c r="S215" s="142">
        <v>0</v>
      </c>
      <c r="T215" s="143">
        <f t="shared" si="4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44" t="s">
        <v>187</v>
      </c>
      <c r="AT215" s="144" t="s">
        <v>183</v>
      </c>
      <c r="AU215" s="144" t="s">
        <v>79</v>
      </c>
      <c r="AY215" s="14" t="s">
        <v>182</v>
      </c>
      <c r="BE215" s="145">
        <f t="shared" si="44"/>
        <v>22050</v>
      </c>
      <c r="BF215" s="145">
        <f t="shared" si="45"/>
        <v>0</v>
      </c>
      <c r="BG215" s="145">
        <f t="shared" si="46"/>
        <v>0</v>
      </c>
      <c r="BH215" s="145">
        <f t="shared" si="47"/>
        <v>0</v>
      </c>
      <c r="BI215" s="145">
        <f t="shared" si="48"/>
        <v>0</v>
      </c>
      <c r="BJ215" s="14" t="s">
        <v>77</v>
      </c>
      <c r="BK215" s="145">
        <f t="shared" si="49"/>
        <v>22050</v>
      </c>
      <c r="BL215" s="14" t="s">
        <v>187</v>
      </c>
      <c r="BM215" s="144" t="s">
        <v>443</v>
      </c>
    </row>
    <row r="216" spans="1:65" s="2" customFormat="1" ht="16.5" customHeight="1">
      <c r="A216" s="26"/>
      <c r="B216" s="132"/>
      <c r="C216" s="133" t="s">
        <v>444</v>
      </c>
      <c r="D216" s="133" t="s">
        <v>183</v>
      </c>
      <c r="E216" s="134" t="s">
        <v>1514</v>
      </c>
      <c r="F216" s="135" t="s">
        <v>1515</v>
      </c>
      <c r="G216" s="136" t="s">
        <v>197</v>
      </c>
      <c r="H216" s="137">
        <v>446.9</v>
      </c>
      <c r="I216" s="138">
        <v>13.65</v>
      </c>
      <c r="J216" s="138">
        <f t="shared" si="40"/>
        <v>6100.19</v>
      </c>
      <c r="K216" s="139"/>
      <c r="L216" s="27"/>
      <c r="M216" s="140" t="s">
        <v>1</v>
      </c>
      <c r="N216" s="141" t="s">
        <v>34</v>
      </c>
      <c r="O216" s="142">
        <v>0</v>
      </c>
      <c r="P216" s="142">
        <f t="shared" si="41"/>
        <v>0</v>
      </c>
      <c r="Q216" s="142">
        <v>0</v>
      </c>
      <c r="R216" s="142">
        <f t="shared" si="42"/>
        <v>0</v>
      </c>
      <c r="S216" s="142">
        <v>0</v>
      </c>
      <c r="T216" s="143">
        <f t="shared" si="4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44" t="s">
        <v>187</v>
      </c>
      <c r="AT216" s="144" t="s">
        <v>183</v>
      </c>
      <c r="AU216" s="144" t="s">
        <v>79</v>
      </c>
      <c r="AY216" s="14" t="s">
        <v>182</v>
      </c>
      <c r="BE216" s="145">
        <f t="shared" si="44"/>
        <v>6100.19</v>
      </c>
      <c r="BF216" s="145">
        <f t="shared" si="45"/>
        <v>0</v>
      </c>
      <c r="BG216" s="145">
        <f t="shared" si="46"/>
        <v>0</v>
      </c>
      <c r="BH216" s="145">
        <f t="shared" si="47"/>
        <v>0</v>
      </c>
      <c r="BI216" s="145">
        <f t="shared" si="48"/>
        <v>0</v>
      </c>
      <c r="BJ216" s="14" t="s">
        <v>77</v>
      </c>
      <c r="BK216" s="145">
        <f t="shared" si="49"/>
        <v>6100.19</v>
      </c>
      <c r="BL216" s="14" t="s">
        <v>187</v>
      </c>
      <c r="BM216" s="144" t="s">
        <v>447</v>
      </c>
    </row>
    <row r="217" spans="1:65" s="2" customFormat="1" ht="16.5" customHeight="1">
      <c r="A217" s="26"/>
      <c r="B217" s="132"/>
      <c r="C217" s="133" t="s">
        <v>305</v>
      </c>
      <c r="D217" s="133" t="s">
        <v>183</v>
      </c>
      <c r="E217" s="134" t="s">
        <v>1516</v>
      </c>
      <c r="F217" s="135" t="s">
        <v>1517</v>
      </c>
      <c r="G217" s="136" t="s">
        <v>197</v>
      </c>
      <c r="H217" s="137">
        <v>446.9</v>
      </c>
      <c r="I217" s="138">
        <v>8.4</v>
      </c>
      <c r="J217" s="138">
        <f t="shared" si="40"/>
        <v>3753.96</v>
      </c>
      <c r="K217" s="139"/>
      <c r="L217" s="27"/>
      <c r="M217" s="140" t="s">
        <v>1</v>
      </c>
      <c r="N217" s="141" t="s">
        <v>34</v>
      </c>
      <c r="O217" s="142">
        <v>0</v>
      </c>
      <c r="P217" s="142">
        <f t="shared" si="41"/>
        <v>0</v>
      </c>
      <c r="Q217" s="142">
        <v>0</v>
      </c>
      <c r="R217" s="142">
        <f t="shared" si="42"/>
        <v>0</v>
      </c>
      <c r="S217" s="142">
        <v>0</v>
      </c>
      <c r="T217" s="143">
        <f t="shared" si="4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44" t="s">
        <v>187</v>
      </c>
      <c r="AT217" s="144" t="s">
        <v>183</v>
      </c>
      <c r="AU217" s="144" t="s">
        <v>79</v>
      </c>
      <c r="AY217" s="14" t="s">
        <v>182</v>
      </c>
      <c r="BE217" s="145">
        <f t="shared" si="44"/>
        <v>3753.96</v>
      </c>
      <c r="BF217" s="145">
        <f t="shared" si="45"/>
        <v>0</v>
      </c>
      <c r="BG217" s="145">
        <f t="shared" si="46"/>
        <v>0</v>
      </c>
      <c r="BH217" s="145">
        <f t="shared" si="47"/>
        <v>0</v>
      </c>
      <c r="BI217" s="145">
        <f t="shared" si="48"/>
        <v>0</v>
      </c>
      <c r="BJ217" s="14" t="s">
        <v>77</v>
      </c>
      <c r="BK217" s="145">
        <f t="shared" si="49"/>
        <v>3753.96</v>
      </c>
      <c r="BL217" s="14" t="s">
        <v>187</v>
      </c>
      <c r="BM217" s="144" t="s">
        <v>450</v>
      </c>
    </row>
    <row r="218" spans="1:65" s="2" customFormat="1" ht="16.5" customHeight="1">
      <c r="A218" s="26"/>
      <c r="B218" s="132"/>
      <c r="C218" s="133" t="s">
        <v>451</v>
      </c>
      <c r="D218" s="133" t="s">
        <v>183</v>
      </c>
      <c r="E218" s="134" t="s">
        <v>1518</v>
      </c>
      <c r="F218" s="135" t="s">
        <v>1519</v>
      </c>
      <c r="G218" s="136" t="s">
        <v>693</v>
      </c>
      <c r="H218" s="137">
        <v>2.2000000000000002</v>
      </c>
      <c r="I218" s="138">
        <v>4725</v>
      </c>
      <c r="J218" s="138">
        <f t="shared" si="40"/>
        <v>10395</v>
      </c>
      <c r="K218" s="139"/>
      <c r="L218" s="27"/>
      <c r="M218" s="140" t="s">
        <v>1</v>
      </c>
      <c r="N218" s="141" t="s">
        <v>34</v>
      </c>
      <c r="O218" s="142">
        <v>0</v>
      </c>
      <c r="P218" s="142">
        <f t="shared" si="41"/>
        <v>0</v>
      </c>
      <c r="Q218" s="142">
        <v>0</v>
      </c>
      <c r="R218" s="142">
        <f t="shared" si="42"/>
        <v>0</v>
      </c>
      <c r="S218" s="142">
        <v>0</v>
      </c>
      <c r="T218" s="143">
        <f t="shared" si="4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44" t="s">
        <v>187</v>
      </c>
      <c r="AT218" s="144" t="s">
        <v>183</v>
      </c>
      <c r="AU218" s="144" t="s">
        <v>79</v>
      </c>
      <c r="AY218" s="14" t="s">
        <v>182</v>
      </c>
      <c r="BE218" s="145">
        <f t="shared" si="44"/>
        <v>10395</v>
      </c>
      <c r="BF218" s="145">
        <f t="shared" si="45"/>
        <v>0</v>
      </c>
      <c r="BG218" s="145">
        <f t="shared" si="46"/>
        <v>0</v>
      </c>
      <c r="BH218" s="145">
        <f t="shared" si="47"/>
        <v>0</v>
      </c>
      <c r="BI218" s="145">
        <f t="shared" si="48"/>
        <v>0</v>
      </c>
      <c r="BJ218" s="14" t="s">
        <v>77</v>
      </c>
      <c r="BK218" s="145">
        <f t="shared" si="49"/>
        <v>10395</v>
      </c>
      <c r="BL218" s="14" t="s">
        <v>187</v>
      </c>
      <c r="BM218" s="144" t="s">
        <v>454</v>
      </c>
    </row>
    <row r="219" spans="1:65" s="11" customFormat="1" ht="22.9" customHeight="1">
      <c r="B219" s="122"/>
      <c r="D219" s="123" t="s">
        <v>68</v>
      </c>
      <c r="E219" s="164" t="s">
        <v>1520</v>
      </c>
      <c r="F219" s="164" t="s">
        <v>1521</v>
      </c>
      <c r="J219" s="165">
        <f>BK219</f>
        <v>11093.25</v>
      </c>
      <c r="L219" s="122"/>
      <c r="M219" s="126"/>
      <c r="N219" s="127"/>
      <c r="O219" s="127"/>
      <c r="P219" s="128">
        <f>SUM(P220:P221)</f>
        <v>0</v>
      </c>
      <c r="Q219" s="127"/>
      <c r="R219" s="128">
        <f>SUM(R220:R221)</f>
        <v>0</v>
      </c>
      <c r="S219" s="127"/>
      <c r="T219" s="129">
        <f>SUM(T220:T221)</f>
        <v>0</v>
      </c>
      <c r="AR219" s="123" t="s">
        <v>79</v>
      </c>
      <c r="AT219" s="130" t="s">
        <v>68</v>
      </c>
      <c r="AU219" s="130" t="s">
        <v>77</v>
      </c>
      <c r="AY219" s="123" t="s">
        <v>182</v>
      </c>
      <c r="BK219" s="131">
        <f>SUM(BK220:BK221)</f>
        <v>11093.25</v>
      </c>
    </row>
    <row r="220" spans="1:65" s="2" customFormat="1" ht="16.5" customHeight="1">
      <c r="A220" s="26"/>
      <c r="B220" s="132"/>
      <c r="C220" s="133" t="s">
        <v>309</v>
      </c>
      <c r="D220" s="133" t="s">
        <v>183</v>
      </c>
      <c r="E220" s="134" t="s">
        <v>1522</v>
      </c>
      <c r="F220" s="135" t="s">
        <v>1523</v>
      </c>
      <c r="G220" s="136" t="s">
        <v>186</v>
      </c>
      <c r="H220" s="137">
        <v>1</v>
      </c>
      <c r="I220" s="138">
        <v>6825</v>
      </c>
      <c r="J220" s="138">
        <f>ROUND(I220*H220,2)</f>
        <v>6825</v>
      </c>
      <c r="K220" s="139"/>
      <c r="L220" s="27"/>
      <c r="M220" s="140" t="s">
        <v>1</v>
      </c>
      <c r="N220" s="141" t="s">
        <v>34</v>
      </c>
      <c r="O220" s="142">
        <v>0</v>
      </c>
      <c r="P220" s="142">
        <f>O220*H220</f>
        <v>0</v>
      </c>
      <c r="Q220" s="142">
        <v>0</v>
      </c>
      <c r="R220" s="142">
        <f>Q220*H220</f>
        <v>0</v>
      </c>
      <c r="S220" s="142">
        <v>0</v>
      </c>
      <c r="T220" s="143">
        <f>S220*H220</f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44" t="s">
        <v>187</v>
      </c>
      <c r="AT220" s="144" t="s">
        <v>183</v>
      </c>
      <c r="AU220" s="144" t="s">
        <v>79</v>
      </c>
      <c r="AY220" s="14" t="s">
        <v>182</v>
      </c>
      <c r="BE220" s="145">
        <f>IF(N220="základní",J220,0)</f>
        <v>6825</v>
      </c>
      <c r="BF220" s="145">
        <f>IF(N220="snížená",J220,0)</f>
        <v>0</v>
      </c>
      <c r="BG220" s="145">
        <f>IF(N220="zákl. přenesená",J220,0)</f>
        <v>0</v>
      </c>
      <c r="BH220" s="145">
        <f>IF(N220="sníž. přenesená",J220,0)</f>
        <v>0</v>
      </c>
      <c r="BI220" s="145">
        <f>IF(N220="nulová",J220,0)</f>
        <v>0</v>
      </c>
      <c r="BJ220" s="14" t="s">
        <v>77</v>
      </c>
      <c r="BK220" s="145">
        <f>ROUND(I220*H220,2)</f>
        <v>6825</v>
      </c>
      <c r="BL220" s="14" t="s">
        <v>187</v>
      </c>
      <c r="BM220" s="144" t="s">
        <v>726</v>
      </c>
    </row>
    <row r="221" spans="1:65" s="2" customFormat="1" ht="16.5" customHeight="1">
      <c r="A221" s="26"/>
      <c r="B221" s="132"/>
      <c r="C221" s="133" t="s">
        <v>456</v>
      </c>
      <c r="D221" s="133" t="s">
        <v>183</v>
      </c>
      <c r="E221" s="134" t="s">
        <v>1524</v>
      </c>
      <c r="F221" s="135" t="s">
        <v>1525</v>
      </c>
      <c r="G221" s="136" t="s">
        <v>693</v>
      </c>
      <c r="H221" s="137">
        <v>2.71</v>
      </c>
      <c r="I221" s="138">
        <v>1575</v>
      </c>
      <c r="J221" s="138">
        <f>ROUND(I221*H221,2)</f>
        <v>4268.25</v>
      </c>
      <c r="K221" s="139"/>
      <c r="L221" s="27"/>
      <c r="M221" s="140" t="s">
        <v>1</v>
      </c>
      <c r="N221" s="141" t="s">
        <v>34</v>
      </c>
      <c r="O221" s="142">
        <v>0</v>
      </c>
      <c r="P221" s="142">
        <f>O221*H221</f>
        <v>0</v>
      </c>
      <c r="Q221" s="142">
        <v>0</v>
      </c>
      <c r="R221" s="142">
        <f>Q221*H221</f>
        <v>0</v>
      </c>
      <c r="S221" s="142">
        <v>0</v>
      </c>
      <c r="T221" s="143">
        <f>S221*H221</f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44" t="s">
        <v>187</v>
      </c>
      <c r="AT221" s="144" t="s">
        <v>183</v>
      </c>
      <c r="AU221" s="144" t="s">
        <v>79</v>
      </c>
      <c r="AY221" s="14" t="s">
        <v>182</v>
      </c>
      <c r="BE221" s="145">
        <f>IF(N221="základní",J221,0)</f>
        <v>4268.25</v>
      </c>
      <c r="BF221" s="145">
        <f>IF(N221="snížená",J221,0)</f>
        <v>0</v>
      </c>
      <c r="BG221" s="145">
        <f>IF(N221="zákl. přenesená",J221,0)</f>
        <v>0</v>
      </c>
      <c r="BH221" s="145">
        <f>IF(N221="sníž. přenesená",J221,0)</f>
        <v>0</v>
      </c>
      <c r="BI221" s="145">
        <f>IF(N221="nulová",J221,0)</f>
        <v>0</v>
      </c>
      <c r="BJ221" s="14" t="s">
        <v>77</v>
      </c>
      <c r="BK221" s="145">
        <f>ROUND(I221*H221,2)</f>
        <v>4268.25</v>
      </c>
      <c r="BL221" s="14" t="s">
        <v>187</v>
      </c>
      <c r="BM221" s="144" t="s">
        <v>459</v>
      </c>
    </row>
    <row r="222" spans="1:65" s="11" customFormat="1" ht="22.9" customHeight="1">
      <c r="B222" s="122"/>
      <c r="D222" s="123" t="s">
        <v>68</v>
      </c>
      <c r="E222" s="164" t="s">
        <v>1526</v>
      </c>
      <c r="F222" s="164" t="s">
        <v>1527</v>
      </c>
      <c r="J222" s="165">
        <f>BK222</f>
        <v>610197</v>
      </c>
      <c r="L222" s="122"/>
      <c r="M222" s="126"/>
      <c r="N222" s="127"/>
      <c r="O222" s="127"/>
      <c r="P222" s="128">
        <f>SUM(P223:P255)</f>
        <v>0</v>
      </c>
      <c r="Q222" s="127"/>
      <c r="R222" s="128">
        <f>SUM(R223:R255)</f>
        <v>0</v>
      </c>
      <c r="S222" s="127"/>
      <c r="T222" s="129">
        <f>SUM(T223:T255)</f>
        <v>0</v>
      </c>
      <c r="AR222" s="123" t="s">
        <v>79</v>
      </c>
      <c r="AT222" s="130" t="s">
        <v>68</v>
      </c>
      <c r="AU222" s="130" t="s">
        <v>77</v>
      </c>
      <c r="AY222" s="123" t="s">
        <v>182</v>
      </c>
      <c r="BK222" s="131">
        <f>SUM(BK223:BK255)</f>
        <v>610197</v>
      </c>
    </row>
    <row r="223" spans="1:65" s="2" customFormat="1" ht="16.5" customHeight="1">
      <c r="A223" s="26"/>
      <c r="B223" s="132"/>
      <c r="C223" s="133" t="s">
        <v>312</v>
      </c>
      <c r="D223" s="133" t="s">
        <v>183</v>
      </c>
      <c r="E223" s="134" t="s">
        <v>1528</v>
      </c>
      <c r="F223" s="135" t="s">
        <v>1529</v>
      </c>
      <c r="G223" s="136" t="s">
        <v>1513</v>
      </c>
      <c r="H223" s="137">
        <v>9</v>
      </c>
      <c r="I223" s="138">
        <v>3990</v>
      </c>
      <c r="J223" s="138">
        <f t="shared" ref="J223:J255" si="50">ROUND(I223*H223,2)</f>
        <v>35910</v>
      </c>
      <c r="K223" s="139"/>
      <c r="L223" s="27"/>
      <c r="M223" s="140" t="s">
        <v>1</v>
      </c>
      <c r="N223" s="141" t="s">
        <v>34</v>
      </c>
      <c r="O223" s="142">
        <v>0</v>
      </c>
      <c r="P223" s="142">
        <f t="shared" ref="P223:P255" si="51">O223*H223</f>
        <v>0</v>
      </c>
      <c r="Q223" s="142">
        <v>0</v>
      </c>
      <c r="R223" s="142">
        <f t="shared" ref="R223:R255" si="52">Q223*H223</f>
        <v>0</v>
      </c>
      <c r="S223" s="142">
        <v>0</v>
      </c>
      <c r="T223" s="143">
        <f t="shared" ref="T223:T255" si="53"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44" t="s">
        <v>187</v>
      </c>
      <c r="AT223" s="144" t="s">
        <v>183</v>
      </c>
      <c r="AU223" s="144" t="s">
        <v>79</v>
      </c>
      <c r="AY223" s="14" t="s">
        <v>182</v>
      </c>
      <c r="BE223" s="145">
        <f t="shared" ref="BE223:BE255" si="54">IF(N223="základní",J223,0)</f>
        <v>35910</v>
      </c>
      <c r="BF223" s="145">
        <f t="shared" ref="BF223:BF255" si="55">IF(N223="snížená",J223,0)</f>
        <v>0</v>
      </c>
      <c r="BG223" s="145">
        <f t="shared" ref="BG223:BG255" si="56">IF(N223="zákl. přenesená",J223,0)</f>
        <v>0</v>
      </c>
      <c r="BH223" s="145">
        <f t="shared" ref="BH223:BH255" si="57">IF(N223="sníž. přenesená",J223,0)</f>
        <v>0</v>
      </c>
      <c r="BI223" s="145">
        <f t="shared" ref="BI223:BI255" si="58">IF(N223="nulová",J223,0)</f>
        <v>0</v>
      </c>
      <c r="BJ223" s="14" t="s">
        <v>77</v>
      </c>
      <c r="BK223" s="145">
        <f t="shared" ref="BK223:BK255" si="59">ROUND(I223*H223,2)</f>
        <v>35910</v>
      </c>
      <c r="BL223" s="14" t="s">
        <v>187</v>
      </c>
      <c r="BM223" s="144" t="s">
        <v>462</v>
      </c>
    </row>
    <row r="224" spans="1:65" s="2" customFormat="1" ht="16.5" customHeight="1">
      <c r="A224" s="26"/>
      <c r="B224" s="132"/>
      <c r="C224" s="133" t="s">
        <v>463</v>
      </c>
      <c r="D224" s="133" t="s">
        <v>183</v>
      </c>
      <c r="E224" s="134" t="s">
        <v>1530</v>
      </c>
      <c r="F224" s="135" t="s">
        <v>1531</v>
      </c>
      <c r="G224" s="136" t="s">
        <v>1513</v>
      </c>
      <c r="H224" s="137">
        <v>5</v>
      </c>
      <c r="I224" s="138">
        <v>4830</v>
      </c>
      <c r="J224" s="138">
        <f t="shared" si="50"/>
        <v>24150</v>
      </c>
      <c r="K224" s="139"/>
      <c r="L224" s="27"/>
      <c r="M224" s="140" t="s">
        <v>1</v>
      </c>
      <c r="N224" s="141" t="s">
        <v>34</v>
      </c>
      <c r="O224" s="142">
        <v>0</v>
      </c>
      <c r="P224" s="142">
        <f t="shared" si="51"/>
        <v>0</v>
      </c>
      <c r="Q224" s="142">
        <v>0</v>
      </c>
      <c r="R224" s="142">
        <f t="shared" si="52"/>
        <v>0</v>
      </c>
      <c r="S224" s="142">
        <v>0</v>
      </c>
      <c r="T224" s="143">
        <f t="shared" si="5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44" t="s">
        <v>187</v>
      </c>
      <c r="AT224" s="144" t="s">
        <v>183</v>
      </c>
      <c r="AU224" s="144" t="s">
        <v>79</v>
      </c>
      <c r="AY224" s="14" t="s">
        <v>182</v>
      </c>
      <c r="BE224" s="145">
        <f t="shared" si="54"/>
        <v>24150</v>
      </c>
      <c r="BF224" s="145">
        <f t="shared" si="55"/>
        <v>0</v>
      </c>
      <c r="BG224" s="145">
        <f t="shared" si="56"/>
        <v>0</v>
      </c>
      <c r="BH224" s="145">
        <f t="shared" si="57"/>
        <v>0</v>
      </c>
      <c r="BI224" s="145">
        <f t="shared" si="58"/>
        <v>0</v>
      </c>
      <c r="BJ224" s="14" t="s">
        <v>77</v>
      </c>
      <c r="BK224" s="145">
        <f t="shared" si="59"/>
        <v>24150</v>
      </c>
      <c r="BL224" s="14" t="s">
        <v>187</v>
      </c>
      <c r="BM224" s="144" t="s">
        <v>466</v>
      </c>
    </row>
    <row r="225" spans="1:65" s="2" customFormat="1" ht="16.5" customHeight="1">
      <c r="A225" s="26"/>
      <c r="B225" s="132"/>
      <c r="C225" s="133" t="s">
        <v>316</v>
      </c>
      <c r="D225" s="133" t="s">
        <v>183</v>
      </c>
      <c r="E225" s="134" t="s">
        <v>1532</v>
      </c>
      <c r="F225" s="135" t="s">
        <v>1533</v>
      </c>
      <c r="G225" s="136" t="s">
        <v>1513</v>
      </c>
      <c r="H225" s="137">
        <v>1</v>
      </c>
      <c r="I225" s="138">
        <v>2352</v>
      </c>
      <c r="J225" s="138">
        <f t="shared" si="50"/>
        <v>2352</v>
      </c>
      <c r="K225" s="139"/>
      <c r="L225" s="27"/>
      <c r="M225" s="140" t="s">
        <v>1</v>
      </c>
      <c r="N225" s="141" t="s">
        <v>34</v>
      </c>
      <c r="O225" s="142">
        <v>0</v>
      </c>
      <c r="P225" s="142">
        <f t="shared" si="51"/>
        <v>0</v>
      </c>
      <c r="Q225" s="142">
        <v>0</v>
      </c>
      <c r="R225" s="142">
        <f t="shared" si="52"/>
        <v>0</v>
      </c>
      <c r="S225" s="142">
        <v>0</v>
      </c>
      <c r="T225" s="143">
        <f t="shared" si="5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44" t="s">
        <v>187</v>
      </c>
      <c r="AT225" s="144" t="s">
        <v>183</v>
      </c>
      <c r="AU225" s="144" t="s">
        <v>79</v>
      </c>
      <c r="AY225" s="14" t="s">
        <v>182</v>
      </c>
      <c r="BE225" s="145">
        <f t="shared" si="54"/>
        <v>2352</v>
      </c>
      <c r="BF225" s="145">
        <f t="shared" si="55"/>
        <v>0</v>
      </c>
      <c r="BG225" s="145">
        <f t="shared" si="56"/>
        <v>0</v>
      </c>
      <c r="BH225" s="145">
        <f t="shared" si="57"/>
        <v>0</v>
      </c>
      <c r="BI225" s="145">
        <f t="shared" si="58"/>
        <v>0</v>
      </c>
      <c r="BJ225" s="14" t="s">
        <v>77</v>
      </c>
      <c r="BK225" s="145">
        <f t="shared" si="59"/>
        <v>2352</v>
      </c>
      <c r="BL225" s="14" t="s">
        <v>187</v>
      </c>
      <c r="BM225" s="144" t="s">
        <v>469</v>
      </c>
    </row>
    <row r="226" spans="1:65" s="2" customFormat="1" ht="16.5" customHeight="1">
      <c r="A226" s="26"/>
      <c r="B226" s="132"/>
      <c r="C226" s="133" t="s">
        <v>470</v>
      </c>
      <c r="D226" s="133" t="s">
        <v>183</v>
      </c>
      <c r="E226" s="134" t="s">
        <v>1534</v>
      </c>
      <c r="F226" s="135" t="s">
        <v>1535</v>
      </c>
      <c r="G226" s="136" t="s">
        <v>1513</v>
      </c>
      <c r="H226" s="137">
        <v>2</v>
      </c>
      <c r="I226" s="138">
        <v>4620</v>
      </c>
      <c r="J226" s="138">
        <f t="shared" si="50"/>
        <v>9240</v>
      </c>
      <c r="K226" s="139"/>
      <c r="L226" s="27"/>
      <c r="M226" s="140" t="s">
        <v>1</v>
      </c>
      <c r="N226" s="141" t="s">
        <v>34</v>
      </c>
      <c r="O226" s="142">
        <v>0</v>
      </c>
      <c r="P226" s="142">
        <f t="shared" si="51"/>
        <v>0</v>
      </c>
      <c r="Q226" s="142">
        <v>0</v>
      </c>
      <c r="R226" s="142">
        <f t="shared" si="52"/>
        <v>0</v>
      </c>
      <c r="S226" s="142">
        <v>0</v>
      </c>
      <c r="T226" s="143">
        <f t="shared" si="5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44" t="s">
        <v>187</v>
      </c>
      <c r="AT226" s="144" t="s">
        <v>183</v>
      </c>
      <c r="AU226" s="144" t="s">
        <v>79</v>
      </c>
      <c r="AY226" s="14" t="s">
        <v>182</v>
      </c>
      <c r="BE226" s="145">
        <f t="shared" si="54"/>
        <v>9240</v>
      </c>
      <c r="BF226" s="145">
        <f t="shared" si="55"/>
        <v>0</v>
      </c>
      <c r="BG226" s="145">
        <f t="shared" si="56"/>
        <v>0</v>
      </c>
      <c r="BH226" s="145">
        <f t="shared" si="57"/>
        <v>0</v>
      </c>
      <c r="BI226" s="145">
        <f t="shared" si="58"/>
        <v>0</v>
      </c>
      <c r="BJ226" s="14" t="s">
        <v>77</v>
      </c>
      <c r="BK226" s="145">
        <f t="shared" si="59"/>
        <v>9240</v>
      </c>
      <c r="BL226" s="14" t="s">
        <v>187</v>
      </c>
      <c r="BM226" s="144" t="s">
        <v>473</v>
      </c>
    </row>
    <row r="227" spans="1:65" s="2" customFormat="1" ht="16.5" customHeight="1">
      <c r="A227" s="26"/>
      <c r="B227" s="132"/>
      <c r="C227" s="133" t="s">
        <v>320</v>
      </c>
      <c r="D227" s="133" t="s">
        <v>183</v>
      </c>
      <c r="E227" s="134" t="s">
        <v>1536</v>
      </c>
      <c r="F227" s="135" t="s">
        <v>1537</v>
      </c>
      <c r="G227" s="136" t="s">
        <v>1513</v>
      </c>
      <c r="H227" s="137">
        <v>10</v>
      </c>
      <c r="I227" s="138">
        <v>5880</v>
      </c>
      <c r="J227" s="138">
        <f t="shared" si="50"/>
        <v>58800</v>
      </c>
      <c r="K227" s="139"/>
      <c r="L227" s="27"/>
      <c r="M227" s="140" t="s">
        <v>1</v>
      </c>
      <c r="N227" s="141" t="s">
        <v>34</v>
      </c>
      <c r="O227" s="142">
        <v>0</v>
      </c>
      <c r="P227" s="142">
        <f t="shared" si="51"/>
        <v>0</v>
      </c>
      <c r="Q227" s="142">
        <v>0</v>
      </c>
      <c r="R227" s="142">
        <f t="shared" si="52"/>
        <v>0</v>
      </c>
      <c r="S227" s="142">
        <v>0</v>
      </c>
      <c r="T227" s="143">
        <f t="shared" si="5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44" t="s">
        <v>187</v>
      </c>
      <c r="AT227" s="144" t="s">
        <v>183</v>
      </c>
      <c r="AU227" s="144" t="s">
        <v>79</v>
      </c>
      <c r="AY227" s="14" t="s">
        <v>182</v>
      </c>
      <c r="BE227" s="145">
        <f t="shared" si="54"/>
        <v>58800</v>
      </c>
      <c r="BF227" s="145">
        <f t="shared" si="55"/>
        <v>0</v>
      </c>
      <c r="BG227" s="145">
        <f t="shared" si="56"/>
        <v>0</v>
      </c>
      <c r="BH227" s="145">
        <f t="shared" si="57"/>
        <v>0</v>
      </c>
      <c r="BI227" s="145">
        <f t="shared" si="58"/>
        <v>0</v>
      </c>
      <c r="BJ227" s="14" t="s">
        <v>77</v>
      </c>
      <c r="BK227" s="145">
        <f t="shared" si="59"/>
        <v>58800</v>
      </c>
      <c r="BL227" s="14" t="s">
        <v>187</v>
      </c>
      <c r="BM227" s="144" t="s">
        <v>476</v>
      </c>
    </row>
    <row r="228" spans="1:65" s="2" customFormat="1" ht="16.5" customHeight="1">
      <c r="A228" s="26"/>
      <c r="B228" s="132"/>
      <c r="C228" s="133" t="s">
        <v>477</v>
      </c>
      <c r="D228" s="133" t="s">
        <v>183</v>
      </c>
      <c r="E228" s="134" t="s">
        <v>1538</v>
      </c>
      <c r="F228" s="135" t="s">
        <v>1539</v>
      </c>
      <c r="G228" s="136" t="s">
        <v>1513</v>
      </c>
      <c r="H228" s="137">
        <v>4</v>
      </c>
      <c r="I228" s="138">
        <v>9397.5</v>
      </c>
      <c r="J228" s="138">
        <f t="shared" si="50"/>
        <v>37590</v>
      </c>
      <c r="K228" s="139"/>
      <c r="L228" s="27"/>
      <c r="M228" s="140" t="s">
        <v>1</v>
      </c>
      <c r="N228" s="141" t="s">
        <v>34</v>
      </c>
      <c r="O228" s="142">
        <v>0</v>
      </c>
      <c r="P228" s="142">
        <f t="shared" si="51"/>
        <v>0</v>
      </c>
      <c r="Q228" s="142">
        <v>0</v>
      </c>
      <c r="R228" s="142">
        <f t="shared" si="52"/>
        <v>0</v>
      </c>
      <c r="S228" s="142">
        <v>0</v>
      </c>
      <c r="T228" s="143">
        <f t="shared" si="5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44" t="s">
        <v>187</v>
      </c>
      <c r="AT228" s="144" t="s">
        <v>183</v>
      </c>
      <c r="AU228" s="144" t="s">
        <v>79</v>
      </c>
      <c r="AY228" s="14" t="s">
        <v>182</v>
      </c>
      <c r="BE228" s="145">
        <f t="shared" si="54"/>
        <v>37590</v>
      </c>
      <c r="BF228" s="145">
        <f t="shared" si="55"/>
        <v>0</v>
      </c>
      <c r="BG228" s="145">
        <f t="shared" si="56"/>
        <v>0</v>
      </c>
      <c r="BH228" s="145">
        <f t="shared" si="57"/>
        <v>0</v>
      </c>
      <c r="BI228" s="145">
        <f t="shared" si="58"/>
        <v>0</v>
      </c>
      <c r="BJ228" s="14" t="s">
        <v>77</v>
      </c>
      <c r="BK228" s="145">
        <f t="shared" si="59"/>
        <v>37590</v>
      </c>
      <c r="BL228" s="14" t="s">
        <v>187</v>
      </c>
      <c r="BM228" s="144" t="s">
        <v>480</v>
      </c>
    </row>
    <row r="229" spans="1:65" s="2" customFormat="1" ht="16.5" customHeight="1">
      <c r="A229" s="26"/>
      <c r="B229" s="132"/>
      <c r="C229" s="133" t="s">
        <v>324</v>
      </c>
      <c r="D229" s="133" t="s">
        <v>183</v>
      </c>
      <c r="E229" s="134" t="s">
        <v>1540</v>
      </c>
      <c r="F229" s="135" t="s">
        <v>1541</v>
      </c>
      <c r="G229" s="136" t="s">
        <v>1513</v>
      </c>
      <c r="H229" s="137">
        <v>1</v>
      </c>
      <c r="I229" s="138">
        <v>5040</v>
      </c>
      <c r="J229" s="138">
        <f t="shared" si="50"/>
        <v>5040</v>
      </c>
      <c r="K229" s="139"/>
      <c r="L229" s="27"/>
      <c r="M229" s="140" t="s">
        <v>1</v>
      </c>
      <c r="N229" s="141" t="s">
        <v>34</v>
      </c>
      <c r="O229" s="142">
        <v>0</v>
      </c>
      <c r="P229" s="142">
        <f t="shared" si="51"/>
        <v>0</v>
      </c>
      <c r="Q229" s="142">
        <v>0</v>
      </c>
      <c r="R229" s="142">
        <f t="shared" si="52"/>
        <v>0</v>
      </c>
      <c r="S229" s="142">
        <v>0</v>
      </c>
      <c r="T229" s="143">
        <f t="shared" si="5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44" t="s">
        <v>187</v>
      </c>
      <c r="AT229" s="144" t="s">
        <v>183</v>
      </c>
      <c r="AU229" s="144" t="s">
        <v>79</v>
      </c>
      <c r="AY229" s="14" t="s">
        <v>182</v>
      </c>
      <c r="BE229" s="145">
        <f t="shared" si="54"/>
        <v>5040</v>
      </c>
      <c r="BF229" s="145">
        <f t="shared" si="55"/>
        <v>0</v>
      </c>
      <c r="BG229" s="145">
        <f t="shared" si="56"/>
        <v>0</v>
      </c>
      <c r="BH229" s="145">
        <f t="shared" si="57"/>
        <v>0</v>
      </c>
      <c r="BI229" s="145">
        <f t="shared" si="58"/>
        <v>0</v>
      </c>
      <c r="BJ229" s="14" t="s">
        <v>77</v>
      </c>
      <c r="BK229" s="145">
        <f t="shared" si="59"/>
        <v>5040</v>
      </c>
      <c r="BL229" s="14" t="s">
        <v>187</v>
      </c>
      <c r="BM229" s="144" t="s">
        <v>483</v>
      </c>
    </row>
    <row r="230" spans="1:65" s="2" customFormat="1" ht="16.5" customHeight="1">
      <c r="A230" s="26"/>
      <c r="B230" s="132"/>
      <c r="C230" s="133" t="s">
        <v>484</v>
      </c>
      <c r="D230" s="133" t="s">
        <v>183</v>
      </c>
      <c r="E230" s="134" t="s">
        <v>1542</v>
      </c>
      <c r="F230" s="135" t="s">
        <v>1543</v>
      </c>
      <c r="G230" s="136" t="s">
        <v>186</v>
      </c>
      <c r="H230" s="137">
        <v>12</v>
      </c>
      <c r="I230" s="138">
        <v>19110</v>
      </c>
      <c r="J230" s="138">
        <f t="shared" si="50"/>
        <v>229320</v>
      </c>
      <c r="K230" s="139"/>
      <c r="L230" s="27"/>
      <c r="M230" s="140" t="s">
        <v>1</v>
      </c>
      <c r="N230" s="141" t="s">
        <v>34</v>
      </c>
      <c r="O230" s="142">
        <v>0</v>
      </c>
      <c r="P230" s="142">
        <f t="shared" si="51"/>
        <v>0</v>
      </c>
      <c r="Q230" s="142">
        <v>0</v>
      </c>
      <c r="R230" s="142">
        <f t="shared" si="52"/>
        <v>0</v>
      </c>
      <c r="S230" s="142">
        <v>0</v>
      </c>
      <c r="T230" s="143">
        <f t="shared" si="5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44" t="s">
        <v>187</v>
      </c>
      <c r="AT230" s="144" t="s">
        <v>183</v>
      </c>
      <c r="AU230" s="144" t="s">
        <v>79</v>
      </c>
      <c r="AY230" s="14" t="s">
        <v>182</v>
      </c>
      <c r="BE230" s="145">
        <f t="shared" si="54"/>
        <v>229320</v>
      </c>
      <c r="BF230" s="145">
        <f t="shared" si="55"/>
        <v>0</v>
      </c>
      <c r="BG230" s="145">
        <f t="shared" si="56"/>
        <v>0</v>
      </c>
      <c r="BH230" s="145">
        <f t="shared" si="57"/>
        <v>0</v>
      </c>
      <c r="BI230" s="145">
        <f t="shared" si="58"/>
        <v>0</v>
      </c>
      <c r="BJ230" s="14" t="s">
        <v>77</v>
      </c>
      <c r="BK230" s="145">
        <f t="shared" si="59"/>
        <v>229320</v>
      </c>
      <c r="BL230" s="14" t="s">
        <v>187</v>
      </c>
      <c r="BM230" s="144" t="s">
        <v>487</v>
      </c>
    </row>
    <row r="231" spans="1:65" s="2" customFormat="1" ht="16.5" customHeight="1">
      <c r="A231" s="26"/>
      <c r="B231" s="132"/>
      <c r="C231" s="133" t="s">
        <v>327</v>
      </c>
      <c r="D231" s="133" t="s">
        <v>183</v>
      </c>
      <c r="E231" s="134" t="s">
        <v>1544</v>
      </c>
      <c r="F231" s="135" t="s">
        <v>1545</v>
      </c>
      <c r="G231" s="136" t="s">
        <v>1513</v>
      </c>
      <c r="H231" s="137">
        <v>9</v>
      </c>
      <c r="I231" s="138">
        <v>420</v>
      </c>
      <c r="J231" s="138">
        <f t="shared" si="50"/>
        <v>3780</v>
      </c>
      <c r="K231" s="139"/>
      <c r="L231" s="27"/>
      <c r="M231" s="140" t="s">
        <v>1</v>
      </c>
      <c r="N231" s="141" t="s">
        <v>34</v>
      </c>
      <c r="O231" s="142">
        <v>0</v>
      </c>
      <c r="P231" s="142">
        <f t="shared" si="51"/>
        <v>0</v>
      </c>
      <c r="Q231" s="142">
        <v>0</v>
      </c>
      <c r="R231" s="142">
        <f t="shared" si="52"/>
        <v>0</v>
      </c>
      <c r="S231" s="142">
        <v>0</v>
      </c>
      <c r="T231" s="143">
        <f t="shared" si="5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44" t="s">
        <v>187</v>
      </c>
      <c r="AT231" s="144" t="s">
        <v>183</v>
      </c>
      <c r="AU231" s="144" t="s">
        <v>79</v>
      </c>
      <c r="AY231" s="14" t="s">
        <v>182</v>
      </c>
      <c r="BE231" s="145">
        <f t="shared" si="54"/>
        <v>3780</v>
      </c>
      <c r="BF231" s="145">
        <f t="shared" si="55"/>
        <v>0</v>
      </c>
      <c r="BG231" s="145">
        <f t="shared" si="56"/>
        <v>0</v>
      </c>
      <c r="BH231" s="145">
        <f t="shared" si="57"/>
        <v>0</v>
      </c>
      <c r="BI231" s="145">
        <f t="shared" si="58"/>
        <v>0</v>
      </c>
      <c r="BJ231" s="14" t="s">
        <v>77</v>
      </c>
      <c r="BK231" s="145">
        <f t="shared" si="59"/>
        <v>3780</v>
      </c>
      <c r="BL231" s="14" t="s">
        <v>187</v>
      </c>
      <c r="BM231" s="144" t="s">
        <v>490</v>
      </c>
    </row>
    <row r="232" spans="1:65" s="2" customFormat="1" ht="16.5" customHeight="1">
      <c r="A232" s="26"/>
      <c r="B232" s="132"/>
      <c r="C232" s="133" t="s">
        <v>491</v>
      </c>
      <c r="D232" s="133" t="s">
        <v>183</v>
      </c>
      <c r="E232" s="134" t="s">
        <v>1546</v>
      </c>
      <c r="F232" s="135" t="s">
        <v>1547</v>
      </c>
      <c r="G232" s="136" t="s">
        <v>1513</v>
      </c>
      <c r="H232" s="137">
        <v>9</v>
      </c>
      <c r="I232" s="138">
        <v>682.5</v>
      </c>
      <c r="J232" s="138">
        <f t="shared" si="50"/>
        <v>6142.5</v>
      </c>
      <c r="K232" s="139"/>
      <c r="L232" s="27"/>
      <c r="M232" s="140" t="s">
        <v>1</v>
      </c>
      <c r="N232" s="141" t="s">
        <v>34</v>
      </c>
      <c r="O232" s="142">
        <v>0</v>
      </c>
      <c r="P232" s="142">
        <f t="shared" si="51"/>
        <v>0</v>
      </c>
      <c r="Q232" s="142">
        <v>0</v>
      </c>
      <c r="R232" s="142">
        <f t="shared" si="52"/>
        <v>0</v>
      </c>
      <c r="S232" s="142">
        <v>0</v>
      </c>
      <c r="T232" s="143">
        <f t="shared" si="5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44" t="s">
        <v>187</v>
      </c>
      <c r="AT232" s="144" t="s">
        <v>183</v>
      </c>
      <c r="AU232" s="144" t="s">
        <v>79</v>
      </c>
      <c r="AY232" s="14" t="s">
        <v>182</v>
      </c>
      <c r="BE232" s="145">
        <f t="shared" si="54"/>
        <v>6142.5</v>
      </c>
      <c r="BF232" s="145">
        <f t="shared" si="55"/>
        <v>0</v>
      </c>
      <c r="BG232" s="145">
        <f t="shared" si="56"/>
        <v>0</v>
      </c>
      <c r="BH232" s="145">
        <f t="shared" si="57"/>
        <v>0</v>
      </c>
      <c r="BI232" s="145">
        <f t="shared" si="58"/>
        <v>0</v>
      </c>
      <c r="BJ232" s="14" t="s">
        <v>77</v>
      </c>
      <c r="BK232" s="145">
        <f t="shared" si="59"/>
        <v>6142.5</v>
      </c>
      <c r="BL232" s="14" t="s">
        <v>187</v>
      </c>
      <c r="BM232" s="144" t="s">
        <v>494</v>
      </c>
    </row>
    <row r="233" spans="1:65" s="2" customFormat="1" ht="16.5" customHeight="1">
      <c r="A233" s="26"/>
      <c r="B233" s="132"/>
      <c r="C233" s="133" t="s">
        <v>331</v>
      </c>
      <c r="D233" s="133" t="s">
        <v>183</v>
      </c>
      <c r="E233" s="134" t="s">
        <v>1548</v>
      </c>
      <c r="F233" s="135" t="s">
        <v>1549</v>
      </c>
      <c r="G233" s="136" t="s">
        <v>1513</v>
      </c>
      <c r="H233" s="137">
        <v>5</v>
      </c>
      <c r="I233" s="138">
        <v>4410</v>
      </c>
      <c r="J233" s="138">
        <f t="shared" si="50"/>
        <v>22050</v>
      </c>
      <c r="K233" s="139"/>
      <c r="L233" s="27"/>
      <c r="M233" s="140" t="s">
        <v>1</v>
      </c>
      <c r="N233" s="141" t="s">
        <v>34</v>
      </c>
      <c r="O233" s="142">
        <v>0</v>
      </c>
      <c r="P233" s="142">
        <f t="shared" si="51"/>
        <v>0</v>
      </c>
      <c r="Q233" s="142">
        <v>0</v>
      </c>
      <c r="R233" s="142">
        <f t="shared" si="52"/>
        <v>0</v>
      </c>
      <c r="S233" s="142">
        <v>0</v>
      </c>
      <c r="T233" s="143">
        <f t="shared" si="5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44" t="s">
        <v>187</v>
      </c>
      <c r="AT233" s="144" t="s">
        <v>183</v>
      </c>
      <c r="AU233" s="144" t="s">
        <v>79</v>
      </c>
      <c r="AY233" s="14" t="s">
        <v>182</v>
      </c>
      <c r="BE233" s="145">
        <f t="shared" si="54"/>
        <v>22050</v>
      </c>
      <c r="BF233" s="145">
        <f t="shared" si="55"/>
        <v>0</v>
      </c>
      <c r="BG233" s="145">
        <f t="shared" si="56"/>
        <v>0</v>
      </c>
      <c r="BH233" s="145">
        <f t="shared" si="57"/>
        <v>0</v>
      </c>
      <c r="BI233" s="145">
        <f t="shared" si="58"/>
        <v>0</v>
      </c>
      <c r="BJ233" s="14" t="s">
        <v>77</v>
      </c>
      <c r="BK233" s="145">
        <f t="shared" si="59"/>
        <v>22050</v>
      </c>
      <c r="BL233" s="14" t="s">
        <v>187</v>
      </c>
      <c r="BM233" s="144" t="s">
        <v>497</v>
      </c>
    </row>
    <row r="234" spans="1:65" s="2" customFormat="1" ht="16.5" customHeight="1">
      <c r="A234" s="26"/>
      <c r="B234" s="132"/>
      <c r="C234" s="133" t="s">
        <v>498</v>
      </c>
      <c r="D234" s="133" t="s">
        <v>183</v>
      </c>
      <c r="E234" s="134" t="s">
        <v>1550</v>
      </c>
      <c r="F234" s="135" t="s">
        <v>1551</v>
      </c>
      <c r="G234" s="136" t="s">
        <v>1513</v>
      </c>
      <c r="H234" s="137">
        <v>5</v>
      </c>
      <c r="I234" s="138">
        <v>577.5</v>
      </c>
      <c r="J234" s="138">
        <f t="shared" si="50"/>
        <v>2887.5</v>
      </c>
      <c r="K234" s="139"/>
      <c r="L234" s="27"/>
      <c r="M234" s="140" t="s">
        <v>1</v>
      </c>
      <c r="N234" s="141" t="s">
        <v>34</v>
      </c>
      <c r="O234" s="142">
        <v>0</v>
      </c>
      <c r="P234" s="142">
        <f t="shared" si="51"/>
        <v>0</v>
      </c>
      <c r="Q234" s="142">
        <v>0</v>
      </c>
      <c r="R234" s="142">
        <f t="shared" si="52"/>
        <v>0</v>
      </c>
      <c r="S234" s="142">
        <v>0</v>
      </c>
      <c r="T234" s="143">
        <f t="shared" si="5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44" t="s">
        <v>187</v>
      </c>
      <c r="AT234" s="144" t="s">
        <v>183</v>
      </c>
      <c r="AU234" s="144" t="s">
        <v>79</v>
      </c>
      <c r="AY234" s="14" t="s">
        <v>182</v>
      </c>
      <c r="BE234" s="145">
        <f t="shared" si="54"/>
        <v>2887.5</v>
      </c>
      <c r="BF234" s="145">
        <f t="shared" si="55"/>
        <v>0</v>
      </c>
      <c r="BG234" s="145">
        <f t="shared" si="56"/>
        <v>0</v>
      </c>
      <c r="BH234" s="145">
        <f t="shared" si="57"/>
        <v>0</v>
      </c>
      <c r="BI234" s="145">
        <f t="shared" si="58"/>
        <v>0</v>
      </c>
      <c r="BJ234" s="14" t="s">
        <v>77</v>
      </c>
      <c r="BK234" s="145">
        <f t="shared" si="59"/>
        <v>2887.5</v>
      </c>
      <c r="BL234" s="14" t="s">
        <v>187</v>
      </c>
      <c r="BM234" s="144" t="s">
        <v>501</v>
      </c>
    </row>
    <row r="235" spans="1:65" s="2" customFormat="1" ht="16.5" customHeight="1">
      <c r="A235" s="26"/>
      <c r="B235" s="132"/>
      <c r="C235" s="133" t="s">
        <v>334</v>
      </c>
      <c r="D235" s="133" t="s">
        <v>183</v>
      </c>
      <c r="E235" s="134" t="s">
        <v>1552</v>
      </c>
      <c r="F235" s="135" t="s">
        <v>1553</v>
      </c>
      <c r="G235" s="136" t="s">
        <v>1513</v>
      </c>
      <c r="H235" s="137">
        <v>17</v>
      </c>
      <c r="I235" s="138">
        <v>420</v>
      </c>
      <c r="J235" s="138">
        <f t="shared" si="50"/>
        <v>7140</v>
      </c>
      <c r="K235" s="139"/>
      <c r="L235" s="27"/>
      <c r="M235" s="140" t="s">
        <v>1</v>
      </c>
      <c r="N235" s="141" t="s">
        <v>34</v>
      </c>
      <c r="O235" s="142">
        <v>0</v>
      </c>
      <c r="P235" s="142">
        <f t="shared" si="51"/>
        <v>0</v>
      </c>
      <c r="Q235" s="142">
        <v>0</v>
      </c>
      <c r="R235" s="142">
        <f t="shared" si="52"/>
        <v>0</v>
      </c>
      <c r="S235" s="142">
        <v>0</v>
      </c>
      <c r="T235" s="143">
        <f t="shared" si="5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44" t="s">
        <v>187</v>
      </c>
      <c r="AT235" s="144" t="s">
        <v>183</v>
      </c>
      <c r="AU235" s="144" t="s">
        <v>79</v>
      </c>
      <c r="AY235" s="14" t="s">
        <v>182</v>
      </c>
      <c r="BE235" s="145">
        <f t="shared" si="54"/>
        <v>7140</v>
      </c>
      <c r="BF235" s="145">
        <f t="shared" si="55"/>
        <v>0</v>
      </c>
      <c r="BG235" s="145">
        <f t="shared" si="56"/>
        <v>0</v>
      </c>
      <c r="BH235" s="145">
        <f t="shared" si="57"/>
        <v>0</v>
      </c>
      <c r="BI235" s="145">
        <f t="shared" si="58"/>
        <v>0</v>
      </c>
      <c r="BJ235" s="14" t="s">
        <v>77</v>
      </c>
      <c r="BK235" s="145">
        <f t="shared" si="59"/>
        <v>7140</v>
      </c>
      <c r="BL235" s="14" t="s">
        <v>187</v>
      </c>
      <c r="BM235" s="144" t="s">
        <v>504</v>
      </c>
    </row>
    <row r="236" spans="1:65" s="2" customFormat="1" ht="16.5" customHeight="1">
      <c r="A236" s="26"/>
      <c r="B236" s="132"/>
      <c r="C236" s="133" t="s">
        <v>505</v>
      </c>
      <c r="D236" s="133" t="s">
        <v>183</v>
      </c>
      <c r="E236" s="134" t="s">
        <v>1554</v>
      </c>
      <c r="F236" s="135" t="s">
        <v>1555</v>
      </c>
      <c r="G236" s="136" t="s">
        <v>1513</v>
      </c>
      <c r="H236" s="137">
        <v>12</v>
      </c>
      <c r="I236" s="138">
        <v>1155</v>
      </c>
      <c r="J236" s="138">
        <f t="shared" si="50"/>
        <v>13860</v>
      </c>
      <c r="K236" s="139"/>
      <c r="L236" s="27"/>
      <c r="M236" s="140" t="s">
        <v>1</v>
      </c>
      <c r="N236" s="141" t="s">
        <v>34</v>
      </c>
      <c r="O236" s="142">
        <v>0</v>
      </c>
      <c r="P236" s="142">
        <f t="shared" si="51"/>
        <v>0</v>
      </c>
      <c r="Q236" s="142">
        <v>0</v>
      </c>
      <c r="R236" s="142">
        <f t="shared" si="52"/>
        <v>0</v>
      </c>
      <c r="S236" s="142">
        <v>0</v>
      </c>
      <c r="T236" s="143">
        <f t="shared" si="5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44" t="s">
        <v>187</v>
      </c>
      <c r="AT236" s="144" t="s">
        <v>183</v>
      </c>
      <c r="AU236" s="144" t="s">
        <v>79</v>
      </c>
      <c r="AY236" s="14" t="s">
        <v>182</v>
      </c>
      <c r="BE236" s="145">
        <f t="shared" si="54"/>
        <v>13860</v>
      </c>
      <c r="BF236" s="145">
        <f t="shared" si="55"/>
        <v>0</v>
      </c>
      <c r="BG236" s="145">
        <f t="shared" si="56"/>
        <v>0</v>
      </c>
      <c r="BH236" s="145">
        <f t="shared" si="57"/>
        <v>0</v>
      </c>
      <c r="BI236" s="145">
        <f t="shared" si="58"/>
        <v>0</v>
      </c>
      <c r="BJ236" s="14" t="s">
        <v>77</v>
      </c>
      <c r="BK236" s="145">
        <f t="shared" si="59"/>
        <v>13860</v>
      </c>
      <c r="BL236" s="14" t="s">
        <v>187</v>
      </c>
      <c r="BM236" s="144" t="s">
        <v>508</v>
      </c>
    </row>
    <row r="237" spans="1:65" s="2" customFormat="1" ht="16.5" customHeight="1">
      <c r="A237" s="26"/>
      <c r="B237" s="132"/>
      <c r="C237" s="133" t="s">
        <v>338</v>
      </c>
      <c r="D237" s="133" t="s">
        <v>183</v>
      </c>
      <c r="E237" s="134" t="s">
        <v>1556</v>
      </c>
      <c r="F237" s="135" t="s">
        <v>1557</v>
      </c>
      <c r="G237" s="136" t="s">
        <v>186</v>
      </c>
      <c r="H237" s="137">
        <v>1</v>
      </c>
      <c r="I237" s="138">
        <v>630</v>
      </c>
      <c r="J237" s="138">
        <f t="shared" si="50"/>
        <v>630</v>
      </c>
      <c r="K237" s="139"/>
      <c r="L237" s="27"/>
      <c r="M237" s="140" t="s">
        <v>1</v>
      </c>
      <c r="N237" s="141" t="s">
        <v>34</v>
      </c>
      <c r="O237" s="142">
        <v>0</v>
      </c>
      <c r="P237" s="142">
        <f t="shared" si="51"/>
        <v>0</v>
      </c>
      <c r="Q237" s="142">
        <v>0</v>
      </c>
      <c r="R237" s="142">
        <f t="shared" si="52"/>
        <v>0</v>
      </c>
      <c r="S237" s="142">
        <v>0</v>
      </c>
      <c r="T237" s="143">
        <f t="shared" si="5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44" t="s">
        <v>187</v>
      </c>
      <c r="AT237" s="144" t="s">
        <v>183</v>
      </c>
      <c r="AU237" s="144" t="s">
        <v>79</v>
      </c>
      <c r="AY237" s="14" t="s">
        <v>182</v>
      </c>
      <c r="BE237" s="145">
        <f t="shared" si="54"/>
        <v>630</v>
      </c>
      <c r="BF237" s="145">
        <f t="shared" si="55"/>
        <v>0</v>
      </c>
      <c r="BG237" s="145">
        <f t="shared" si="56"/>
        <v>0</v>
      </c>
      <c r="BH237" s="145">
        <f t="shared" si="57"/>
        <v>0</v>
      </c>
      <c r="BI237" s="145">
        <f t="shared" si="58"/>
        <v>0</v>
      </c>
      <c r="BJ237" s="14" t="s">
        <v>77</v>
      </c>
      <c r="BK237" s="145">
        <f t="shared" si="59"/>
        <v>630</v>
      </c>
      <c r="BL237" s="14" t="s">
        <v>187</v>
      </c>
      <c r="BM237" s="144" t="s">
        <v>511</v>
      </c>
    </row>
    <row r="238" spans="1:65" s="2" customFormat="1" ht="16.5" customHeight="1">
      <c r="A238" s="26"/>
      <c r="B238" s="132"/>
      <c r="C238" s="133" t="s">
        <v>512</v>
      </c>
      <c r="D238" s="133" t="s">
        <v>183</v>
      </c>
      <c r="E238" s="134" t="s">
        <v>1558</v>
      </c>
      <c r="F238" s="135" t="s">
        <v>1559</v>
      </c>
      <c r="G238" s="136" t="s">
        <v>1513</v>
      </c>
      <c r="H238" s="137">
        <v>1</v>
      </c>
      <c r="I238" s="138">
        <v>2623.95</v>
      </c>
      <c r="J238" s="138">
        <f t="shared" si="50"/>
        <v>2623.95</v>
      </c>
      <c r="K238" s="139"/>
      <c r="L238" s="27"/>
      <c r="M238" s="140" t="s">
        <v>1</v>
      </c>
      <c r="N238" s="141" t="s">
        <v>34</v>
      </c>
      <c r="O238" s="142">
        <v>0</v>
      </c>
      <c r="P238" s="142">
        <f t="shared" si="51"/>
        <v>0</v>
      </c>
      <c r="Q238" s="142">
        <v>0</v>
      </c>
      <c r="R238" s="142">
        <f t="shared" si="52"/>
        <v>0</v>
      </c>
      <c r="S238" s="142">
        <v>0</v>
      </c>
      <c r="T238" s="143">
        <f t="shared" si="5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44" t="s">
        <v>187</v>
      </c>
      <c r="AT238" s="144" t="s">
        <v>183</v>
      </c>
      <c r="AU238" s="144" t="s">
        <v>79</v>
      </c>
      <c r="AY238" s="14" t="s">
        <v>182</v>
      </c>
      <c r="BE238" s="145">
        <f t="shared" si="54"/>
        <v>2623.95</v>
      </c>
      <c r="BF238" s="145">
        <f t="shared" si="55"/>
        <v>0</v>
      </c>
      <c r="BG238" s="145">
        <f t="shared" si="56"/>
        <v>0</v>
      </c>
      <c r="BH238" s="145">
        <f t="shared" si="57"/>
        <v>0</v>
      </c>
      <c r="BI238" s="145">
        <f t="shared" si="58"/>
        <v>0</v>
      </c>
      <c r="BJ238" s="14" t="s">
        <v>77</v>
      </c>
      <c r="BK238" s="145">
        <f t="shared" si="59"/>
        <v>2623.95</v>
      </c>
      <c r="BL238" s="14" t="s">
        <v>187</v>
      </c>
      <c r="BM238" s="144" t="s">
        <v>515</v>
      </c>
    </row>
    <row r="239" spans="1:65" s="2" customFormat="1" ht="16.5" customHeight="1">
      <c r="A239" s="26"/>
      <c r="B239" s="132"/>
      <c r="C239" s="133" t="s">
        <v>358</v>
      </c>
      <c r="D239" s="133" t="s">
        <v>183</v>
      </c>
      <c r="E239" s="134" t="s">
        <v>1560</v>
      </c>
      <c r="F239" s="135" t="s">
        <v>1561</v>
      </c>
      <c r="G239" s="136" t="s">
        <v>1513</v>
      </c>
      <c r="H239" s="137">
        <v>1</v>
      </c>
      <c r="I239" s="138">
        <v>3147.9</v>
      </c>
      <c r="J239" s="138">
        <f t="shared" si="50"/>
        <v>3147.9</v>
      </c>
      <c r="K239" s="139"/>
      <c r="L239" s="27"/>
      <c r="M239" s="140" t="s">
        <v>1</v>
      </c>
      <c r="N239" s="141" t="s">
        <v>34</v>
      </c>
      <c r="O239" s="142">
        <v>0</v>
      </c>
      <c r="P239" s="142">
        <f t="shared" si="51"/>
        <v>0</v>
      </c>
      <c r="Q239" s="142">
        <v>0</v>
      </c>
      <c r="R239" s="142">
        <f t="shared" si="52"/>
        <v>0</v>
      </c>
      <c r="S239" s="142">
        <v>0</v>
      </c>
      <c r="T239" s="143">
        <f t="shared" si="5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44" t="s">
        <v>187</v>
      </c>
      <c r="AT239" s="144" t="s">
        <v>183</v>
      </c>
      <c r="AU239" s="144" t="s">
        <v>79</v>
      </c>
      <c r="AY239" s="14" t="s">
        <v>182</v>
      </c>
      <c r="BE239" s="145">
        <f t="shared" si="54"/>
        <v>3147.9</v>
      </c>
      <c r="BF239" s="145">
        <f t="shared" si="55"/>
        <v>0</v>
      </c>
      <c r="BG239" s="145">
        <f t="shared" si="56"/>
        <v>0</v>
      </c>
      <c r="BH239" s="145">
        <f t="shared" si="57"/>
        <v>0</v>
      </c>
      <c r="BI239" s="145">
        <f t="shared" si="58"/>
        <v>0</v>
      </c>
      <c r="BJ239" s="14" t="s">
        <v>77</v>
      </c>
      <c r="BK239" s="145">
        <f t="shared" si="59"/>
        <v>3147.9</v>
      </c>
      <c r="BL239" s="14" t="s">
        <v>187</v>
      </c>
      <c r="BM239" s="144" t="s">
        <v>518</v>
      </c>
    </row>
    <row r="240" spans="1:65" s="2" customFormat="1" ht="16.5" customHeight="1">
      <c r="A240" s="26"/>
      <c r="B240" s="132"/>
      <c r="C240" s="133" t="s">
        <v>519</v>
      </c>
      <c r="D240" s="133" t="s">
        <v>183</v>
      </c>
      <c r="E240" s="134" t="s">
        <v>1562</v>
      </c>
      <c r="F240" s="135" t="s">
        <v>1563</v>
      </c>
      <c r="G240" s="136" t="s">
        <v>1513</v>
      </c>
      <c r="H240" s="137">
        <v>76</v>
      </c>
      <c r="I240" s="138">
        <v>157.5</v>
      </c>
      <c r="J240" s="138">
        <f t="shared" si="50"/>
        <v>11970</v>
      </c>
      <c r="K240" s="139"/>
      <c r="L240" s="27"/>
      <c r="M240" s="140" t="s">
        <v>1</v>
      </c>
      <c r="N240" s="141" t="s">
        <v>34</v>
      </c>
      <c r="O240" s="142">
        <v>0</v>
      </c>
      <c r="P240" s="142">
        <f t="shared" si="51"/>
        <v>0</v>
      </c>
      <c r="Q240" s="142">
        <v>0</v>
      </c>
      <c r="R240" s="142">
        <f t="shared" si="52"/>
        <v>0</v>
      </c>
      <c r="S240" s="142">
        <v>0</v>
      </c>
      <c r="T240" s="143">
        <f t="shared" si="5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44" t="s">
        <v>187</v>
      </c>
      <c r="AT240" s="144" t="s">
        <v>183</v>
      </c>
      <c r="AU240" s="144" t="s">
        <v>79</v>
      </c>
      <c r="AY240" s="14" t="s">
        <v>182</v>
      </c>
      <c r="BE240" s="145">
        <f t="shared" si="54"/>
        <v>11970</v>
      </c>
      <c r="BF240" s="145">
        <f t="shared" si="55"/>
        <v>0</v>
      </c>
      <c r="BG240" s="145">
        <f t="shared" si="56"/>
        <v>0</v>
      </c>
      <c r="BH240" s="145">
        <f t="shared" si="57"/>
        <v>0</v>
      </c>
      <c r="BI240" s="145">
        <f t="shared" si="58"/>
        <v>0</v>
      </c>
      <c r="BJ240" s="14" t="s">
        <v>77</v>
      </c>
      <c r="BK240" s="145">
        <f t="shared" si="59"/>
        <v>11970</v>
      </c>
      <c r="BL240" s="14" t="s">
        <v>187</v>
      </c>
      <c r="BM240" s="144" t="s">
        <v>522</v>
      </c>
    </row>
    <row r="241" spans="1:65" s="2" customFormat="1" ht="16.5" customHeight="1">
      <c r="A241" s="26"/>
      <c r="B241" s="132"/>
      <c r="C241" s="133" t="s">
        <v>362</v>
      </c>
      <c r="D241" s="133" t="s">
        <v>183</v>
      </c>
      <c r="E241" s="134" t="s">
        <v>1564</v>
      </c>
      <c r="F241" s="135" t="s">
        <v>1565</v>
      </c>
      <c r="G241" s="136" t="s">
        <v>186</v>
      </c>
      <c r="H241" s="137">
        <v>9</v>
      </c>
      <c r="I241" s="138">
        <v>525</v>
      </c>
      <c r="J241" s="138">
        <f t="shared" si="50"/>
        <v>4725</v>
      </c>
      <c r="K241" s="139"/>
      <c r="L241" s="27"/>
      <c r="M241" s="140" t="s">
        <v>1</v>
      </c>
      <c r="N241" s="141" t="s">
        <v>34</v>
      </c>
      <c r="O241" s="142">
        <v>0</v>
      </c>
      <c r="P241" s="142">
        <f t="shared" si="51"/>
        <v>0</v>
      </c>
      <c r="Q241" s="142">
        <v>0</v>
      </c>
      <c r="R241" s="142">
        <f t="shared" si="52"/>
        <v>0</v>
      </c>
      <c r="S241" s="142">
        <v>0</v>
      </c>
      <c r="T241" s="143">
        <f t="shared" si="5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44" t="s">
        <v>187</v>
      </c>
      <c r="AT241" s="144" t="s">
        <v>183</v>
      </c>
      <c r="AU241" s="144" t="s">
        <v>79</v>
      </c>
      <c r="AY241" s="14" t="s">
        <v>182</v>
      </c>
      <c r="BE241" s="145">
        <f t="shared" si="54"/>
        <v>4725</v>
      </c>
      <c r="BF241" s="145">
        <f t="shared" si="55"/>
        <v>0</v>
      </c>
      <c r="BG241" s="145">
        <f t="shared" si="56"/>
        <v>0</v>
      </c>
      <c r="BH241" s="145">
        <f t="shared" si="57"/>
        <v>0</v>
      </c>
      <c r="BI241" s="145">
        <f t="shared" si="58"/>
        <v>0</v>
      </c>
      <c r="BJ241" s="14" t="s">
        <v>77</v>
      </c>
      <c r="BK241" s="145">
        <f t="shared" si="59"/>
        <v>4725</v>
      </c>
      <c r="BL241" s="14" t="s">
        <v>187</v>
      </c>
      <c r="BM241" s="144" t="s">
        <v>525</v>
      </c>
    </row>
    <row r="242" spans="1:65" s="2" customFormat="1" ht="16.5" customHeight="1">
      <c r="A242" s="26"/>
      <c r="B242" s="132"/>
      <c r="C242" s="133" t="s">
        <v>526</v>
      </c>
      <c r="D242" s="133" t="s">
        <v>183</v>
      </c>
      <c r="E242" s="134" t="s">
        <v>1566</v>
      </c>
      <c r="F242" s="135" t="s">
        <v>1567</v>
      </c>
      <c r="G242" s="136" t="s">
        <v>186</v>
      </c>
      <c r="H242" s="137">
        <v>12</v>
      </c>
      <c r="I242" s="138">
        <v>523.95000000000005</v>
      </c>
      <c r="J242" s="138">
        <f t="shared" si="50"/>
        <v>6287.4</v>
      </c>
      <c r="K242" s="139"/>
      <c r="L242" s="27"/>
      <c r="M242" s="140" t="s">
        <v>1</v>
      </c>
      <c r="N242" s="141" t="s">
        <v>34</v>
      </c>
      <c r="O242" s="142">
        <v>0</v>
      </c>
      <c r="P242" s="142">
        <f t="shared" si="51"/>
        <v>0</v>
      </c>
      <c r="Q242" s="142">
        <v>0</v>
      </c>
      <c r="R242" s="142">
        <f t="shared" si="52"/>
        <v>0</v>
      </c>
      <c r="S242" s="142">
        <v>0</v>
      </c>
      <c r="T242" s="143">
        <f t="shared" si="5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44" t="s">
        <v>187</v>
      </c>
      <c r="AT242" s="144" t="s">
        <v>183</v>
      </c>
      <c r="AU242" s="144" t="s">
        <v>79</v>
      </c>
      <c r="AY242" s="14" t="s">
        <v>182</v>
      </c>
      <c r="BE242" s="145">
        <f t="shared" si="54"/>
        <v>6287.4</v>
      </c>
      <c r="BF242" s="145">
        <f t="shared" si="55"/>
        <v>0</v>
      </c>
      <c r="BG242" s="145">
        <f t="shared" si="56"/>
        <v>0</v>
      </c>
      <c r="BH242" s="145">
        <f t="shared" si="57"/>
        <v>0</v>
      </c>
      <c r="BI242" s="145">
        <f t="shared" si="58"/>
        <v>0</v>
      </c>
      <c r="BJ242" s="14" t="s">
        <v>77</v>
      </c>
      <c r="BK242" s="145">
        <f t="shared" si="59"/>
        <v>6287.4</v>
      </c>
      <c r="BL242" s="14" t="s">
        <v>187</v>
      </c>
      <c r="BM242" s="144" t="s">
        <v>529</v>
      </c>
    </row>
    <row r="243" spans="1:65" s="2" customFormat="1" ht="16.5" customHeight="1">
      <c r="A243" s="26"/>
      <c r="B243" s="132"/>
      <c r="C243" s="133" t="s">
        <v>365</v>
      </c>
      <c r="D243" s="133" t="s">
        <v>183</v>
      </c>
      <c r="E243" s="134" t="s">
        <v>1568</v>
      </c>
      <c r="F243" s="135" t="s">
        <v>1569</v>
      </c>
      <c r="G243" s="136" t="s">
        <v>186</v>
      </c>
      <c r="H243" s="137">
        <v>26</v>
      </c>
      <c r="I243" s="138">
        <v>103.95</v>
      </c>
      <c r="J243" s="138">
        <f t="shared" si="50"/>
        <v>2702.7</v>
      </c>
      <c r="K243" s="139"/>
      <c r="L243" s="27"/>
      <c r="M243" s="140" t="s">
        <v>1</v>
      </c>
      <c r="N243" s="141" t="s">
        <v>34</v>
      </c>
      <c r="O243" s="142">
        <v>0</v>
      </c>
      <c r="P243" s="142">
        <f t="shared" si="51"/>
        <v>0</v>
      </c>
      <c r="Q243" s="142">
        <v>0</v>
      </c>
      <c r="R243" s="142">
        <f t="shared" si="52"/>
        <v>0</v>
      </c>
      <c r="S243" s="142">
        <v>0</v>
      </c>
      <c r="T243" s="143">
        <f t="shared" si="5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44" t="s">
        <v>187</v>
      </c>
      <c r="AT243" s="144" t="s">
        <v>183</v>
      </c>
      <c r="AU243" s="144" t="s">
        <v>79</v>
      </c>
      <c r="AY243" s="14" t="s">
        <v>182</v>
      </c>
      <c r="BE243" s="145">
        <f t="shared" si="54"/>
        <v>2702.7</v>
      </c>
      <c r="BF243" s="145">
        <f t="shared" si="55"/>
        <v>0</v>
      </c>
      <c r="BG243" s="145">
        <f t="shared" si="56"/>
        <v>0</v>
      </c>
      <c r="BH243" s="145">
        <f t="shared" si="57"/>
        <v>0</v>
      </c>
      <c r="BI243" s="145">
        <f t="shared" si="58"/>
        <v>0</v>
      </c>
      <c r="BJ243" s="14" t="s">
        <v>77</v>
      </c>
      <c r="BK243" s="145">
        <f t="shared" si="59"/>
        <v>2702.7</v>
      </c>
      <c r="BL243" s="14" t="s">
        <v>187</v>
      </c>
      <c r="BM243" s="144" t="s">
        <v>533</v>
      </c>
    </row>
    <row r="244" spans="1:65" s="2" customFormat="1" ht="16.5" customHeight="1">
      <c r="A244" s="26"/>
      <c r="B244" s="132"/>
      <c r="C244" s="133" t="s">
        <v>535</v>
      </c>
      <c r="D244" s="133" t="s">
        <v>183</v>
      </c>
      <c r="E244" s="134" t="s">
        <v>1570</v>
      </c>
      <c r="F244" s="135" t="s">
        <v>1571</v>
      </c>
      <c r="G244" s="136" t="s">
        <v>186</v>
      </c>
      <c r="H244" s="137">
        <v>12</v>
      </c>
      <c r="I244" s="138">
        <v>1260</v>
      </c>
      <c r="J244" s="138">
        <f t="shared" si="50"/>
        <v>15120</v>
      </c>
      <c r="K244" s="139"/>
      <c r="L244" s="27"/>
      <c r="M244" s="140" t="s">
        <v>1</v>
      </c>
      <c r="N244" s="141" t="s">
        <v>34</v>
      </c>
      <c r="O244" s="142">
        <v>0</v>
      </c>
      <c r="P244" s="142">
        <f t="shared" si="51"/>
        <v>0</v>
      </c>
      <c r="Q244" s="142">
        <v>0</v>
      </c>
      <c r="R244" s="142">
        <f t="shared" si="52"/>
        <v>0</v>
      </c>
      <c r="S244" s="142">
        <v>0</v>
      </c>
      <c r="T244" s="143">
        <f t="shared" si="5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44" t="s">
        <v>187</v>
      </c>
      <c r="AT244" s="144" t="s">
        <v>183</v>
      </c>
      <c r="AU244" s="144" t="s">
        <v>79</v>
      </c>
      <c r="AY244" s="14" t="s">
        <v>182</v>
      </c>
      <c r="BE244" s="145">
        <f t="shared" si="54"/>
        <v>15120</v>
      </c>
      <c r="BF244" s="145">
        <f t="shared" si="55"/>
        <v>0</v>
      </c>
      <c r="BG244" s="145">
        <f t="shared" si="56"/>
        <v>0</v>
      </c>
      <c r="BH244" s="145">
        <f t="shared" si="57"/>
        <v>0</v>
      </c>
      <c r="BI244" s="145">
        <f t="shared" si="58"/>
        <v>0</v>
      </c>
      <c r="BJ244" s="14" t="s">
        <v>77</v>
      </c>
      <c r="BK244" s="145">
        <f t="shared" si="59"/>
        <v>15120</v>
      </c>
      <c r="BL244" s="14" t="s">
        <v>187</v>
      </c>
      <c r="BM244" s="144" t="s">
        <v>538</v>
      </c>
    </row>
    <row r="245" spans="1:65" s="2" customFormat="1" ht="16.5" customHeight="1">
      <c r="A245" s="26"/>
      <c r="B245" s="132"/>
      <c r="C245" s="133" t="s">
        <v>369</v>
      </c>
      <c r="D245" s="133" t="s">
        <v>183</v>
      </c>
      <c r="E245" s="134" t="s">
        <v>1572</v>
      </c>
      <c r="F245" s="135" t="s">
        <v>1573</v>
      </c>
      <c r="G245" s="136" t="s">
        <v>186</v>
      </c>
      <c r="H245" s="137">
        <v>17</v>
      </c>
      <c r="I245" s="138">
        <v>1806</v>
      </c>
      <c r="J245" s="138">
        <f t="shared" si="50"/>
        <v>30702</v>
      </c>
      <c r="K245" s="139"/>
      <c r="L245" s="27"/>
      <c r="M245" s="140" t="s">
        <v>1</v>
      </c>
      <c r="N245" s="141" t="s">
        <v>34</v>
      </c>
      <c r="O245" s="142">
        <v>0</v>
      </c>
      <c r="P245" s="142">
        <f t="shared" si="51"/>
        <v>0</v>
      </c>
      <c r="Q245" s="142">
        <v>0</v>
      </c>
      <c r="R245" s="142">
        <f t="shared" si="52"/>
        <v>0</v>
      </c>
      <c r="S245" s="142">
        <v>0</v>
      </c>
      <c r="T245" s="143">
        <f t="shared" si="5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44" t="s">
        <v>187</v>
      </c>
      <c r="AT245" s="144" t="s">
        <v>183</v>
      </c>
      <c r="AU245" s="144" t="s">
        <v>79</v>
      </c>
      <c r="AY245" s="14" t="s">
        <v>182</v>
      </c>
      <c r="BE245" s="145">
        <f t="shared" si="54"/>
        <v>30702</v>
      </c>
      <c r="BF245" s="145">
        <f t="shared" si="55"/>
        <v>0</v>
      </c>
      <c r="BG245" s="145">
        <f t="shared" si="56"/>
        <v>0</v>
      </c>
      <c r="BH245" s="145">
        <f t="shared" si="57"/>
        <v>0</v>
      </c>
      <c r="BI245" s="145">
        <f t="shared" si="58"/>
        <v>0</v>
      </c>
      <c r="BJ245" s="14" t="s">
        <v>77</v>
      </c>
      <c r="BK245" s="145">
        <f t="shared" si="59"/>
        <v>30702</v>
      </c>
      <c r="BL245" s="14" t="s">
        <v>187</v>
      </c>
      <c r="BM245" s="144" t="s">
        <v>542</v>
      </c>
    </row>
    <row r="246" spans="1:65" s="2" customFormat="1" ht="16.5" customHeight="1">
      <c r="A246" s="26"/>
      <c r="B246" s="132"/>
      <c r="C246" s="133" t="s">
        <v>543</v>
      </c>
      <c r="D246" s="133" t="s">
        <v>183</v>
      </c>
      <c r="E246" s="134" t="s">
        <v>1574</v>
      </c>
      <c r="F246" s="135" t="s">
        <v>1575</v>
      </c>
      <c r="G246" s="136" t="s">
        <v>1513</v>
      </c>
      <c r="H246" s="137">
        <v>10</v>
      </c>
      <c r="I246" s="138">
        <v>96.6</v>
      </c>
      <c r="J246" s="138">
        <f t="shared" si="50"/>
        <v>966</v>
      </c>
      <c r="K246" s="139"/>
      <c r="L246" s="27"/>
      <c r="M246" s="140" t="s">
        <v>1</v>
      </c>
      <c r="N246" s="141" t="s">
        <v>34</v>
      </c>
      <c r="O246" s="142">
        <v>0</v>
      </c>
      <c r="P246" s="142">
        <f t="shared" si="51"/>
        <v>0</v>
      </c>
      <c r="Q246" s="142">
        <v>0</v>
      </c>
      <c r="R246" s="142">
        <f t="shared" si="52"/>
        <v>0</v>
      </c>
      <c r="S246" s="142">
        <v>0</v>
      </c>
      <c r="T246" s="143">
        <f t="shared" si="5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44" t="s">
        <v>187</v>
      </c>
      <c r="AT246" s="144" t="s">
        <v>183</v>
      </c>
      <c r="AU246" s="144" t="s">
        <v>79</v>
      </c>
      <c r="AY246" s="14" t="s">
        <v>182</v>
      </c>
      <c r="BE246" s="145">
        <f t="shared" si="54"/>
        <v>966</v>
      </c>
      <c r="BF246" s="145">
        <f t="shared" si="55"/>
        <v>0</v>
      </c>
      <c r="BG246" s="145">
        <f t="shared" si="56"/>
        <v>0</v>
      </c>
      <c r="BH246" s="145">
        <f t="shared" si="57"/>
        <v>0</v>
      </c>
      <c r="BI246" s="145">
        <f t="shared" si="58"/>
        <v>0</v>
      </c>
      <c r="BJ246" s="14" t="s">
        <v>77</v>
      </c>
      <c r="BK246" s="145">
        <f t="shared" si="59"/>
        <v>966</v>
      </c>
      <c r="BL246" s="14" t="s">
        <v>187</v>
      </c>
      <c r="BM246" s="144" t="s">
        <v>546</v>
      </c>
    </row>
    <row r="247" spans="1:65" s="2" customFormat="1" ht="16.5" customHeight="1">
      <c r="A247" s="26"/>
      <c r="B247" s="132"/>
      <c r="C247" s="133" t="s">
        <v>372</v>
      </c>
      <c r="D247" s="133" t="s">
        <v>183</v>
      </c>
      <c r="E247" s="134" t="s">
        <v>1576</v>
      </c>
      <c r="F247" s="135" t="s">
        <v>1577</v>
      </c>
      <c r="G247" s="136" t="s">
        <v>1513</v>
      </c>
      <c r="H247" s="137">
        <v>10</v>
      </c>
      <c r="I247" s="138">
        <v>73.5</v>
      </c>
      <c r="J247" s="138">
        <f t="shared" si="50"/>
        <v>735</v>
      </c>
      <c r="K247" s="139"/>
      <c r="L247" s="27"/>
      <c r="M247" s="140" t="s">
        <v>1</v>
      </c>
      <c r="N247" s="141" t="s">
        <v>34</v>
      </c>
      <c r="O247" s="142">
        <v>0</v>
      </c>
      <c r="P247" s="142">
        <f t="shared" si="51"/>
        <v>0</v>
      </c>
      <c r="Q247" s="142">
        <v>0</v>
      </c>
      <c r="R247" s="142">
        <f t="shared" si="52"/>
        <v>0</v>
      </c>
      <c r="S247" s="142">
        <v>0</v>
      </c>
      <c r="T247" s="143">
        <f t="shared" si="5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44" t="s">
        <v>187</v>
      </c>
      <c r="AT247" s="144" t="s">
        <v>183</v>
      </c>
      <c r="AU247" s="144" t="s">
        <v>79</v>
      </c>
      <c r="AY247" s="14" t="s">
        <v>182</v>
      </c>
      <c r="BE247" s="145">
        <f t="shared" si="54"/>
        <v>735</v>
      </c>
      <c r="BF247" s="145">
        <f t="shared" si="55"/>
        <v>0</v>
      </c>
      <c r="BG247" s="145">
        <f t="shared" si="56"/>
        <v>0</v>
      </c>
      <c r="BH247" s="145">
        <f t="shared" si="57"/>
        <v>0</v>
      </c>
      <c r="BI247" s="145">
        <f t="shared" si="58"/>
        <v>0</v>
      </c>
      <c r="BJ247" s="14" t="s">
        <v>77</v>
      </c>
      <c r="BK247" s="145">
        <f t="shared" si="59"/>
        <v>735</v>
      </c>
      <c r="BL247" s="14" t="s">
        <v>187</v>
      </c>
      <c r="BM247" s="144" t="s">
        <v>549</v>
      </c>
    </row>
    <row r="248" spans="1:65" s="2" customFormat="1" ht="21.75" customHeight="1">
      <c r="A248" s="26"/>
      <c r="B248" s="132"/>
      <c r="C248" s="133" t="s">
        <v>550</v>
      </c>
      <c r="D248" s="133" t="s">
        <v>183</v>
      </c>
      <c r="E248" s="134" t="s">
        <v>1578</v>
      </c>
      <c r="F248" s="135" t="s">
        <v>1579</v>
      </c>
      <c r="G248" s="136" t="s">
        <v>186</v>
      </c>
      <c r="H248" s="137">
        <v>17</v>
      </c>
      <c r="I248" s="138">
        <v>1323</v>
      </c>
      <c r="J248" s="138">
        <f t="shared" si="50"/>
        <v>22491</v>
      </c>
      <c r="K248" s="139"/>
      <c r="L248" s="27"/>
      <c r="M248" s="140" t="s">
        <v>1</v>
      </c>
      <c r="N248" s="141" t="s">
        <v>34</v>
      </c>
      <c r="O248" s="142">
        <v>0</v>
      </c>
      <c r="P248" s="142">
        <f t="shared" si="51"/>
        <v>0</v>
      </c>
      <c r="Q248" s="142">
        <v>0</v>
      </c>
      <c r="R248" s="142">
        <f t="shared" si="52"/>
        <v>0</v>
      </c>
      <c r="S248" s="142">
        <v>0</v>
      </c>
      <c r="T248" s="143">
        <f t="shared" si="5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44" t="s">
        <v>187</v>
      </c>
      <c r="AT248" s="144" t="s">
        <v>183</v>
      </c>
      <c r="AU248" s="144" t="s">
        <v>79</v>
      </c>
      <c r="AY248" s="14" t="s">
        <v>182</v>
      </c>
      <c r="BE248" s="145">
        <f t="shared" si="54"/>
        <v>22491</v>
      </c>
      <c r="BF248" s="145">
        <f t="shared" si="55"/>
        <v>0</v>
      </c>
      <c r="BG248" s="145">
        <f t="shared" si="56"/>
        <v>0</v>
      </c>
      <c r="BH248" s="145">
        <f t="shared" si="57"/>
        <v>0</v>
      </c>
      <c r="BI248" s="145">
        <f t="shared" si="58"/>
        <v>0</v>
      </c>
      <c r="BJ248" s="14" t="s">
        <v>77</v>
      </c>
      <c r="BK248" s="145">
        <f t="shared" si="59"/>
        <v>22491</v>
      </c>
      <c r="BL248" s="14" t="s">
        <v>187</v>
      </c>
      <c r="BM248" s="144" t="s">
        <v>553</v>
      </c>
    </row>
    <row r="249" spans="1:65" s="2" customFormat="1" ht="16.5" customHeight="1">
      <c r="A249" s="26"/>
      <c r="B249" s="132"/>
      <c r="C249" s="133" t="s">
        <v>376</v>
      </c>
      <c r="D249" s="133" t="s">
        <v>183</v>
      </c>
      <c r="E249" s="134" t="s">
        <v>1580</v>
      </c>
      <c r="F249" s="135" t="s">
        <v>1581</v>
      </c>
      <c r="G249" s="136" t="s">
        <v>186</v>
      </c>
      <c r="H249" s="137">
        <v>17</v>
      </c>
      <c r="I249" s="138">
        <v>367.5</v>
      </c>
      <c r="J249" s="138">
        <f t="shared" si="50"/>
        <v>6247.5</v>
      </c>
      <c r="K249" s="139"/>
      <c r="L249" s="27"/>
      <c r="M249" s="140" t="s">
        <v>1</v>
      </c>
      <c r="N249" s="141" t="s">
        <v>34</v>
      </c>
      <c r="O249" s="142">
        <v>0</v>
      </c>
      <c r="P249" s="142">
        <f t="shared" si="51"/>
        <v>0</v>
      </c>
      <c r="Q249" s="142">
        <v>0</v>
      </c>
      <c r="R249" s="142">
        <f t="shared" si="52"/>
        <v>0</v>
      </c>
      <c r="S249" s="142">
        <v>0</v>
      </c>
      <c r="T249" s="143">
        <f t="shared" si="5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44" t="s">
        <v>187</v>
      </c>
      <c r="AT249" s="144" t="s">
        <v>183</v>
      </c>
      <c r="AU249" s="144" t="s">
        <v>79</v>
      </c>
      <c r="AY249" s="14" t="s">
        <v>182</v>
      </c>
      <c r="BE249" s="145">
        <f t="shared" si="54"/>
        <v>6247.5</v>
      </c>
      <c r="BF249" s="145">
        <f t="shared" si="55"/>
        <v>0</v>
      </c>
      <c r="BG249" s="145">
        <f t="shared" si="56"/>
        <v>0</v>
      </c>
      <c r="BH249" s="145">
        <f t="shared" si="57"/>
        <v>0</v>
      </c>
      <c r="BI249" s="145">
        <f t="shared" si="58"/>
        <v>0</v>
      </c>
      <c r="BJ249" s="14" t="s">
        <v>77</v>
      </c>
      <c r="BK249" s="145">
        <f t="shared" si="59"/>
        <v>6247.5</v>
      </c>
      <c r="BL249" s="14" t="s">
        <v>187</v>
      </c>
      <c r="BM249" s="144" t="s">
        <v>556</v>
      </c>
    </row>
    <row r="250" spans="1:65" s="2" customFormat="1" ht="21.75" customHeight="1">
      <c r="A250" s="26"/>
      <c r="B250" s="132"/>
      <c r="C250" s="133" t="s">
        <v>557</v>
      </c>
      <c r="D250" s="133" t="s">
        <v>183</v>
      </c>
      <c r="E250" s="134" t="s">
        <v>1582</v>
      </c>
      <c r="F250" s="135" t="s">
        <v>1583</v>
      </c>
      <c r="G250" s="136" t="s">
        <v>186</v>
      </c>
      <c r="H250" s="137">
        <v>12</v>
      </c>
      <c r="I250" s="138">
        <v>1375.5</v>
      </c>
      <c r="J250" s="138">
        <f t="shared" si="50"/>
        <v>16506</v>
      </c>
      <c r="K250" s="139"/>
      <c r="L250" s="27"/>
      <c r="M250" s="140" t="s">
        <v>1</v>
      </c>
      <c r="N250" s="141" t="s">
        <v>34</v>
      </c>
      <c r="O250" s="142">
        <v>0</v>
      </c>
      <c r="P250" s="142">
        <f t="shared" si="51"/>
        <v>0</v>
      </c>
      <c r="Q250" s="142">
        <v>0</v>
      </c>
      <c r="R250" s="142">
        <f t="shared" si="52"/>
        <v>0</v>
      </c>
      <c r="S250" s="142">
        <v>0</v>
      </c>
      <c r="T250" s="143">
        <f t="shared" si="5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44" t="s">
        <v>187</v>
      </c>
      <c r="AT250" s="144" t="s">
        <v>183</v>
      </c>
      <c r="AU250" s="144" t="s">
        <v>79</v>
      </c>
      <c r="AY250" s="14" t="s">
        <v>182</v>
      </c>
      <c r="BE250" s="145">
        <f t="shared" si="54"/>
        <v>16506</v>
      </c>
      <c r="BF250" s="145">
        <f t="shared" si="55"/>
        <v>0</v>
      </c>
      <c r="BG250" s="145">
        <f t="shared" si="56"/>
        <v>0</v>
      </c>
      <c r="BH250" s="145">
        <f t="shared" si="57"/>
        <v>0</v>
      </c>
      <c r="BI250" s="145">
        <f t="shared" si="58"/>
        <v>0</v>
      </c>
      <c r="BJ250" s="14" t="s">
        <v>77</v>
      </c>
      <c r="BK250" s="145">
        <f t="shared" si="59"/>
        <v>16506</v>
      </c>
      <c r="BL250" s="14" t="s">
        <v>187</v>
      </c>
      <c r="BM250" s="144" t="s">
        <v>560</v>
      </c>
    </row>
    <row r="251" spans="1:65" s="2" customFormat="1" ht="16.5" customHeight="1">
      <c r="A251" s="26"/>
      <c r="B251" s="132"/>
      <c r="C251" s="133" t="s">
        <v>379</v>
      </c>
      <c r="D251" s="133" t="s">
        <v>183</v>
      </c>
      <c r="E251" s="134" t="s">
        <v>1584</v>
      </c>
      <c r="F251" s="135" t="s">
        <v>1585</v>
      </c>
      <c r="G251" s="136" t="s">
        <v>186</v>
      </c>
      <c r="H251" s="137">
        <v>12</v>
      </c>
      <c r="I251" s="138">
        <v>367.5</v>
      </c>
      <c r="J251" s="138">
        <f t="shared" si="50"/>
        <v>4410</v>
      </c>
      <c r="K251" s="139"/>
      <c r="L251" s="27"/>
      <c r="M251" s="140" t="s">
        <v>1</v>
      </c>
      <c r="N251" s="141" t="s">
        <v>34</v>
      </c>
      <c r="O251" s="142">
        <v>0</v>
      </c>
      <c r="P251" s="142">
        <f t="shared" si="51"/>
        <v>0</v>
      </c>
      <c r="Q251" s="142">
        <v>0</v>
      </c>
      <c r="R251" s="142">
        <f t="shared" si="52"/>
        <v>0</v>
      </c>
      <c r="S251" s="142">
        <v>0</v>
      </c>
      <c r="T251" s="143">
        <f t="shared" si="5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44" t="s">
        <v>187</v>
      </c>
      <c r="AT251" s="144" t="s">
        <v>183</v>
      </c>
      <c r="AU251" s="144" t="s">
        <v>79</v>
      </c>
      <c r="AY251" s="14" t="s">
        <v>182</v>
      </c>
      <c r="BE251" s="145">
        <f t="shared" si="54"/>
        <v>4410</v>
      </c>
      <c r="BF251" s="145">
        <f t="shared" si="55"/>
        <v>0</v>
      </c>
      <c r="BG251" s="145">
        <f t="shared" si="56"/>
        <v>0</v>
      </c>
      <c r="BH251" s="145">
        <f t="shared" si="57"/>
        <v>0</v>
      </c>
      <c r="BI251" s="145">
        <f t="shared" si="58"/>
        <v>0</v>
      </c>
      <c r="BJ251" s="14" t="s">
        <v>77</v>
      </c>
      <c r="BK251" s="145">
        <f t="shared" si="59"/>
        <v>4410</v>
      </c>
      <c r="BL251" s="14" t="s">
        <v>187</v>
      </c>
      <c r="BM251" s="144" t="s">
        <v>563</v>
      </c>
    </row>
    <row r="252" spans="1:65" s="2" customFormat="1" ht="16.5" customHeight="1">
      <c r="A252" s="26"/>
      <c r="B252" s="132"/>
      <c r="C252" s="133" t="s">
        <v>564</v>
      </c>
      <c r="D252" s="133" t="s">
        <v>183</v>
      </c>
      <c r="E252" s="134" t="s">
        <v>1586</v>
      </c>
      <c r="F252" s="135" t="s">
        <v>1587</v>
      </c>
      <c r="G252" s="136" t="s">
        <v>186</v>
      </c>
      <c r="H252" s="137">
        <v>17</v>
      </c>
      <c r="I252" s="138">
        <v>243.6</v>
      </c>
      <c r="J252" s="138">
        <f t="shared" si="50"/>
        <v>4141.2</v>
      </c>
      <c r="K252" s="139"/>
      <c r="L252" s="27"/>
      <c r="M252" s="140" t="s">
        <v>1</v>
      </c>
      <c r="N252" s="141" t="s">
        <v>34</v>
      </c>
      <c r="O252" s="142">
        <v>0</v>
      </c>
      <c r="P252" s="142">
        <f t="shared" si="51"/>
        <v>0</v>
      </c>
      <c r="Q252" s="142">
        <v>0</v>
      </c>
      <c r="R252" s="142">
        <f t="shared" si="52"/>
        <v>0</v>
      </c>
      <c r="S252" s="142">
        <v>0</v>
      </c>
      <c r="T252" s="143">
        <f t="shared" si="5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44" t="s">
        <v>187</v>
      </c>
      <c r="AT252" s="144" t="s">
        <v>183</v>
      </c>
      <c r="AU252" s="144" t="s">
        <v>79</v>
      </c>
      <c r="AY252" s="14" t="s">
        <v>182</v>
      </c>
      <c r="BE252" s="145">
        <f t="shared" si="54"/>
        <v>4141.2</v>
      </c>
      <c r="BF252" s="145">
        <f t="shared" si="55"/>
        <v>0</v>
      </c>
      <c r="BG252" s="145">
        <f t="shared" si="56"/>
        <v>0</v>
      </c>
      <c r="BH252" s="145">
        <f t="shared" si="57"/>
        <v>0</v>
      </c>
      <c r="BI252" s="145">
        <f t="shared" si="58"/>
        <v>0</v>
      </c>
      <c r="BJ252" s="14" t="s">
        <v>77</v>
      </c>
      <c r="BK252" s="145">
        <f t="shared" si="59"/>
        <v>4141.2</v>
      </c>
      <c r="BL252" s="14" t="s">
        <v>187</v>
      </c>
      <c r="BM252" s="144" t="s">
        <v>567</v>
      </c>
    </row>
    <row r="253" spans="1:65" s="2" customFormat="1" ht="16.5" customHeight="1">
      <c r="A253" s="26"/>
      <c r="B253" s="132"/>
      <c r="C253" s="133" t="s">
        <v>383</v>
      </c>
      <c r="D253" s="133" t="s">
        <v>183</v>
      </c>
      <c r="E253" s="134" t="s">
        <v>1588</v>
      </c>
      <c r="F253" s="135" t="s">
        <v>1589</v>
      </c>
      <c r="G253" s="136" t="s">
        <v>186</v>
      </c>
      <c r="H253" s="137">
        <v>17</v>
      </c>
      <c r="I253" s="138">
        <v>115.5</v>
      </c>
      <c r="J253" s="138">
        <f t="shared" si="50"/>
        <v>1963.5</v>
      </c>
      <c r="K253" s="139"/>
      <c r="L253" s="27"/>
      <c r="M253" s="140" t="s">
        <v>1</v>
      </c>
      <c r="N253" s="141" t="s">
        <v>34</v>
      </c>
      <c r="O253" s="142">
        <v>0</v>
      </c>
      <c r="P253" s="142">
        <f t="shared" si="51"/>
        <v>0</v>
      </c>
      <c r="Q253" s="142">
        <v>0</v>
      </c>
      <c r="R253" s="142">
        <f t="shared" si="52"/>
        <v>0</v>
      </c>
      <c r="S253" s="142">
        <v>0</v>
      </c>
      <c r="T253" s="143">
        <f t="shared" si="5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44" t="s">
        <v>187</v>
      </c>
      <c r="AT253" s="144" t="s">
        <v>183</v>
      </c>
      <c r="AU253" s="144" t="s">
        <v>79</v>
      </c>
      <c r="AY253" s="14" t="s">
        <v>182</v>
      </c>
      <c r="BE253" s="145">
        <f t="shared" si="54"/>
        <v>1963.5</v>
      </c>
      <c r="BF253" s="145">
        <f t="shared" si="55"/>
        <v>0</v>
      </c>
      <c r="BG253" s="145">
        <f t="shared" si="56"/>
        <v>0</v>
      </c>
      <c r="BH253" s="145">
        <f t="shared" si="57"/>
        <v>0</v>
      </c>
      <c r="BI253" s="145">
        <f t="shared" si="58"/>
        <v>0</v>
      </c>
      <c r="BJ253" s="14" t="s">
        <v>77</v>
      </c>
      <c r="BK253" s="145">
        <f t="shared" si="59"/>
        <v>1963.5</v>
      </c>
      <c r="BL253" s="14" t="s">
        <v>187</v>
      </c>
      <c r="BM253" s="144" t="s">
        <v>570</v>
      </c>
    </row>
    <row r="254" spans="1:65" s="2" customFormat="1" ht="16.5" customHeight="1">
      <c r="A254" s="26"/>
      <c r="B254" s="132"/>
      <c r="C254" s="133" t="s">
        <v>572</v>
      </c>
      <c r="D254" s="133" t="s">
        <v>183</v>
      </c>
      <c r="E254" s="134" t="s">
        <v>1590</v>
      </c>
      <c r="F254" s="135" t="s">
        <v>1591</v>
      </c>
      <c r="G254" s="136" t="s">
        <v>186</v>
      </c>
      <c r="H254" s="137">
        <v>5</v>
      </c>
      <c r="I254" s="138">
        <v>283.5</v>
      </c>
      <c r="J254" s="138">
        <f t="shared" si="50"/>
        <v>1417.5</v>
      </c>
      <c r="K254" s="139"/>
      <c r="L254" s="27"/>
      <c r="M254" s="140" t="s">
        <v>1</v>
      </c>
      <c r="N254" s="141" t="s">
        <v>34</v>
      </c>
      <c r="O254" s="142">
        <v>0</v>
      </c>
      <c r="P254" s="142">
        <f t="shared" si="51"/>
        <v>0</v>
      </c>
      <c r="Q254" s="142">
        <v>0</v>
      </c>
      <c r="R254" s="142">
        <f t="shared" si="52"/>
        <v>0</v>
      </c>
      <c r="S254" s="142">
        <v>0</v>
      </c>
      <c r="T254" s="143">
        <f t="shared" si="5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44" t="s">
        <v>187</v>
      </c>
      <c r="AT254" s="144" t="s">
        <v>183</v>
      </c>
      <c r="AU254" s="144" t="s">
        <v>79</v>
      </c>
      <c r="AY254" s="14" t="s">
        <v>182</v>
      </c>
      <c r="BE254" s="145">
        <f t="shared" si="54"/>
        <v>1417.5</v>
      </c>
      <c r="BF254" s="145">
        <f t="shared" si="55"/>
        <v>0</v>
      </c>
      <c r="BG254" s="145">
        <f t="shared" si="56"/>
        <v>0</v>
      </c>
      <c r="BH254" s="145">
        <f t="shared" si="57"/>
        <v>0</v>
      </c>
      <c r="BI254" s="145">
        <f t="shared" si="58"/>
        <v>0</v>
      </c>
      <c r="BJ254" s="14" t="s">
        <v>77</v>
      </c>
      <c r="BK254" s="145">
        <f t="shared" si="59"/>
        <v>1417.5</v>
      </c>
      <c r="BL254" s="14" t="s">
        <v>187</v>
      </c>
      <c r="BM254" s="144" t="s">
        <v>575</v>
      </c>
    </row>
    <row r="255" spans="1:65" s="2" customFormat="1" ht="16.5" customHeight="1">
      <c r="A255" s="26"/>
      <c r="B255" s="132"/>
      <c r="C255" s="133" t="s">
        <v>386</v>
      </c>
      <c r="D255" s="133" t="s">
        <v>183</v>
      </c>
      <c r="E255" s="134" t="s">
        <v>1592</v>
      </c>
      <c r="F255" s="135" t="s">
        <v>1593</v>
      </c>
      <c r="G255" s="136" t="s">
        <v>693</v>
      </c>
      <c r="H255" s="137">
        <v>2.29</v>
      </c>
      <c r="I255" s="138">
        <v>6615</v>
      </c>
      <c r="J255" s="138">
        <f t="shared" si="50"/>
        <v>15148.35</v>
      </c>
      <c r="K255" s="139"/>
      <c r="L255" s="27"/>
      <c r="M255" s="140" t="s">
        <v>1</v>
      </c>
      <c r="N255" s="141" t="s">
        <v>34</v>
      </c>
      <c r="O255" s="142">
        <v>0</v>
      </c>
      <c r="P255" s="142">
        <f t="shared" si="51"/>
        <v>0</v>
      </c>
      <c r="Q255" s="142">
        <v>0</v>
      </c>
      <c r="R255" s="142">
        <f t="shared" si="52"/>
        <v>0</v>
      </c>
      <c r="S255" s="142">
        <v>0</v>
      </c>
      <c r="T255" s="143">
        <f t="shared" si="5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44" t="s">
        <v>187</v>
      </c>
      <c r="AT255" s="144" t="s">
        <v>183</v>
      </c>
      <c r="AU255" s="144" t="s">
        <v>79</v>
      </c>
      <c r="AY255" s="14" t="s">
        <v>182</v>
      </c>
      <c r="BE255" s="145">
        <f t="shared" si="54"/>
        <v>15148.35</v>
      </c>
      <c r="BF255" s="145">
        <f t="shared" si="55"/>
        <v>0</v>
      </c>
      <c r="BG255" s="145">
        <f t="shared" si="56"/>
        <v>0</v>
      </c>
      <c r="BH255" s="145">
        <f t="shared" si="57"/>
        <v>0</v>
      </c>
      <c r="BI255" s="145">
        <f t="shared" si="58"/>
        <v>0</v>
      </c>
      <c r="BJ255" s="14" t="s">
        <v>77</v>
      </c>
      <c r="BK255" s="145">
        <f t="shared" si="59"/>
        <v>15148.35</v>
      </c>
      <c r="BL255" s="14" t="s">
        <v>187</v>
      </c>
      <c r="BM255" s="144" t="s">
        <v>578</v>
      </c>
    </row>
    <row r="256" spans="1:65" s="11" customFormat="1" ht="22.9" customHeight="1">
      <c r="B256" s="122"/>
      <c r="D256" s="123" t="s">
        <v>68</v>
      </c>
      <c r="E256" s="164" t="s">
        <v>1594</v>
      </c>
      <c r="F256" s="164" t="s">
        <v>1595</v>
      </c>
      <c r="J256" s="165">
        <f>BK256</f>
        <v>35736.75</v>
      </c>
      <c r="L256" s="122"/>
      <c r="M256" s="126"/>
      <c r="N256" s="127"/>
      <c r="O256" s="127"/>
      <c r="P256" s="128">
        <f>SUM(P257:P258)</f>
        <v>0</v>
      </c>
      <c r="Q256" s="127"/>
      <c r="R256" s="128">
        <f>SUM(R257:R258)</f>
        <v>0</v>
      </c>
      <c r="S256" s="127"/>
      <c r="T256" s="129">
        <f>SUM(T257:T258)</f>
        <v>0</v>
      </c>
      <c r="AR256" s="123" t="s">
        <v>79</v>
      </c>
      <c r="AT256" s="130" t="s">
        <v>68</v>
      </c>
      <c r="AU256" s="130" t="s">
        <v>77</v>
      </c>
      <c r="AY256" s="123" t="s">
        <v>182</v>
      </c>
      <c r="BK256" s="131">
        <f>SUM(BK257:BK258)</f>
        <v>35736.75</v>
      </c>
    </row>
    <row r="257" spans="1:65" s="2" customFormat="1" ht="16.5" customHeight="1">
      <c r="A257" s="26"/>
      <c r="B257" s="132"/>
      <c r="C257" s="133" t="s">
        <v>579</v>
      </c>
      <c r="D257" s="133" t="s">
        <v>183</v>
      </c>
      <c r="E257" s="134" t="s">
        <v>1596</v>
      </c>
      <c r="F257" s="135" t="s">
        <v>1597</v>
      </c>
      <c r="G257" s="136" t="s">
        <v>1513</v>
      </c>
      <c r="H257" s="137">
        <v>9</v>
      </c>
      <c r="I257" s="138">
        <v>3570</v>
      </c>
      <c r="J257" s="138">
        <f>ROUND(I257*H257,2)</f>
        <v>32130</v>
      </c>
      <c r="K257" s="139"/>
      <c r="L257" s="27"/>
      <c r="M257" s="140" t="s">
        <v>1</v>
      </c>
      <c r="N257" s="141" t="s">
        <v>34</v>
      </c>
      <c r="O257" s="142">
        <v>0</v>
      </c>
      <c r="P257" s="142">
        <f>O257*H257</f>
        <v>0</v>
      </c>
      <c r="Q257" s="142">
        <v>0</v>
      </c>
      <c r="R257" s="142">
        <f>Q257*H257</f>
        <v>0</v>
      </c>
      <c r="S257" s="142">
        <v>0</v>
      </c>
      <c r="T257" s="143">
        <f>S257*H257</f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44" t="s">
        <v>187</v>
      </c>
      <c r="AT257" s="144" t="s">
        <v>183</v>
      </c>
      <c r="AU257" s="144" t="s">
        <v>79</v>
      </c>
      <c r="AY257" s="14" t="s">
        <v>182</v>
      </c>
      <c r="BE257" s="145">
        <f>IF(N257="základní",J257,0)</f>
        <v>32130</v>
      </c>
      <c r="BF257" s="145">
        <f>IF(N257="snížená",J257,0)</f>
        <v>0</v>
      </c>
      <c r="BG257" s="145">
        <f>IF(N257="zákl. přenesená",J257,0)</f>
        <v>0</v>
      </c>
      <c r="BH257" s="145">
        <f>IF(N257="sníž. přenesená",J257,0)</f>
        <v>0</v>
      </c>
      <c r="BI257" s="145">
        <f>IF(N257="nulová",J257,0)</f>
        <v>0</v>
      </c>
      <c r="BJ257" s="14" t="s">
        <v>77</v>
      </c>
      <c r="BK257" s="145">
        <f>ROUND(I257*H257,2)</f>
        <v>32130</v>
      </c>
      <c r="BL257" s="14" t="s">
        <v>187</v>
      </c>
      <c r="BM257" s="144" t="s">
        <v>582</v>
      </c>
    </row>
    <row r="258" spans="1:65" s="2" customFormat="1" ht="16.5" customHeight="1">
      <c r="A258" s="26"/>
      <c r="B258" s="132"/>
      <c r="C258" s="133" t="s">
        <v>390</v>
      </c>
      <c r="D258" s="133" t="s">
        <v>183</v>
      </c>
      <c r="E258" s="134" t="s">
        <v>1598</v>
      </c>
      <c r="F258" s="135" t="s">
        <v>1599</v>
      </c>
      <c r="G258" s="136" t="s">
        <v>693</v>
      </c>
      <c r="H258" s="137">
        <v>2.29</v>
      </c>
      <c r="I258" s="138">
        <v>1575</v>
      </c>
      <c r="J258" s="138">
        <f>ROUND(I258*H258,2)</f>
        <v>3606.75</v>
      </c>
      <c r="K258" s="139"/>
      <c r="L258" s="27"/>
      <c r="M258" s="156" t="s">
        <v>1</v>
      </c>
      <c r="N258" s="157" t="s">
        <v>34</v>
      </c>
      <c r="O258" s="158">
        <v>0</v>
      </c>
      <c r="P258" s="158">
        <f>O258*H258</f>
        <v>0</v>
      </c>
      <c r="Q258" s="158">
        <v>0</v>
      </c>
      <c r="R258" s="158">
        <f>Q258*H258</f>
        <v>0</v>
      </c>
      <c r="S258" s="158">
        <v>0</v>
      </c>
      <c r="T258" s="159">
        <f>S258*H258</f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44" t="s">
        <v>187</v>
      </c>
      <c r="AT258" s="144" t="s">
        <v>183</v>
      </c>
      <c r="AU258" s="144" t="s">
        <v>79</v>
      </c>
      <c r="AY258" s="14" t="s">
        <v>182</v>
      </c>
      <c r="BE258" s="145">
        <f>IF(N258="základní",J258,0)</f>
        <v>3606.75</v>
      </c>
      <c r="BF258" s="145">
        <f>IF(N258="snížená",J258,0)</f>
        <v>0</v>
      </c>
      <c r="BG258" s="145">
        <f>IF(N258="zákl. přenesená",J258,0)</f>
        <v>0</v>
      </c>
      <c r="BH258" s="145">
        <f>IF(N258="sníž. přenesená",J258,0)</f>
        <v>0</v>
      </c>
      <c r="BI258" s="145">
        <f>IF(N258="nulová",J258,0)</f>
        <v>0</v>
      </c>
      <c r="BJ258" s="14" t="s">
        <v>77</v>
      </c>
      <c r="BK258" s="145">
        <f>ROUND(I258*H258,2)</f>
        <v>3606.75</v>
      </c>
      <c r="BL258" s="14" t="s">
        <v>187</v>
      </c>
      <c r="BM258" s="144" t="s">
        <v>585</v>
      </c>
    </row>
    <row r="259" spans="1:65" s="2" customFormat="1" ht="6.95" customHeight="1">
      <c r="A259" s="26"/>
      <c r="B259" s="41"/>
      <c r="C259" s="42"/>
      <c r="D259" s="42"/>
      <c r="E259" s="42"/>
      <c r="F259" s="42"/>
      <c r="G259" s="42"/>
      <c r="H259" s="42"/>
      <c r="I259" s="42"/>
      <c r="J259" s="42"/>
      <c r="K259" s="42"/>
      <c r="L259" s="27"/>
      <c r="M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</row>
  </sheetData>
  <autoFilter ref="C131:K258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9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91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100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79</v>
      </c>
    </row>
    <row r="4" spans="1:46" s="1" customFormat="1" ht="24.95" customHeight="1">
      <c r="B4" s="17"/>
      <c r="D4" s="18" t="s">
        <v>133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203" t="str">
        <f>'Rekapitulace stavby'!K6</f>
        <v>Tělocvična - Chodová Planá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134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1" t="s">
        <v>1600</v>
      </c>
      <c r="F9" s="202"/>
      <c r="G9" s="202"/>
      <c r="H9" s="20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>
        <f>'Rekapitulace stavby'!AN8</f>
        <v>43927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IF('Rekapitulace stavby'!AN10="","",'Rekapitulace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 xml:space="preserve"> </v>
      </c>
      <c r="F15" s="26"/>
      <c r="G15" s="26"/>
      <c r="H15" s="26"/>
      <c r="I15" s="23" t="s">
        <v>23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>
        <f>'Rekapitulace stavby'!AN13</f>
        <v>46883037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'Rekapitulace stavby'!E14</f>
        <v>S&amp;H stavební a obchodní firma, spol. s.r.o.</v>
      </c>
      <c r="F18" s="177"/>
      <c r="G18" s="177"/>
      <c r="H18" s="177"/>
      <c r="I18" s="23" t="s">
        <v>23</v>
      </c>
      <c r="J18" s="21" t="str">
        <f>'Rekapitulace stavby'!AN14</f>
        <v>CZ46883037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IF('Rekapitulace stavby'!AN16="","",'Rekapitulace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 xml:space="preserve"> </v>
      </c>
      <c r="F21" s="26"/>
      <c r="G21" s="26"/>
      <c r="H21" s="26"/>
      <c r="I21" s="23" t="s">
        <v>23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IF('Rekapitulace stavby'!AN19="","",'Rekapitulace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IF('Rekapitulace stavby'!E20="","",'Rekapitulace stavby'!E20)</f>
        <v xml:space="preserve"> </v>
      </c>
      <c r="F24" s="26"/>
      <c r="G24" s="26"/>
      <c r="H24" s="26"/>
      <c r="I24" s="23" t="s">
        <v>23</v>
      </c>
      <c r="J24" s="21" t="str">
        <f>IF('Rekapitulace stavby'!AN20="","",'Rekapitulace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80" t="s">
        <v>1</v>
      </c>
      <c r="F27" s="180"/>
      <c r="G27" s="180"/>
      <c r="H27" s="18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29</v>
      </c>
      <c r="E30" s="26"/>
      <c r="F30" s="26"/>
      <c r="G30" s="26"/>
      <c r="H30" s="26"/>
      <c r="I30" s="26"/>
      <c r="J30" s="65">
        <f>ROUND(J122, 2)</f>
        <v>728624.4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33</v>
      </c>
      <c r="E33" s="23" t="s">
        <v>34</v>
      </c>
      <c r="F33" s="94">
        <f>ROUND((SUM(BE122:BE188)),  2)</f>
        <v>728624.4</v>
      </c>
      <c r="G33" s="26"/>
      <c r="H33" s="26"/>
      <c r="I33" s="95">
        <v>0.21</v>
      </c>
      <c r="J33" s="94">
        <f>ROUND(((SUM(BE122:BE188))*I33),  2)</f>
        <v>153011.12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35</v>
      </c>
      <c r="F34" s="94">
        <f>ROUND((SUM(BF122:BF188)),  2)</f>
        <v>0</v>
      </c>
      <c r="G34" s="26"/>
      <c r="H34" s="26"/>
      <c r="I34" s="95">
        <v>0.15</v>
      </c>
      <c r="J34" s="94">
        <f>ROUND(((SUM(BF122:BF188))*I34),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94">
        <f>ROUND((SUM(BG122:BG188)),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94">
        <f>ROUND((SUM(BH122:BH188)),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4">
        <f>ROUND((SUM(BI122:BI188)),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39</v>
      </c>
      <c r="E39" s="54"/>
      <c r="F39" s="54"/>
      <c r="G39" s="98" t="s">
        <v>40</v>
      </c>
      <c r="H39" s="99" t="s">
        <v>41</v>
      </c>
      <c r="I39" s="54"/>
      <c r="J39" s="100">
        <f>SUM(J30:J37)</f>
        <v>881635.52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44</v>
      </c>
      <c r="E61" s="29"/>
      <c r="F61" s="102" t="s">
        <v>45</v>
      </c>
      <c r="G61" s="39" t="s">
        <v>44</v>
      </c>
      <c r="H61" s="29"/>
      <c r="I61" s="29"/>
      <c r="J61" s="103" t="s">
        <v>45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46</v>
      </c>
      <c r="E65" s="40"/>
      <c r="F65" s="40"/>
      <c r="G65" s="37" t="s">
        <v>47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44</v>
      </c>
      <c r="E76" s="29"/>
      <c r="F76" s="102" t="s">
        <v>45</v>
      </c>
      <c r="G76" s="39" t="s">
        <v>44</v>
      </c>
      <c r="H76" s="29"/>
      <c r="I76" s="29"/>
      <c r="J76" s="103" t="s">
        <v>45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Tělocvična - Chodová Planá</v>
      </c>
      <c r="F85" s="204"/>
      <c r="G85" s="204"/>
      <c r="H85" s="20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134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1" t="str">
        <f>E9</f>
        <v>08 - UT - kotelny</v>
      </c>
      <c r="F87" s="202"/>
      <c r="G87" s="202"/>
      <c r="H87" s="20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49">
        <f>IF(J12="","",J12)</f>
        <v>43927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S&amp;H stavební a obchodní firma, spol. s.r.o.</v>
      </c>
      <c r="G92" s="26"/>
      <c r="H92" s="26"/>
      <c r="I92" s="23" t="s">
        <v>27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137</v>
      </c>
      <c r="D94" s="96"/>
      <c r="E94" s="96"/>
      <c r="F94" s="96"/>
      <c r="G94" s="96"/>
      <c r="H94" s="96"/>
      <c r="I94" s="96"/>
      <c r="J94" s="105" t="s">
        <v>138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139</v>
      </c>
      <c r="D96" s="26"/>
      <c r="E96" s="26"/>
      <c r="F96" s="26"/>
      <c r="G96" s="26"/>
      <c r="H96" s="26"/>
      <c r="I96" s="26"/>
      <c r="J96" s="65">
        <f>J122</f>
        <v>728624.40000000014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140</v>
      </c>
    </row>
    <row r="97" spans="1:31" s="9" customFormat="1" ht="24.95" customHeight="1">
      <c r="B97" s="107"/>
      <c r="D97" s="108" t="s">
        <v>1369</v>
      </c>
      <c r="E97" s="109"/>
      <c r="F97" s="109"/>
      <c r="G97" s="109"/>
      <c r="H97" s="109"/>
      <c r="I97" s="109"/>
      <c r="J97" s="110">
        <f>J123</f>
        <v>728624.40000000014</v>
      </c>
      <c r="L97" s="107"/>
    </row>
    <row r="98" spans="1:31" s="12" customFormat="1" ht="19.899999999999999" customHeight="1">
      <c r="B98" s="160"/>
      <c r="D98" s="161" t="s">
        <v>1370</v>
      </c>
      <c r="E98" s="162"/>
      <c r="F98" s="162"/>
      <c r="G98" s="162"/>
      <c r="H98" s="162"/>
      <c r="I98" s="162"/>
      <c r="J98" s="163">
        <f>J124</f>
        <v>7592.55</v>
      </c>
      <c r="L98" s="160"/>
    </row>
    <row r="99" spans="1:31" s="12" customFormat="1" ht="19.899999999999999" customHeight="1">
      <c r="B99" s="160"/>
      <c r="D99" s="161" t="s">
        <v>1601</v>
      </c>
      <c r="E99" s="162"/>
      <c r="F99" s="162"/>
      <c r="G99" s="162"/>
      <c r="H99" s="162"/>
      <c r="I99" s="162"/>
      <c r="J99" s="163">
        <f>J132</f>
        <v>473550</v>
      </c>
      <c r="L99" s="160"/>
    </row>
    <row r="100" spans="1:31" s="12" customFormat="1" ht="19.899999999999999" customHeight="1">
      <c r="B100" s="160"/>
      <c r="D100" s="161" t="s">
        <v>1602</v>
      </c>
      <c r="E100" s="162"/>
      <c r="F100" s="162"/>
      <c r="G100" s="162"/>
      <c r="H100" s="162"/>
      <c r="I100" s="162"/>
      <c r="J100" s="163">
        <f>J137</f>
        <v>121002</v>
      </c>
      <c r="L100" s="160"/>
    </row>
    <row r="101" spans="1:31" s="12" customFormat="1" ht="19.899999999999999" customHeight="1">
      <c r="B101" s="160"/>
      <c r="D101" s="161" t="s">
        <v>1603</v>
      </c>
      <c r="E101" s="162"/>
      <c r="F101" s="162"/>
      <c r="G101" s="162"/>
      <c r="H101" s="162"/>
      <c r="I101" s="162"/>
      <c r="J101" s="163">
        <f>J150</f>
        <v>23074.800000000003</v>
      </c>
      <c r="L101" s="160"/>
    </row>
    <row r="102" spans="1:31" s="12" customFormat="1" ht="19.899999999999999" customHeight="1">
      <c r="B102" s="160"/>
      <c r="D102" s="161" t="s">
        <v>1604</v>
      </c>
      <c r="E102" s="162"/>
      <c r="F102" s="162"/>
      <c r="G102" s="162"/>
      <c r="H102" s="162"/>
      <c r="I102" s="162"/>
      <c r="J102" s="163">
        <f>J162</f>
        <v>103405.05</v>
      </c>
      <c r="L102" s="160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5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5" customHeight="1">
      <c r="A108" s="26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5" customHeight="1">
      <c r="A109" s="26"/>
      <c r="B109" s="27"/>
      <c r="C109" s="18" t="s">
        <v>168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14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203" t="str">
        <f>E7</f>
        <v>Tělocvična - Chodová Planá</v>
      </c>
      <c r="F112" s="204"/>
      <c r="G112" s="204"/>
      <c r="H112" s="204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134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171" t="str">
        <f>E9</f>
        <v>08 - UT - kotelny</v>
      </c>
      <c r="F114" s="202"/>
      <c r="G114" s="202"/>
      <c r="H114" s="202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18</v>
      </c>
      <c r="D116" s="26"/>
      <c r="E116" s="26"/>
      <c r="F116" s="21" t="str">
        <f>F12</f>
        <v xml:space="preserve"> </v>
      </c>
      <c r="G116" s="26"/>
      <c r="H116" s="26"/>
      <c r="I116" s="23" t="s">
        <v>20</v>
      </c>
      <c r="J116" s="49">
        <f>IF(J12="","",J12)</f>
        <v>43927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21</v>
      </c>
      <c r="D118" s="26"/>
      <c r="E118" s="26"/>
      <c r="F118" s="21" t="str">
        <f>E15</f>
        <v xml:space="preserve"> </v>
      </c>
      <c r="G118" s="26"/>
      <c r="H118" s="26"/>
      <c r="I118" s="23" t="s">
        <v>25</v>
      </c>
      <c r="J118" s="24" t="str">
        <f>E21</f>
        <v xml:space="preserve"> 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24</v>
      </c>
      <c r="D119" s="26"/>
      <c r="E119" s="26"/>
      <c r="F119" s="21" t="str">
        <f>IF(E18="","",E18)</f>
        <v>S&amp;H stavební a obchodní firma, spol. s.r.o.</v>
      </c>
      <c r="G119" s="26"/>
      <c r="H119" s="26"/>
      <c r="I119" s="23" t="s">
        <v>27</v>
      </c>
      <c r="J119" s="24" t="str">
        <f>E24</f>
        <v xml:space="preserve"> 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0" customFormat="1" ht="29.25" customHeight="1">
      <c r="A121" s="111"/>
      <c r="B121" s="112"/>
      <c r="C121" s="113" t="s">
        <v>169</v>
      </c>
      <c r="D121" s="114" t="s">
        <v>54</v>
      </c>
      <c r="E121" s="114" t="s">
        <v>50</v>
      </c>
      <c r="F121" s="114" t="s">
        <v>51</v>
      </c>
      <c r="G121" s="114" t="s">
        <v>170</v>
      </c>
      <c r="H121" s="114" t="s">
        <v>171</v>
      </c>
      <c r="I121" s="114" t="s">
        <v>172</v>
      </c>
      <c r="J121" s="115" t="s">
        <v>138</v>
      </c>
      <c r="K121" s="116" t="s">
        <v>173</v>
      </c>
      <c r="L121" s="117"/>
      <c r="M121" s="56" t="s">
        <v>1</v>
      </c>
      <c r="N121" s="57" t="s">
        <v>33</v>
      </c>
      <c r="O121" s="57" t="s">
        <v>174</v>
      </c>
      <c r="P121" s="57" t="s">
        <v>175</v>
      </c>
      <c r="Q121" s="57" t="s">
        <v>176</v>
      </c>
      <c r="R121" s="57" t="s">
        <v>177</v>
      </c>
      <c r="S121" s="57" t="s">
        <v>178</v>
      </c>
      <c r="T121" s="58" t="s">
        <v>179</v>
      </c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</row>
    <row r="122" spans="1:65" s="2" customFormat="1" ht="22.9" customHeight="1">
      <c r="A122" s="26"/>
      <c r="B122" s="27"/>
      <c r="C122" s="63" t="s">
        <v>180</v>
      </c>
      <c r="D122" s="26"/>
      <c r="E122" s="26"/>
      <c r="F122" s="26"/>
      <c r="G122" s="26"/>
      <c r="H122" s="26"/>
      <c r="I122" s="26"/>
      <c r="J122" s="118">
        <f>BK122</f>
        <v>728624.40000000014</v>
      </c>
      <c r="K122" s="26"/>
      <c r="L122" s="27"/>
      <c r="M122" s="59"/>
      <c r="N122" s="50"/>
      <c r="O122" s="60"/>
      <c r="P122" s="119">
        <f>P123</f>
        <v>0</v>
      </c>
      <c r="Q122" s="60"/>
      <c r="R122" s="119">
        <f>R123</f>
        <v>0</v>
      </c>
      <c r="S122" s="60"/>
      <c r="T122" s="120">
        <f>T123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68</v>
      </c>
      <c r="AU122" s="14" t="s">
        <v>140</v>
      </c>
      <c r="BK122" s="121">
        <f>BK123</f>
        <v>728624.40000000014</v>
      </c>
    </row>
    <row r="123" spans="1:65" s="11" customFormat="1" ht="25.9" customHeight="1">
      <c r="B123" s="122"/>
      <c r="D123" s="123" t="s">
        <v>68</v>
      </c>
      <c r="E123" s="124" t="s">
        <v>1128</v>
      </c>
      <c r="F123" s="124" t="s">
        <v>1419</v>
      </c>
      <c r="J123" s="125">
        <f>BK123</f>
        <v>728624.40000000014</v>
      </c>
      <c r="L123" s="122"/>
      <c r="M123" s="126"/>
      <c r="N123" s="127"/>
      <c r="O123" s="127"/>
      <c r="P123" s="128">
        <f>P124+P132+P137+P150+P162</f>
        <v>0</v>
      </c>
      <c r="Q123" s="127"/>
      <c r="R123" s="128">
        <f>R124+R132+R137+R150+R162</f>
        <v>0</v>
      </c>
      <c r="S123" s="127"/>
      <c r="T123" s="129">
        <f>T124+T132+T137+T150+T162</f>
        <v>0</v>
      </c>
      <c r="AR123" s="123" t="s">
        <v>79</v>
      </c>
      <c r="AT123" s="130" t="s">
        <v>68</v>
      </c>
      <c r="AU123" s="130" t="s">
        <v>69</v>
      </c>
      <c r="AY123" s="123" t="s">
        <v>182</v>
      </c>
      <c r="BK123" s="131">
        <f>BK124+BK132+BK137+BK150+BK162</f>
        <v>728624.40000000014</v>
      </c>
    </row>
    <row r="124" spans="1:65" s="11" customFormat="1" ht="22.9" customHeight="1">
      <c r="B124" s="122"/>
      <c r="D124" s="123" t="s">
        <v>68</v>
      </c>
      <c r="E124" s="164" t="s">
        <v>695</v>
      </c>
      <c r="F124" s="164" t="s">
        <v>696</v>
      </c>
      <c r="J124" s="165">
        <f>BK124</f>
        <v>7592.55</v>
      </c>
      <c r="L124" s="122"/>
      <c r="M124" s="126"/>
      <c r="N124" s="127"/>
      <c r="O124" s="127"/>
      <c r="P124" s="128">
        <f>SUM(P125:P131)</f>
        <v>0</v>
      </c>
      <c r="Q124" s="127"/>
      <c r="R124" s="128">
        <f>SUM(R125:R131)</f>
        <v>0</v>
      </c>
      <c r="S124" s="127"/>
      <c r="T124" s="129">
        <f>SUM(T125:T131)</f>
        <v>0</v>
      </c>
      <c r="AR124" s="123" t="s">
        <v>79</v>
      </c>
      <c r="AT124" s="130" t="s">
        <v>68</v>
      </c>
      <c r="AU124" s="130" t="s">
        <v>77</v>
      </c>
      <c r="AY124" s="123" t="s">
        <v>182</v>
      </c>
      <c r="BK124" s="131">
        <f>SUM(BK125:BK131)</f>
        <v>7592.55</v>
      </c>
    </row>
    <row r="125" spans="1:65" s="2" customFormat="1" ht="21.75" customHeight="1">
      <c r="A125" s="26"/>
      <c r="B125" s="132"/>
      <c r="C125" s="133" t="s">
        <v>77</v>
      </c>
      <c r="D125" s="133" t="s">
        <v>183</v>
      </c>
      <c r="E125" s="134" t="s">
        <v>1605</v>
      </c>
      <c r="F125" s="135" t="s">
        <v>1606</v>
      </c>
      <c r="G125" s="136" t="s">
        <v>197</v>
      </c>
      <c r="H125" s="137">
        <v>7</v>
      </c>
      <c r="I125" s="138">
        <v>63</v>
      </c>
      <c r="J125" s="138">
        <f t="shared" ref="J125:J131" si="0">ROUND(I125*H125,2)</f>
        <v>441</v>
      </c>
      <c r="K125" s="139"/>
      <c r="L125" s="27"/>
      <c r="M125" s="140" t="s">
        <v>1</v>
      </c>
      <c r="N125" s="141" t="s">
        <v>34</v>
      </c>
      <c r="O125" s="142">
        <v>0</v>
      </c>
      <c r="P125" s="142">
        <f t="shared" ref="P125:P131" si="1">O125*H125</f>
        <v>0</v>
      </c>
      <c r="Q125" s="142">
        <v>0</v>
      </c>
      <c r="R125" s="142">
        <f t="shared" ref="R125:R131" si="2">Q125*H125</f>
        <v>0</v>
      </c>
      <c r="S125" s="142">
        <v>0</v>
      </c>
      <c r="T125" s="143">
        <f t="shared" ref="T125:T131" si="3"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4" t="s">
        <v>187</v>
      </c>
      <c r="AT125" s="144" t="s">
        <v>183</v>
      </c>
      <c r="AU125" s="144" t="s">
        <v>79</v>
      </c>
      <c r="AY125" s="14" t="s">
        <v>182</v>
      </c>
      <c r="BE125" s="145">
        <f t="shared" ref="BE125:BE131" si="4">IF(N125="základní",J125,0)</f>
        <v>441</v>
      </c>
      <c r="BF125" s="145">
        <f t="shared" ref="BF125:BF131" si="5">IF(N125="snížená",J125,0)</f>
        <v>0</v>
      </c>
      <c r="BG125" s="145">
        <f t="shared" ref="BG125:BG131" si="6">IF(N125="zákl. přenesená",J125,0)</f>
        <v>0</v>
      </c>
      <c r="BH125" s="145">
        <f t="shared" ref="BH125:BH131" si="7">IF(N125="sníž. přenesená",J125,0)</f>
        <v>0</v>
      </c>
      <c r="BI125" s="145">
        <f t="shared" ref="BI125:BI131" si="8">IF(N125="nulová",J125,0)</f>
        <v>0</v>
      </c>
      <c r="BJ125" s="14" t="s">
        <v>77</v>
      </c>
      <c r="BK125" s="145">
        <f t="shared" ref="BK125:BK131" si="9">ROUND(I125*H125,2)</f>
        <v>441</v>
      </c>
      <c r="BL125" s="14" t="s">
        <v>187</v>
      </c>
      <c r="BM125" s="144" t="s">
        <v>79</v>
      </c>
    </row>
    <row r="126" spans="1:65" s="2" customFormat="1" ht="21.75" customHeight="1">
      <c r="A126" s="26"/>
      <c r="B126" s="132"/>
      <c r="C126" s="133" t="s">
        <v>79</v>
      </c>
      <c r="D126" s="133" t="s">
        <v>183</v>
      </c>
      <c r="E126" s="134" t="s">
        <v>1607</v>
      </c>
      <c r="F126" s="135" t="s">
        <v>1608</v>
      </c>
      <c r="G126" s="136" t="s">
        <v>197</v>
      </c>
      <c r="H126" s="137">
        <v>3</v>
      </c>
      <c r="I126" s="138">
        <v>110.25</v>
      </c>
      <c r="J126" s="138">
        <f t="shared" si="0"/>
        <v>330.75</v>
      </c>
      <c r="K126" s="139"/>
      <c r="L126" s="27"/>
      <c r="M126" s="140" t="s">
        <v>1</v>
      </c>
      <c r="N126" s="141" t="s">
        <v>34</v>
      </c>
      <c r="O126" s="142">
        <v>0</v>
      </c>
      <c r="P126" s="142">
        <f t="shared" si="1"/>
        <v>0</v>
      </c>
      <c r="Q126" s="142">
        <v>0</v>
      </c>
      <c r="R126" s="142">
        <f t="shared" si="2"/>
        <v>0</v>
      </c>
      <c r="S126" s="142">
        <v>0</v>
      </c>
      <c r="T126" s="143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4" t="s">
        <v>187</v>
      </c>
      <c r="AT126" s="144" t="s">
        <v>183</v>
      </c>
      <c r="AU126" s="144" t="s">
        <v>79</v>
      </c>
      <c r="AY126" s="14" t="s">
        <v>182</v>
      </c>
      <c r="BE126" s="145">
        <f t="shared" si="4"/>
        <v>330.75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4" t="s">
        <v>77</v>
      </c>
      <c r="BK126" s="145">
        <f t="shared" si="9"/>
        <v>330.75</v>
      </c>
      <c r="BL126" s="14" t="s">
        <v>187</v>
      </c>
      <c r="BM126" s="144" t="s">
        <v>187</v>
      </c>
    </row>
    <row r="127" spans="1:65" s="2" customFormat="1" ht="21.75" customHeight="1">
      <c r="A127" s="26"/>
      <c r="B127" s="132"/>
      <c r="C127" s="133" t="s">
        <v>190</v>
      </c>
      <c r="D127" s="133" t="s">
        <v>183</v>
      </c>
      <c r="E127" s="134" t="s">
        <v>1609</v>
      </c>
      <c r="F127" s="135" t="s">
        <v>1610</v>
      </c>
      <c r="G127" s="136" t="s">
        <v>197</v>
      </c>
      <c r="H127" s="137">
        <v>4</v>
      </c>
      <c r="I127" s="138">
        <v>134.4</v>
      </c>
      <c r="J127" s="138">
        <f t="shared" si="0"/>
        <v>537.6</v>
      </c>
      <c r="K127" s="139"/>
      <c r="L127" s="27"/>
      <c r="M127" s="140" t="s">
        <v>1</v>
      </c>
      <c r="N127" s="141" t="s">
        <v>34</v>
      </c>
      <c r="O127" s="142">
        <v>0</v>
      </c>
      <c r="P127" s="142">
        <f t="shared" si="1"/>
        <v>0</v>
      </c>
      <c r="Q127" s="142">
        <v>0</v>
      </c>
      <c r="R127" s="142">
        <f t="shared" si="2"/>
        <v>0</v>
      </c>
      <c r="S127" s="142">
        <v>0</v>
      </c>
      <c r="T127" s="143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4" t="s">
        <v>187</v>
      </c>
      <c r="AT127" s="144" t="s">
        <v>183</v>
      </c>
      <c r="AU127" s="144" t="s">
        <v>79</v>
      </c>
      <c r="AY127" s="14" t="s">
        <v>182</v>
      </c>
      <c r="BE127" s="145">
        <f t="shared" si="4"/>
        <v>537.6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4" t="s">
        <v>77</v>
      </c>
      <c r="BK127" s="145">
        <f t="shared" si="9"/>
        <v>537.6</v>
      </c>
      <c r="BL127" s="14" t="s">
        <v>187</v>
      </c>
      <c r="BM127" s="144" t="s">
        <v>194</v>
      </c>
    </row>
    <row r="128" spans="1:65" s="2" customFormat="1" ht="21.75" customHeight="1">
      <c r="A128" s="26"/>
      <c r="B128" s="132"/>
      <c r="C128" s="133" t="s">
        <v>187</v>
      </c>
      <c r="D128" s="133" t="s">
        <v>183</v>
      </c>
      <c r="E128" s="134" t="s">
        <v>1611</v>
      </c>
      <c r="F128" s="135" t="s">
        <v>1612</v>
      </c>
      <c r="G128" s="136" t="s">
        <v>197</v>
      </c>
      <c r="H128" s="137">
        <v>9</v>
      </c>
      <c r="I128" s="138">
        <v>195.3</v>
      </c>
      <c r="J128" s="138">
        <f t="shared" si="0"/>
        <v>1757.7</v>
      </c>
      <c r="K128" s="139"/>
      <c r="L128" s="27"/>
      <c r="M128" s="140" t="s">
        <v>1</v>
      </c>
      <c r="N128" s="141" t="s">
        <v>34</v>
      </c>
      <c r="O128" s="142">
        <v>0</v>
      </c>
      <c r="P128" s="142">
        <f t="shared" si="1"/>
        <v>0</v>
      </c>
      <c r="Q128" s="142">
        <v>0</v>
      </c>
      <c r="R128" s="142">
        <f t="shared" si="2"/>
        <v>0</v>
      </c>
      <c r="S128" s="142">
        <v>0</v>
      </c>
      <c r="T128" s="143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4" t="s">
        <v>187</v>
      </c>
      <c r="AT128" s="144" t="s">
        <v>183</v>
      </c>
      <c r="AU128" s="144" t="s">
        <v>79</v>
      </c>
      <c r="AY128" s="14" t="s">
        <v>182</v>
      </c>
      <c r="BE128" s="145">
        <f t="shared" si="4"/>
        <v>1757.7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4" t="s">
        <v>77</v>
      </c>
      <c r="BK128" s="145">
        <f t="shared" si="9"/>
        <v>1757.7</v>
      </c>
      <c r="BL128" s="14" t="s">
        <v>187</v>
      </c>
      <c r="BM128" s="144" t="s">
        <v>198</v>
      </c>
    </row>
    <row r="129" spans="1:65" s="2" customFormat="1" ht="21.75" customHeight="1">
      <c r="A129" s="26"/>
      <c r="B129" s="132"/>
      <c r="C129" s="133" t="s">
        <v>199</v>
      </c>
      <c r="D129" s="133" t="s">
        <v>183</v>
      </c>
      <c r="E129" s="134" t="s">
        <v>1613</v>
      </c>
      <c r="F129" s="135" t="s">
        <v>1614</v>
      </c>
      <c r="G129" s="136" t="s">
        <v>197</v>
      </c>
      <c r="H129" s="137">
        <v>19</v>
      </c>
      <c r="I129" s="138">
        <v>73.5</v>
      </c>
      <c r="J129" s="138">
        <f t="shared" si="0"/>
        <v>1396.5</v>
      </c>
      <c r="K129" s="139"/>
      <c r="L129" s="27"/>
      <c r="M129" s="140" t="s">
        <v>1</v>
      </c>
      <c r="N129" s="141" t="s">
        <v>34</v>
      </c>
      <c r="O129" s="142">
        <v>0</v>
      </c>
      <c r="P129" s="142">
        <f t="shared" si="1"/>
        <v>0</v>
      </c>
      <c r="Q129" s="142">
        <v>0</v>
      </c>
      <c r="R129" s="142">
        <f t="shared" si="2"/>
        <v>0</v>
      </c>
      <c r="S129" s="142">
        <v>0</v>
      </c>
      <c r="T129" s="143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4" t="s">
        <v>187</v>
      </c>
      <c r="AT129" s="144" t="s">
        <v>183</v>
      </c>
      <c r="AU129" s="144" t="s">
        <v>79</v>
      </c>
      <c r="AY129" s="14" t="s">
        <v>182</v>
      </c>
      <c r="BE129" s="145">
        <f t="shared" si="4"/>
        <v>1396.5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4" t="s">
        <v>77</v>
      </c>
      <c r="BK129" s="145">
        <f t="shared" si="9"/>
        <v>1396.5</v>
      </c>
      <c r="BL129" s="14" t="s">
        <v>187</v>
      </c>
      <c r="BM129" s="144" t="s">
        <v>104</v>
      </c>
    </row>
    <row r="130" spans="1:65" s="2" customFormat="1" ht="21.75" customHeight="1">
      <c r="A130" s="26"/>
      <c r="B130" s="132"/>
      <c r="C130" s="133" t="s">
        <v>194</v>
      </c>
      <c r="D130" s="133" t="s">
        <v>183</v>
      </c>
      <c r="E130" s="134" t="s">
        <v>1615</v>
      </c>
      <c r="F130" s="135" t="s">
        <v>1616</v>
      </c>
      <c r="G130" s="136" t="s">
        <v>197</v>
      </c>
      <c r="H130" s="137">
        <v>10</v>
      </c>
      <c r="I130" s="138">
        <v>197.4</v>
      </c>
      <c r="J130" s="138">
        <f t="shared" si="0"/>
        <v>1974</v>
      </c>
      <c r="K130" s="139"/>
      <c r="L130" s="27"/>
      <c r="M130" s="140" t="s">
        <v>1</v>
      </c>
      <c r="N130" s="141" t="s">
        <v>34</v>
      </c>
      <c r="O130" s="142">
        <v>0</v>
      </c>
      <c r="P130" s="142">
        <f t="shared" si="1"/>
        <v>0</v>
      </c>
      <c r="Q130" s="142">
        <v>0</v>
      </c>
      <c r="R130" s="142">
        <f t="shared" si="2"/>
        <v>0</v>
      </c>
      <c r="S130" s="142">
        <v>0</v>
      </c>
      <c r="T130" s="143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4" t="s">
        <v>187</v>
      </c>
      <c r="AT130" s="144" t="s">
        <v>183</v>
      </c>
      <c r="AU130" s="144" t="s">
        <v>79</v>
      </c>
      <c r="AY130" s="14" t="s">
        <v>182</v>
      </c>
      <c r="BE130" s="145">
        <f t="shared" si="4"/>
        <v>1974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4" t="s">
        <v>77</v>
      </c>
      <c r="BK130" s="145">
        <f t="shared" si="9"/>
        <v>1974</v>
      </c>
      <c r="BL130" s="14" t="s">
        <v>187</v>
      </c>
      <c r="BM130" s="144" t="s">
        <v>110</v>
      </c>
    </row>
    <row r="131" spans="1:65" s="2" customFormat="1" ht="16.5" customHeight="1">
      <c r="A131" s="26"/>
      <c r="B131" s="132"/>
      <c r="C131" s="133" t="s">
        <v>204</v>
      </c>
      <c r="D131" s="133" t="s">
        <v>183</v>
      </c>
      <c r="E131" s="134" t="s">
        <v>1617</v>
      </c>
      <c r="F131" s="135" t="s">
        <v>1618</v>
      </c>
      <c r="G131" s="136" t="s">
        <v>693</v>
      </c>
      <c r="H131" s="137">
        <v>1</v>
      </c>
      <c r="I131" s="138">
        <v>1155</v>
      </c>
      <c r="J131" s="138">
        <f t="shared" si="0"/>
        <v>1155</v>
      </c>
      <c r="K131" s="139"/>
      <c r="L131" s="27"/>
      <c r="M131" s="140" t="s">
        <v>1</v>
      </c>
      <c r="N131" s="141" t="s">
        <v>34</v>
      </c>
      <c r="O131" s="142">
        <v>0</v>
      </c>
      <c r="P131" s="142">
        <f t="shared" si="1"/>
        <v>0</v>
      </c>
      <c r="Q131" s="142">
        <v>0</v>
      </c>
      <c r="R131" s="142">
        <f t="shared" si="2"/>
        <v>0</v>
      </c>
      <c r="S131" s="142">
        <v>0</v>
      </c>
      <c r="T131" s="143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4" t="s">
        <v>187</v>
      </c>
      <c r="AT131" s="144" t="s">
        <v>183</v>
      </c>
      <c r="AU131" s="144" t="s">
        <v>79</v>
      </c>
      <c r="AY131" s="14" t="s">
        <v>182</v>
      </c>
      <c r="BE131" s="145">
        <f t="shared" si="4"/>
        <v>1155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4" t="s">
        <v>77</v>
      </c>
      <c r="BK131" s="145">
        <f t="shared" si="9"/>
        <v>1155</v>
      </c>
      <c r="BL131" s="14" t="s">
        <v>187</v>
      </c>
      <c r="BM131" s="144" t="s">
        <v>116</v>
      </c>
    </row>
    <row r="132" spans="1:65" s="11" customFormat="1" ht="22.9" customHeight="1">
      <c r="B132" s="122"/>
      <c r="D132" s="123" t="s">
        <v>68</v>
      </c>
      <c r="E132" s="164" t="s">
        <v>1619</v>
      </c>
      <c r="F132" s="164" t="s">
        <v>1620</v>
      </c>
      <c r="J132" s="165">
        <f>BK132</f>
        <v>473550</v>
      </c>
      <c r="L132" s="122"/>
      <c r="M132" s="126"/>
      <c r="N132" s="127"/>
      <c r="O132" s="127"/>
      <c r="P132" s="128">
        <f>SUM(P133:P136)</f>
        <v>0</v>
      </c>
      <c r="Q132" s="127"/>
      <c r="R132" s="128">
        <f>SUM(R133:R136)</f>
        <v>0</v>
      </c>
      <c r="S132" s="127"/>
      <c r="T132" s="129">
        <f>SUM(T133:T136)</f>
        <v>0</v>
      </c>
      <c r="AR132" s="123" t="s">
        <v>79</v>
      </c>
      <c r="AT132" s="130" t="s">
        <v>68</v>
      </c>
      <c r="AU132" s="130" t="s">
        <v>77</v>
      </c>
      <c r="AY132" s="123" t="s">
        <v>182</v>
      </c>
      <c r="BK132" s="131">
        <f>SUM(BK133:BK136)</f>
        <v>473550</v>
      </c>
    </row>
    <row r="133" spans="1:65" s="2" customFormat="1" ht="21.75" customHeight="1">
      <c r="A133" s="26"/>
      <c r="B133" s="132"/>
      <c r="C133" s="133" t="s">
        <v>198</v>
      </c>
      <c r="D133" s="133" t="s">
        <v>183</v>
      </c>
      <c r="E133" s="134" t="s">
        <v>1621</v>
      </c>
      <c r="F133" s="135" t="s">
        <v>1622</v>
      </c>
      <c r="G133" s="136" t="s">
        <v>1142</v>
      </c>
      <c r="H133" s="137">
        <v>2</v>
      </c>
      <c r="I133" s="138">
        <v>3675</v>
      </c>
      <c r="J133" s="138">
        <f>ROUND(I133*H133,2)</f>
        <v>7350</v>
      </c>
      <c r="K133" s="139"/>
      <c r="L133" s="27"/>
      <c r="M133" s="140" t="s">
        <v>1</v>
      </c>
      <c r="N133" s="141" t="s">
        <v>34</v>
      </c>
      <c r="O133" s="142">
        <v>0</v>
      </c>
      <c r="P133" s="142">
        <f>O133*H133</f>
        <v>0</v>
      </c>
      <c r="Q133" s="142">
        <v>0</v>
      </c>
      <c r="R133" s="142">
        <f>Q133*H133</f>
        <v>0</v>
      </c>
      <c r="S133" s="142">
        <v>0</v>
      </c>
      <c r="T133" s="143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4" t="s">
        <v>187</v>
      </c>
      <c r="AT133" s="144" t="s">
        <v>183</v>
      </c>
      <c r="AU133" s="144" t="s">
        <v>79</v>
      </c>
      <c r="AY133" s="14" t="s">
        <v>182</v>
      </c>
      <c r="BE133" s="145">
        <f>IF(N133="základní",J133,0)</f>
        <v>7350</v>
      </c>
      <c r="BF133" s="145">
        <f>IF(N133="snížená",J133,0)</f>
        <v>0</v>
      </c>
      <c r="BG133" s="145">
        <f>IF(N133="zákl. přenesená",J133,0)</f>
        <v>0</v>
      </c>
      <c r="BH133" s="145">
        <f>IF(N133="sníž. přenesená",J133,0)</f>
        <v>0</v>
      </c>
      <c r="BI133" s="145">
        <f>IF(N133="nulová",J133,0)</f>
        <v>0</v>
      </c>
      <c r="BJ133" s="14" t="s">
        <v>77</v>
      </c>
      <c r="BK133" s="145">
        <f>ROUND(I133*H133,2)</f>
        <v>7350</v>
      </c>
      <c r="BL133" s="14" t="s">
        <v>187</v>
      </c>
      <c r="BM133" s="144" t="s">
        <v>121</v>
      </c>
    </row>
    <row r="134" spans="1:65" s="2" customFormat="1" ht="55.5" customHeight="1">
      <c r="A134" s="26"/>
      <c r="B134" s="132"/>
      <c r="C134" s="133" t="s">
        <v>210</v>
      </c>
      <c r="D134" s="133" t="s">
        <v>183</v>
      </c>
      <c r="E134" s="134" t="s">
        <v>1623</v>
      </c>
      <c r="F134" s="135" t="s">
        <v>1624</v>
      </c>
      <c r="G134" s="136" t="s">
        <v>1142</v>
      </c>
      <c r="H134" s="137">
        <v>1</v>
      </c>
      <c r="I134" s="138">
        <v>355740</v>
      </c>
      <c r="J134" s="138">
        <f>ROUND(I134*H134,2)</f>
        <v>355740</v>
      </c>
      <c r="K134" s="139"/>
      <c r="L134" s="27"/>
      <c r="M134" s="140" t="s">
        <v>1</v>
      </c>
      <c r="N134" s="141" t="s">
        <v>34</v>
      </c>
      <c r="O134" s="142">
        <v>0</v>
      </c>
      <c r="P134" s="142">
        <f>O134*H134</f>
        <v>0</v>
      </c>
      <c r="Q134" s="142">
        <v>0</v>
      </c>
      <c r="R134" s="142">
        <f>Q134*H134</f>
        <v>0</v>
      </c>
      <c r="S134" s="142">
        <v>0</v>
      </c>
      <c r="T134" s="143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4" t="s">
        <v>187</v>
      </c>
      <c r="AT134" s="144" t="s">
        <v>183</v>
      </c>
      <c r="AU134" s="144" t="s">
        <v>79</v>
      </c>
      <c r="AY134" s="14" t="s">
        <v>182</v>
      </c>
      <c r="BE134" s="145">
        <f>IF(N134="základní",J134,0)</f>
        <v>355740</v>
      </c>
      <c r="BF134" s="145">
        <f>IF(N134="snížená",J134,0)</f>
        <v>0</v>
      </c>
      <c r="BG134" s="145">
        <f>IF(N134="zákl. přenesená",J134,0)</f>
        <v>0</v>
      </c>
      <c r="BH134" s="145">
        <f>IF(N134="sníž. přenesená",J134,0)</f>
        <v>0</v>
      </c>
      <c r="BI134" s="145">
        <f>IF(N134="nulová",J134,0)</f>
        <v>0</v>
      </c>
      <c r="BJ134" s="14" t="s">
        <v>77</v>
      </c>
      <c r="BK134" s="145">
        <f>ROUND(I134*H134,2)</f>
        <v>355740</v>
      </c>
      <c r="BL134" s="14" t="s">
        <v>187</v>
      </c>
      <c r="BM134" s="144" t="s">
        <v>127</v>
      </c>
    </row>
    <row r="135" spans="1:65" s="2" customFormat="1" ht="21.75" customHeight="1">
      <c r="A135" s="26"/>
      <c r="B135" s="132"/>
      <c r="C135" s="133" t="s">
        <v>104</v>
      </c>
      <c r="D135" s="133" t="s">
        <v>183</v>
      </c>
      <c r="E135" s="134" t="s">
        <v>1625</v>
      </c>
      <c r="F135" s="135" t="s">
        <v>1626</v>
      </c>
      <c r="G135" s="136" t="s">
        <v>1142</v>
      </c>
      <c r="H135" s="137">
        <v>2</v>
      </c>
      <c r="I135" s="138">
        <v>52080</v>
      </c>
      <c r="J135" s="138">
        <f>ROUND(I135*H135,2)</f>
        <v>104160</v>
      </c>
      <c r="K135" s="139"/>
      <c r="L135" s="27"/>
      <c r="M135" s="140" t="s">
        <v>1</v>
      </c>
      <c r="N135" s="141" t="s">
        <v>34</v>
      </c>
      <c r="O135" s="142">
        <v>0</v>
      </c>
      <c r="P135" s="142">
        <f>O135*H135</f>
        <v>0</v>
      </c>
      <c r="Q135" s="142">
        <v>0</v>
      </c>
      <c r="R135" s="142">
        <f>Q135*H135</f>
        <v>0</v>
      </c>
      <c r="S135" s="142">
        <v>0</v>
      </c>
      <c r="T135" s="143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4" t="s">
        <v>187</v>
      </c>
      <c r="AT135" s="144" t="s">
        <v>183</v>
      </c>
      <c r="AU135" s="144" t="s">
        <v>79</v>
      </c>
      <c r="AY135" s="14" t="s">
        <v>182</v>
      </c>
      <c r="BE135" s="145">
        <f>IF(N135="základní",J135,0)</f>
        <v>104160</v>
      </c>
      <c r="BF135" s="145">
        <f>IF(N135="snížená",J135,0)</f>
        <v>0</v>
      </c>
      <c r="BG135" s="145">
        <f>IF(N135="zákl. přenesená",J135,0)</f>
        <v>0</v>
      </c>
      <c r="BH135" s="145">
        <f>IF(N135="sníž. přenesená",J135,0)</f>
        <v>0</v>
      </c>
      <c r="BI135" s="145">
        <f>IF(N135="nulová",J135,0)</f>
        <v>0</v>
      </c>
      <c r="BJ135" s="14" t="s">
        <v>77</v>
      </c>
      <c r="BK135" s="145">
        <f>ROUND(I135*H135,2)</f>
        <v>104160</v>
      </c>
      <c r="BL135" s="14" t="s">
        <v>187</v>
      </c>
      <c r="BM135" s="144" t="s">
        <v>215</v>
      </c>
    </row>
    <row r="136" spans="1:65" s="2" customFormat="1" ht="16.5" customHeight="1">
      <c r="A136" s="26"/>
      <c r="B136" s="132"/>
      <c r="C136" s="133" t="s">
        <v>107</v>
      </c>
      <c r="D136" s="133" t="s">
        <v>183</v>
      </c>
      <c r="E136" s="134" t="s">
        <v>1627</v>
      </c>
      <c r="F136" s="135" t="s">
        <v>1618</v>
      </c>
      <c r="G136" s="136" t="s">
        <v>693</v>
      </c>
      <c r="H136" s="137">
        <v>1</v>
      </c>
      <c r="I136" s="138">
        <v>6300</v>
      </c>
      <c r="J136" s="138">
        <f>ROUND(I136*H136,2)</f>
        <v>6300</v>
      </c>
      <c r="K136" s="139"/>
      <c r="L136" s="27"/>
      <c r="M136" s="140" t="s">
        <v>1</v>
      </c>
      <c r="N136" s="141" t="s">
        <v>34</v>
      </c>
      <c r="O136" s="142">
        <v>0</v>
      </c>
      <c r="P136" s="142">
        <f>O136*H136</f>
        <v>0</v>
      </c>
      <c r="Q136" s="142">
        <v>0</v>
      </c>
      <c r="R136" s="142">
        <f>Q136*H136</f>
        <v>0</v>
      </c>
      <c r="S136" s="142">
        <v>0</v>
      </c>
      <c r="T136" s="143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4" t="s">
        <v>187</v>
      </c>
      <c r="AT136" s="144" t="s">
        <v>183</v>
      </c>
      <c r="AU136" s="144" t="s">
        <v>79</v>
      </c>
      <c r="AY136" s="14" t="s">
        <v>182</v>
      </c>
      <c r="BE136" s="145">
        <f>IF(N136="základní",J136,0)</f>
        <v>6300</v>
      </c>
      <c r="BF136" s="145">
        <f>IF(N136="snížená",J136,0)</f>
        <v>0</v>
      </c>
      <c r="BG136" s="145">
        <f>IF(N136="zákl. přenesená",J136,0)</f>
        <v>0</v>
      </c>
      <c r="BH136" s="145">
        <f>IF(N136="sníž. přenesená",J136,0)</f>
        <v>0</v>
      </c>
      <c r="BI136" s="145">
        <f>IF(N136="nulová",J136,0)</f>
        <v>0</v>
      </c>
      <c r="BJ136" s="14" t="s">
        <v>77</v>
      </c>
      <c r="BK136" s="145">
        <f>ROUND(I136*H136,2)</f>
        <v>6300</v>
      </c>
      <c r="BL136" s="14" t="s">
        <v>187</v>
      </c>
      <c r="BM136" s="144" t="s">
        <v>218</v>
      </c>
    </row>
    <row r="137" spans="1:65" s="11" customFormat="1" ht="22.9" customHeight="1">
      <c r="B137" s="122"/>
      <c r="D137" s="123" t="s">
        <v>68</v>
      </c>
      <c r="E137" s="164" t="s">
        <v>1628</v>
      </c>
      <c r="F137" s="164" t="s">
        <v>1629</v>
      </c>
      <c r="J137" s="165">
        <f>BK137</f>
        <v>121002</v>
      </c>
      <c r="L137" s="122"/>
      <c r="M137" s="126"/>
      <c r="N137" s="127"/>
      <c r="O137" s="127"/>
      <c r="P137" s="128">
        <f>SUM(P138:P149)</f>
        <v>0</v>
      </c>
      <c r="Q137" s="127"/>
      <c r="R137" s="128">
        <f>SUM(R138:R149)</f>
        <v>0</v>
      </c>
      <c r="S137" s="127"/>
      <c r="T137" s="129">
        <f>SUM(T138:T149)</f>
        <v>0</v>
      </c>
      <c r="AR137" s="123" t="s">
        <v>79</v>
      </c>
      <c r="AT137" s="130" t="s">
        <v>68</v>
      </c>
      <c r="AU137" s="130" t="s">
        <v>77</v>
      </c>
      <c r="AY137" s="123" t="s">
        <v>182</v>
      </c>
      <c r="BK137" s="131">
        <f>SUM(BK138:BK149)</f>
        <v>121002</v>
      </c>
    </row>
    <row r="138" spans="1:65" s="2" customFormat="1" ht="16.5" customHeight="1">
      <c r="A138" s="26"/>
      <c r="B138" s="132"/>
      <c r="C138" s="133" t="s">
        <v>110</v>
      </c>
      <c r="D138" s="133" t="s">
        <v>183</v>
      </c>
      <c r="E138" s="134" t="s">
        <v>1630</v>
      </c>
      <c r="F138" s="135" t="s">
        <v>1631</v>
      </c>
      <c r="G138" s="136" t="s">
        <v>1142</v>
      </c>
      <c r="H138" s="137">
        <v>10</v>
      </c>
      <c r="I138" s="138">
        <v>220.5</v>
      </c>
      <c r="J138" s="138">
        <f t="shared" ref="J138:J149" si="10">ROUND(I138*H138,2)</f>
        <v>2205</v>
      </c>
      <c r="K138" s="139"/>
      <c r="L138" s="27"/>
      <c r="M138" s="140" t="s">
        <v>1</v>
      </c>
      <c r="N138" s="141" t="s">
        <v>34</v>
      </c>
      <c r="O138" s="142">
        <v>0</v>
      </c>
      <c r="P138" s="142">
        <f t="shared" ref="P138:P149" si="11">O138*H138</f>
        <v>0</v>
      </c>
      <c r="Q138" s="142">
        <v>0</v>
      </c>
      <c r="R138" s="142">
        <f t="shared" ref="R138:R149" si="12">Q138*H138</f>
        <v>0</v>
      </c>
      <c r="S138" s="142">
        <v>0</v>
      </c>
      <c r="T138" s="143">
        <f t="shared" ref="T138:T149" si="13"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4" t="s">
        <v>187</v>
      </c>
      <c r="AT138" s="144" t="s">
        <v>183</v>
      </c>
      <c r="AU138" s="144" t="s">
        <v>79</v>
      </c>
      <c r="AY138" s="14" t="s">
        <v>182</v>
      </c>
      <c r="BE138" s="145">
        <f t="shared" ref="BE138:BE149" si="14">IF(N138="základní",J138,0)</f>
        <v>2205</v>
      </c>
      <c r="BF138" s="145">
        <f t="shared" ref="BF138:BF149" si="15">IF(N138="snížená",J138,0)</f>
        <v>0</v>
      </c>
      <c r="BG138" s="145">
        <f t="shared" ref="BG138:BG149" si="16">IF(N138="zákl. přenesená",J138,0)</f>
        <v>0</v>
      </c>
      <c r="BH138" s="145">
        <f t="shared" ref="BH138:BH149" si="17">IF(N138="sníž. přenesená",J138,0)</f>
        <v>0</v>
      </c>
      <c r="BI138" s="145">
        <f t="shared" ref="BI138:BI149" si="18">IF(N138="nulová",J138,0)</f>
        <v>0</v>
      </c>
      <c r="BJ138" s="14" t="s">
        <v>77</v>
      </c>
      <c r="BK138" s="145">
        <f t="shared" ref="BK138:BK149" si="19">ROUND(I138*H138,2)</f>
        <v>2205</v>
      </c>
      <c r="BL138" s="14" t="s">
        <v>187</v>
      </c>
      <c r="BM138" s="144" t="s">
        <v>221</v>
      </c>
    </row>
    <row r="139" spans="1:65" s="2" customFormat="1" ht="21.75" customHeight="1">
      <c r="A139" s="26"/>
      <c r="B139" s="132"/>
      <c r="C139" s="133" t="s">
        <v>69</v>
      </c>
      <c r="D139" s="133" t="s">
        <v>183</v>
      </c>
      <c r="E139" s="134" t="s">
        <v>1632</v>
      </c>
      <c r="F139" s="135" t="s">
        <v>1633</v>
      </c>
      <c r="G139" s="136" t="s">
        <v>186</v>
      </c>
      <c r="H139" s="137">
        <v>3</v>
      </c>
      <c r="I139" s="138">
        <v>14259</v>
      </c>
      <c r="J139" s="138">
        <f t="shared" si="10"/>
        <v>42777</v>
      </c>
      <c r="K139" s="139"/>
      <c r="L139" s="27"/>
      <c r="M139" s="140" t="s">
        <v>1</v>
      </c>
      <c r="N139" s="141" t="s">
        <v>34</v>
      </c>
      <c r="O139" s="142">
        <v>0</v>
      </c>
      <c r="P139" s="142">
        <f t="shared" si="11"/>
        <v>0</v>
      </c>
      <c r="Q139" s="142">
        <v>0</v>
      </c>
      <c r="R139" s="142">
        <f t="shared" si="12"/>
        <v>0</v>
      </c>
      <c r="S139" s="142">
        <v>0</v>
      </c>
      <c r="T139" s="143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4" t="s">
        <v>187</v>
      </c>
      <c r="AT139" s="144" t="s">
        <v>183</v>
      </c>
      <c r="AU139" s="144" t="s">
        <v>79</v>
      </c>
      <c r="AY139" s="14" t="s">
        <v>182</v>
      </c>
      <c r="BE139" s="145">
        <f t="shared" si="14"/>
        <v>42777</v>
      </c>
      <c r="BF139" s="145">
        <f t="shared" si="15"/>
        <v>0</v>
      </c>
      <c r="BG139" s="145">
        <f t="shared" si="16"/>
        <v>0</v>
      </c>
      <c r="BH139" s="145">
        <f t="shared" si="17"/>
        <v>0</v>
      </c>
      <c r="BI139" s="145">
        <f t="shared" si="18"/>
        <v>0</v>
      </c>
      <c r="BJ139" s="14" t="s">
        <v>77</v>
      </c>
      <c r="BK139" s="145">
        <f t="shared" si="19"/>
        <v>42777</v>
      </c>
      <c r="BL139" s="14" t="s">
        <v>187</v>
      </c>
      <c r="BM139" s="144" t="s">
        <v>224</v>
      </c>
    </row>
    <row r="140" spans="1:65" s="2" customFormat="1" ht="16.5" customHeight="1">
      <c r="A140" s="26"/>
      <c r="B140" s="132"/>
      <c r="C140" s="133" t="s">
        <v>69</v>
      </c>
      <c r="D140" s="133" t="s">
        <v>183</v>
      </c>
      <c r="E140" s="134" t="s">
        <v>1634</v>
      </c>
      <c r="F140" s="135" t="s">
        <v>1635</v>
      </c>
      <c r="G140" s="136" t="s">
        <v>186</v>
      </c>
      <c r="H140" s="137">
        <v>3</v>
      </c>
      <c r="I140" s="138">
        <v>3255</v>
      </c>
      <c r="J140" s="138">
        <f t="shared" si="10"/>
        <v>9765</v>
      </c>
      <c r="K140" s="139"/>
      <c r="L140" s="27"/>
      <c r="M140" s="140" t="s">
        <v>1</v>
      </c>
      <c r="N140" s="141" t="s">
        <v>34</v>
      </c>
      <c r="O140" s="142">
        <v>0</v>
      </c>
      <c r="P140" s="142">
        <f t="shared" si="11"/>
        <v>0</v>
      </c>
      <c r="Q140" s="142">
        <v>0</v>
      </c>
      <c r="R140" s="142">
        <f t="shared" si="12"/>
        <v>0</v>
      </c>
      <c r="S140" s="142">
        <v>0</v>
      </c>
      <c r="T140" s="143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4" t="s">
        <v>187</v>
      </c>
      <c r="AT140" s="144" t="s">
        <v>183</v>
      </c>
      <c r="AU140" s="144" t="s">
        <v>79</v>
      </c>
      <c r="AY140" s="14" t="s">
        <v>182</v>
      </c>
      <c r="BE140" s="145">
        <f t="shared" si="14"/>
        <v>9765</v>
      </c>
      <c r="BF140" s="145">
        <f t="shared" si="15"/>
        <v>0</v>
      </c>
      <c r="BG140" s="145">
        <f t="shared" si="16"/>
        <v>0</v>
      </c>
      <c r="BH140" s="145">
        <f t="shared" si="17"/>
        <v>0</v>
      </c>
      <c r="BI140" s="145">
        <f t="shared" si="18"/>
        <v>0</v>
      </c>
      <c r="BJ140" s="14" t="s">
        <v>77</v>
      </c>
      <c r="BK140" s="145">
        <f t="shared" si="19"/>
        <v>9765</v>
      </c>
      <c r="BL140" s="14" t="s">
        <v>187</v>
      </c>
      <c r="BM140" s="144" t="s">
        <v>227</v>
      </c>
    </row>
    <row r="141" spans="1:65" s="2" customFormat="1" ht="16.5" customHeight="1">
      <c r="A141" s="26"/>
      <c r="B141" s="132"/>
      <c r="C141" s="133" t="s">
        <v>69</v>
      </c>
      <c r="D141" s="133" t="s">
        <v>183</v>
      </c>
      <c r="E141" s="134" t="s">
        <v>1636</v>
      </c>
      <c r="F141" s="135" t="s">
        <v>1637</v>
      </c>
      <c r="G141" s="136" t="s">
        <v>1142</v>
      </c>
      <c r="H141" s="137">
        <v>3</v>
      </c>
      <c r="I141" s="138">
        <v>2940</v>
      </c>
      <c r="J141" s="138">
        <f t="shared" si="10"/>
        <v>8820</v>
      </c>
      <c r="K141" s="139"/>
      <c r="L141" s="27"/>
      <c r="M141" s="140" t="s">
        <v>1</v>
      </c>
      <c r="N141" s="141" t="s">
        <v>34</v>
      </c>
      <c r="O141" s="142">
        <v>0</v>
      </c>
      <c r="P141" s="142">
        <f t="shared" si="11"/>
        <v>0</v>
      </c>
      <c r="Q141" s="142">
        <v>0</v>
      </c>
      <c r="R141" s="142">
        <f t="shared" si="12"/>
        <v>0</v>
      </c>
      <c r="S141" s="142">
        <v>0</v>
      </c>
      <c r="T141" s="143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4" t="s">
        <v>187</v>
      </c>
      <c r="AT141" s="144" t="s">
        <v>183</v>
      </c>
      <c r="AU141" s="144" t="s">
        <v>79</v>
      </c>
      <c r="AY141" s="14" t="s">
        <v>182</v>
      </c>
      <c r="BE141" s="145">
        <f t="shared" si="14"/>
        <v>8820</v>
      </c>
      <c r="BF141" s="145">
        <f t="shared" si="15"/>
        <v>0</v>
      </c>
      <c r="BG141" s="145">
        <f t="shared" si="16"/>
        <v>0</v>
      </c>
      <c r="BH141" s="145">
        <f t="shared" si="17"/>
        <v>0</v>
      </c>
      <c r="BI141" s="145">
        <f t="shared" si="18"/>
        <v>0</v>
      </c>
      <c r="BJ141" s="14" t="s">
        <v>77</v>
      </c>
      <c r="BK141" s="145">
        <f t="shared" si="19"/>
        <v>8820</v>
      </c>
      <c r="BL141" s="14" t="s">
        <v>187</v>
      </c>
      <c r="BM141" s="144" t="s">
        <v>230</v>
      </c>
    </row>
    <row r="142" spans="1:65" s="2" customFormat="1" ht="21.75" customHeight="1">
      <c r="A142" s="26"/>
      <c r="B142" s="132"/>
      <c r="C142" s="133" t="s">
        <v>113</v>
      </c>
      <c r="D142" s="133" t="s">
        <v>183</v>
      </c>
      <c r="E142" s="134" t="s">
        <v>1638</v>
      </c>
      <c r="F142" s="135" t="s">
        <v>1639</v>
      </c>
      <c r="G142" s="136" t="s">
        <v>1142</v>
      </c>
      <c r="H142" s="137">
        <v>3</v>
      </c>
      <c r="I142" s="138">
        <v>588</v>
      </c>
      <c r="J142" s="138">
        <f t="shared" si="10"/>
        <v>1764</v>
      </c>
      <c r="K142" s="139"/>
      <c r="L142" s="27"/>
      <c r="M142" s="140" t="s">
        <v>1</v>
      </c>
      <c r="N142" s="141" t="s">
        <v>34</v>
      </c>
      <c r="O142" s="142">
        <v>0</v>
      </c>
      <c r="P142" s="142">
        <f t="shared" si="11"/>
        <v>0</v>
      </c>
      <c r="Q142" s="142">
        <v>0</v>
      </c>
      <c r="R142" s="142">
        <f t="shared" si="12"/>
        <v>0</v>
      </c>
      <c r="S142" s="142">
        <v>0</v>
      </c>
      <c r="T142" s="143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4" t="s">
        <v>187</v>
      </c>
      <c r="AT142" s="144" t="s">
        <v>183</v>
      </c>
      <c r="AU142" s="144" t="s">
        <v>79</v>
      </c>
      <c r="AY142" s="14" t="s">
        <v>182</v>
      </c>
      <c r="BE142" s="145">
        <f t="shared" si="14"/>
        <v>1764</v>
      </c>
      <c r="BF142" s="145">
        <f t="shared" si="15"/>
        <v>0</v>
      </c>
      <c r="BG142" s="145">
        <f t="shared" si="16"/>
        <v>0</v>
      </c>
      <c r="BH142" s="145">
        <f t="shared" si="17"/>
        <v>0</v>
      </c>
      <c r="BI142" s="145">
        <f t="shared" si="18"/>
        <v>0</v>
      </c>
      <c r="BJ142" s="14" t="s">
        <v>77</v>
      </c>
      <c r="BK142" s="145">
        <f t="shared" si="19"/>
        <v>1764</v>
      </c>
      <c r="BL142" s="14" t="s">
        <v>187</v>
      </c>
      <c r="BM142" s="144" t="s">
        <v>233</v>
      </c>
    </row>
    <row r="143" spans="1:65" s="2" customFormat="1" ht="33" customHeight="1">
      <c r="A143" s="26"/>
      <c r="B143" s="132"/>
      <c r="C143" s="133" t="s">
        <v>116</v>
      </c>
      <c r="D143" s="133" t="s">
        <v>183</v>
      </c>
      <c r="E143" s="134" t="s">
        <v>1640</v>
      </c>
      <c r="F143" s="135" t="s">
        <v>1641</v>
      </c>
      <c r="G143" s="136" t="s">
        <v>186</v>
      </c>
      <c r="H143" s="137">
        <v>1</v>
      </c>
      <c r="I143" s="138">
        <v>17955</v>
      </c>
      <c r="J143" s="138">
        <f t="shared" si="10"/>
        <v>17955</v>
      </c>
      <c r="K143" s="139"/>
      <c r="L143" s="27"/>
      <c r="M143" s="140" t="s">
        <v>1</v>
      </c>
      <c r="N143" s="141" t="s">
        <v>34</v>
      </c>
      <c r="O143" s="142">
        <v>0</v>
      </c>
      <c r="P143" s="142">
        <f t="shared" si="11"/>
        <v>0</v>
      </c>
      <c r="Q143" s="142">
        <v>0</v>
      </c>
      <c r="R143" s="142">
        <f t="shared" si="12"/>
        <v>0</v>
      </c>
      <c r="S143" s="142">
        <v>0</v>
      </c>
      <c r="T143" s="143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4" t="s">
        <v>187</v>
      </c>
      <c r="AT143" s="144" t="s">
        <v>183</v>
      </c>
      <c r="AU143" s="144" t="s">
        <v>79</v>
      </c>
      <c r="AY143" s="14" t="s">
        <v>182</v>
      </c>
      <c r="BE143" s="145">
        <f t="shared" si="14"/>
        <v>17955</v>
      </c>
      <c r="BF143" s="145">
        <f t="shared" si="15"/>
        <v>0</v>
      </c>
      <c r="BG143" s="145">
        <f t="shared" si="16"/>
        <v>0</v>
      </c>
      <c r="BH143" s="145">
        <f t="shared" si="17"/>
        <v>0</v>
      </c>
      <c r="BI143" s="145">
        <f t="shared" si="18"/>
        <v>0</v>
      </c>
      <c r="BJ143" s="14" t="s">
        <v>77</v>
      </c>
      <c r="BK143" s="145">
        <f t="shared" si="19"/>
        <v>17955</v>
      </c>
      <c r="BL143" s="14" t="s">
        <v>187</v>
      </c>
      <c r="BM143" s="144" t="s">
        <v>237</v>
      </c>
    </row>
    <row r="144" spans="1:65" s="2" customFormat="1" ht="44.25" customHeight="1">
      <c r="A144" s="26"/>
      <c r="B144" s="132"/>
      <c r="C144" s="133" t="s">
        <v>8</v>
      </c>
      <c r="D144" s="133" t="s">
        <v>183</v>
      </c>
      <c r="E144" s="134" t="s">
        <v>1642</v>
      </c>
      <c r="F144" s="135" t="s">
        <v>1643</v>
      </c>
      <c r="G144" s="136" t="s">
        <v>186</v>
      </c>
      <c r="H144" s="137">
        <v>2</v>
      </c>
      <c r="I144" s="138">
        <v>5565</v>
      </c>
      <c r="J144" s="138">
        <f t="shared" si="10"/>
        <v>11130</v>
      </c>
      <c r="K144" s="139"/>
      <c r="L144" s="27"/>
      <c r="M144" s="140" t="s">
        <v>1</v>
      </c>
      <c r="N144" s="141" t="s">
        <v>34</v>
      </c>
      <c r="O144" s="142">
        <v>0</v>
      </c>
      <c r="P144" s="142">
        <f t="shared" si="11"/>
        <v>0</v>
      </c>
      <c r="Q144" s="142">
        <v>0</v>
      </c>
      <c r="R144" s="142">
        <f t="shared" si="12"/>
        <v>0</v>
      </c>
      <c r="S144" s="142">
        <v>0</v>
      </c>
      <c r="T144" s="143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4" t="s">
        <v>187</v>
      </c>
      <c r="AT144" s="144" t="s">
        <v>183</v>
      </c>
      <c r="AU144" s="144" t="s">
        <v>79</v>
      </c>
      <c r="AY144" s="14" t="s">
        <v>182</v>
      </c>
      <c r="BE144" s="145">
        <f t="shared" si="14"/>
        <v>11130</v>
      </c>
      <c r="BF144" s="145">
        <f t="shared" si="15"/>
        <v>0</v>
      </c>
      <c r="BG144" s="145">
        <f t="shared" si="16"/>
        <v>0</v>
      </c>
      <c r="BH144" s="145">
        <f t="shared" si="17"/>
        <v>0</v>
      </c>
      <c r="BI144" s="145">
        <f t="shared" si="18"/>
        <v>0</v>
      </c>
      <c r="BJ144" s="14" t="s">
        <v>77</v>
      </c>
      <c r="BK144" s="145">
        <f t="shared" si="19"/>
        <v>11130</v>
      </c>
      <c r="BL144" s="14" t="s">
        <v>187</v>
      </c>
      <c r="BM144" s="144" t="s">
        <v>240</v>
      </c>
    </row>
    <row r="145" spans="1:65" s="2" customFormat="1" ht="21.75" customHeight="1">
      <c r="A145" s="26"/>
      <c r="B145" s="132"/>
      <c r="C145" s="133" t="s">
        <v>121</v>
      </c>
      <c r="D145" s="133" t="s">
        <v>183</v>
      </c>
      <c r="E145" s="134" t="s">
        <v>1644</v>
      </c>
      <c r="F145" s="135" t="s">
        <v>1645</v>
      </c>
      <c r="G145" s="136" t="s">
        <v>1142</v>
      </c>
      <c r="H145" s="137">
        <v>2</v>
      </c>
      <c r="I145" s="138">
        <v>1207.5</v>
      </c>
      <c r="J145" s="138">
        <f t="shared" si="10"/>
        <v>2415</v>
      </c>
      <c r="K145" s="139"/>
      <c r="L145" s="27"/>
      <c r="M145" s="140" t="s">
        <v>1</v>
      </c>
      <c r="N145" s="141" t="s">
        <v>34</v>
      </c>
      <c r="O145" s="142">
        <v>0</v>
      </c>
      <c r="P145" s="142">
        <f t="shared" si="11"/>
        <v>0</v>
      </c>
      <c r="Q145" s="142">
        <v>0</v>
      </c>
      <c r="R145" s="142">
        <f t="shared" si="12"/>
        <v>0</v>
      </c>
      <c r="S145" s="142">
        <v>0</v>
      </c>
      <c r="T145" s="143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4" t="s">
        <v>187</v>
      </c>
      <c r="AT145" s="144" t="s">
        <v>183</v>
      </c>
      <c r="AU145" s="144" t="s">
        <v>79</v>
      </c>
      <c r="AY145" s="14" t="s">
        <v>182</v>
      </c>
      <c r="BE145" s="145">
        <f t="shared" si="14"/>
        <v>2415</v>
      </c>
      <c r="BF145" s="145">
        <f t="shared" si="15"/>
        <v>0</v>
      </c>
      <c r="BG145" s="145">
        <f t="shared" si="16"/>
        <v>0</v>
      </c>
      <c r="BH145" s="145">
        <f t="shared" si="17"/>
        <v>0</v>
      </c>
      <c r="BI145" s="145">
        <f t="shared" si="18"/>
        <v>0</v>
      </c>
      <c r="BJ145" s="14" t="s">
        <v>77</v>
      </c>
      <c r="BK145" s="145">
        <f t="shared" si="19"/>
        <v>2415</v>
      </c>
      <c r="BL145" s="14" t="s">
        <v>187</v>
      </c>
      <c r="BM145" s="144" t="s">
        <v>243</v>
      </c>
    </row>
    <row r="146" spans="1:65" s="2" customFormat="1" ht="33" customHeight="1">
      <c r="A146" s="26"/>
      <c r="B146" s="132"/>
      <c r="C146" s="133" t="s">
        <v>124</v>
      </c>
      <c r="D146" s="133" t="s">
        <v>183</v>
      </c>
      <c r="E146" s="134" t="s">
        <v>1646</v>
      </c>
      <c r="F146" s="135" t="s">
        <v>1647</v>
      </c>
      <c r="G146" s="136" t="s">
        <v>1142</v>
      </c>
      <c r="H146" s="137">
        <v>2</v>
      </c>
      <c r="I146" s="138">
        <v>6615</v>
      </c>
      <c r="J146" s="138">
        <f t="shared" si="10"/>
        <v>13230</v>
      </c>
      <c r="K146" s="139"/>
      <c r="L146" s="27"/>
      <c r="M146" s="140" t="s">
        <v>1</v>
      </c>
      <c r="N146" s="141" t="s">
        <v>34</v>
      </c>
      <c r="O146" s="142">
        <v>0</v>
      </c>
      <c r="P146" s="142">
        <f t="shared" si="11"/>
        <v>0</v>
      </c>
      <c r="Q146" s="142">
        <v>0</v>
      </c>
      <c r="R146" s="142">
        <f t="shared" si="12"/>
        <v>0</v>
      </c>
      <c r="S146" s="142">
        <v>0</v>
      </c>
      <c r="T146" s="143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4" t="s">
        <v>187</v>
      </c>
      <c r="AT146" s="144" t="s">
        <v>183</v>
      </c>
      <c r="AU146" s="144" t="s">
        <v>79</v>
      </c>
      <c r="AY146" s="14" t="s">
        <v>182</v>
      </c>
      <c r="BE146" s="145">
        <f t="shared" si="14"/>
        <v>13230</v>
      </c>
      <c r="BF146" s="145">
        <f t="shared" si="15"/>
        <v>0</v>
      </c>
      <c r="BG146" s="145">
        <f t="shared" si="16"/>
        <v>0</v>
      </c>
      <c r="BH146" s="145">
        <f t="shared" si="17"/>
        <v>0</v>
      </c>
      <c r="BI146" s="145">
        <f t="shared" si="18"/>
        <v>0</v>
      </c>
      <c r="BJ146" s="14" t="s">
        <v>77</v>
      </c>
      <c r="BK146" s="145">
        <f t="shared" si="19"/>
        <v>13230</v>
      </c>
      <c r="BL146" s="14" t="s">
        <v>187</v>
      </c>
      <c r="BM146" s="144" t="s">
        <v>246</v>
      </c>
    </row>
    <row r="147" spans="1:65" s="2" customFormat="1" ht="21.75" customHeight="1">
      <c r="A147" s="26"/>
      <c r="B147" s="132"/>
      <c r="C147" s="133" t="s">
        <v>127</v>
      </c>
      <c r="D147" s="133" t="s">
        <v>183</v>
      </c>
      <c r="E147" s="134" t="s">
        <v>1648</v>
      </c>
      <c r="F147" s="135" t="s">
        <v>1649</v>
      </c>
      <c r="G147" s="136" t="s">
        <v>1142</v>
      </c>
      <c r="H147" s="137">
        <v>1</v>
      </c>
      <c r="I147" s="138">
        <v>546</v>
      </c>
      <c r="J147" s="138">
        <f t="shared" si="10"/>
        <v>546</v>
      </c>
      <c r="K147" s="139"/>
      <c r="L147" s="27"/>
      <c r="M147" s="140" t="s">
        <v>1</v>
      </c>
      <c r="N147" s="141" t="s">
        <v>34</v>
      </c>
      <c r="O147" s="142">
        <v>0</v>
      </c>
      <c r="P147" s="142">
        <f t="shared" si="11"/>
        <v>0</v>
      </c>
      <c r="Q147" s="142">
        <v>0</v>
      </c>
      <c r="R147" s="142">
        <f t="shared" si="12"/>
        <v>0</v>
      </c>
      <c r="S147" s="142">
        <v>0</v>
      </c>
      <c r="T147" s="143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4" t="s">
        <v>187</v>
      </c>
      <c r="AT147" s="144" t="s">
        <v>183</v>
      </c>
      <c r="AU147" s="144" t="s">
        <v>79</v>
      </c>
      <c r="AY147" s="14" t="s">
        <v>182</v>
      </c>
      <c r="BE147" s="145">
        <f t="shared" si="14"/>
        <v>546</v>
      </c>
      <c r="BF147" s="145">
        <f t="shared" si="15"/>
        <v>0</v>
      </c>
      <c r="BG147" s="145">
        <f t="shared" si="16"/>
        <v>0</v>
      </c>
      <c r="BH147" s="145">
        <f t="shared" si="17"/>
        <v>0</v>
      </c>
      <c r="BI147" s="145">
        <f t="shared" si="18"/>
        <v>0</v>
      </c>
      <c r="BJ147" s="14" t="s">
        <v>77</v>
      </c>
      <c r="BK147" s="145">
        <f t="shared" si="19"/>
        <v>546</v>
      </c>
      <c r="BL147" s="14" t="s">
        <v>187</v>
      </c>
      <c r="BM147" s="144" t="s">
        <v>249</v>
      </c>
    </row>
    <row r="148" spans="1:65" s="2" customFormat="1" ht="21.75" customHeight="1">
      <c r="A148" s="26"/>
      <c r="B148" s="132"/>
      <c r="C148" s="133" t="s">
        <v>130</v>
      </c>
      <c r="D148" s="133" t="s">
        <v>183</v>
      </c>
      <c r="E148" s="134" t="s">
        <v>1650</v>
      </c>
      <c r="F148" s="135" t="s">
        <v>1651</v>
      </c>
      <c r="G148" s="136" t="s">
        <v>1142</v>
      </c>
      <c r="H148" s="137">
        <v>1</v>
      </c>
      <c r="I148" s="138">
        <v>7245</v>
      </c>
      <c r="J148" s="138">
        <f t="shared" si="10"/>
        <v>7245</v>
      </c>
      <c r="K148" s="139"/>
      <c r="L148" s="27"/>
      <c r="M148" s="140" t="s">
        <v>1</v>
      </c>
      <c r="N148" s="141" t="s">
        <v>34</v>
      </c>
      <c r="O148" s="142">
        <v>0</v>
      </c>
      <c r="P148" s="142">
        <f t="shared" si="11"/>
        <v>0</v>
      </c>
      <c r="Q148" s="142">
        <v>0</v>
      </c>
      <c r="R148" s="142">
        <f t="shared" si="12"/>
        <v>0</v>
      </c>
      <c r="S148" s="142">
        <v>0</v>
      </c>
      <c r="T148" s="143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4" t="s">
        <v>187</v>
      </c>
      <c r="AT148" s="144" t="s">
        <v>183</v>
      </c>
      <c r="AU148" s="144" t="s">
        <v>79</v>
      </c>
      <c r="AY148" s="14" t="s">
        <v>182</v>
      </c>
      <c r="BE148" s="145">
        <f t="shared" si="14"/>
        <v>7245</v>
      </c>
      <c r="BF148" s="145">
        <f t="shared" si="15"/>
        <v>0</v>
      </c>
      <c r="BG148" s="145">
        <f t="shared" si="16"/>
        <v>0</v>
      </c>
      <c r="BH148" s="145">
        <f t="shared" si="17"/>
        <v>0</v>
      </c>
      <c r="BI148" s="145">
        <f t="shared" si="18"/>
        <v>0</v>
      </c>
      <c r="BJ148" s="14" t="s">
        <v>77</v>
      </c>
      <c r="BK148" s="145">
        <f t="shared" si="19"/>
        <v>7245</v>
      </c>
      <c r="BL148" s="14" t="s">
        <v>187</v>
      </c>
      <c r="BM148" s="144" t="s">
        <v>252</v>
      </c>
    </row>
    <row r="149" spans="1:65" s="2" customFormat="1" ht="16.5" customHeight="1">
      <c r="A149" s="26"/>
      <c r="B149" s="132"/>
      <c r="C149" s="133" t="s">
        <v>215</v>
      </c>
      <c r="D149" s="133" t="s">
        <v>183</v>
      </c>
      <c r="E149" s="134" t="s">
        <v>1627</v>
      </c>
      <c r="F149" s="135" t="s">
        <v>1618</v>
      </c>
      <c r="G149" s="136" t="s">
        <v>693</v>
      </c>
      <c r="H149" s="137">
        <v>1</v>
      </c>
      <c r="I149" s="138">
        <v>3150</v>
      </c>
      <c r="J149" s="138">
        <f t="shared" si="10"/>
        <v>3150</v>
      </c>
      <c r="K149" s="139"/>
      <c r="L149" s="27"/>
      <c r="M149" s="140" t="s">
        <v>1</v>
      </c>
      <c r="N149" s="141" t="s">
        <v>34</v>
      </c>
      <c r="O149" s="142">
        <v>0</v>
      </c>
      <c r="P149" s="142">
        <f t="shared" si="11"/>
        <v>0</v>
      </c>
      <c r="Q149" s="142">
        <v>0</v>
      </c>
      <c r="R149" s="142">
        <f t="shared" si="12"/>
        <v>0</v>
      </c>
      <c r="S149" s="142">
        <v>0</v>
      </c>
      <c r="T149" s="143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4" t="s">
        <v>187</v>
      </c>
      <c r="AT149" s="144" t="s">
        <v>183</v>
      </c>
      <c r="AU149" s="144" t="s">
        <v>79</v>
      </c>
      <c r="AY149" s="14" t="s">
        <v>182</v>
      </c>
      <c r="BE149" s="145">
        <f t="shared" si="14"/>
        <v>3150</v>
      </c>
      <c r="BF149" s="145">
        <f t="shared" si="15"/>
        <v>0</v>
      </c>
      <c r="BG149" s="145">
        <f t="shared" si="16"/>
        <v>0</v>
      </c>
      <c r="BH149" s="145">
        <f t="shared" si="17"/>
        <v>0</v>
      </c>
      <c r="BI149" s="145">
        <f t="shared" si="18"/>
        <v>0</v>
      </c>
      <c r="BJ149" s="14" t="s">
        <v>77</v>
      </c>
      <c r="BK149" s="145">
        <f t="shared" si="19"/>
        <v>3150</v>
      </c>
      <c r="BL149" s="14" t="s">
        <v>187</v>
      </c>
      <c r="BM149" s="144" t="s">
        <v>256</v>
      </c>
    </row>
    <row r="150" spans="1:65" s="11" customFormat="1" ht="22.9" customHeight="1">
      <c r="B150" s="122"/>
      <c r="D150" s="123" t="s">
        <v>68</v>
      </c>
      <c r="E150" s="164" t="s">
        <v>1652</v>
      </c>
      <c r="F150" s="164" t="s">
        <v>1653</v>
      </c>
      <c r="J150" s="165">
        <f>BK150</f>
        <v>23074.800000000003</v>
      </c>
      <c r="L150" s="122"/>
      <c r="M150" s="126"/>
      <c r="N150" s="127"/>
      <c r="O150" s="127"/>
      <c r="P150" s="128">
        <f>SUM(P151:P161)</f>
        <v>0</v>
      </c>
      <c r="Q150" s="127"/>
      <c r="R150" s="128">
        <f>SUM(R151:R161)</f>
        <v>0</v>
      </c>
      <c r="S150" s="127"/>
      <c r="T150" s="129">
        <f>SUM(T151:T161)</f>
        <v>0</v>
      </c>
      <c r="AR150" s="123" t="s">
        <v>79</v>
      </c>
      <c r="AT150" s="130" t="s">
        <v>68</v>
      </c>
      <c r="AU150" s="130" t="s">
        <v>77</v>
      </c>
      <c r="AY150" s="123" t="s">
        <v>182</v>
      </c>
      <c r="BK150" s="131">
        <f>SUM(BK151:BK161)</f>
        <v>23074.800000000003</v>
      </c>
    </row>
    <row r="151" spans="1:65" s="2" customFormat="1" ht="21.75" customHeight="1">
      <c r="A151" s="26"/>
      <c r="B151" s="132"/>
      <c r="C151" s="133" t="s">
        <v>7</v>
      </c>
      <c r="D151" s="133" t="s">
        <v>183</v>
      </c>
      <c r="E151" s="134" t="s">
        <v>1654</v>
      </c>
      <c r="F151" s="135" t="s">
        <v>1655</v>
      </c>
      <c r="G151" s="136" t="s">
        <v>197</v>
      </c>
      <c r="H151" s="137">
        <v>3</v>
      </c>
      <c r="I151" s="138">
        <v>430.5</v>
      </c>
      <c r="J151" s="138">
        <f t="shared" ref="J151:J161" si="20">ROUND(I151*H151,2)</f>
        <v>1291.5</v>
      </c>
      <c r="K151" s="139"/>
      <c r="L151" s="27"/>
      <c r="M151" s="140" t="s">
        <v>1</v>
      </c>
      <c r="N151" s="141" t="s">
        <v>34</v>
      </c>
      <c r="O151" s="142">
        <v>0</v>
      </c>
      <c r="P151" s="142">
        <f t="shared" ref="P151:P161" si="21">O151*H151</f>
        <v>0</v>
      </c>
      <c r="Q151" s="142">
        <v>0</v>
      </c>
      <c r="R151" s="142">
        <f t="shared" ref="R151:R161" si="22">Q151*H151</f>
        <v>0</v>
      </c>
      <c r="S151" s="142">
        <v>0</v>
      </c>
      <c r="T151" s="143">
        <f t="shared" ref="T151:T161" si="23"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4" t="s">
        <v>187</v>
      </c>
      <c r="AT151" s="144" t="s">
        <v>183</v>
      </c>
      <c r="AU151" s="144" t="s">
        <v>79</v>
      </c>
      <c r="AY151" s="14" t="s">
        <v>182</v>
      </c>
      <c r="BE151" s="145">
        <f t="shared" ref="BE151:BE161" si="24">IF(N151="základní",J151,0)</f>
        <v>1291.5</v>
      </c>
      <c r="BF151" s="145">
        <f t="shared" ref="BF151:BF161" si="25">IF(N151="snížená",J151,0)</f>
        <v>0</v>
      </c>
      <c r="BG151" s="145">
        <f t="shared" ref="BG151:BG161" si="26">IF(N151="zákl. přenesená",J151,0)</f>
        <v>0</v>
      </c>
      <c r="BH151" s="145">
        <f t="shared" ref="BH151:BH161" si="27">IF(N151="sníž. přenesená",J151,0)</f>
        <v>0</v>
      </c>
      <c r="BI151" s="145">
        <f t="shared" ref="BI151:BI161" si="28">IF(N151="nulová",J151,0)</f>
        <v>0</v>
      </c>
      <c r="BJ151" s="14" t="s">
        <v>77</v>
      </c>
      <c r="BK151" s="145">
        <f t="shared" ref="BK151:BK161" si="29">ROUND(I151*H151,2)</f>
        <v>1291.5</v>
      </c>
      <c r="BL151" s="14" t="s">
        <v>187</v>
      </c>
      <c r="BM151" s="144" t="s">
        <v>259</v>
      </c>
    </row>
    <row r="152" spans="1:65" s="2" customFormat="1" ht="21.75" customHeight="1">
      <c r="A152" s="26"/>
      <c r="B152" s="132"/>
      <c r="C152" s="133" t="s">
        <v>218</v>
      </c>
      <c r="D152" s="133" t="s">
        <v>183</v>
      </c>
      <c r="E152" s="134" t="s">
        <v>1656</v>
      </c>
      <c r="F152" s="135" t="s">
        <v>1657</v>
      </c>
      <c r="G152" s="136" t="s">
        <v>186</v>
      </c>
      <c r="H152" s="137">
        <v>3</v>
      </c>
      <c r="I152" s="138">
        <v>155.4</v>
      </c>
      <c r="J152" s="138">
        <f t="shared" si="20"/>
        <v>466.2</v>
      </c>
      <c r="K152" s="139"/>
      <c r="L152" s="27"/>
      <c r="M152" s="140" t="s">
        <v>1</v>
      </c>
      <c r="N152" s="141" t="s">
        <v>34</v>
      </c>
      <c r="O152" s="142">
        <v>0</v>
      </c>
      <c r="P152" s="142">
        <f t="shared" si="21"/>
        <v>0</v>
      </c>
      <c r="Q152" s="142">
        <v>0</v>
      </c>
      <c r="R152" s="142">
        <f t="shared" si="22"/>
        <v>0</v>
      </c>
      <c r="S152" s="142">
        <v>0</v>
      </c>
      <c r="T152" s="143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4" t="s">
        <v>187</v>
      </c>
      <c r="AT152" s="144" t="s">
        <v>183</v>
      </c>
      <c r="AU152" s="144" t="s">
        <v>79</v>
      </c>
      <c r="AY152" s="14" t="s">
        <v>182</v>
      </c>
      <c r="BE152" s="145">
        <f t="shared" si="24"/>
        <v>466.2</v>
      </c>
      <c r="BF152" s="145">
        <f t="shared" si="25"/>
        <v>0</v>
      </c>
      <c r="BG152" s="145">
        <f t="shared" si="26"/>
        <v>0</v>
      </c>
      <c r="BH152" s="145">
        <f t="shared" si="27"/>
        <v>0</v>
      </c>
      <c r="BI152" s="145">
        <f t="shared" si="28"/>
        <v>0</v>
      </c>
      <c r="BJ152" s="14" t="s">
        <v>77</v>
      </c>
      <c r="BK152" s="145">
        <f t="shared" si="29"/>
        <v>466.2</v>
      </c>
      <c r="BL152" s="14" t="s">
        <v>187</v>
      </c>
      <c r="BM152" s="144" t="s">
        <v>263</v>
      </c>
    </row>
    <row r="153" spans="1:65" s="2" customFormat="1" ht="21.75" customHeight="1">
      <c r="A153" s="26"/>
      <c r="B153" s="132"/>
      <c r="C153" s="133" t="s">
        <v>253</v>
      </c>
      <c r="D153" s="133" t="s">
        <v>183</v>
      </c>
      <c r="E153" s="134" t="s">
        <v>1658</v>
      </c>
      <c r="F153" s="135" t="s">
        <v>1657</v>
      </c>
      <c r="G153" s="136" t="s">
        <v>197</v>
      </c>
      <c r="H153" s="137">
        <v>4</v>
      </c>
      <c r="I153" s="138">
        <v>155.4</v>
      </c>
      <c r="J153" s="138">
        <f t="shared" si="20"/>
        <v>621.6</v>
      </c>
      <c r="K153" s="139"/>
      <c r="L153" s="27"/>
      <c r="M153" s="140" t="s">
        <v>1</v>
      </c>
      <c r="N153" s="141" t="s">
        <v>34</v>
      </c>
      <c r="O153" s="142">
        <v>0</v>
      </c>
      <c r="P153" s="142">
        <f t="shared" si="21"/>
        <v>0</v>
      </c>
      <c r="Q153" s="142">
        <v>0</v>
      </c>
      <c r="R153" s="142">
        <f t="shared" si="22"/>
        <v>0</v>
      </c>
      <c r="S153" s="142">
        <v>0</v>
      </c>
      <c r="T153" s="143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4" t="s">
        <v>187</v>
      </c>
      <c r="AT153" s="144" t="s">
        <v>183</v>
      </c>
      <c r="AU153" s="144" t="s">
        <v>79</v>
      </c>
      <c r="AY153" s="14" t="s">
        <v>182</v>
      </c>
      <c r="BE153" s="145">
        <f t="shared" si="24"/>
        <v>621.6</v>
      </c>
      <c r="BF153" s="145">
        <f t="shared" si="25"/>
        <v>0</v>
      </c>
      <c r="BG153" s="145">
        <f t="shared" si="26"/>
        <v>0</v>
      </c>
      <c r="BH153" s="145">
        <f t="shared" si="27"/>
        <v>0</v>
      </c>
      <c r="BI153" s="145">
        <f t="shared" si="28"/>
        <v>0</v>
      </c>
      <c r="BJ153" s="14" t="s">
        <v>77</v>
      </c>
      <c r="BK153" s="145">
        <f t="shared" si="29"/>
        <v>621.6</v>
      </c>
      <c r="BL153" s="14" t="s">
        <v>187</v>
      </c>
      <c r="BM153" s="144" t="s">
        <v>266</v>
      </c>
    </row>
    <row r="154" spans="1:65" s="2" customFormat="1" ht="21.75" customHeight="1">
      <c r="A154" s="26"/>
      <c r="B154" s="132"/>
      <c r="C154" s="133" t="s">
        <v>221</v>
      </c>
      <c r="D154" s="133" t="s">
        <v>183</v>
      </c>
      <c r="E154" s="134" t="s">
        <v>1659</v>
      </c>
      <c r="F154" s="135" t="s">
        <v>1660</v>
      </c>
      <c r="G154" s="136" t="s">
        <v>197</v>
      </c>
      <c r="H154" s="137">
        <v>9</v>
      </c>
      <c r="I154" s="138">
        <v>735</v>
      </c>
      <c r="J154" s="138">
        <f t="shared" si="20"/>
        <v>6615</v>
      </c>
      <c r="K154" s="139"/>
      <c r="L154" s="27"/>
      <c r="M154" s="140" t="s">
        <v>1</v>
      </c>
      <c r="N154" s="141" t="s">
        <v>34</v>
      </c>
      <c r="O154" s="142">
        <v>0</v>
      </c>
      <c r="P154" s="142">
        <f t="shared" si="21"/>
        <v>0</v>
      </c>
      <c r="Q154" s="142">
        <v>0</v>
      </c>
      <c r="R154" s="142">
        <f t="shared" si="22"/>
        <v>0</v>
      </c>
      <c r="S154" s="142">
        <v>0</v>
      </c>
      <c r="T154" s="143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4" t="s">
        <v>187</v>
      </c>
      <c r="AT154" s="144" t="s">
        <v>183</v>
      </c>
      <c r="AU154" s="144" t="s">
        <v>79</v>
      </c>
      <c r="AY154" s="14" t="s">
        <v>182</v>
      </c>
      <c r="BE154" s="145">
        <f t="shared" si="24"/>
        <v>6615</v>
      </c>
      <c r="BF154" s="145">
        <f t="shared" si="25"/>
        <v>0</v>
      </c>
      <c r="BG154" s="145">
        <f t="shared" si="26"/>
        <v>0</v>
      </c>
      <c r="BH154" s="145">
        <f t="shared" si="27"/>
        <v>0</v>
      </c>
      <c r="BI154" s="145">
        <f t="shared" si="28"/>
        <v>0</v>
      </c>
      <c r="BJ154" s="14" t="s">
        <v>77</v>
      </c>
      <c r="BK154" s="145">
        <f t="shared" si="29"/>
        <v>6615</v>
      </c>
      <c r="BL154" s="14" t="s">
        <v>187</v>
      </c>
      <c r="BM154" s="144" t="s">
        <v>270</v>
      </c>
    </row>
    <row r="155" spans="1:65" s="2" customFormat="1" ht="21.75" customHeight="1">
      <c r="A155" s="26"/>
      <c r="B155" s="132"/>
      <c r="C155" s="133" t="s">
        <v>260</v>
      </c>
      <c r="D155" s="133" t="s">
        <v>183</v>
      </c>
      <c r="E155" s="134" t="s">
        <v>1661</v>
      </c>
      <c r="F155" s="135" t="s">
        <v>1662</v>
      </c>
      <c r="G155" s="136" t="s">
        <v>197</v>
      </c>
      <c r="H155" s="137">
        <v>10</v>
      </c>
      <c r="I155" s="138">
        <v>861</v>
      </c>
      <c r="J155" s="138">
        <f t="shared" si="20"/>
        <v>8610</v>
      </c>
      <c r="K155" s="139"/>
      <c r="L155" s="27"/>
      <c r="M155" s="140" t="s">
        <v>1</v>
      </c>
      <c r="N155" s="141" t="s">
        <v>34</v>
      </c>
      <c r="O155" s="142">
        <v>0</v>
      </c>
      <c r="P155" s="142">
        <f t="shared" si="21"/>
        <v>0</v>
      </c>
      <c r="Q155" s="142">
        <v>0</v>
      </c>
      <c r="R155" s="142">
        <f t="shared" si="22"/>
        <v>0</v>
      </c>
      <c r="S155" s="142">
        <v>0</v>
      </c>
      <c r="T155" s="143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4" t="s">
        <v>187</v>
      </c>
      <c r="AT155" s="144" t="s">
        <v>183</v>
      </c>
      <c r="AU155" s="144" t="s">
        <v>79</v>
      </c>
      <c r="AY155" s="14" t="s">
        <v>182</v>
      </c>
      <c r="BE155" s="145">
        <f t="shared" si="24"/>
        <v>8610</v>
      </c>
      <c r="BF155" s="145">
        <f t="shared" si="25"/>
        <v>0</v>
      </c>
      <c r="BG155" s="145">
        <f t="shared" si="26"/>
        <v>0</v>
      </c>
      <c r="BH155" s="145">
        <f t="shared" si="27"/>
        <v>0</v>
      </c>
      <c r="BI155" s="145">
        <f t="shared" si="28"/>
        <v>0</v>
      </c>
      <c r="BJ155" s="14" t="s">
        <v>77</v>
      </c>
      <c r="BK155" s="145">
        <f t="shared" si="29"/>
        <v>8610</v>
      </c>
      <c r="BL155" s="14" t="s">
        <v>187</v>
      </c>
      <c r="BM155" s="144" t="s">
        <v>391</v>
      </c>
    </row>
    <row r="156" spans="1:65" s="2" customFormat="1" ht="21.75" customHeight="1">
      <c r="A156" s="26"/>
      <c r="B156" s="132"/>
      <c r="C156" s="133" t="s">
        <v>224</v>
      </c>
      <c r="D156" s="133" t="s">
        <v>183</v>
      </c>
      <c r="E156" s="134" t="s">
        <v>1663</v>
      </c>
      <c r="F156" s="135" t="s">
        <v>1664</v>
      </c>
      <c r="G156" s="136" t="s">
        <v>1021</v>
      </c>
      <c r="H156" s="137">
        <v>4</v>
      </c>
      <c r="I156" s="138">
        <v>311.85000000000002</v>
      </c>
      <c r="J156" s="138">
        <f t="shared" si="20"/>
        <v>1247.4000000000001</v>
      </c>
      <c r="K156" s="139"/>
      <c r="L156" s="27"/>
      <c r="M156" s="140" t="s">
        <v>1</v>
      </c>
      <c r="N156" s="141" t="s">
        <v>34</v>
      </c>
      <c r="O156" s="142">
        <v>0</v>
      </c>
      <c r="P156" s="142">
        <f t="shared" si="21"/>
        <v>0</v>
      </c>
      <c r="Q156" s="142">
        <v>0</v>
      </c>
      <c r="R156" s="142">
        <f t="shared" si="22"/>
        <v>0</v>
      </c>
      <c r="S156" s="142">
        <v>0</v>
      </c>
      <c r="T156" s="143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4" t="s">
        <v>187</v>
      </c>
      <c r="AT156" s="144" t="s">
        <v>183</v>
      </c>
      <c r="AU156" s="144" t="s">
        <v>79</v>
      </c>
      <c r="AY156" s="14" t="s">
        <v>182</v>
      </c>
      <c r="BE156" s="145">
        <f t="shared" si="24"/>
        <v>1247.4000000000001</v>
      </c>
      <c r="BF156" s="145">
        <f t="shared" si="25"/>
        <v>0</v>
      </c>
      <c r="BG156" s="145">
        <f t="shared" si="26"/>
        <v>0</v>
      </c>
      <c r="BH156" s="145">
        <f t="shared" si="27"/>
        <v>0</v>
      </c>
      <c r="BI156" s="145">
        <f t="shared" si="28"/>
        <v>0</v>
      </c>
      <c r="BJ156" s="14" t="s">
        <v>77</v>
      </c>
      <c r="BK156" s="145">
        <f t="shared" si="29"/>
        <v>1247.4000000000001</v>
      </c>
      <c r="BL156" s="14" t="s">
        <v>187</v>
      </c>
      <c r="BM156" s="144" t="s">
        <v>280</v>
      </c>
    </row>
    <row r="157" spans="1:65" s="2" customFormat="1" ht="21.75" customHeight="1">
      <c r="A157" s="26"/>
      <c r="B157" s="132"/>
      <c r="C157" s="133" t="s">
        <v>267</v>
      </c>
      <c r="D157" s="133" t="s">
        <v>183</v>
      </c>
      <c r="E157" s="134" t="s">
        <v>1665</v>
      </c>
      <c r="F157" s="135" t="s">
        <v>1666</v>
      </c>
      <c r="G157" s="136" t="s">
        <v>1021</v>
      </c>
      <c r="H157" s="137">
        <v>2</v>
      </c>
      <c r="I157" s="138">
        <v>378</v>
      </c>
      <c r="J157" s="138">
        <f t="shared" si="20"/>
        <v>756</v>
      </c>
      <c r="K157" s="139"/>
      <c r="L157" s="27"/>
      <c r="M157" s="140" t="s">
        <v>1</v>
      </c>
      <c r="N157" s="141" t="s">
        <v>34</v>
      </c>
      <c r="O157" s="142">
        <v>0</v>
      </c>
      <c r="P157" s="142">
        <f t="shared" si="21"/>
        <v>0</v>
      </c>
      <c r="Q157" s="142">
        <v>0</v>
      </c>
      <c r="R157" s="142">
        <f t="shared" si="22"/>
        <v>0</v>
      </c>
      <c r="S157" s="142">
        <v>0</v>
      </c>
      <c r="T157" s="143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4" t="s">
        <v>187</v>
      </c>
      <c r="AT157" s="144" t="s">
        <v>183</v>
      </c>
      <c r="AU157" s="144" t="s">
        <v>79</v>
      </c>
      <c r="AY157" s="14" t="s">
        <v>182</v>
      </c>
      <c r="BE157" s="145">
        <f t="shared" si="24"/>
        <v>756</v>
      </c>
      <c r="BF157" s="145">
        <f t="shared" si="25"/>
        <v>0</v>
      </c>
      <c r="BG157" s="145">
        <f t="shared" si="26"/>
        <v>0</v>
      </c>
      <c r="BH157" s="145">
        <f t="shared" si="27"/>
        <v>0</v>
      </c>
      <c r="BI157" s="145">
        <f t="shared" si="28"/>
        <v>0</v>
      </c>
      <c r="BJ157" s="14" t="s">
        <v>77</v>
      </c>
      <c r="BK157" s="145">
        <f t="shared" si="29"/>
        <v>756</v>
      </c>
      <c r="BL157" s="14" t="s">
        <v>187</v>
      </c>
      <c r="BM157" s="144" t="s">
        <v>283</v>
      </c>
    </row>
    <row r="158" spans="1:65" s="2" customFormat="1" ht="16.5" customHeight="1">
      <c r="A158" s="26"/>
      <c r="B158" s="132"/>
      <c r="C158" s="133" t="s">
        <v>227</v>
      </c>
      <c r="D158" s="133" t="s">
        <v>183</v>
      </c>
      <c r="E158" s="134" t="s">
        <v>1667</v>
      </c>
      <c r="F158" s="135" t="s">
        <v>1668</v>
      </c>
      <c r="G158" s="136" t="s">
        <v>197</v>
      </c>
      <c r="H158" s="137">
        <v>7</v>
      </c>
      <c r="I158" s="138">
        <v>9.4499999999999993</v>
      </c>
      <c r="J158" s="138">
        <f t="shared" si="20"/>
        <v>66.150000000000006</v>
      </c>
      <c r="K158" s="139"/>
      <c r="L158" s="27"/>
      <c r="M158" s="140" t="s">
        <v>1</v>
      </c>
      <c r="N158" s="141" t="s">
        <v>34</v>
      </c>
      <c r="O158" s="142">
        <v>0</v>
      </c>
      <c r="P158" s="142">
        <f t="shared" si="21"/>
        <v>0</v>
      </c>
      <c r="Q158" s="142">
        <v>0</v>
      </c>
      <c r="R158" s="142">
        <f t="shared" si="22"/>
        <v>0</v>
      </c>
      <c r="S158" s="142">
        <v>0</v>
      </c>
      <c r="T158" s="143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4" t="s">
        <v>187</v>
      </c>
      <c r="AT158" s="144" t="s">
        <v>183</v>
      </c>
      <c r="AU158" s="144" t="s">
        <v>79</v>
      </c>
      <c r="AY158" s="14" t="s">
        <v>182</v>
      </c>
      <c r="BE158" s="145">
        <f t="shared" si="24"/>
        <v>66.150000000000006</v>
      </c>
      <c r="BF158" s="145">
        <f t="shared" si="25"/>
        <v>0</v>
      </c>
      <c r="BG158" s="145">
        <f t="shared" si="26"/>
        <v>0</v>
      </c>
      <c r="BH158" s="145">
        <f t="shared" si="27"/>
        <v>0</v>
      </c>
      <c r="BI158" s="145">
        <f t="shared" si="28"/>
        <v>0</v>
      </c>
      <c r="BJ158" s="14" t="s">
        <v>77</v>
      </c>
      <c r="BK158" s="145">
        <f t="shared" si="29"/>
        <v>66.150000000000006</v>
      </c>
      <c r="BL158" s="14" t="s">
        <v>187</v>
      </c>
      <c r="BM158" s="144" t="s">
        <v>287</v>
      </c>
    </row>
    <row r="159" spans="1:65" s="2" customFormat="1" ht="16.5" customHeight="1">
      <c r="A159" s="26"/>
      <c r="B159" s="132"/>
      <c r="C159" s="133" t="s">
        <v>277</v>
      </c>
      <c r="D159" s="133" t="s">
        <v>183</v>
      </c>
      <c r="E159" s="134" t="s">
        <v>1669</v>
      </c>
      <c r="F159" s="135" t="s">
        <v>1670</v>
      </c>
      <c r="G159" s="136" t="s">
        <v>197</v>
      </c>
      <c r="H159" s="137">
        <v>9</v>
      </c>
      <c r="I159" s="138">
        <v>11.55</v>
      </c>
      <c r="J159" s="138">
        <f t="shared" si="20"/>
        <v>103.95</v>
      </c>
      <c r="K159" s="139"/>
      <c r="L159" s="27"/>
      <c r="M159" s="140" t="s">
        <v>1</v>
      </c>
      <c r="N159" s="141" t="s">
        <v>34</v>
      </c>
      <c r="O159" s="142">
        <v>0</v>
      </c>
      <c r="P159" s="142">
        <f t="shared" si="21"/>
        <v>0</v>
      </c>
      <c r="Q159" s="142">
        <v>0</v>
      </c>
      <c r="R159" s="142">
        <f t="shared" si="22"/>
        <v>0</v>
      </c>
      <c r="S159" s="142">
        <v>0</v>
      </c>
      <c r="T159" s="143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4" t="s">
        <v>187</v>
      </c>
      <c r="AT159" s="144" t="s">
        <v>183</v>
      </c>
      <c r="AU159" s="144" t="s">
        <v>79</v>
      </c>
      <c r="AY159" s="14" t="s">
        <v>182</v>
      </c>
      <c r="BE159" s="145">
        <f t="shared" si="24"/>
        <v>103.95</v>
      </c>
      <c r="BF159" s="145">
        <f t="shared" si="25"/>
        <v>0</v>
      </c>
      <c r="BG159" s="145">
        <f t="shared" si="26"/>
        <v>0</v>
      </c>
      <c r="BH159" s="145">
        <f t="shared" si="27"/>
        <v>0</v>
      </c>
      <c r="BI159" s="145">
        <f t="shared" si="28"/>
        <v>0</v>
      </c>
      <c r="BJ159" s="14" t="s">
        <v>77</v>
      </c>
      <c r="BK159" s="145">
        <f t="shared" si="29"/>
        <v>103.95</v>
      </c>
      <c r="BL159" s="14" t="s">
        <v>187</v>
      </c>
      <c r="BM159" s="144" t="s">
        <v>290</v>
      </c>
    </row>
    <row r="160" spans="1:65" s="2" customFormat="1" ht="16.5" customHeight="1">
      <c r="A160" s="26"/>
      <c r="B160" s="132"/>
      <c r="C160" s="133" t="s">
        <v>230</v>
      </c>
      <c r="D160" s="133" t="s">
        <v>183</v>
      </c>
      <c r="E160" s="134" t="s">
        <v>1671</v>
      </c>
      <c r="F160" s="135" t="s">
        <v>1672</v>
      </c>
      <c r="G160" s="136" t="s">
        <v>197</v>
      </c>
      <c r="H160" s="137">
        <v>10</v>
      </c>
      <c r="I160" s="138">
        <v>14.7</v>
      </c>
      <c r="J160" s="138">
        <f t="shared" si="20"/>
        <v>147</v>
      </c>
      <c r="K160" s="139"/>
      <c r="L160" s="27"/>
      <c r="M160" s="140" t="s">
        <v>1</v>
      </c>
      <c r="N160" s="141" t="s">
        <v>34</v>
      </c>
      <c r="O160" s="142">
        <v>0</v>
      </c>
      <c r="P160" s="142">
        <f t="shared" si="21"/>
        <v>0</v>
      </c>
      <c r="Q160" s="142">
        <v>0</v>
      </c>
      <c r="R160" s="142">
        <f t="shared" si="22"/>
        <v>0</v>
      </c>
      <c r="S160" s="142">
        <v>0</v>
      </c>
      <c r="T160" s="143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4" t="s">
        <v>187</v>
      </c>
      <c r="AT160" s="144" t="s">
        <v>183</v>
      </c>
      <c r="AU160" s="144" t="s">
        <v>79</v>
      </c>
      <c r="AY160" s="14" t="s">
        <v>182</v>
      </c>
      <c r="BE160" s="145">
        <f t="shared" si="24"/>
        <v>147</v>
      </c>
      <c r="BF160" s="145">
        <f t="shared" si="25"/>
        <v>0</v>
      </c>
      <c r="BG160" s="145">
        <f t="shared" si="26"/>
        <v>0</v>
      </c>
      <c r="BH160" s="145">
        <f t="shared" si="27"/>
        <v>0</v>
      </c>
      <c r="BI160" s="145">
        <f t="shared" si="28"/>
        <v>0</v>
      </c>
      <c r="BJ160" s="14" t="s">
        <v>77</v>
      </c>
      <c r="BK160" s="145">
        <f t="shared" si="29"/>
        <v>147</v>
      </c>
      <c r="BL160" s="14" t="s">
        <v>187</v>
      </c>
      <c r="BM160" s="144" t="s">
        <v>295</v>
      </c>
    </row>
    <row r="161" spans="1:65" s="2" customFormat="1" ht="16.5" customHeight="1">
      <c r="A161" s="26"/>
      <c r="B161" s="132"/>
      <c r="C161" s="133" t="s">
        <v>284</v>
      </c>
      <c r="D161" s="133" t="s">
        <v>183</v>
      </c>
      <c r="E161" s="134" t="s">
        <v>1673</v>
      </c>
      <c r="F161" s="135" t="s">
        <v>1618</v>
      </c>
      <c r="G161" s="136" t="s">
        <v>693</v>
      </c>
      <c r="H161" s="137">
        <v>1</v>
      </c>
      <c r="I161" s="138">
        <v>3150</v>
      </c>
      <c r="J161" s="138">
        <f t="shared" si="20"/>
        <v>3150</v>
      </c>
      <c r="K161" s="139"/>
      <c r="L161" s="27"/>
      <c r="M161" s="140" t="s">
        <v>1</v>
      </c>
      <c r="N161" s="141" t="s">
        <v>34</v>
      </c>
      <c r="O161" s="142">
        <v>0</v>
      </c>
      <c r="P161" s="142">
        <f t="shared" si="21"/>
        <v>0</v>
      </c>
      <c r="Q161" s="142">
        <v>0</v>
      </c>
      <c r="R161" s="142">
        <f t="shared" si="22"/>
        <v>0</v>
      </c>
      <c r="S161" s="142">
        <v>0</v>
      </c>
      <c r="T161" s="143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4" t="s">
        <v>187</v>
      </c>
      <c r="AT161" s="144" t="s">
        <v>183</v>
      </c>
      <c r="AU161" s="144" t="s">
        <v>79</v>
      </c>
      <c r="AY161" s="14" t="s">
        <v>182</v>
      </c>
      <c r="BE161" s="145">
        <f t="shared" si="24"/>
        <v>3150</v>
      </c>
      <c r="BF161" s="145">
        <f t="shared" si="25"/>
        <v>0</v>
      </c>
      <c r="BG161" s="145">
        <f t="shared" si="26"/>
        <v>0</v>
      </c>
      <c r="BH161" s="145">
        <f t="shared" si="27"/>
        <v>0</v>
      </c>
      <c r="BI161" s="145">
        <f t="shared" si="28"/>
        <v>0</v>
      </c>
      <c r="BJ161" s="14" t="s">
        <v>77</v>
      </c>
      <c r="BK161" s="145">
        <f t="shared" si="29"/>
        <v>3150</v>
      </c>
      <c r="BL161" s="14" t="s">
        <v>187</v>
      </c>
      <c r="BM161" s="144" t="s">
        <v>298</v>
      </c>
    </row>
    <row r="162" spans="1:65" s="11" customFormat="1" ht="22.9" customHeight="1">
      <c r="B162" s="122"/>
      <c r="D162" s="123" t="s">
        <v>68</v>
      </c>
      <c r="E162" s="164" t="s">
        <v>1674</v>
      </c>
      <c r="F162" s="164" t="s">
        <v>1675</v>
      </c>
      <c r="J162" s="165">
        <f>BK162</f>
        <v>103405.05</v>
      </c>
      <c r="L162" s="122"/>
      <c r="M162" s="126"/>
      <c r="N162" s="127"/>
      <c r="O162" s="127"/>
      <c r="P162" s="128">
        <f>SUM(P163:P188)</f>
        <v>0</v>
      </c>
      <c r="Q162" s="127"/>
      <c r="R162" s="128">
        <f>SUM(R163:R188)</f>
        <v>0</v>
      </c>
      <c r="S162" s="127"/>
      <c r="T162" s="129">
        <f>SUM(T163:T188)</f>
        <v>0</v>
      </c>
      <c r="AR162" s="123" t="s">
        <v>79</v>
      </c>
      <c r="AT162" s="130" t="s">
        <v>68</v>
      </c>
      <c r="AU162" s="130" t="s">
        <v>77</v>
      </c>
      <c r="AY162" s="123" t="s">
        <v>182</v>
      </c>
      <c r="BK162" s="131">
        <f>SUM(BK163:BK188)</f>
        <v>103405.05</v>
      </c>
    </row>
    <row r="163" spans="1:65" s="2" customFormat="1" ht="16.5" customHeight="1">
      <c r="A163" s="26"/>
      <c r="B163" s="132"/>
      <c r="C163" s="133" t="s">
        <v>233</v>
      </c>
      <c r="D163" s="133" t="s">
        <v>183</v>
      </c>
      <c r="E163" s="134" t="s">
        <v>1676</v>
      </c>
      <c r="F163" s="135" t="s">
        <v>1677</v>
      </c>
      <c r="G163" s="136" t="s">
        <v>1021</v>
      </c>
      <c r="H163" s="137">
        <v>27</v>
      </c>
      <c r="I163" s="138">
        <v>200.55</v>
      </c>
      <c r="J163" s="138">
        <f t="shared" ref="J163:J188" si="30">ROUND(I163*H163,2)</f>
        <v>5414.85</v>
      </c>
      <c r="K163" s="139"/>
      <c r="L163" s="27"/>
      <c r="M163" s="140" t="s">
        <v>1</v>
      </c>
      <c r="N163" s="141" t="s">
        <v>34</v>
      </c>
      <c r="O163" s="142">
        <v>0</v>
      </c>
      <c r="P163" s="142">
        <f t="shared" ref="P163:P188" si="31">O163*H163</f>
        <v>0</v>
      </c>
      <c r="Q163" s="142">
        <v>0</v>
      </c>
      <c r="R163" s="142">
        <f t="shared" ref="R163:R188" si="32">Q163*H163</f>
        <v>0</v>
      </c>
      <c r="S163" s="142">
        <v>0</v>
      </c>
      <c r="T163" s="143">
        <f t="shared" ref="T163:T188" si="33"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4" t="s">
        <v>187</v>
      </c>
      <c r="AT163" s="144" t="s">
        <v>183</v>
      </c>
      <c r="AU163" s="144" t="s">
        <v>79</v>
      </c>
      <c r="AY163" s="14" t="s">
        <v>182</v>
      </c>
      <c r="BE163" s="145">
        <f t="shared" ref="BE163:BE188" si="34">IF(N163="základní",J163,0)</f>
        <v>5414.85</v>
      </c>
      <c r="BF163" s="145">
        <f t="shared" ref="BF163:BF188" si="35">IF(N163="snížená",J163,0)</f>
        <v>0</v>
      </c>
      <c r="BG163" s="145">
        <f t="shared" ref="BG163:BG188" si="36">IF(N163="zákl. přenesená",J163,0)</f>
        <v>0</v>
      </c>
      <c r="BH163" s="145">
        <f t="shared" ref="BH163:BH188" si="37">IF(N163="sníž. přenesená",J163,0)</f>
        <v>0</v>
      </c>
      <c r="BI163" s="145">
        <f t="shared" ref="BI163:BI188" si="38">IF(N163="nulová",J163,0)</f>
        <v>0</v>
      </c>
      <c r="BJ163" s="14" t="s">
        <v>77</v>
      </c>
      <c r="BK163" s="145">
        <f t="shared" ref="BK163:BK188" si="39">ROUND(I163*H163,2)</f>
        <v>5414.85</v>
      </c>
      <c r="BL163" s="14" t="s">
        <v>187</v>
      </c>
      <c r="BM163" s="144" t="s">
        <v>302</v>
      </c>
    </row>
    <row r="164" spans="1:65" s="2" customFormat="1" ht="16.5" customHeight="1">
      <c r="A164" s="26"/>
      <c r="B164" s="132"/>
      <c r="C164" s="133" t="s">
        <v>292</v>
      </c>
      <c r="D164" s="133" t="s">
        <v>183</v>
      </c>
      <c r="E164" s="134" t="s">
        <v>1678</v>
      </c>
      <c r="F164" s="135" t="s">
        <v>1679</v>
      </c>
      <c r="G164" s="136" t="s">
        <v>1021</v>
      </c>
      <c r="H164" s="137">
        <v>24</v>
      </c>
      <c r="I164" s="138">
        <v>258.3</v>
      </c>
      <c r="J164" s="138">
        <f t="shared" si="30"/>
        <v>6199.2</v>
      </c>
      <c r="K164" s="139"/>
      <c r="L164" s="27"/>
      <c r="M164" s="140" t="s">
        <v>1</v>
      </c>
      <c r="N164" s="141" t="s">
        <v>34</v>
      </c>
      <c r="O164" s="142">
        <v>0</v>
      </c>
      <c r="P164" s="142">
        <f t="shared" si="31"/>
        <v>0</v>
      </c>
      <c r="Q164" s="142">
        <v>0</v>
      </c>
      <c r="R164" s="142">
        <f t="shared" si="32"/>
        <v>0</v>
      </c>
      <c r="S164" s="142">
        <v>0</v>
      </c>
      <c r="T164" s="143">
        <f t="shared" si="3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4" t="s">
        <v>187</v>
      </c>
      <c r="AT164" s="144" t="s">
        <v>183</v>
      </c>
      <c r="AU164" s="144" t="s">
        <v>79</v>
      </c>
      <c r="AY164" s="14" t="s">
        <v>182</v>
      </c>
      <c r="BE164" s="145">
        <f t="shared" si="34"/>
        <v>6199.2</v>
      </c>
      <c r="BF164" s="145">
        <f t="shared" si="35"/>
        <v>0</v>
      </c>
      <c r="BG164" s="145">
        <f t="shared" si="36"/>
        <v>0</v>
      </c>
      <c r="BH164" s="145">
        <f t="shared" si="37"/>
        <v>0</v>
      </c>
      <c r="BI164" s="145">
        <f t="shared" si="38"/>
        <v>0</v>
      </c>
      <c r="BJ164" s="14" t="s">
        <v>77</v>
      </c>
      <c r="BK164" s="145">
        <f t="shared" si="39"/>
        <v>6199.2</v>
      </c>
      <c r="BL164" s="14" t="s">
        <v>187</v>
      </c>
      <c r="BM164" s="144" t="s">
        <v>305</v>
      </c>
    </row>
    <row r="165" spans="1:65" s="2" customFormat="1" ht="16.5" customHeight="1">
      <c r="A165" s="26"/>
      <c r="B165" s="132"/>
      <c r="C165" s="133" t="s">
        <v>237</v>
      </c>
      <c r="D165" s="133" t="s">
        <v>183</v>
      </c>
      <c r="E165" s="134" t="s">
        <v>1680</v>
      </c>
      <c r="F165" s="135" t="s">
        <v>1681</v>
      </c>
      <c r="G165" s="136" t="s">
        <v>1021</v>
      </c>
      <c r="H165" s="137">
        <v>2</v>
      </c>
      <c r="I165" s="138">
        <v>299.25</v>
      </c>
      <c r="J165" s="138">
        <f t="shared" si="30"/>
        <v>598.5</v>
      </c>
      <c r="K165" s="139"/>
      <c r="L165" s="27"/>
      <c r="M165" s="140" t="s">
        <v>1</v>
      </c>
      <c r="N165" s="141" t="s">
        <v>34</v>
      </c>
      <c r="O165" s="142">
        <v>0</v>
      </c>
      <c r="P165" s="142">
        <f t="shared" si="31"/>
        <v>0</v>
      </c>
      <c r="Q165" s="142">
        <v>0</v>
      </c>
      <c r="R165" s="142">
        <f t="shared" si="32"/>
        <v>0</v>
      </c>
      <c r="S165" s="142">
        <v>0</v>
      </c>
      <c r="T165" s="143">
        <f t="shared" si="3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4" t="s">
        <v>187</v>
      </c>
      <c r="AT165" s="144" t="s">
        <v>183</v>
      </c>
      <c r="AU165" s="144" t="s">
        <v>79</v>
      </c>
      <c r="AY165" s="14" t="s">
        <v>182</v>
      </c>
      <c r="BE165" s="145">
        <f t="shared" si="34"/>
        <v>598.5</v>
      </c>
      <c r="BF165" s="145">
        <f t="shared" si="35"/>
        <v>0</v>
      </c>
      <c r="BG165" s="145">
        <f t="shared" si="36"/>
        <v>0</v>
      </c>
      <c r="BH165" s="145">
        <f t="shared" si="37"/>
        <v>0</v>
      </c>
      <c r="BI165" s="145">
        <f t="shared" si="38"/>
        <v>0</v>
      </c>
      <c r="BJ165" s="14" t="s">
        <v>77</v>
      </c>
      <c r="BK165" s="145">
        <f t="shared" si="39"/>
        <v>598.5</v>
      </c>
      <c r="BL165" s="14" t="s">
        <v>187</v>
      </c>
      <c r="BM165" s="144" t="s">
        <v>309</v>
      </c>
    </row>
    <row r="166" spans="1:65" s="2" customFormat="1" ht="21.75" customHeight="1">
      <c r="A166" s="26"/>
      <c r="B166" s="132"/>
      <c r="C166" s="133" t="s">
        <v>299</v>
      </c>
      <c r="D166" s="133" t="s">
        <v>183</v>
      </c>
      <c r="E166" s="134" t="s">
        <v>1682</v>
      </c>
      <c r="F166" s="135" t="s">
        <v>1683</v>
      </c>
      <c r="G166" s="136" t="s">
        <v>1021</v>
      </c>
      <c r="H166" s="137">
        <v>1</v>
      </c>
      <c r="I166" s="138">
        <v>6405</v>
      </c>
      <c r="J166" s="138">
        <f t="shared" si="30"/>
        <v>6405</v>
      </c>
      <c r="K166" s="139"/>
      <c r="L166" s="27"/>
      <c r="M166" s="140" t="s">
        <v>1</v>
      </c>
      <c r="N166" s="141" t="s">
        <v>34</v>
      </c>
      <c r="O166" s="142">
        <v>0</v>
      </c>
      <c r="P166" s="142">
        <f t="shared" si="31"/>
        <v>0</v>
      </c>
      <c r="Q166" s="142">
        <v>0</v>
      </c>
      <c r="R166" s="142">
        <f t="shared" si="32"/>
        <v>0</v>
      </c>
      <c r="S166" s="142">
        <v>0</v>
      </c>
      <c r="T166" s="143">
        <f t="shared" si="3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4" t="s">
        <v>187</v>
      </c>
      <c r="AT166" s="144" t="s">
        <v>183</v>
      </c>
      <c r="AU166" s="144" t="s">
        <v>79</v>
      </c>
      <c r="AY166" s="14" t="s">
        <v>182</v>
      </c>
      <c r="BE166" s="145">
        <f t="shared" si="34"/>
        <v>6405</v>
      </c>
      <c r="BF166" s="145">
        <f t="shared" si="35"/>
        <v>0</v>
      </c>
      <c r="BG166" s="145">
        <f t="shared" si="36"/>
        <v>0</v>
      </c>
      <c r="BH166" s="145">
        <f t="shared" si="37"/>
        <v>0</v>
      </c>
      <c r="BI166" s="145">
        <f t="shared" si="38"/>
        <v>0</v>
      </c>
      <c r="BJ166" s="14" t="s">
        <v>77</v>
      </c>
      <c r="BK166" s="145">
        <f t="shared" si="39"/>
        <v>6405</v>
      </c>
      <c r="BL166" s="14" t="s">
        <v>187</v>
      </c>
      <c r="BM166" s="144" t="s">
        <v>312</v>
      </c>
    </row>
    <row r="167" spans="1:65" s="2" customFormat="1" ht="21.75" customHeight="1">
      <c r="A167" s="26"/>
      <c r="B167" s="132"/>
      <c r="C167" s="133" t="s">
        <v>240</v>
      </c>
      <c r="D167" s="133" t="s">
        <v>183</v>
      </c>
      <c r="E167" s="134" t="s">
        <v>1684</v>
      </c>
      <c r="F167" s="135" t="s">
        <v>1685</v>
      </c>
      <c r="G167" s="136" t="s">
        <v>1021</v>
      </c>
      <c r="H167" s="137">
        <v>1</v>
      </c>
      <c r="I167" s="138">
        <v>7140</v>
      </c>
      <c r="J167" s="138">
        <f t="shared" si="30"/>
        <v>7140</v>
      </c>
      <c r="K167" s="139"/>
      <c r="L167" s="27"/>
      <c r="M167" s="140" t="s">
        <v>1</v>
      </c>
      <c r="N167" s="141" t="s">
        <v>34</v>
      </c>
      <c r="O167" s="142">
        <v>0</v>
      </c>
      <c r="P167" s="142">
        <f t="shared" si="31"/>
        <v>0</v>
      </c>
      <c r="Q167" s="142">
        <v>0</v>
      </c>
      <c r="R167" s="142">
        <f t="shared" si="32"/>
        <v>0</v>
      </c>
      <c r="S167" s="142">
        <v>0</v>
      </c>
      <c r="T167" s="143">
        <f t="shared" si="3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4" t="s">
        <v>187</v>
      </c>
      <c r="AT167" s="144" t="s">
        <v>183</v>
      </c>
      <c r="AU167" s="144" t="s">
        <v>79</v>
      </c>
      <c r="AY167" s="14" t="s">
        <v>182</v>
      </c>
      <c r="BE167" s="145">
        <f t="shared" si="34"/>
        <v>7140</v>
      </c>
      <c r="BF167" s="145">
        <f t="shared" si="35"/>
        <v>0</v>
      </c>
      <c r="BG167" s="145">
        <f t="shared" si="36"/>
        <v>0</v>
      </c>
      <c r="BH167" s="145">
        <f t="shared" si="37"/>
        <v>0</v>
      </c>
      <c r="BI167" s="145">
        <f t="shared" si="38"/>
        <v>0</v>
      </c>
      <c r="BJ167" s="14" t="s">
        <v>77</v>
      </c>
      <c r="BK167" s="145">
        <f t="shared" si="39"/>
        <v>7140</v>
      </c>
      <c r="BL167" s="14" t="s">
        <v>187</v>
      </c>
      <c r="BM167" s="144" t="s">
        <v>316</v>
      </c>
    </row>
    <row r="168" spans="1:65" s="2" customFormat="1" ht="21.75" customHeight="1">
      <c r="A168" s="26"/>
      <c r="B168" s="132"/>
      <c r="C168" s="133" t="s">
        <v>306</v>
      </c>
      <c r="D168" s="133" t="s">
        <v>183</v>
      </c>
      <c r="E168" s="134" t="s">
        <v>1686</v>
      </c>
      <c r="F168" s="135" t="s">
        <v>1687</v>
      </c>
      <c r="G168" s="136" t="s">
        <v>319</v>
      </c>
      <c r="H168" s="137">
        <v>1</v>
      </c>
      <c r="I168" s="138">
        <v>3307.5</v>
      </c>
      <c r="J168" s="138">
        <f t="shared" si="30"/>
        <v>3307.5</v>
      </c>
      <c r="K168" s="139"/>
      <c r="L168" s="27"/>
      <c r="M168" s="140" t="s">
        <v>1</v>
      </c>
      <c r="N168" s="141" t="s">
        <v>34</v>
      </c>
      <c r="O168" s="142">
        <v>0</v>
      </c>
      <c r="P168" s="142">
        <f t="shared" si="31"/>
        <v>0</v>
      </c>
      <c r="Q168" s="142">
        <v>0</v>
      </c>
      <c r="R168" s="142">
        <f t="shared" si="32"/>
        <v>0</v>
      </c>
      <c r="S168" s="142">
        <v>0</v>
      </c>
      <c r="T168" s="143">
        <f t="shared" si="3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4" t="s">
        <v>187</v>
      </c>
      <c r="AT168" s="144" t="s">
        <v>183</v>
      </c>
      <c r="AU168" s="144" t="s">
        <v>79</v>
      </c>
      <c r="AY168" s="14" t="s">
        <v>182</v>
      </c>
      <c r="BE168" s="145">
        <f t="shared" si="34"/>
        <v>3307.5</v>
      </c>
      <c r="BF168" s="145">
        <f t="shared" si="35"/>
        <v>0</v>
      </c>
      <c r="BG168" s="145">
        <f t="shared" si="36"/>
        <v>0</v>
      </c>
      <c r="BH168" s="145">
        <f t="shared" si="37"/>
        <v>0</v>
      </c>
      <c r="BI168" s="145">
        <f t="shared" si="38"/>
        <v>0</v>
      </c>
      <c r="BJ168" s="14" t="s">
        <v>77</v>
      </c>
      <c r="BK168" s="145">
        <f t="shared" si="39"/>
        <v>3307.5</v>
      </c>
      <c r="BL168" s="14" t="s">
        <v>187</v>
      </c>
      <c r="BM168" s="144" t="s">
        <v>320</v>
      </c>
    </row>
    <row r="169" spans="1:65" s="2" customFormat="1" ht="21.75" customHeight="1">
      <c r="A169" s="26"/>
      <c r="B169" s="132"/>
      <c r="C169" s="133" t="s">
        <v>243</v>
      </c>
      <c r="D169" s="133" t="s">
        <v>183</v>
      </c>
      <c r="E169" s="134" t="s">
        <v>1688</v>
      </c>
      <c r="F169" s="135" t="s">
        <v>1689</v>
      </c>
      <c r="G169" s="136" t="s">
        <v>319</v>
      </c>
      <c r="H169" s="137">
        <v>1</v>
      </c>
      <c r="I169" s="138">
        <v>4515</v>
      </c>
      <c r="J169" s="138">
        <f t="shared" si="30"/>
        <v>4515</v>
      </c>
      <c r="K169" s="139"/>
      <c r="L169" s="27"/>
      <c r="M169" s="140" t="s">
        <v>1</v>
      </c>
      <c r="N169" s="141" t="s">
        <v>34</v>
      </c>
      <c r="O169" s="142">
        <v>0</v>
      </c>
      <c r="P169" s="142">
        <f t="shared" si="31"/>
        <v>0</v>
      </c>
      <c r="Q169" s="142">
        <v>0</v>
      </c>
      <c r="R169" s="142">
        <f t="shared" si="32"/>
        <v>0</v>
      </c>
      <c r="S169" s="142">
        <v>0</v>
      </c>
      <c r="T169" s="143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4" t="s">
        <v>187</v>
      </c>
      <c r="AT169" s="144" t="s">
        <v>183</v>
      </c>
      <c r="AU169" s="144" t="s">
        <v>79</v>
      </c>
      <c r="AY169" s="14" t="s">
        <v>182</v>
      </c>
      <c r="BE169" s="145">
        <f t="shared" si="34"/>
        <v>4515</v>
      </c>
      <c r="BF169" s="145">
        <f t="shared" si="35"/>
        <v>0</v>
      </c>
      <c r="BG169" s="145">
        <f t="shared" si="36"/>
        <v>0</v>
      </c>
      <c r="BH169" s="145">
        <f t="shared" si="37"/>
        <v>0</v>
      </c>
      <c r="BI169" s="145">
        <f t="shared" si="38"/>
        <v>0</v>
      </c>
      <c r="BJ169" s="14" t="s">
        <v>77</v>
      </c>
      <c r="BK169" s="145">
        <f t="shared" si="39"/>
        <v>4515</v>
      </c>
      <c r="BL169" s="14" t="s">
        <v>187</v>
      </c>
      <c r="BM169" s="144" t="s">
        <v>324</v>
      </c>
    </row>
    <row r="170" spans="1:65" s="2" customFormat="1" ht="21.75" customHeight="1">
      <c r="A170" s="26"/>
      <c r="B170" s="132"/>
      <c r="C170" s="133" t="s">
        <v>313</v>
      </c>
      <c r="D170" s="133" t="s">
        <v>183</v>
      </c>
      <c r="E170" s="134" t="s">
        <v>1690</v>
      </c>
      <c r="F170" s="135" t="s">
        <v>1691</v>
      </c>
      <c r="G170" s="136" t="s">
        <v>319</v>
      </c>
      <c r="H170" s="137">
        <v>1</v>
      </c>
      <c r="I170" s="138">
        <v>4515</v>
      </c>
      <c r="J170" s="138">
        <f t="shared" si="30"/>
        <v>4515</v>
      </c>
      <c r="K170" s="139"/>
      <c r="L170" s="27"/>
      <c r="M170" s="140" t="s">
        <v>1</v>
      </c>
      <c r="N170" s="141" t="s">
        <v>34</v>
      </c>
      <c r="O170" s="142">
        <v>0</v>
      </c>
      <c r="P170" s="142">
        <f t="shared" si="31"/>
        <v>0</v>
      </c>
      <c r="Q170" s="142">
        <v>0</v>
      </c>
      <c r="R170" s="142">
        <f t="shared" si="32"/>
        <v>0</v>
      </c>
      <c r="S170" s="142">
        <v>0</v>
      </c>
      <c r="T170" s="143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4" t="s">
        <v>187</v>
      </c>
      <c r="AT170" s="144" t="s">
        <v>183</v>
      </c>
      <c r="AU170" s="144" t="s">
        <v>79</v>
      </c>
      <c r="AY170" s="14" t="s">
        <v>182</v>
      </c>
      <c r="BE170" s="145">
        <f t="shared" si="34"/>
        <v>4515</v>
      </c>
      <c r="BF170" s="145">
        <f t="shared" si="35"/>
        <v>0</v>
      </c>
      <c r="BG170" s="145">
        <f t="shared" si="36"/>
        <v>0</v>
      </c>
      <c r="BH170" s="145">
        <f t="shared" si="37"/>
        <v>0</v>
      </c>
      <c r="BI170" s="145">
        <f t="shared" si="38"/>
        <v>0</v>
      </c>
      <c r="BJ170" s="14" t="s">
        <v>77</v>
      </c>
      <c r="BK170" s="145">
        <f t="shared" si="39"/>
        <v>4515</v>
      </c>
      <c r="BL170" s="14" t="s">
        <v>187</v>
      </c>
      <c r="BM170" s="144" t="s">
        <v>327</v>
      </c>
    </row>
    <row r="171" spans="1:65" s="2" customFormat="1" ht="21.75" customHeight="1">
      <c r="A171" s="26"/>
      <c r="B171" s="132"/>
      <c r="C171" s="133" t="s">
        <v>246</v>
      </c>
      <c r="D171" s="133" t="s">
        <v>183</v>
      </c>
      <c r="E171" s="134" t="s">
        <v>1692</v>
      </c>
      <c r="F171" s="135" t="s">
        <v>1693</v>
      </c>
      <c r="G171" s="136" t="s">
        <v>1021</v>
      </c>
      <c r="H171" s="137">
        <v>2</v>
      </c>
      <c r="I171" s="138">
        <v>787.5</v>
      </c>
      <c r="J171" s="138">
        <f t="shared" si="30"/>
        <v>1575</v>
      </c>
      <c r="K171" s="139"/>
      <c r="L171" s="27"/>
      <c r="M171" s="140" t="s">
        <v>1</v>
      </c>
      <c r="N171" s="141" t="s">
        <v>34</v>
      </c>
      <c r="O171" s="142">
        <v>0</v>
      </c>
      <c r="P171" s="142">
        <f t="shared" si="31"/>
        <v>0</v>
      </c>
      <c r="Q171" s="142">
        <v>0</v>
      </c>
      <c r="R171" s="142">
        <f t="shared" si="32"/>
        <v>0</v>
      </c>
      <c r="S171" s="142">
        <v>0</v>
      </c>
      <c r="T171" s="143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4" t="s">
        <v>187</v>
      </c>
      <c r="AT171" s="144" t="s">
        <v>183</v>
      </c>
      <c r="AU171" s="144" t="s">
        <v>79</v>
      </c>
      <c r="AY171" s="14" t="s">
        <v>182</v>
      </c>
      <c r="BE171" s="145">
        <f t="shared" si="34"/>
        <v>1575</v>
      </c>
      <c r="BF171" s="145">
        <f t="shared" si="35"/>
        <v>0</v>
      </c>
      <c r="BG171" s="145">
        <f t="shared" si="36"/>
        <v>0</v>
      </c>
      <c r="BH171" s="145">
        <f t="shared" si="37"/>
        <v>0</v>
      </c>
      <c r="BI171" s="145">
        <f t="shared" si="38"/>
        <v>0</v>
      </c>
      <c r="BJ171" s="14" t="s">
        <v>77</v>
      </c>
      <c r="BK171" s="145">
        <f t="shared" si="39"/>
        <v>1575</v>
      </c>
      <c r="BL171" s="14" t="s">
        <v>187</v>
      </c>
      <c r="BM171" s="144" t="s">
        <v>331</v>
      </c>
    </row>
    <row r="172" spans="1:65" s="2" customFormat="1" ht="21.75" customHeight="1">
      <c r="A172" s="26"/>
      <c r="B172" s="132"/>
      <c r="C172" s="133" t="s">
        <v>321</v>
      </c>
      <c r="D172" s="133" t="s">
        <v>183</v>
      </c>
      <c r="E172" s="134" t="s">
        <v>1694</v>
      </c>
      <c r="F172" s="135" t="s">
        <v>1695</v>
      </c>
      <c r="G172" s="136" t="s">
        <v>1021</v>
      </c>
      <c r="H172" s="137">
        <v>1</v>
      </c>
      <c r="I172" s="138">
        <v>430.5</v>
      </c>
      <c r="J172" s="138">
        <f t="shared" si="30"/>
        <v>430.5</v>
      </c>
      <c r="K172" s="139"/>
      <c r="L172" s="27"/>
      <c r="M172" s="140" t="s">
        <v>1</v>
      </c>
      <c r="N172" s="141" t="s">
        <v>34</v>
      </c>
      <c r="O172" s="142">
        <v>0</v>
      </c>
      <c r="P172" s="142">
        <f t="shared" si="31"/>
        <v>0</v>
      </c>
      <c r="Q172" s="142">
        <v>0</v>
      </c>
      <c r="R172" s="142">
        <f t="shared" si="32"/>
        <v>0</v>
      </c>
      <c r="S172" s="142">
        <v>0</v>
      </c>
      <c r="T172" s="143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4" t="s">
        <v>187</v>
      </c>
      <c r="AT172" s="144" t="s">
        <v>183</v>
      </c>
      <c r="AU172" s="144" t="s">
        <v>79</v>
      </c>
      <c r="AY172" s="14" t="s">
        <v>182</v>
      </c>
      <c r="BE172" s="145">
        <f t="shared" si="34"/>
        <v>430.5</v>
      </c>
      <c r="BF172" s="145">
        <f t="shared" si="35"/>
        <v>0</v>
      </c>
      <c r="BG172" s="145">
        <f t="shared" si="36"/>
        <v>0</v>
      </c>
      <c r="BH172" s="145">
        <f t="shared" si="37"/>
        <v>0</v>
      </c>
      <c r="BI172" s="145">
        <f t="shared" si="38"/>
        <v>0</v>
      </c>
      <c r="BJ172" s="14" t="s">
        <v>77</v>
      </c>
      <c r="BK172" s="145">
        <f t="shared" si="39"/>
        <v>430.5</v>
      </c>
      <c r="BL172" s="14" t="s">
        <v>187</v>
      </c>
      <c r="BM172" s="144" t="s">
        <v>334</v>
      </c>
    </row>
    <row r="173" spans="1:65" s="2" customFormat="1" ht="21.75" customHeight="1">
      <c r="A173" s="26"/>
      <c r="B173" s="132"/>
      <c r="C173" s="133" t="s">
        <v>249</v>
      </c>
      <c r="D173" s="133" t="s">
        <v>183</v>
      </c>
      <c r="E173" s="134" t="s">
        <v>1696</v>
      </c>
      <c r="F173" s="135" t="s">
        <v>1697</v>
      </c>
      <c r="G173" s="136" t="s">
        <v>1021</v>
      </c>
      <c r="H173" s="137">
        <v>3</v>
      </c>
      <c r="I173" s="138">
        <v>241.5</v>
      </c>
      <c r="J173" s="138">
        <f t="shared" si="30"/>
        <v>724.5</v>
      </c>
      <c r="K173" s="139"/>
      <c r="L173" s="27"/>
      <c r="M173" s="140" t="s">
        <v>1</v>
      </c>
      <c r="N173" s="141" t="s">
        <v>34</v>
      </c>
      <c r="O173" s="142">
        <v>0</v>
      </c>
      <c r="P173" s="142">
        <f t="shared" si="31"/>
        <v>0</v>
      </c>
      <c r="Q173" s="142">
        <v>0</v>
      </c>
      <c r="R173" s="142">
        <f t="shared" si="32"/>
        <v>0</v>
      </c>
      <c r="S173" s="142">
        <v>0</v>
      </c>
      <c r="T173" s="143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4" t="s">
        <v>187</v>
      </c>
      <c r="AT173" s="144" t="s">
        <v>183</v>
      </c>
      <c r="AU173" s="144" t="s">
        <v>79</v>
      </c>
      <c r="AY173" s="14" t="s">
        <v>182</v>
      </c>
      <c r="BE173" s="145">
        <f t="shared" si="34"/>
        <v>724.5</v>
      </c>
      <c r="BF173" s="145">
        <f t="shared" si="35"/>
        <v>0</v>
      </c>
      <c r="BG173" s="145">
        <f t="shared" si="36"/>
        <v>0</v>
      </c>
      <c r="BH173" s="145">
        <f t="shared" si="37"/>
        <v>0</v>
      </c>
      <c r="BI173" s="145">
        <f t="shared" si="38"/>
        <v>0</v>
      </c>
      <c r="BJ173" s="14" t="s">
        <v>77</v>
      </c>
      <c r="BK173" s="145">
        <f t="shared" si="39"/>
        <v>724.5</v>
      </c>
      <c r="BL173" s="14" t="s">
        <v>187</v>
      </c>
      <c r="BM173" s="144" t="s">
        <v>338</v>
      </c>
    </row>
    <row r="174" spans="1:65" s="2" customFormat="1" ht="21.75" customHeight="1">
      <c r="A174" s="26"/>
      <c r="B174" s="132"/>
      <c r="C174" s="133" t="s">
        <v>328</v>
      </c>
      <c r="D174" s="133" t="s">
        <v>183</v>
      </c>
      <c r="E174" s="134" t="s">
        <v>1698</v>
      </c>
      <c r="F174" s="135" t="s">
        <v>1699</v>
      </c>
      <c r="G174" s="136" t="s">
        <v>1021</v>
      </c>
      <c r="H174" s="137">
        <v>4</v>
      </c>
      <c r="I174" s="138">
        <v>588</v>
      </c>
      <c r="J174" s="138">
        <f t="shared" si="30"/>
        <v>2352</v>
      </c>
      <c r="K174" s="139"/>
      <c r="L174" s="27"/>
      <c r="M174" s="140" t="s">
        <v>1</v>
      </c>
      <c r="N174" s="141" t="s">
        <v>34</v>
      </c>
      <c r="O174" s="142">
        <v>0</v>
      </c>
      <c r="P174" s="142">
        <f t="shared" si="31"/>
        <v>0</v>
      </c>
      <c r="Q174" s="142">
        <v>0</v>
      </c>
      <c r="R174" s="142">
        <f t="shared" si="32"/>
        <v>0</v>
      </c>
      <c r="S174" s="142">
        <v>0</v>
      </c>
      <c r="T174" s="143">
        <f t="shared" si="3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4" t="s">
        <v>187</v>
      </c>
      <c r="AT174" s="144" t="s">
        <v>183</v>
      </c>
      <c r="AU174" s="144" t="s">
        <v>79</v>
      </c>
      <c r="AY174" s="14" t="s">
        <v>182</v>
      </c>
      <c r="BE174" s="145">
        <f t="shared" si="34"/>
        <v>2352</v>
      </c>
      <c r="BF174" s="145">
        <f t="shared" si="35"/>
        <v>0</v>
      </c>
      <c r="BG174" s="145">
        <f t="shared" si="36"/>
        <v>0</v>
      </c>
      <c r="BH174" s="145">
        <f t="shared" si="37"/>
        <v>0</v>
      </c>
      <c r="BI174" s="145">
        <f t="shared" si="38"/>
        <v>0</v>
      </c>
      <c r="BJ174" s="14" t="s">
        <v>77</v>
      </c>
      <c r="BK174" s="145">
        <f t="shared" si="39"/>
        <v>2352</v>
      </c>
      <c r="BL174" s="14" t="s">
        <v>187</v>
      </c>
      <c r="BM174" s="144" t="s">
        <v>358</v>
      </c>
    </row>
    <row r="175" spans="1:65" s="2" customFormat="1" ht="21.75" customHeight="1">
      <c r="A175" s="26"/>
      <c r="B175" s="132"/>
      <c r="C175" s="133" t="s">
        <v>252</v>
      </c>
      <c r="D175" s="133" t="s">
        <v>183</v>
      </c>
      <c r="E175" s="134" t="s">
        <v>1700</v>
      </c>
      <c r="F175" s="135" t="s">
        <v>1701</v>
      </c>
      <c r="G175" s="136" t="s">
        <v>1021</v>
      </c>
      <c r="H175" s="137">
        <v>4</v>
      </c>
      <c r="I175" s="138">
        <v>1102.5</v>
      </c>
      <c r="J175" s="138">
        <f t="shared" si="30"/>
        <v>4410</v>
      </c>
      <c r="K175" s="139"/>
      <c r="L175" s="27"/>
      <c r="M175" s="140" t="s">
        <v>1</v>
      </c>
      <c r="N175" s="141" t="s">
        <v>34</v>
      </c>
      <c r="O175" s="142">
        <v>0</v>
      </c>
      <c r="P175" s="142">
        <f t="shared" si="31"/>
        <v>0</v>
      </c>
      <c r="Q175" s="142">
        <v>0</v>
      </c>
      <c r="R175" s="142">
        <f t="shared" si="32"/>
        <v>0</v>
      </c>
      <c r="S175" s="142">
        <v>0</v>
      </c>
      <c r="T175" s="143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4" t="s">
        <v>187</v>
      </c>
      <c r="AT175" s="144" t="s">
        <v>183</v>
      </c>
      <c r="AU175" s="144" t="s">
        <v>79</v>
      </c>
      <c r="AY175" s="14" t="s">
        <v>182</v>
      </c>
      <c r="BE175" s="145">
        <f t="shared" si="34"/>
        <v>4410</v>
      </c>
      <c r="BF175" s="145">
        <f t="shared" si="35"/>
        <v>0</v>
      </c>
      <c r="BG175" s="145">
        <f t="shared" si="36"/>
        <v>0</v>
      </c>
      <c r="BH175" s="145">
        <f t="shared" si="37"/>
        <v>0</v>
      </c>
      <c r="BI175" s="145">
        <f t="shared" si="38"/>
        <v>0</v>
      </c>
      <c r="BJ175" s="14" t="s">
        <v>77</v>
      </c>
      <c r="BK175" s="145">
        <f t="shared" si="39"/>
        <v>4410</v>
      </c>
      <c r="BL175" s="14" t="s">
        <v>187</v>
      </c>
      <c r="BM175" s="144" t="s">
        <v>362</v>
      </c>
    </row>
    <row r="176" spans="1:65" s="2" customFormat="1" ht="21.75" customHeight="1">
      <c r="A176" s="26"/>
      <c r="B176" s="132"/>
      <c r="C176" s="133" t="s">
        <v>335</v>
      </c>
      <c r="D176" s="133" t="s">
        <v>183</v>
      </c>
      <c r="E176" s="134" t="s">
        <v>1702</v>
      </c>
      <c r="F176" s="135" t="s">
        <v>1703</v>
      </c>
      <c r="G176" s="136" t="s">
        <v>1021</v>
      </c>
      <c r="H176" s="137">
        <v>11</v>
      </c>
      <c r="I176" s="138">
        <v>273</v>
      </c>
      <c r="J176" s="138">
        <f t="shared" si="30"/>
        <v>3003</v>
      </c>
      <c r="K176" s="139"/>
      <c r="L176" s="27"/>
      <c r="M176" s="140" t="s">
        <v>1</v>
      </c>
      <c r="N176" s="141" t="s">
        <v>34</v>
      </c>
      <c r="O176" s="142">
        <v>0</v>
      </c>
      <c r="P176" s="142">
        <f t="shared" si="31"/>
        <v>0</v>
      </c>
      <c r="Q176" s="142">
        <v>0</v>
      </c>
      <c r="R176" s="142">
        <f t="shared" si="32"/>
        <v>0</v>
      </c>
      <c r="S176" s="142">
        <v>0</v>
      </c>
      <c r="T176" s="143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4" t="s">
        <v>187</v>
      </c>
      <c r="AT176" s="144" t="s">
        <v>183</v>
      </c>
      <c r="AU176" s="144" t="s">
        <v>79</v>
      </c>
      <c r="AY176" s="14" t="s">
        <v>182</v>
      </c>
      <c r="BE176" s="145">
        <f t="shared" si="34"/>
        <v>3003</v>
      </c>
      <c r="BF176" s="145">
        <f t="shared" si="35"/>
        <v>0</v>
      </c>
      <c r="BG176" s="145">
        <f t="shared" si="36"/>
        <v>0</v>
      </c>
      <c r="BH176" s="145">
        <f t="shared" si="37"/>
        <v>0</v>
      </c>
      <c r="BI176" s="145">
        <f t="shared" si="38"/>
        <v>0</v>
      </c>
      <c r="BJ176" s="14" t="s">
        <v>77</v>
      </c>
      <c r="BK176" s="145">
        <f t="shared" si="39"/>
        <v>3003</v>
      </c>
      <c r="BL176" s="14" t="s">
        <v>187</v>
      </c>
      <c r="BM176" s="144" t="s">
        <v>365</v>
      </c>
    </row>
    <row r="177" spans="1:65" s="2" customFormat="1" ht="16.5" customHeight="1">
      <c r="A177" s="26"/>
      <c r="B177" s="132"/>
      <c r="C177" s="133" t="s">
        <v>256</v>
      </c>
      <c r="D177" s="133" t="s">
        <v>183</v>
      </c>
      <c r="E177" s="134" t="s">
        <v>1704</v>
      </c>
      <c r="F177" s="135" t="s">
        <v>1705</v>
      </c>
      <c r="G177" s="136" t="s">
        <v>1021</v>
      </c>
      <c r="H177" s="137">
        <v>2</v>
      </c>
      <c r="I177" s="138">
        <v>283.5</v>
      </c>
      <c r="J177" s="138">
        <f t="shared" si="30"/>
        <v>567</v>
      </c>
      <c r="K177" s="139"/>
      <c r="L177" s="27"/>
      <c r="M177" s="140" t="s">
        <v>1</v>
      </c>
      <c r="N177" s="141" t="s">
        <v>34</v>
      </c>
      <c r="O177" s="142">
        <v>0</v>
      </c>
      <c r="P177" s="142">
        <f t="shared" si="31"/>
        <v>0</v>
      </c>
      <c r="Q177" s="142">
        <v>0</v>
      </c>
      <c r="R177" s="142">
        <f t="shared" si="32"/>
        <v>0</v>
      </c>
      <c r="S177" s="142">
        <v>0</v>
      </c>
      <c r="T177" s="143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4" t="s">
        <v>187</v>
      </c>
      <c r="AT177" s="144" t="s">
        <v>183</v>
      </c>
      <c r="AU177" s="144" t="s">
        <v>79</v>
      </c>
      <c r="AY177" s="14" t="s">
        <v>182</v>
      </c>
      <c r="BE177" s="145">
        <f t="shared" si="34"/>
        <v>567</v>
      </c>
      <c r="BF177" s="145">
        <f t="shared" si="35"/>
        <v>0</v>
      </c>
      <c r="BG177" s="145">
        <f t="shared" si="36"/>
        <v>0</v>
      </c>
      <c r="BH177" s="145">
        <f t="shared" si="37"/>
        <v>0</v>
      </c>
      <c r="BI177" s="145">
        <f t="shared" si="38"/>
        <v>0</v>
      </c>
      <c r="BJ177" s="14" t="s">
        <v>77</v>
      </c>
      <c r="BK177" s="145">
        <f t="shared" si="39"/>
        <v>567</v>
      </c>
      <c r="BL177" s="14" t="s">
        <v>187</v>
      </c>
      <c r="BM177" s="144" t="s">
        <v>369</v>
      </c>
    </row>
    <row r="178" spans="1:65" s="2" customFormat="1" ht="21.75" customHeight="1">
      <c r="A178" s="26"/>
      <c r="B178" s="132"/>
      <c r="C178" s="133" t="s">
        <v>359</v>
      </c>
      <c r="D178" s="133" t="s">
        <v>183</v>
      </c>
      <c r="E178" s="134" t="s">
        <v>1706</v>
      </c>
      <c r="F178" s="135" t="s">
        <v>1707</v>
      </c>
      <c r="G178" s="136" t="s">
        <v>1021</v>
      </c>
      <c r="H178" s="137">
        <v>2</v>
      </c>
      <c r="I178" s="138">
        <v>4095</v>
      </c>
      <c r="J178" s="138">
        <f t="shared" si="30"/>
        <v>8190</v>
      </c>
      <c r="K178" s="139"/>
      <c r="L178" s="27"/>
      <c r="M178" s="140" t="s">
        <v>1</v>
      </c>
      <c r="N178" s="141" t="s">
        <v>34</v>
      </c>
      <c r="O178" s="142">
        <v>0</v>
      </c>
      <c r="P178" s="142">
        <f t="shared" si="31"/>
        <v>0</v>
      </c>
      <c r="Q178" s="142">
        <v>0</v>
      </c>
      <c r="R178" s="142">
        <f t="shared" si="32"/>
        <v>0</v>
      </c>
      <c r="S178" s="142">
        <v>0</v>
      </c>
      <c r="T178" s="143">
        <f t="shared" si="3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4" t="s">
        <v>187</v>
      </c>
      <c r="AT178" s="144" t="s">
        <v>183</v>
      </c>
      <c r="AU178" s="144" t="s">
        <v>79</v>
      </c>
      <c r="AY178" s="14" t="s">
        <v>182</v>
      </c>
      <c r="BE178" s="145">
        <f t="shared" si="34"/>
        <v>8190</v>
      </c>
      <c r="BF178" s="145">
        <f t="shared" si="35"/>
        <v>0</v>
      </c>
      <c r="BG178" s="145">
        <f t="shared" si="36"/>
        <v>0</v>
      </c>
      <c r="BH178" s="145">
        <f t="shared" si="37"/>
        <v>0</v>
      </c>
      <c r="BI178" s="145">
        <f t="shared" si="38"/>
        <v>0</v>
      </c>
      <c r="BJ178" s="14" t="s">
        <v>77</v>
      </c>
      <c r="BK178" s="145">
        <f t="shared" si="39"/>
        <v>8190</v>
      </c>
      <c r="BL178" s="14" t="s">
        <v>187</v>
      </c>
      <c r="BM178" s="144" t="s">
        <v>372</v>
      </c>
    </row>
    <row r="179" spans="1:65" s="2" customFormat="1" ht="21.75" customHeight="1">
      <c r="A179" s="26"/>
      <c r="B179" s="132"/>
      <c r="C179" s="133" t="s">
        <v>259</v>
      </c>
      <c r="D179" s="133" t="s">
        <v>183</v>
      </c>
      <c r="E179" s="134" t="s">
        <v>1708</v>
      </c>
      <c r="F179" s="135" t="s">
        <v>1709</v>
      </c>
      <c r="G179" s="136" t="s">
        <v>1021</v>
      </c>
      <c r="H179" s="137">
        <v>1</v>
      </c>
      <c r="I179" s="138">
        <v>3360</v>
      </c>
      <c r="J179" s="138">
        <f t="shared" si="30"/>
        <v>3360</v>
      </c>
      <c r="K179" s="139"/>
      <c r="L179" s="27"/>
      <c r="M179" s="140" t="s">
        <v>1</v>
      </c>
      <c r="N179" s="141" t="s">
        <v>34</v>
      </c>
      <c r="O179" s="142">
        <v>0</v>
      </c>
      <c r="P179" s="142">
        <f t="shared" si="31"/>
        <v>0</v>
      </c>
      <c r="Q179" s="142">
        <v>0</v>
      </c>
      <c r="R179" s="142">
        <f t="shared" si="32"/>
        <v>0</v>
      </c>
      <c r="S179" s="142">
        <v>0</v>
      </c>
      <c r="T179" s="143">
        <f t="shared" si="3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4" t="s">
        <v>187</v>
      </c>
      <c r="AT179" s="144" t="s">
        <v>183</v>
      </c>
      <c r="AU179" s="144" t="s">
        <v>79</v>
      </c>
      <c r="AY179" s="14" t="s">
        <v>182</v>
      </c>
      <c r="BE179" s="145">
        <f t="shared" si="34"/>
        <v>3360</v>
      </c>
      <c r="BF179" s="145">
        <f t="shared" si="35"/>
        <v>0</v>
      </c>
      <c r="BG179" s="145">
        <f t="shared" si="36"/>
        <v>0</v>
      </c>
      <c r="BH179" s="145">
        <f t="shared" si="37"/>
        <v>0</v>
      </c>
      <c r="BI179" s="145">
        <f t="shared" si="38"/>
        <v>0</v>
      </c>
      <c r="BJ179" s="14" t="s">
        <v>77</v>
      </c>
      <c r="BK179" s="145">
        <f t="shared" si="39"/>
        <v>3360</v>
      </c>
      <c r="BL179" s="14" t="s">
        <v>187</v>
      </c>
      <c r="BM179" s="144" t="s">
        <v>376</v>
      </c>
    </row>
    <row r="180" spans="1:65" s="2" customFormat="1" ht="21.75" customHeight="1">
      <c r="A180" s="26"/>
      <c r="B180" s="132"/>
      <c r="C180" s="133" t="s">
        <v>366</v>
      </c>
      <c r="D180" s="133" t="s">
        <v>183</v>
      </c>
      <c r="E180" s="134" t="s">
        <v>1710</v>
      </c>
      <c r="F180" s="135" t="s">
        <v>1711</v>
      </c>
      <c r="G180" s="136" t="s">
        <v>1021</v>
      </c>
      <c r="H180" s="137">
        <v>4</v>
      </c>
      <c r="I180" s="138">
        <v>504</v>
      </c>
      <c r="J180" s="138">
        <f t="shared" si="30"/>
        <v>2016</v>
      </c>
      <c r="K180" s="139"/>
      <c r="L180" s="27"/>
      <c r="M180" s="140" t="s">
        <v>1</v>
      </c>
      <c r="N180" s="141" t="s">
        <v>34</v>
      </c>
      <c r="O180" s="142">
        <v>0</v>
      </c>
      <c r="P180" s="142">
        <f t="shared" si="31"/>
        <v>0</v>
      </c>
      <c r="Q180" s="142">
        <v>0</v>
      </c>
      <c r="R180" s="142">
        <f t="shared" si="32"/>
        <v>0</v>
      </c>
      <c r="S180" s="142">
        <v>0</v>
      </c>
      <c r="T180" s="143">
        <f t="shared" si="3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4" t="s">
        <v>187</v>
      </c>
      <c r="AT180" s="144" t="s">
        <v>183</v>
      </c>
      <c r="AU180" s="144" t="s">
        <v>79</v>
      </c>
      <c r="AY180" s="14" t="s">
        <v>182</v>
      </c>
      <c r="BE180" s="145">
        <f t="shared" si="34"/>
        <v>2016</v>
      </c>
      <c r="BF180" s="145">
        <f t="shared" si="35"/>
        <v>0</v>
      </c>
      <c r="BG180" s="145">
        <f t="shared" si="36"/>
        <v>0</v>
      </c>
      <c r="BH180" s="145">
        <f t="shared" si="37"/>
        <v>0</v>
      </c>
      <c r="BI180" s="145">
        <f t="shared" si="38"/>
        <v>0</v>
      </c>
      <c r="BJ180" s="14" t="s">
        <v>77</v>
      </c>
      <c r="BK180" s="145">
        <f t="shared" si="39"/>
        <v>2016</v>
      </c>
      <c r="BL180" s="14" t="s">
        <v>187</v>
      </c>
      <c r="BM180" s="144" t="s">
        <v>379</v>
      </c>
    </row>
    <row r="181" spans="1:65" s="2" customFormat="1" ht="21.75" customHeight="1">
      <c r="A181" s="26"/>
      <c r="B181" s="132"/>
      <c r="C181" s="133" t="s">
        <v>263</v>
      </c>
      <c r="D181" s="133" t="s">
        <v>183</v>
      </c>
      <c r="E181" s="134" t="s">
        <v>1712</v>
      </c>
      <c r="F181" s="135" t="s">
        <v>1713</v>
      </c>
      <c r="G181" s="136" t="s">
        <v>1021</v>
      </c>
      <c r="H181" s="137">
        <v>6</v>
      </c>
      <c r="I181" s="138">
        <v>777</v>
      </c>
      <c r="J181" s="138">
        <f t="shared" si="30"/>
        <v>4662</v>
      </c>
      <c r="K181" s="139"/>
      <c r="L181" s="27"/>
      <c r="M181" s="140" t="s">
        <v>1</v>
      </c>
      <c r="N181" s="141" t="s">
        <v>34</v>
      </c>
      <c r="O181" s="142">
        <v>0</v>
      </c>
      <c r="P181" s="142">
        <f t="shared" si="31"/>
        <v>0</v>
      </c>
      <c r="Q181" s="142">
        <v>0</v>
      </c>
      <c r="R181" s="142">
        <f t="shared" si="32"/>
        <v>0</v>
      </c>
      <c r="S181" s="142">
        <v>0</v>
      </c>
      <c r="T181" s="143">
        <f t="shared" si="3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4" t="s">
        <v>187</v>
      </c>
      <c r="AT181" s="144" t="s">
        <v>183</v>
      </c>
      <c r="AU181" s="144" t="s">
        <v>79</v>
      </c>
      <c r="AY181" s="14" t="s">
        <v>182</v>
      </c>
      <c r="BE181" s="145">
        <f t="shared" si="34"/>
        <v>4662</v>
      </c>
      <c r="BF181" s="145">
        <f t="shared" si="35"/>
        <v>0</v>
      </c>
      <c r="BG181" s="145">
        <f t="shared" si="36"/>
        <v>0</v>
      </c>
      <c r="BH181" s="145">
        <f t="shared" si="37"/>
        <v>0</v>
      </c>
      <c r="BI181" s="145">
        <f t="shared" si="38"/>
        <v>0</v>
      </c>
      <c r="BJ181" s="14" t="s">
        <v>77</v>
      </c>
      <c r="BK181" s="145">
        <f t="shared" si="39"/>
        <v>4662</v>
      </c>
      <c r="BL181" s="14" t="s">
        <v>187</v>
      </c>
      <c r="BM181" s="144" t="s">
        <v>383</v>
      </c>
    </row>
    <row r="182" spans="1:65" s="2" customFormat="1" ht="21.75" customHeight="1">
      <c r="A182" s="26"/>
      <c r="B182" s="132"/>
      <c r="C182" s="133" t="s">
        <v>373</v>
      </c>
      <c r="D182" s="133" t="s">
        <v>183</v>
      </c>
      <c r="E182" s="134" t="s">
        <v>1714</v>
      </c>
      <c r="F182" s="135" t="s">
        <v>1715</v>
      </c>
      <c r="G182" s="136" t="s">
        <v>1021</v>
      </c>
      <c r="H182" s="137">
        <v>4</v>
      </c>
      <c r="I182" s="138">
        <v>1690.5</v>
      </c>
      <c r="J182" s="138">
        <f t="shared" si="30"/>
        <v>6762</v>
      </c>
      <c r="K182" s="139"/>
      <c r="L182" s="27"/>
      <c r="M182" s="140" t="s">
        <v>1</v>
      </c>
      <c r="N182" s="141" t="s">
        <v>34</v>
      </c>
      <c r="O182" s="142">
        <v>0</v>
      </c>
      <c r="P182" s="142">
        <f t="shared" si="31"/>
        <v>0</v>
      </c>
      <c r="Q182" s="142">
        <v>0</v>
      </c>
      <c r="R182" s="142">
        <f t="shared" si="32"/>
        <v>0</v>
      </c>
      <c r="S182" s="142">
        <v>0</v>
      </c>
      <c r="T182" s="143">
        <f t="shared" si="3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4" t="s">
        <v>187</v>
      </c>
      <c r="AT182" s="144" t="s">
        <v>183</v>
      </c>
      <c r="AU182" s="144" t="s">
        <v>79</v>
      </c>
      <c r="AY182" s="14" t="s">
        <v>182</v>
      </c>
      <c r="BE182" s="145">
        <f t="shared" si="34"/>
        <v>6762</v>
      </c>
      <c r="BF182" s="145">
        <f t="shared" si="35"/>
        <v>0</v>
      </c>
      <c r="BG182" s="145">
        <f t="shared" si="36"/>
        <v>0</v>
      </c>
      <c r="BH182" s="145">
        <f t="shared" si="37"/>
        <v>0</v>
      </c>
      <c r="BI182" s="145">
        <f t="shared" si="38"/>
        <v>0</v>
      </c>
      <c r="BJ182" s="14" t="s">
        <v>77</v>
      </c>
      <c r="BK182" s="145">
        <f t="shared" si="39"/>
        <v>6762</v>
      </c>
      <c r="BL182" s="14" t="s">
        <v>187</v>
      </c>
      <c r="BM182" s="144" t="s">
        <v>386</v>
      </c>
    </row>
    <row r="183" spans="1:65" s="2" customFormat="1" ht="21.75" customHeight="1">
      <c r="A183" s="26"/>
      <c r="B183" s="132"/>
      <c r="C183" s="133" t="s">
        <v>266</v>
      </c>
      <c r="D183" s="133" t="s">
        <v>183</v>
      </c>
      <c r="E183" s="134" t="s">
        <v>1716</v>
      </c>
      <c r="F183" s="135" t="s">
        <v>1717</v>
      </c>
      <c r="G183" s="136" t="s">
        <v>1021</v>
      </c>
      <c r="H183" s="137">
        <v>2</v>
      </c>
      <c r="I183" s="138">
        <v>3024</v>
      </c>
      <c r="J183" s="138">
        <f t="shared" si="30"/>
        <v>6048</v>
      </c>
      <c r="K183" s="139"/>
      <c r="L183" s="27"/>
      <c r="M183" s="140" t="s">
        <v>1</v>
      </c>
      <c r="N183" s="141" t="s">
        <v>34</v>
      </c>
      <c r="O183" s="142">
        <v>0</v>
      </c>
      <c r="P183" s="142">
        <f t="shared" si="31"/>
        <v>0</v>
      </c>
      <c r="Q183" s="142">
        <v>0</v>
      </c>
      <c r="R183" s="142">
        <f t="shared" si="32"/>
        <v>0</v>
      </c>
      <c r="S183" s="142">
        <v>0</v>
      </c>
      <c r="T183" s="143">
        <f t="shared" si="3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4" t="s">
        <v>187</v>
      </c>
      <c r="AT183" s="144" t="s">
        <v>183</v>
      </c>
      <c r="AU183" s="144" t="s">
        <v>79</v>
      </c>
      <c r="AY183" s="14" t="s">
        <v>182</v>
      </c>
      <c r="BE183" s="145">
        <f t="shared" si="34"/>
        <v>6048</v>
      </c>
      <c r="BF183" s="145">
        <f t="shared" si="35"/>
        <v>0</v>
      </c>
      <c r="BG183" s="145">
        <f t="shared" si="36"/>
        <v>0</v>
      </c>
      <c r="BH183" s="145">
        <f t="shared" si="37"/>
        <v>0</v>
      </c>
      <c r="BI183" s="145">
        <f t="shared" si="38"/>
        <v>0</v>
      </c>
      <c r="BJ183" s="14" t="s">
        <v>77</v>
      </c>
      <c r="BK183" s="145">
        <f t="shared" si="39"/>
        <v>6048</v>
      </c>
      <c r="BL183" s="14" t="s">
        <v>187</v>
      </c>
      <c r="BM183" s="144" t="s">
        <v>390</v>
      </c>
    </row>
    <row r="184" spans="1:65" s="2" customFormat="1" ht="21.75" customHeight="1">
      <c r="A184" s="26"/>
      <c r="B184" s="132"/>
      <c r="C184" s="133" t="s">
        <v>380</v>
      </c>
      <c r="D184" s="133" t="s">
        <v>183</v>
      </c>
      <c r="E184" s="134" t="s">
        <v>1718</v>
      </c>
      <c r="F184" s="135" t="s">
        <v>1719</v>
      </c>
      <c r="G184" s="136" t="s">
        <v>1021</v>
      </c>
      <c r="H184" s="137">
        <v>6</v>
      </c>
      <c r="I184" s="138">
        <v>399</v>
      </c>
      <c r="J184" s="138">
        <f t="shared" si="30"/>
        <v>2394</v>
      </c>
      <c r="K184" s="139"/>
      <c r="L184" s="27"/>
      <c r="M184" s="140" t="s">
        <v>1</v>
      </c>
      <c r="N184" s="141" t="s">
        <v>34</v>
      </c>
      <c r="O184" s="142">
        <v>0</v>
      </c>
      <c r="P184" s="142">
        <f t="shared" si="31"/>
        <v>0</v>
      </c>
      <c r="Q184" s="142">
        <v>0</v>
      </c>
      <c r="R184" s="142">
        <f t="shared" si="32"/>
        <v>0</v>
      </c>
      <c r="S184" s="142">
        <v>0</v>
      </c>
      <c r="T184" s="143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4" t="s">
        <v>187</v>
      </c>
      <c r="AT184" s="144" t="s">
        <v>183</v>
      </c>
      <c r="AU184" s="144" t="s">
        <v>79</v>
      </c>
      <c r="AY184" s="14" t="s">
        <v>182</v>
      </c>
      <c r="BE184" s="145">
        <f t="shared" si="34"/>
        <v>2394</v>
      </c>
      <c r="BF184" s="145">
        <f t="shared" si="35"/>
        <v>0</v>
      </c>
      <c r="BG184" s="145">
        <f t="shared" si="36"/>
        <v>0</v>
      </c>
      <c r="BH184" s="145">
        <f t="shared" si="37"/>
        <v>0</v>
      </c>
      <c r="BI184" s="145">
        <f t="shared" si="38"/>
        <v>0</v>
      </c>
      <c r="BJ184" s="14" t="s">
        <v>77</v>
      </c>
      <c r="BK184" s="145">
        <f t="shared" si="39"/>
        <v>2394</v>
      </c>
      <c r="BL184" s="14" t="s">
        <v>187</v>
      </c>
      <c r="BM184" s="144" t="s">
        <v>394</v>
      </c>
    </row>
    <row r="185" spans="1:65" s="2" customFormat="1" ht="21.75" customHeight="1">
      <c r="A185" s="26"/>
      <c r="B185" s="132"/>
      <c r="C185" s="133" t="s">
        <v>270</v>
      </c>
      <c r="D185" s="133" t="s">
        <v>183</v>
      </c>
      <c r="E185" s="134" t="s">
        <v>1720</v>
      </c>
      <c r="F185" s="135" t="s">
        <v>1721</v>
      </c>
      <c r="G185" s="136" t="s">
        <v>1021</v>
      </c>
      <c r="H185" s="137">
        <v>4</v>
      </c>
      <c r="I185" s="138">
        <v>840</v>
      </c>
      <c r="J185" s="138">
        <f t="shared" si="30"/>
        <v>3360</v>
      </c>
      <c r="K185" s="139"/>
      <c r="L185" s="27"/>
      <c r="M185" s="140" t="s">
        <v>1</v>
      </c>
      <c r="N185" s="141" t="s">
        <v>34</v>
      </c>
      <c r="O185" s="142">
        <v>0</v>
      </c>
      <c r="P185" s="142">
        <f t="shared" si="31"/>
        <v>0</v>
      </c>
      <c r="Q185" s="142">
        <v>0</v>
      </c>
      <c r="R185" s="142">
        <f t="shared" si="32"/>
        <v>0</v>
      </c>
      <c r="S185" s="142">
        <v>0</v>
      </c>
      <c r="T185" s="143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4" t="s">
        <v>187</v>
      </c>
      <c r="AT185" s="144" t="s">
        <v>183</v>
      </c>
      <c r="AU185" s="144" t="s">
        <v>79</v>
      </c>
      <c r="AY185" s="14" t="s">
        <v>182</v>
      </c>
      <c r="BE185" s="145">
        <f t="shared" si="34"/>
        <v>3360</v>
      </c>
      <c r="BF185" s="145">
        <f t="shared" si="35"/>
        <v>0</v>
      </c>
      <c r="BG185" s="145">
        <f t="shared" si="36"/>
        <v>0</v>
      </c>
      <c r="BH185" s="145">
        <f t="shared" si="37"/>
        <v>0</v>
      </c>
      <c r="BI185" s="145">
        <f t="shared" si="38"/>
        <v>0</v>
      </c>
      <c r="BJ185" s="14" t="s">
        <v>77</v>
      </c>
      <c r="BK185" s="145">
        <f t="shared" si="39"/>
        <v>3360</v>
      </c>
      <c r="BL185" s="14" t="s">
        <v>187</v>
      </c>
      <c r="BM185" s="144" t="s">
        <v>398</v>
      </c>
    </row>
    <row r="186" spans="1:65" s="2" customFormat="1" ht="16.5" customHeight="1">
      <c r="A186" s="26"/>
      <c r="B186" s="132"/>
      <c r="C186" s="133" t="s">
        <v>387</v>
      </c>
      <c r="D186" s="133" t="s">
        <v>183</v>
      </c>
      <c r="E186" s="134" t="s">
        <v>1722</v>
      </c>
      <c r="F186" s="135" t="s">
        <v>1723</v>
      </c>
      <c r="G186" s="136" t="s">
        <v>1021</v>
      </c>
      <c r="H186" s="137">
        <v>2</v>
      </c>
      <c r="I186" s="138">
        <v>1270.5</v>
      </c>
      <c r="J186" s="138">
        <f t="shared" si="30"/>
        <v>2541</v>
      </c>
      <c r="K186" s="139"/>
      <c r="L186" s="27"/>
      <c r="M186" s="140" t="s">
        <v>1</v>
      </c>
      <c r="N186" s="141" t="s">
        <v>34</v>
      </c>
      <c r="O186" s="142">
        <v>0</v>
      </c>
      <c r="P186" s="142">
        <f t="shared" si="31"/>
        <v>0</v>
      </c>
      <c r="Q186" s="142">
        <v>0</v>
      </c>
      <c r="R186" s="142">
        <f t="shared" si="32"/>
        <v>0</v>
      </c>
      <c r="S186" s="142">
        <v>0</v>
      </c>
      <c r="T186" s="143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4" t="s">
        <v>187</v>
      </c>
      <c r="AT186" s="144" t="s">
        <v>183</v>
      </c>
      <c r="AU186" s="144" t="s">
        <v>79</v>
      </c>
      <c r="AY186" s="14" t="s">
        <v>182</v>
      </c>
      <c r="BE186" s="145">
        <f t="shared" si="34"/>
        <v>2541</v>
      </c>
      <c r="BF186" s="145">
        <f t="shared" si="35"/>
        <v>0</v>
      </c>
      <c r="BG186" s="145">
        <f t="shared" si="36"/>
        <v>0</v>
      </c>
      <c r="BH186" s="145">
        <f t="shared" si="37"/>
        <v>0</v>
      </c>
      <c r="BI186" s="145">
        <f t="shared" si="38"/>
        <v>0</v>
      </c>
      <c r="BJ186" s="14" t="s">
        <v>77</v>
      </c>
      <c r="BK186" s="145">
        <f t="shared" si="39"/>
        <v>2541</v>
      </c>
      <c r="BL186" s="14" t="s">
        <v>187</v>
      </c>
      <c r="BM186" s="144" t="s">
        <v>401</v>
      </c>
    </row>
    <row r="187" spans="1:65" s="2" customFormat="1" ht="16.5" customHeight="1">
      <c r="A187" s="26"/>
      <c r="B187" s="132"/>
      <c r="C187" s="133" t="s">
        <v>391</v>
      </c>
      <c r="D187" s="133" t="s">
        <v>183</v>
      </c>
      <c r="E187" s="134" t="s">
        <v>1724</v>
      </c>
      <c r="F187" s="135" t="s">
        <v>1725</v>
      </c>
      <c r="G187" s="136" t="s">
        <v>1021</v>
      </c>
      <c r="H187" s="137">
        <v>22</v>
      </c>
      <c r="I187" s="138">
        <v>157.5</v>
      </c>
      <c r="J187" s="138">
        <f t="shared" si="30"/>
        <v>3465</v>
      </c>
      <c r="K187" s="139"/>
      <c r="L187" s="27"/>
      <c r="M187" s="140" t="s">
        <v>1</v>
      </c>
      <c r="N187" s="141" t="s">
        <v>34</v>
      </c>
      <c r="O187" s="142">
        <v>0</v>
      </c>
      <c r="P187" s="142">
        <f t="shared" si="31"/>
        <v>0</v>
      </c>
      <c r="Q187" s="142">
        <v>0</v>
      </c>
      <c r="R187" s="142">
        <f t="shared" si="32"/>
        <v>0</v>
      </c>
      <c r="S187" s="142">
        <v>0</v>
      </c>
      <c r="T187" s="143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4" t="s">
        <v>187</v>
      </c>
      <c r="AT187" s="144" t="s">
        <v>183</v>
      </c>
      <c r="AU187" s="144" t="s">
        <v>79</v>
      </c>
      <c r="AY187" s="14" t="s">
        <v>182</v>
      </c>
      <c r="BE187" s="145">
        <f t="shared" si="34"/>
        <v>3465</v>
      </c>
      <c r="BF187" s="145">
        <f t="shared" si="35"/>
        <v>0</v>
      </c>
      <c r="BG187" s="145">
        <f t="shared" si="36"/>
        <v>0</v>
      </c>
      <c r="BH187" s="145">
        <f t="shared" si="37"/>
        <v>0</v>
      </c>
      <c r="BI187" s="145">
        <f t="shared" si="38"/>
        <v>0</v>
      </c>
      <c r="BJ187" s="14" t="s">
        <v>77</v>
      </c>
      <c r="BK187" s="145">
        <f t="shared" si="39"/>
        <v>3465</v>
      </c>
      <c r="BL187" s="14" t="s">
        <v>187</v>
      </c>
      <c r="BM187" s="144" t="s">
        <v>405</v>
      </c>
    </row>
    <row r="188" spans="1:65" s="2" customFormat="1" ht="16.5" customHeight="1">
      <c r="A188" s="26"/>
      <c r="B188" s="132"/>
      <c r="C188" s="133" t="s">
        <v>395</v>
      </c>
      <c r="D188" s="133" t="s">
        <v>183</v>
      </c>
      <c r="E188" s="134" t="s">
        <v>1726</v>
      </c>
      <c r="F188" s="135" t="s">
        <v>1618</v>
      </c>
      <c r="G188" s="136" t="s">
        <v>693</v>
      </c>
      <c r="H188" s="137">
        <v>1</v>
      </c>
      <c r="I188" s="138">
        <v>9450</v>
      </c>
      <c r="J188" s="138">
        <f t="shared" si="30"/>
        <v>9450</v>
      </c>
      <c r="K188" s="139"/>
      <c r="L188" s="27"/>
      <c r="M188" s="156" t="s">
        <v>1</v>
      </c>
      <c r="N188" s="157" t="s">
        <v>34</v>
      </c>
      <c r="O188" s="158">
        <v>0</v>
      </c>
      <c r="P188" s="158">
        <f t="shared" si="31"/>
        <v>0</v>
      </c>
      <c r="Q188" s="158">
        <v>0</v>
      </c>
      <c r="R188" s="158">
        <f t="shared" si="32"/>
        <v>0</v>
      </c>
      <c r="S188" s="158">
        <v>0</v>
      </c>
      <c r="T188" s="159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4" t="s">
        <v>187</v>
      </c>
      <c r="AT188" s="144" t="s">
        <v>183</v>
      </c>
      <c r="AU188" s="144" t="s">
        <v>79</v>
      </c>
      <c r="AY188" s="14" t="s">
        <v>182</v>
      </c>
      <c r="BE188" s="145">
        <f t="shared" si="34"/>
        <v>9450</v>
      </c>
      <c r="BF188" s="145">
        <f t="shared" si="35"/>
        <v>0</v>
      </c>
      <c r="BG188" s="145">
        <f t="shared" si="36"/>
        <v>0</v>
      </c>
      <c r="BH188" s="145">
        <f t="shared" si="37"/>
        <v>0</v>
      </c>
      <c r="BI188" s="145">
        <f t="shared" si="38"/>
        <v>0</v>
      </c>
      <c r="BJ188" s="14" t="s">
        <v>77</v>
      </c>
      <c r="BK188" s="145">
        <f t="shared" si="39"/>
        <v>9450</v>
      </c>
      <c r="BL188" s="14" t="s">
        <v>187</v>
      </c>
      <c r="BM188" s="144" t="s">
        <v>408</v>
      </c>
    </row>
    <row r="189" spans="1:65" s="2" customFormat="1" ht="6.95" customHeight="1">
      <c r="A189" s="26"/>
      <c r="B189" s="41"/>
      <c r="C189" s="42"/>
      <c r="D189" s="42"/>
      <c r="E189" s="42"/>
      <c r="F189" s="42"/>
      <c r="G189" s="42"/>
      <c r="H189" s="42"/>
      <c r="I189" s="42"/>
      <c r="J189" s="42"/>
      <c r="K189" s="42"/>
      <c r="L189" s="27"/>
      <c r="M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</row>
  </sheetData>
  <autoFilter ref="C121:K188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40</vt:i4>
      </vt:variant>
    </vt:vector>
  </HeadingPairs>
  <TitlesOfParts>
    <vt:vector size="60" baseType="lpstr">
      <vt:lpstr>Rekapitulace stavby</vt:lpstr>
      <vt:lpstr>01 - Stavební</vt:lpstr>
      <vt:lpstr>02 - EI-silno</vt:lpstr>
      <vt:lpstr>03 - DT - (NEOCEŇUJE SE)</vt:lpstr>
      <vt:lpstr>04 - EPS, ERO - (NEOCEŇUJ...</vt:lpstr>
      <vt:lpstr>05 - Logo</vt:lpstr>
      <vt:lpstr>06 - MaR</vt:lpstr>
      <vt:lpstr>07 - ZTI</vt:lpstr>
      <vt:lpstr>08 - UT - kotelny</vt:lpstr>
      <vt:lpstr>09 - UT - otopná soustava</vt:lpstr>
      <vt:lpstr>10 - VZT</vt:lpstr>
      <vt:lpstr>11 - VZT-1</vt:lpstr>
      <vt:lpstr>12 - Komunikace</vt:lpstr>
      <vt:lpstr>13 - Kanalizace deštová</vt:lpstr>
      <vt:lpstr>14 - Kanalizace splašková</vt:lpstr>
      <vt:lpstr>15 - Přípojka NN</vt:lpstr>
      <vt:lpstr>16 - Přípojka vody</vt:lpstr>
      <vt:lpstr>17 - Přípojka plynu a vni...</vt:lpstr>
      <vt:lpstr>18 - Sportovní vybavení</vt:lpstr>
      <vt:lpstr>19 - VRN</vt:lpstr>
      <vt:lpstr>'01 - Stavební'!Názvy_tisku</vt:lpstr>
      <vt:lpstr>'02 - EI-silno'!Názvy_tisku</vt:lpstr>
      <vt:lpstr>'03 - DT - (NEOCEŇUJE SE)'!Názvy_tisku</vt:lpstr>
      <vt:lpstr>'04 - EPS, ERO - (NEOCEŇUJ...'!Názvy_tisku</vt:lpstr>
      <vt:lpstr>'05 - Logo'!Názvy_tisku</vt:lpstr>
      <vt:lpstr>'06 - MaR'!Názvy_tisku</vt:lpstr>
      <vt:lpstr>'07 - ZTI'!Názvy_tisku</vt:lpstr>
      <vt:lpstr>'08 - UT - kotelny'!Názvy_tisku</vt:lpstr>
      <vt:lpstr>'09 - UT - otopná soustava'!Názvy_tisku</vt:lpstr>
      <vt:lpstr>'10 - VZT'!Názvy_tisku</vt:lpstr>
      <vt:lpstr>'11 - VZT-1'!Názvy_tisku</vt:lpstr>
      <vt:lpstr>'12 - Komunikace'!Názvy_tisku</vt:lpstr>
      <vt:lpstr>'13 - Kanalizace deštová'!Názvy_tisku</vt:lpstr>
      <vt:lpstr>'14 - Kanalizace splašková'!Názvy_tisku</vt:lpstr>
      <vt:lpstr>'15 - Přípojka NN'!Názvy_tisku</vt:lpstr>
      <vt:lpstr>'16 - Přípojka vody'!Názvy_tisku</vt:lpstr>
      <vt:lpstr>'17 - Přípojka plynu a vni...'!Názvy_tisku</vt:lpstr>
      <vt:lpstr>'18 - Sportovní vybavení'!Názvy_tisku</vt:lpstr>
      <vt:lpstr>'19 - VRN'!Názvy_tisku</vt:lpstr>
      <vt:lpstr>'Rekapitulace stavby'!Názvy_tisku</vt:lpstr>
      <vt:lpstr>'01 - Stavební'!Oblast_tisku</vt:lpstr>
      <vt:lpstr>'02 - EI-silno'!Oblast_tisku</vt:lpstr>
      <vt:lpstr>'03 - DT - (NEOCEŇUJE SE)'!Oblast_tisku</vt:lpstr>
      <vt:lpstr>'04 - EPS, ERO - (NEOCEŇUJ...'!Oblast_tisku</vt:lpstr>
      <vt:lpstr>'05 - Logo'!Oblast_tisku</vt:lpstr>
      <vt:lpstr>'06 - MaR'!Oblast_tisku</vt:lpstr>
      <vt:lpstr>'07 - ZTI'!Oblast_tisku</vt:lpstr>
      <vt:lpstr>'08 - UT - kotelny'!Oblast_tisku</vt:lpstr>
      <vt:lpstr>'09 - UT - otopná soustava'!Oblast_tisku</vt:lpstr>
      <vt:lpstr>'10 - VZT'!Oblast_tisku</vt:lpstr>
      <vt:lpstr>'11 - VZT-1'!Oblast_tisku</vt:lpstr>
      <vt:lpstr>'12 - Komunikace'!Oblast_tisku</vt:lpstr>
      <vt:lpstr>'13 - Kanalizace deštová'!Oblast_tisku</vt:lpstr>
      <vt:lpstr>'14 - Kanalizace splašková'!Oblast_tisku</vt:lpstr>
      <vt:lpstr>'15 - Přípojka NN'!Oblast_tisku</vt:lpstr>
      <vt:lpstr>'16 - Přípojka vody'!Oblast_tisku</vt:lpstr>
      <vt:lpstr>'17 - Přípojka plynu a vni...'!Oblast_tisku</vt:lpstr>
      <vt:lpstr>'18 - Sportovní vybavení'!Oblast_tisku</vt:lpstr>
      <vt:lpstr>'19 - VRN'!Oblast_tisku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horejs</dc:creator>
  <cp:lastModifiedBy>Majda Vonešová</cp:lastModifiedBy>
  <dcterms:created xsi:type="dcterms:W3CDTF">2020-04-06T10:25:56Z</dcterms:created>
  <dcterms:modified xsi:type="dcterms:W3CDTF">2020-06-17T12:21:08Z</dcterms:modified>
</cp:coreProperties>
</file>