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040" windowHeight="1185"/>
  </bookViews>
  <sheets>
    <sheet name="Rekapitulace stavby" sheetId="1" r:id="rId1"/>
    <sheet name="Z_15_065 - Výměna výplní ..." sheetId="2" r:id="rId2"/>
    <sheet name="Z_15_065 - Výměna výplní ..._01" sheetId="3" r:id="rId3"/>
    <sheet name="Pokyny pro vyplnění" sheetId="4" r:id="rId4"/>
  </sheets>
  <definedNames>
    <definedName name="_xlnm._FilterDatabase" localSheetId="1" hidden="1">'Z_15_065 - Výměna výplní ...'!$C$81:$K$81</definedName>
    <definedName name="_xlnm._FilterDatabase" localSheetId="2" hidden="1">'Z_15_065 - Výměna výplní ..._01'!$C$77:$K$77</definedName>
    <definedName name="_xlnm.Print_Titles" localSheetId="0">'Rekapitulace stavby'!$49:$49</definedName>
    <definedName name="_xlnm.Print_Titles" localSheetId="1">'Z_15_065 - Výměna výplní ...'!$81:$81</definedName>
    <definedName name="_xlnm.Print_Titles" localSheetId="2">'Z_15_065 - Výměna výplní ..._01'!$77:$77</definedName>
    <definedName name="_xlnm.Print_Area" localSheetId="3">'Pokyny pro vyplnění'!$B$2:$K$69,'Pokyny pro vyplnění'!$B$72:$K$116,'Pokyny pro vyplnění'!$B$119:$K$188,'Pokyny pro vyplnění'!$B$192:$K$212</definedName>
    <definedName name="_xlnm.Print_Area" localSheetId="0">'Rekapitulace stavby'!$D$4:$AO$33,'Rekapitulace stavby'!$C$39:$AQ$54</definedName>
    <definedName name="_xlnm.Print_Area" localSheetId="1">'Z_15_065 - Výměna výplní ...'!$C$4:$J$34,'Z_15_065 - Výměna výplní ...'!$C$40:$J$65,'Z_15_065 - Výměna výplní ...'!$C$71:$K$388</definedName>
    <definedName name="_xlnm.Print_Area" localSheetId="2">'Z_15_065 - Výměna výplní ..._01'!$C$4:$J$36,'Z_15_065 - Výměna výplní ..._01'!$C$42:$J$59,'Z_15_065 - Výměna výplní ..._01'!$C$65:$K$82</definedName>
  </definedNames>
  <calcPr calcId="125725" fullCalcOnLoad="1"/>
</workbook>
</file>

<file path=xl/calcChain.xml><?xml version="1.0" encoding="utf-8"?>
<calcChain xmlns="http://schemas.openxmlformats.org/spreadsheetml/2006/main">
  <c r="L41" i="1"/>
  <c r="L42"/>
  <c r="L44"/>
  <c r="AM44"/>
  <c r="L46"/>
  <c r="AM46"/>
  <c r="L47"/>
  <c r="AS51"/>
  <c r="AX52"/>
  <c r="AY52"/>
  <c r="AX53"/>
  <c r="AY53"/>
  <c r="J10" i="2"/>
  <c r="J15"/>
  <c r="E16"/>
  <c r="J16"/>
  <c r="J18"/>
  <c r="E19"/>
  <c r="J47" s="1"/>
  <c r="J19"/>
  <c r="E43"/>
  <c r="F45"/>
  <c r="J45"/>
  <c r="F47"/>
  <c r="F48"/>
  <c r="E74"/>
  <c r="F76"/>
  <c r="J76"/>
  <c r="F78"/>
  <c r="F79"/>
  <c r="R84"/>
  <c r="R83"/>
  <c r="T84"/>
  <c r="J85"/>
  <c r="P85"/>
  <c r="P84"/>
  <c r="P83"/>
  <c r="R85"/>
  <c r="T85"/>
  <c r="BE85"/>
  <c r="F28"/>
  <c r="AZ52" i="1"/>
  <c r="BF85" i="2"/>
  <c r="F29"/>
  <c r="BA52" i="1"/>
  <c r="BG85" i="2"/>
  <c r="F30"/>
  <c r="BB52" i="1"/>
  <c r="BH85" i="2"/>
  <c r="BI85"/>
  <c r="F32"/>
  <c r="BD52" i="1"/>
  <c r="BK85" i="2"/>
  <c r="BK84"/>
  <c r="J93"/>
  <c r="P93"/>
  <c r="P92"/>
  <c r="R93"/>
  <c r="R92"/>
  <c r="T93"/>
  <c r="BE93"/>
  <c r="BF93"/>
  <c r="BG93"/>
  <c r="BH93"/>
  <c r="F31"/>
  <c r="BC52" i="1"/>
  <c r="BI93" i="2"/>
  <c r="BK93"/>
  <c r="BK92"/>
  <c r="J92"/>
  <c r="J55"/>
  <c r="J100"/>
  <c r="P100"/>
  <c r="R100"/>
  <c r="T100"/>
  <c r="BE100"/>
  <c r="BF100"/>
  <c r="BG100"/>
  <c r="BH100"/>
  <c r="BI100"/>
  <c r="BK100"/>
  <c r="J106"/>
  <c r="P106"/>
  <c r="R106"/>
  <c r="T106"/>
  <c r="BE106"/>
  <c r="BF106"/>
  <c r="BG106"/>
  <c r="BH106"/>
  <c r="BI106"/>
  <c r="BK106"/>
  <c r="J110"/>
  <c r="P110"/>
  <c r="R110"/>
  <c r="T110"/>
  <c r="BE110"/>
  <c r="BF110"/>
  <c r="BG110"/>
  <c r="BH110"/>
  <c r="BI110"/>
  <c r="BK110"/>
  <c r="J120"/>
  <c r="P120"/>
  <c r="R120"/>
  <c r="T120"/>
  <c r="BE120"/>
  <c r="BF120"/>
  <c r="BG120"/>
  <c r="BH120"/>
  <c r="BI120"/>
  <c r="BK120"/>
  <c r="J124"/>
  <c r="P124"/>
  <c r="R124"/>
  <c r="T124"/>
  <c r="T92"/>
  <c r="BE124"/>
  <c r="BF124"/>
  <c r="BG124"/>
  <c r="BH124"/>
  <c r="BI124"/>
  <c r="BK124"/>
  <c r="J132"/>
  <c r="P132"/>
  <c r="R132"/>
  <c r="T132"/>
  <c r="BE132"/>
  <c r="BF132"/>
  <c r="BG132"/>
  <c r="BH132"/>
  <c r="BI132"/>
  <c r="BK132"/>
  <c r="J139"/>
  <c r="P139"/>
  <c r="R139"/>
  <c r="T139"/>
  <c r="BE139"/>
  <c r="BF139"/>
  <c r="BG139"/>
  <c r="BH139"/>
  <c r="BI139"/>
  <c r="BK139"/>
  <c r="J144"/>
  <c r="P144"/>
  <c r="R144"/>
  <c r="T144"/>
  <c r="BE144"/>
  <c r="BF144"/>
  <c r="BG144"/>
  <c r="BH144"/>
  <c r="BI144"/>
  <c r="BK144"/>
  <c r="J153"/>
  <c r="P153"/>
  <c r="R153"/>
  <c r="T153"/>
  <c r="BE153"/>
  <c r="BF153"/>
  <c r="BG153"/>
  <c r="BH153"/>
  <c r="BI153"/>
  <c r="BK153"/>
  <c r="J157"/>
  <c r="P157"/>
  <c r="R157"/>
  <c r="T157"/>
  <c r="BE157"/>
  <c r="BF157"/>
  <c r="BG157"/>
  <c r="BH157"/>
  <c r="BI157"/>
  <c r="BK157"/>
  <c r="J162"/>
  <c r="P162"/>
  <c r="R162"/>
  <c r="T162"/>
  <c r="BE162"/>
  <c r="BF162"/>
  <c r="BG162"/>
  <c r="BH162"/>
  <c r="BI162"/>
  <c r="BK162"/>
  <c r="J166"/>
  <c r="P166"/>
  <c r="R166"/>
  <c r="T166"/>
  <c r="BE166"/>
  <c r="BF166"/>
  <c r="BG166"/>
  <c r="BH166"/>
  <c r="BI166"/>
  <c r="BK166"/>
  <c r="J174"/>
  <c r="P174"/>
  <c r="R174"/>
  <c r="T174"/>
  <c r="BE174"/>
  <c r="BF174"/>
  <c r="BG174"/>
  <c r="BH174"/>
  <c r="BI174"/>
  <c r="BK174"/>
  <c r="J182"/>
  <c r="P182"/>
  <c r="R182"/>
  <c r="T182"/>
  <c r="BE182"/>
  <c r="BF182"/>
  <c r="BG182"/>
  <c r="BH182"/>
  <c r="BI182"/>
  <c r="BK182"/>
  <c r="J187"/>
  <c r="P187"/>
  <c r="R187"/>
  <c r="T187"/>
  <c r="BE187"/>
  <c r="BF187"/>
  <c r="BG187"/>
  <c r="BH187"/>
  <c r="BI187"/>
  <c r="BK187"/>
  <c r="J192"/>
  <c r="P192"/>
  <c r="R192"/>
  <c r="T192"/>
  <c r="BE192"/>
  <c r="BF192"/>
  <c r="BG192"/>
  <c r="BH192"/>
  <c r="BI192"/>
  <c r="BK192"/>
  <c r="J196"/>
  <c r="P196"/>
  <c r="R196"/>
  <c r="T196"/>
  <c r="BE196"/>
  <c r="BF196"/>
  <c r="BG196"/>
  <c r="BH196"/>
  <c r="BI196"/>
  <c r="BK196"/>
  <c r="J203"/>
  <c r="P203"/>
  <c r="R203"/>
  <c r="T203"/>
  <c r="BE203"/>
  <c r="BF203"/>
  <c r="BG203"/>
  <c r="BH203"/>
  <c r="BI203"/>
  <c r="BK203"/>
  <c r="J208"/>
  <c r="P208"/>
  <c r="R208"/>
  <c r="T208"/>
  <c r="BE208"/>
  <c r="BF208"/>
  <c r="BG208"/>
  <c r="BH208"/>
  <c r="BI208"/>
  <c r="BK208"/>
  <c r="R212"/>
  <c r="J213"/>
  <c r="P213"/>
  <c r="P212"/>
  <c r="R213"/>
  <c r="T213"/>
  <c r="T212"/>
  <c r="BE213"/>
  <c r="BF213"/>
  <c r="BG213"/>
  <c r="BH213"/>
  <c r="BI213"/>
  <c r="BK213"/>
  <c r="BK212"/>
  <c r="J212"/>
  <c r="J56"/>
  <c r="J216"/>
  <c r="P216"/>
  <c r="R216"/>
  <c r="T216"/>
  <c r="BE216"/>
  <c r="BF216"/>
  <c r="BG216"/>
  <c r="BH216"/>
  <c r="BI216"/>
  <c r="BK216"/>
  <c r="J220"/>
  <c r="P220"/>
  <c r="R220"/>
  <c r="T220"/>
  <c r="BE220"/>
  <c r="BF220"/>
  <c r="BG220"/>
  <c r="BH220"/>
  <c r="BI220"/>
  <c r="BK220"/>
  <c r="J222"/>
  <c r="P222"/>
  <c r="R222"/>
  <c r="T222"/>
  <c r="BE222"/>
  <c r="BF222"/>
  <c r="BG222"/>
  <c r="BH222"/>
  <c r="BI222"/>
  <c r="BK222"/>
  <c r="J226"/>
  <c r="P226"/>
  <c r="R226"/>
  <c r="T226"/>
  <c r="BE226"/>
  <c r="BF226"/>
  <c r="BG226"/>
  <c r="BH226"/>
  <c r="BI226"/>
  <c r="BK226"/>
  <c r="J229"/>
  <c r="P229"/>
  <c r="R229"/>
  <c r="T229"/>
  <c r="BE229"/>
  <c r="BF229"/>
  <c r="BG229"/>
  <c r="BH229"/>
  <c r="BI229"/>
  <c r="BK229"/>
  <c r="J233"/>
  <c r="P233"/>
  <c r="R233"/>
  <c r="T233"/>
  <c r="BE233"/>
  <c r="BF233"/>
  <c r="BG233"/>
  <c r="BH233"/>
  <c r="BI233"/>
  <c r="BK233"/>
  <c r="J238"/>
  <c r="P238"/>
  <c r="R238"/>
  <c r="T238"/>
  <c r="BE238"/>
  <c r="BF238"/>
  <c r="BG238"/>
  <c r="BH238"/>
  <c r="BI238"/>
  <c r="BK238"/>
  <c r="J243"/>
  <c r="P243"/>
  <c r="R243"/>
  <c r="T243"/>
  <c r="BE243"/>
  <c r="BF243"/>
  <c r="BG243"/>
  <c r="BH243"/>
  <c r="BI243"/>
  <c r="BK243"/>
  <c r="T248"/>
  <c r="J249"/>
  <c r="P249"/>
  <c r="R249"/>
  <c r="R248"/>
  <c r="T249"/>
  <c r="BE249"/>
  <c r="BF249"/>
  <c r="BG249"/>
  <c r="BH249"/>
  <c r="BI249"/>
  <c r="BK249"/>
  <c r="BK248"/>
  <c r="J248"/>
  <c r="J57"/>
  <c r="J252"/>
  <c r="P252"/>
  <c r="R252"/>
  <c r="T252"/>
  <c r="BE252"/>
  <c r="BF252"/>
  <c r="BG252"/>
  <c r="BH252"/>
  <c r="BI252"/>
  <c r="BK252"/>
  <c r="J255"/>
  <c r="P255"/>
  <c r="R255"/>
  <c r="T255"/>
  <c r="BE255"/>
  <c r="BF255"/>
  <c r="BG255"/>
  <c r="BH255"/>
  <c r="BI255"/>
  <c r="BK255"/>
  <c r="J260"/>
  <c r="P260"/>
  <c r="R260"/>
  <c r="T260"/>
  <c r="BE260"/>
  <c r="BF260"/>
  <c r="BG260"/>
  <c r="BH260"/>
  <c r="BI260"/>
  <c r="BK260"/>
  <c r="J263"/>
  <c r="P263"/>
  <c r="P248"/>
  <c r="R263"/>
  <c r="T263"/>
  <c r="BE263"/>
  <c r="BF263"/>
  <c r="BG263"/>
  <c r="BH263"/>
  <c r="BI263"/>
  <c r="BK263"/>
  <c r="J267"/>
  <c r="P267"/>
  <c r="R267"/>
  <c r="T267"/>
  <c r="BE267"/>
  <c r="BF267"/>
  <c r="BG267"/>
  <c r="BH267"/>
  <c r="BI267"/>
  <c r="BK267"/>
  <c r="R270"/>
  <c r="J271"/>
  <c r="P271"/>
  <c r="P270"/>
  <c r="R271"/>
  <c r="T271"/>
  <c r="T270"/>
  <c r="BE271"/>
  <c r="BF271"/>
  <c r="BG271"/>
  <c r="BH271"/>
  <c r="BI271"/>
  <c r="BK271"/>
  <c r="BK270"/>
  <c r="J270"/>
  <c r="J58"/>
  <c r="R275"/>
  <c r="J276"/>
  <c r="P276"/>
  <c r="P275"/>
  <c r="R276"/>
  <c r="T276"/>
  <c r="T275"/>
  <c r="BE276"/>
  <c r="BF276"/>
  <c r="BG276"/>
  <c r="BH276"/>
  <c r="BI276"/>
  <c r="BK276"/>
  <c r="BK275"/>
  <c r="J281"/>
  <c r="P281"/>
  <c r="R281"/>
  <c r="T281"/>
  <c r="BE281"/>
  <c r="BF281"/>
  <c r="BG281"/>
  <c r="BH281"/>
  <c r="BI281"/>
  <c r="BK281"/>
  <c r="J284"/>
  <c r="P284"/>
  <c r="R284"/>
  <c r="T284"/>
  <c r="BE284"/>
  <c r="BF284"/>
  <c r="BG284"/>
  <c r="BH284"/>
  <c r="BI284"/>
  <c r="BK284"/>
  <c r="J287"/>
  <c r="P287"/>
  <c r="R287"/>
  <c r="T287"/>
  <c r="BE287"/>
  <c r="BF287"/>
  <c r="BG287"/>
  <c r="BH287"/>
  <c r="BI287"/>
  <c r="BK287"/>
  <c r="P290"/>
  <c r="T290"/>
  <c r="J291"/>
  <c r="P291"/>
  <c r="R291"/>
  <c r="R290"/>
  <c r="T291"/>
  <c r="BE291"/>
  <c r="BF291"/>
  <c r="BG291"/>
  <c r="BH291"/>
  <c r="BI291"/>
  <c r="BK291"/>
  <c r="BK290"/>
  <c r="J290"/>
  <c r="J61"/>
  <c r="J295"/>
  <c r="P295"/>
  <c r="R295"/>
  <c r="T295"/>
  <c r="BE295"/>
  <c r="BF295"/>
  <c r="BG295"/>
  <c r="BH295"/>
  <c r="BI295"/>
  <c r="BK295"/>
  <c r="J298"/>
  <c r="P298"/>
  <c r="R298"/>
  <c r="T298"/>
  <c r="BE298"/>
  <c r="BF298"/>
  <c r="BG298"/>
  <c r="BH298"/>
  <c r="BI298"/>
  <c r="BK298"/>
  <c r="R301"/>
  <c r="J302"/>
  <c r="P302"/>
  <c r="P301"/>
  <c r="R302"/>
  <c r="T302"/>
  <c r="T301"/>
  <c r="BE302"/>
  <c r="BF302"/>
  <c r="BG302"/>
  <c r="BH302"/>
  <c r="BI302"/>
  <c r="BK302"/>
  <c r="BK301"/>
  <c r="J301"/>
  <c r="J62"/>
  <c r="J306"/>
  <c r="P306"/>
  <c r="R306"/>
  <c r="T306"/>
  <c r="BE306"/>
  <c r="BF306"/>
  <c r="BG306"/>
  <c r="BH306"/>
  <c r="BI306"/>
  <c r="BK306"/>
  <c r="J308"/>
  <c r="P308"/>
  <c r="R308"/>
  <c r="T308"/>
  <c r="BE308"/>
  <c r="BF308"/>
  <c r="BG308"/>
  <c r="BH308"/>
  <c r="BI308"/>
  <c r="BK308"/>
  <c r="J310"/>
  <c r="P310"/>
  <c r="R310"/>
  <c r="T310"/>
  <c r="BE310"/>
  <c r="BF310"/>
  <c r="BG310"/>
  <c r="BH310"/>
  <c r="BI310"/>
  <c r="BK310"/>
  <c r="J313"/>
  <c r="P313"/>
  <c r="R313"/>
  <c r="T313"/>
  <c r="BE313"/>
  <c r="BF313"/>
  <c r="BG313"/>
  <c r="BH313"/>
  <c r="BI313"/>
  <c r="BK313"/>
  <c r="J316"/>
  <c r="P316"/>
  <c r="R316"/>
  <c r="T316"/>
  <c r="BE316"/>
  <c r="BF316"/>
  <c r="BG316"/>
  <c r="BH316"/>
  <c r="BI316"/>
  <c r="BK316"/>
  <c r="J318"/>
  <c r="P318"/>
  <c r="R318"/>
  <c r="T318"/>
  <c r="BE318"/>
  <c r="BF318"/>
  <c r="BG318"/>
  <c r="BH318"/>
  <c r="BI318"/>
  <c r="BK318"/>
  <c r="T321"/>
  <c r="J322"/>
  <c r="P322"/>
  <c r="R322"/>
  <c r="R321"/>
  <c r="T322"/>
  <c r="BE322"/>
  <c r="BF322"/>
  <c r="BG322"/>
  <c r="BH322"/>
  <c r="BI322"/>
  <c r="BK322"/>
  <c r="BK321"/>
  <c r="J321"/>
  <c r="J63"/>
  <c r="J325"/>
  <c r="P325"/>
  <c r="P321"/>
  <c r="R325"/>
  <c r="T325"/>
  <c r="BE325"/>
  <c r="BF325"/>
  <c r="BG325"/>
  <c r="BH325"/>
  <c r="BI325"/>
  <c r="BK325"/>
  <c r="J327"/>
  <c r="P327"/>
  <c r="R327"/>
  <c r="T327"/>
  <c r="BE327"/>
  <c r="BF327"/>
  <c r="BG327"/>
  <c r="BH327"/>
  <c r="BI327"/>
  <c r="BK327"/>
  <c r="J329"/>
  <c r="P329"/>
  <c r="R329"/>
  <c r="T329"/>
  <c r="BE329"/>
  <c r="BF329"/>
  <c r="BG329"/>
  <c r="BH329"/>
  <c r="BI329"/>
  <c r="BK329"/>
  <c r="J332"/>
  <c r="P332"/>
  <c r="R332"/>
  <c r="T332"/>
  <c r="BE332"/>
  <c r="BF332"/>
  <c r="BG332"/>
  <c r="BH332"/>
  <c r="BI332"/>
  <c r="BK332"/>
  <c r="J334"/>
  <c r="P334"/>
  <c r="R334"/>
  <c r="T334"/>
  <c r="BE334"/>
  <c r="BF334"/>
  <c r="BG334"/>
  <c r="BH334"/>
  <c r="BI334"/>
  <c r="BK334"/>
  <c r="J337"/>
  <c r="P337"/>
  <c r="R337"/>
  <c r="T337"/>
  <c r="BE337"/>
  <c r="BF337"/>
  <c r="BG337"/>
  <c r="BH337"/>
  <c r="BI337"/>
  <c r="BK337"/>
  <c r="J339"/>
  <c r="P339"/>
  <c r="R339"/>
  <c r="T339"/>
  <c r="BE339"/>
  <c r="BF339"/>
  <c r="BG339"/>
  <c r="BH339"/>
  <c r="BI339"/>
  <c r="BK339"/>
  <c r="J341"/>
  <c r="P341"/>
  <c r="R341"/>
  <c r="T341"/>
  <c r="BE341"/>
  <c r="BF341"/>
  <c r="BG341"/>
  <c r="BH341"/>
  <c r="BI341"/>
  <c r="BK341"/>
  <c r="J344"/>
  <c r="P344"/>
  <c r="R344"/>
  <c r="T344"/>
  <c r="BE344"/>
  <c r="BF344"/>
  <c r="BG344"/>
  <c r="BH344"/>
  <c r="BI344"/>
  <c r="BK344"/>
  <c r="J346"/>
  <c r="P346"/>
  <c r="R346"/>
  <c r="T346"/>
  <c r="BE346"/>
  <c r="BF346"/>
  <c r="BG346"/>
  <c r="BH346"/>
  <c r="BI346"/>
  <c r="BK346"/>
  <c r="J350"/>
  <c r="P350"/>
  <c r="P349"/>
  <c r="R350"/>
  <c r="T350"/>
  <c r="T349"/>
  <c r="BE350"/>
  <c r="BF350"/>
  <c r="BG350"/>
  <c r="BH350"/>
  <c r="BI350"/>
  <c r="BK350"/>
  <c r="J358"/>
  <c r="P358"/>
  <c r="R358"/>
  <c r="T358"/>
  <c r="BE358"/>
  <c r="BF358"/>
  <c r="BG358"/>
  <c r="BH358"/>
  <c r="BI358"/>
  <c r="BK358"/>
  <c r="BK349"/>
  <c r="J349"/>
  <c r="J64"/>
  <c r="J362"/>
  <c r="P362"/>
  <c r="R362"/>
  <c r="T362"/>
  <c r="BE362"/>
  <c r="BF362"/>
  <c r="BG362"/>
  <c r="BH362"/>
  <c r="BI362"/>
  <c r="BK362"/>
  <c r="J372"/>
  <c r="P372"/>
  <c r="R372"/>
  <c r="T372"/>
  <c r="BE372"/>
  <c r="BF372"/>
  <c r="BG372"/>
  <c r="BH372"/>
  <c r="BI372"/>
  <c r="BK372"/>
  <c r="J382"/>
  <c r="P382"/>
  <c r="R382"/>
  <c r="R349"/>
  <c r="T382"/>
  <c r="BE382"/>
  <c r="BF382"/>
  <c r="BG382"/>
  <c r="BH382"/>
  <c r="BI382"/>
  <c r="BK382"/>
  <c r="E7" i="3"/>
  <c r="J12"/>
  <c r="J49"/>
  <c r="J17"/>
  <c r="E18"/>
  <c r="J18"/>
  <c r="J20"/>
  <c r="E21"/>
  <c r="J21"/>
  <c r="F32"/>
  <c r="BB53" i="1"/>
  <c r="E45" i="3"/>
  <c r="E47"/>
  <c r="F49"/>
  <c r="F51"/>
  <c r="J51"/>
  <c r="F52"/>
  <c r="E68"/>
  <c r="E70"/>
  <c r="F72"/>
  <c r="F74"/>
  <c r="J74"/>
  <c r="F75"/>
  <c r="P80"/>
  <c r="P79"/>
  <c r="P78"/>
  <c r="AU53" i="1"/>
  <c r="T80" i="3"/>
  <c r="T79"/>
  <c r="T78"/>
  <c r="J81"/>
  <c r="P81"/>
  <c r="R81"/>
  <c r="R80"/>
  <c r="R79"/>
  <c r="R78"/>
  <c r="T81"/>
  <c r="BE81"/>
  <c r="J30"/>
  <c r="AV53" i="1"/>
  <c r="BF81" i="3"/>
  <c r="J31"/>
  <c r="AW53" i="1"/>
  <c r="BG81" i="3"/>
  <c r="BH81"/>
  <c r="F33"/>
  <c r="BC53" i="1"/>
  <c r="BC51" s="1"/>
  <c r="BI81" i="3"/>
  <c r="F34"/>
  <c r="BD53" i="1"/>
  <c r="BK81" i="3"/>
  <c r="BK80"/>
  <c r="AT53" i="1"/>
  <c r="BD51"/>
  <c r="W30"/>
  <c r="T274" i="2"/>
  <c r="R274"/>
  <c r="BK83"/>
  <c r="J84"/>
  <c r="J54"/>
  <c r="BK274"/>
  <c r="J274"/>
  <c r="J59"/>
  <c r="J275"/>
  <c r="J60"/>
  <c r="P274"/>
  <c r="T83"/>
  <c r="T82"/>
  <c r="BB51" i="1"/>
  <c r="R82" i="2"/>
  <c r="J80" i="3"/>
  <c r="J58"/>
  <c r="BK79"/>
  <c r="P82" i="2"/>
  <c r="AU52" i="1"/>
  <c r="AU51"/>
  <c r="F31" i="3"/>
  <c r="BA53" i="1"/>
  <c r="BA51" s="1"/>
  <c r="J78" i="2"/>
  <c r="J29"/>
  <c r="AW52" i="1"/>
  <c r="F30" i="3"/>
  <c r="AZ53" i="1"/>
  <c r="AZ51" s="1"/>
  <c r="J72" i="3"/>
  <c r="J28" i="2"/>
  <c r="AV52" i="1"/>
  <c r="AT52" s="1"/>
  <c r="BK82" i="2"/>
  <c r="J82"/>
  <c r="J83"/>
  <c r="J53"/>
  <c r="BK78" i="3"/>
  <c r="J78"/>
  <c r="J79"/>
  <c r="J57"/>
  <c r="W28" i="1"/>
  <c r="AX51"/>
  <c r="J27" i="3"/>
  <c r="J56"/>
  <c r="J52" i="2"/>
  <c r="J25"/>
  <c r="J36" i="3"/>
  <c r="AG53" i="1"/>
  <c r="AN53" s="1"/>
  <c r="AG52"/>
  <c r="AN52" s="1"/>
  <c r="J34" i="2"/>
  <c r="AG51" i="1"/>
  <c r="AK23"/>
  <c r="AW51" l="1"/>
  <c r="AK27" s="1"/>
  <c r="W27"/>
  <c r="AV51"/>
  <c r="W26"/>
  <c r="W29"/>
  <c r="AY51"/>
  <c r="AK26" l="1"/>
  <c r="AK32" s="1"/>
  <c r="AT51"/>
  <c r="AN51" s="1"/>
</calcChain>
</file>

<file path=xl/sharedStrings.xml><?xml version="1.0" encoding="utf-8"?>
<sst xmlns="http://schemas.openxmlformats.org/spreadsheetml/2006/main" count="3354" uniqueCount="773">
  <si>
    <t>Export VZ</t>
  </si>
  <si>
    <t>List obsahuje:</t>
  </si>
  <si>
    <t>3.0</t>
  </si>
  <si>
    <t>ZAMOK</t>
  </si>
  <si>
    <t>False</t>
  </si>
  <si>
    <t>{92a87e33-38cd-424b-961c-7996cb7a00e5}</t>
  </si>
  <si>
    <t>0,01</t>
  </si>
  <si>
    <t>21</t>
  </si>
  <si>
    <t>15</t>
  </si>
  <si>
    <t>REKAPITULACE STAVBY</t>
  </si>
  <si>
    <t>v ---  níže se nacházejí doplnkové a pomocné údaje k sestavám  --- v</t>
  </si>
  <si>
    <t>Návod na vyplnění</t>
  </si>
  <si>
    <t>0,001</t>
  </si>
  <si>
    <t>Kód:</t>
  </si>
  <si>
    <t>Z_15_065</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</si>
  <si>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</si>
  <si>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</si>
  <si>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Výměna výplní otvorů budovy č.p. 97, Čechtín</t>
  </si>
  <si>
    <t>0,1</t>
  </si>
  <si>
    <t>KSO:</t>
  </si>
  <si>
    <t/>
  </si>
  <si>
    <t>CC-CZ:</t>
  </si>
  <si>
    <t>1</t>
  </si>
  <si>
    <t>Místo:</t>
  </si>
  <si>
    <t>Čechtín</t>
  </si>
  <si>
    <t>Datum:</t>
  </si>
  <si>
    <t>2.9.2015</t>
  </si>
  <si>
    <t>10</t>
  </si>
  <si>
    <t>100</t>
  </si>
  <si>
    <t>Zadavatel:</t>
  </si>
  <si>
    <t>IČ:</t>
  </si>
  <si>
    <t>ZD Podlesí, Čechtín</t>
  </si>
  <si>
    <t>DIČ:</t>
  </si>
  <si>
    <t>Uchazeč:</t>
  </si>
  <si>
    <t>Vyplň údaj</t>
  </si>
  <si>
    <t>Projektant:</t>
  </si>
  <si>
    <t xml:space="preserve"> </t>
  </si>
  <si>
    <t>True</t>
  </si>
  <si>
    <t>Poznámka:</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</si>
  <si>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</si>
  <si>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</si>
  <si>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</si>
  <si>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</si>
  <si>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</si>
  <si>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</si>
  <si>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</si>
  <si>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</si>
  <si>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</si>
  <si>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</si>
  <si>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</si>
  <si>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</si>
  <si>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</si>
  <si>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</si>
  <si>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</si>
  <si>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</si>
  <si>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</si>
  <si>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</si>
  <si>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</si>
  <si>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</si>
  <si>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</si>
  <si>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</si>
  <si>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</si>
  <si>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</si>
  <si>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</si>
  <si>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</si>
  <si>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</si>
  <si>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</si>
  <si>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</si>
  <si>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</si>
  <si>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</si>
  <si>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</si>
  <si>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</si>
  <si>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</si>
  <si>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</si>
  <si>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IMPORT</t>
  </si>
  <si>
    <t>{00000000-0000-0000-0000-000000000000}</t>
  </si>
  <si>
    <t>STA</t>
  </si>
  <si>
    <t>###NOINSERT###</t>
  </si>
  <si>
    <t>VON</t>
  </si>
  <si>
    <t>{e92f4f62-aa1c-4470-89ec-007ef4f96dd3}</t>
  </si>
  <si>
    <t>2</t>
  </si>
  <si>
    <t>Zpět na list:</t>
  </si>
  <si>
    <t>KRYCÍ LIST SOUPISU</t>
  </si>
  <si>
    <t>REKAPITULACE ČLENĚNÍ SOUPISU PRACÍ</t>
  </si>
  <si>
    <t>Kód dílu - Popis</t>
  </si>
  <si>
    <t>Cena celkem [CZK]</t>
  </si>
  <si>
    <t>Náklady soupisu celkem</t>
  </si>
  <si>
    <t>-1</t>
  </si>
  <si>
    <t>HSV - Práce a dodávky HSV</t>
  </si>
  <si>
    <t xml:space="preserve">    3 - Svislé a kompletní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</si>
  <si>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</si>
  <si>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</si>
  <si>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</si>
  <si>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</si>
  <si>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</si>
  <si>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</si>
  <si>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764 - Konstrukce klempířské</t>
  </si>
  <si>
    <t xml:space="preserve">    766 - Konstrukce truhlářské</t>
  </si>
  <si>
    <t xml:space="preserve">    767 - Konstrukce zámečnické</t>
  </si>
  <si>
    <t xml:space="preserve">    784 - Dokončovací práce - malby a tapety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</si>
  <si>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</si>
  <si>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</si>
  <si>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</si>
  <si>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</si>
  <si>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</si>
  <si>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</si>
  <si>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</si>
  <si>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</si>
  <si>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</si>
  <si>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</si>
  <si>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</si>
  <si>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</si>
  <si>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</si>
  <si>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</si>
  <si>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</si>
  <si>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</si>
  <si>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</si>
  <si>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3</t>
  </si>
  <si>
    <t>Svislé a kompletní konstrukce</t>
  </si>
  <si>
    <t>K</t>
  </si>
  <si>
    <t>311238647</t>
  </si>
  <si>
    <t>Zdivo nosné vnější tepelně izolační z cihel broušených tl 440 mm U = 0,115W/m2K na PUR pěnu</t>
  </si>
  <si>
    <t>m2</t>
  </si>
  <si>
    <t>CS ÚRS 2015 01</t>
  </si>
  <si>
    <t>4</t>
  </si>
  <si>
    <t>-841009351</t>
  </si>
  <si>
    <t>PP</t>
  </si>
  <si>
    <t>Zdivo nosné jednovrstvé z cihel děrovaných tepelně izolačních spojené na pero a drážku broušené, lepené PUR pěnou, součinitel prostupu tepla U = 0,19, tl. zdiva 440 mm</t>
  </si>
  <si>
    <t>PSC</t>
  </si>
  <si>
    <t xml:space="preserve">Poznámka k souboru cen:
1. Množství jednotek se určuje v m2 plochy konstrukce. 2. Do plochy zdiva se započítává plocha vyzdívky nosných ocelových koster svislých i šikmých. Tato     plocha se započítává plně bez odpočtu plochy ocelových koster nosníků. 3. Od plochy zdiva se odečítá:     a) plocha otvorů jednotlivě větší než 0,25 m2,     b) plocha otvorů okenních, dveřních a jiných (vnějších i vnitřních) stanovená z rozměrů         kótovaných ve výkresech. Při zalomeném ostění oken a balkónových dveří se šířka zmenšuje o 100 mm.     c) plocha překladů, obetonovaných hlav ocelových nosníků, věnců a jiných konstrukcí betonových         a železobetonových. 4. Množství měrných jednotek se určuje u položek: -8911 a -8912 v m délky kapes obvodového zdiva,     -8921 až -8924 v m délky vrstvy zdiva. 5. V cenách jsou započteny i náklady na doplňkové cihly. 6. Jednotka U (W/m2K) - součinitel prostupu tepla udává tepelně izolační vlastnosti neomítnutého     zdiva. </t>
  </si>
  <si>
    <t>P</t>
  </si>
  <si>
    <t>Poznámka k položce:
zazdívky otvorů vrat 2 ks budova C</t>
  </si>
  <si>
    <t>VV</t>
  </si>
  <si>
    <t>2,66*2,77*2</t>
  </si>
  <si>
    <t>1 "zavázání do kapes"</t>
  </si>
  <si>
    <t>Součet</t>
  </si>
  <si>
    <t>6</t>
  </si>
  <si>
    <t>Úpravy povrchů, podlahy a osazování výplní</t>
  </si>
  <si>
    <t>612135001</t>
  </si>
  <si>
    <t>Vyrovnání podkladu vnitřních stěn maltou vápenocementovou tl do 10 mm</t>
  </si>
  <si>
    <t>910176075</t>
  </si>
  <si>
    <t>Vyrovnání nerovností podkladu vnitřních omítaných ploch maltou, tloušťky do 10 mm vápenocementovou stěn</t>
  </si>
  <si>
    <t xml:space="preserve">Poznámka k souboru cen:
1. V cenách nejsou započteny náklady na případné vkládání výztuže do vyrovnávací vrstvy; tyto se     ocení cenami souboru cen 61.-14-10.. Potažení vnitřních ploch pletivem v části A04, katalogu 801-1     Budovy a haly - zděné a monolitické. 2. Ceny -5011 nelze použít, je-li předepsáno vkládání výztužné tkaniny; náklady se ocení cenami 61.     14-1001 v části A04, katalogu 801-1 Budovy a haly - zděné a monolitické. 3. Ceny lze použít i pro ocenění vyrovnání nerovností podkladu ploch určených k omítání u     novostaveb. 4. Vyrovnáním se rozumí:     a) vrstva omítky pro vyrovnání nerovností podkladu (výtluků apod.),     b) vrstva omítky pro vyrovnání křivě postavené zdi, v tomto případě se uvádí průměrná tloušťka         vrstvy omítky. </t>
  </si>
  <si>
    <t>Poznámka k položce:
Zapravení vnitřníhoo ostění po vybourání výplní otvorů</t>
  </si>
  <si>
    <t>(2,77+3,36+3,88+3,93)*0,3*2 "ostění vrata"</t>
  </si>
  <si>
    <t>1,8*2*0,3*25 "ostění okna"</t>
  </si>
  <si>
    <t>612135091</t>
  </si>
  <si>
    <t>Příplatek k vyrovnání vnitřních stěn maltou vápenocementovou za každých dalších 5 mm tl</t>
  </si>
  <si>
    <t>378473436</t>
  </si>
  <si>
    <t>Vyrovnání nerovností podkladu vnitřních omítaných ploch tmelem, tloušťky do 2 mm Příplatek k ceně za každých dalších 5 mm tloušťky podkladní vrstvy přes 10 mm maltou vápenocementovou stěn</t>
  </si>
  <si>
    <t>(2,77+3,36+3,88+3,93)*0,3*2*2 "ostění vrata"</t>
  </si>
  <si>
    <t>(1,8*2*0,3*25)*2 "ostění okna"</t>
  </si>
  <si>
    <t>612321141</t>
  </si>
  <si>
    <t>Vápenocementová omítka štuková dvouvrstvá vnitřních stěn nanášená ručně</t>
  </si>
  <si>
    <t>917563291</t>
  </si>
  <si>
    <t>Omítka vápenocementová vnitřních ploch nanášená ručně dvouvrstvá, tloušťky jádrové omítky do 10 mm a tloušťky štuku do 3 mm štuková svislých konstrukcí stěn</t>
  </si>
  <si>
    <t xml:space="preserve">Poznámka k souboru cen:
1. Pro ocenění nanášení omítek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</si>
  <si>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Poznámka k položce:
Vnitřní omítka zazdívaných otvorů</t>
  </si>
  <si>
    <t>5</t>
  </si>
  <si>
    <t>612325302</t>
  </si>
  <si>
    <t>Vápenocementová štuková omítka ostění nebo nadpraží</t>
  </si>
  <si>
    <t>1133296778</t>
  </si>
  <si>
    <t>Vápenocementová nebo vápenná omítka ostění nebo nadpraží štuková</t>
  </si>
  <si>
    <t xml:space="preserve">Poznámka k souboru cen:
1. Ceny lze použít jen pro ocenění samostatně upravovaného ostění a nadpraží ( např. při dodatečné     výměně oken nebo zárubní ) v šířce do 300 mm okolo upravovaného otvoru. </t>
  </si>
  <si>
    <t>Poznámka k položce:
Omítka vnitřního ostění</t>
  </si>
  <si>
    <t>(2,66+2,99+3,82+3,90)*0,3 "nadpraží vrata"</t>
  </si>
  <si>
    <t>1,8*0,3*23 "nadpraží okna"</t>
  </si>
  <si>
    <t>Mezisoučet</t>
  </si>
  <si>
    <t>1,8*2*0,3*23 "ostění okna"</t>
  </si>
  <si>
    <t>622131101</t>
  </si>
  <si>
    <t>Cementový postřik vnějších stěn nanášený celoplošně ručně</t>
  </si>
  <si>
    <t>1496745244</t>
  </si>
  <si>
    <t>Podkladní a spojovací vrstva vnějších omítaných ploch cementový postřik nanášený ručně celoplošně stěn</t>
  </si>
  <si>
    <t>Poznámka k položce:
vnitřní omítka zazdívaných otvorů vrat budova C</t>
  </si>
  <si>
    <t>7</t>
  </si>
  <si>
    <t>622143003</t>
  </si>
  <si>
    <t>Montáž omítkových plastových nebo pozinkovaných rohových profilů s tkaninou</t>
  </si>
  <si>
    <t>m</t>
  </si>
  <si>
    <t>CS ÚRS 2015 02</t>
  </si>
  <si>
    <t>1708386495</t>
  </si>
  <si>
    <t>Montáž omítkových profilů plastových nebo pozinkovaných, upevněných vtlačením do podkladní vrstvy nebo přibitím rohových s tkaninou</t>
  </si>
  <si>
    <t xml:space="preserve">Poznámka k souboru cen:
1. V cenách jsou započteny náklady na montáž profilů včetně úchytného materiálu. 2. V cenách nejsou započteny náklady na dodávku profilů, tyto se oceňují ve specifikaci, ztratné     lze stanovit ve výši 5%. 3. V ceně -3004 nejsou započteny náklady na ochrannou fólii pro okna a dveře; tyto se oceňují cenou     629 99-1012 podle příslušné plochy otvoru. </t>
  </si>
  <si>
    <t>1,8*23 "parapetní profil"</t>
  </si>
  <si>
    <t>(2,66+2,99+3,82+3,90) "nadpraží vrata"</t>
  </si>
  <si>
    <t>(2,77+3,36+3,88+3,93)*2 "ostění vrata"</t>
  </si>
  <si>
    <t>1,8*3*23 "okna"</t>
  </si>
  <si>
    <t>8</t>
  </si>
  <si>
    <t>M</t>
  </si>
  <si>
    <t>590514840</t>
  </si>
  <si>
    <t>lišta rohová PVC 10/10 cm s tkaninou bal. 2,5 m</t>
  </si>
  <si>
    <t>1431858633</t>
  </si>
  <si>
    <t>Kontaktní zateplovací systémy příslušenství kontaktních zateplovacích systémů lišta rohová s tkaninou - rohovník  2,5m PVC 10/10 cm</t>
  </si>
  <si>
    <t>Poznámka k položce:
profil PVC neboli kombilišta se sklovláknitou armovací tkaninou pro vyztužení všech rohů, hran a ostění oken nebo dveří v kontaktním zateplovacím systému – ETICS.</t>
  </si>
  <si>
    <t>9</t>
  </si>
  <si>
    <t>590515120</t>
  </si>
  <si>
    <t>profil parapetní - LPE plast 2 m</t>
  </si>
  <si>
    <t>1758673511</t>
  </si>
  <si>
    <t>Kontaktní zateplovací systémy příslušenství kontaktních zateplovacích systémů, parapetní profil se sklovláknitou výztužnou tkaninou a pěnovou páskou pro zajištění dilatujícího napojení parapetního profilu na tepelný izolant v kontaktním zateplovacím systému – ETICS.</t>
  </si>
  <si>
    <t>1,8*23</t>
  </si>
  <si>
    <t>41,4*1,1 'Přepočtené koeficientem množství</t>
  </si>
  <si>
    <t>622143004</t>
  </si>
  <si>
    <t>Montáž omítkových samolepících začišťovacích profilů (APU lišt)</t>
  </si>
  <si>
    <t>-981871447</t>
  </si>
  <si>
    <t>Montáž omítkových profilů plastových nebo pozinkovaných, upevněných vtlačením do podkladní vrstvy nebo přibitím začišťovacích samolepících (APU lišty)</t>
  </si>
  <si>
    <t>1,8*23 "nadpraží okna"</t>
  </si>
  <si>
    <t>1,8*2*23 "ostění okna"</t>
  </si>
  <si>
    <t>11</t>
  </si>
  <si>
    <t>590514760</t>
  </si>
  <si>
    <t>profil okenní začišťovací s tkaninou 9 mm/2,4 m</t>
  </si>
  <si>
    <t>-289530510</t>
  </si>
  <si>
    <t>Kontaktní zateplovací systémy příslušenství kontaktních zateplovacích systémů profil okenní začišťovací s tkaninou 9 mm/2,4 m</t>
  </si>
  <si>
    <t>Poznámka k položce:
délka 2,4 m, přesah tkaniny 100 mm</t>
  </si>
  <si>
    <t>165,45*1,1 'Přepočtené koeficientem množství</t>
  </si>
  <si>
    <t>12</t>
  </si>
  <si>
    <t>622211001</t>
  </si>
  <si>
    <t>Montáž zateplení vnějších stěn z polystyrénových desek tl do 40 mm</t>
  </si>
  <si>
    <t>1152352831</t>
  </si>
  <si>
    <t>Montáž kontaktního zateplení z polystyrenových desek nebo z kombinovaných desek na vnější stěny, tloušťky desek do 40 mm</t>
  </si>
  <si>
    <t xml:space="preserve">Poznámka k souboru cen: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nebo nátěrem; tyto se ocení příslušnými cenami této části             katalogu,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 </t>
  </si>
  <si>
    <t xml:space="preserve">Poznámka k položce:
vyrovnání povrchu zazdívaných otvorů vrat s lícem stávající fasády </t>
  </si>
  <si>
    <t>13</t>
  </si>
  <si>
    <t>283759300</t>
  </si>
  <si>
    <t>deska fasádní polystyrénová EPS 70 F 1000 x 500 x 20 mm</t>
  </si>
  <si>
    <t>987190198</t>
  </si>
  <si>
    <t>desky z lehčených plastů desky polystyrénové fasádní typ EPS 70 F fasádní, stabilizovaný, samozhášivý objemová hmotnost 15 až 20 kg/m3 rozměr 1000 x 500 mm, lambda 0,039 W/m K 1000 x 500 x  20 mm</t>
  </si>
  <si>
    <t>Poznámka k položce:
lambda=0,039 [W / m K]
zazdívané otvory</t>
  </si>
  <si>
    <t>14,736*1,02 'Přepočtené koeficientem množství</t>
  </si>
  <si>
    <t>14</t>
  </si>
  <si>
    <t>622212001</t>
  </si>
  <si>
    <t>Montáž zateplení vnějšího ostění hl. špalety do 200 mm z polystyrénových desek tl do 40 mm</t>
  </si>
  <si>
    <t>213236065</t>
  </si>
  <si>
    <t>Montáž kontaktního zateplení vnějšího ostění nebo nadpraží z polystyrenových desek hloubky špalet do 200 mm, tloušťky desek do 40 mm</t>
  </si>
  <si>
    <t xml:space="preserve">Poznámka k souboru cen:
1. V cenách jsou započteny náklady na:     a) upevnění desek celoplošným lepením,     b) přestěrkování izolačních desek,     c) vložení sklovláknité výztužné tkaniny,     d) osazení a dodávku rohovníků. 2. V cenách nejsou započteny náklady na:     a) dodávku desek tepelné izolace; tyto se ocení ve specifikaci; ztratné lze stanovit ve výši         10%,     b) provedení konečné povrchové úpravy:         - vrchní tenkovrstvou omítkou nebo nátěrem; tyto se ocení příslušnými cenami této části             katalogu. 3. Pro ocenění montáže kontaktního zateplení ostění nebo nadpraží hloubky přes 400 mm se použijí     ceny souboru cen 62. 2.- 1… Montáž kontaktního zateplení. </t>
  </si>
  <si>
    <t>Poznámka k položce:
zateplení ostění a nadpraží, zateplení parapetů</t>
  </si>
  <si>
    <t>1,8*4*0,2*23</t>
  </si>
  <si>
    <t>283759310</t>
  </si>
  <si>
    <t>deska fasádní polystyrénová EPS 70 F 1000 x 500 x 30 mm</t>
  </si>
  <si>
    <t>1211342685</t>
  </si>
  <si>
    <t>Desky z lehčených plastů desky polystyrénové fasádní typ EPS 70 F fasádní, stabilizovaný, samozhášivý objemová hmotnost 15 až 20 kg/m3 rozměr 1000 x 500 mm, lambda 0,039 W/m K 1000 x 500 x  30 mm</t>
  </si>
  <si>
    <t>Poznámka k položce:
lambda=0,039 [W / m K]
zateplení ostění</t>
  </si>
  <si>
    <t>1,8*3*0,2*23</t>
  </si>
  <si>
    <t>37,215*1,1 'Přepočtené koeficientem množství</t>
  </si>
  <si>
    <t>16</t>
  </si>
  <si>
    <t>283763610.1</t>
  </si>
  <si>
    <t>polystyren extrudovaný XPS tl. 30 mm</t>
  </si>
  <si>
    <t>755911999</t>
  </si>
  <si>
    <t>Desky z lehčených plastů desky z extrudovaného polystyrenu desky z extrudovaného polystyrenu tepelně izolační desky s třídou hořlavosti "C1" - těžce hořlavý, rovná hrana,  povrch hladký základní rozměr desek 1250 x 600 mm XPS, 30 mm</t>
  </si>
  <si>
    <t>Poznámka k položce:
lambda=0,034 [W / m K]
zateplení parapetu</t>
  </si>
  <si>
    <t>1,8*23*0,2</t>
  </si>
  <si>
    <t>8,28*1,1 'Přepočtené koeficientem množství</t>
  </si>
  <si>
    <t>17</t>
  </si>
  <si>
    <t>283292230</t>
  </si>
  <si>
    <t>fólie strukturovaná pod plechovou krytinu</t>
  </si>
  <si>
    <t>555699115</t>
  </si>
  <si>
    <t xml:space="preserve">Fólie z plastů ostatních a speciálně upravené podstřešní a parotěsné folie fólie a rohože Dörken fólie strukturovaná pod plechovou krytinu </t>
  </si>
  <si>
    <t>Poznámka k položce:
8 mm vysoká strukturovaná rohož ve tvaru nopů zajišťuje permanentní omývání spodní strany plechových šárů vzduchem. Nopovaná struktura funguje jako drenážní vrstva a spolehlivě odvádí vlhkost. Díky symetrickému uspořádání nopů lze přířezy fólie při řešení detailů použít bez ohledu na směr pokládky. Tenká vlákna rohože nezadržují vodu pod plechovou krytinou. Zvuk deště nebo padajících krup je tlumen až o 15 dB! Hodnota rd nosného pásu cca.0,02 m umožňuje prostup případné zbytkové vlhkosti z krokví a bednění mimo střechu.</t>
  </si>
  <si>
    <t>18</t>
  </si>
  <si>
    <t>622321141</t>
  </si>
  <si>
    <t>Vápenocementová omítka štuková dvouvrstvá vnějších stěn nanášená ručně</t>
  </si>
  <si>
    <t>-331453993</t>
  </si>
  <si>
    <t>Omítka vápenocementová vnějších ploch nanášená ručně dvouvrstvá, tloušťky jádrové omítky do 15 mm a tloušťky štuku do 3 mm štuková stěn</t>
  </si>
  <si>
    <t xml:space="preserve">Poznámka k souboru cen:
1. Pro ocenění nanášení omítky v tloušťce jádrové omítky přes 15 mm se použije příplatek za každých     dalších i započatých 5 mm. 2. Podkladní a spojovací vrstvy se oceňují cenami souboru cen 62.13-1... této části katalogu. </t>
  </si>
  <si>
    <t>Poznámka k položce:
Vnější omítka zazdívaných otvorů</t>
  </si>
  <si>
    <t>19</t>
  </si>
  <si>
    <t>629991012</t>
  </si>
  <si>
    <t>Zakrytí výplní otvorů fólií přilepenou na začišťovací lišty</t>
  </si>
  <si>
    <t>162231133</t>
  </si>
  <si>
    <t>Zakrytí vnějších ploch před znečištěním včetně pozdějšího odkrytí výplní otvorů a svislých ploch fólií přilepenou na začišťovací lištu</t>
  </si>
  <si>
    <t xml:space="preserve">Poznámka k souboru cen:
1. V ceně -1012 nejsou započteny náklady na dodávku a montáž začišťovací lišty; tyto se oceňují     cenou 622 14-3004 této části katalogu a materiálem ve specifikaci. </t>
  </si>
  <si>
    <t>1,8*1,8*23</t>
  </si>
  <si>
    <t>2,66+2,99+3,82+3,90 "vrata"</t>
  </si>
  <si>
    <t>2,77+3,36+3,88+3,93 "vrata"</t>
  </si>
  <si>
    <t>20</t>
  </si>
  <si>
    <t>631312141</t>
  </si>
  <si>
    <t>Doplnění rýh v dosavadních mazaninách betonem prostým</t>
  </si>
  <si>
    <t>m3</t>
  </si>
  <si>
    <t>1609823481</t>
  </si>
  <si>
    <t>Doplnění dosavadních mazanin prostým betonem s dodáním hmot, bez potěru, plochy jednotlivě rýh v dosavadních mazaninách</t>
  </si>
  <si>
    <t>Poznámka k položce:
Zapravení rýhy v podlaze po vybourání zazdívaných vrat</t>
  </si>
  <si>
    <t>2,66*0,15*0,1*2</t>
  </si>
  <si>
    <t>632451023</t>
  </si>
  <si>
    <t>Vyrovnávací potěr tl do 40 mm z MC 15 provedený v pásu</t>
  </si>
  <si>
    <t>-156174098</t>
  </si>
  <si>
    <t>Potěr cementový vyrovnávací z malty (MC-15) v pásu o průměrné (střední) tl. přes 30 do 40 mm
Vyrovnání podkladu vnitřních parapetů</t>
  </si>
  <si>
    <t xml:space="preserve">Poznámka k souboru cen:
1. Užití cen –1021 až –1024 – viz poznámka č. 1 souboru cen 632 45-01. 2. Užití cen –1031 až –1034 – viz poznámka č. 2 a 3 souboru cen 632 45-01. 3. V cenách jsou započteny i náklady na základní stržení povrchu potěru s urovnáním vibrační lištou     nebo dřevěným hladítkem. </t>
  </si>
  <si>
    <t>1,8*0,5*23</t>
  </si>
  <si>
    <t>Ostatní konstrukce a práce, bourání</t>
  </si>
  <si>
    <t>22</t>
  </si>
  <si>
    <t>949101111</t>
  </si>
  <si>
    <t>Lešení pomocné pro objekty pozemních staveb s lešeňovou podlahou v do 1,9 m zatížení do 150 kg/m2</t>
  </si>
  <si>
    <t>-378348283</t>
  </si>
  <si>
    <t>Lešení pomocné pracovní pro objekty pozemních staveb pro zatížení do 150 kg/m2, o výšce lešeňové podlahy do 1,9 m</t>
  </si>
  <si>
    <t xml:space="preserve">Poznámka k souboru cen:
1. V ceně jsou započteny i náklady na montáž, opotřebení a demontáž lešení. 2. V ceně nejsou započteny náklady na manipulaci s lešením; tyto jsou již zahrnuty v cenách     příslušných stavebních prací. 3. Množství měrných jednotek se určuje m2 podlahové plochy, na které se práce provádí. </t>
  </si>
  <si>
    <t>23</t>
  </si>
  <si>
    <t>965042231</t>
  </si>
  <si>
    <t>Bourání podkladů pod dlažby nebo mazanin betonových nebo z litého asfaltu tl přes 100 mm pl do 4 m2</t>
  </si>
  <si>
    <t>-2072006237</t>
  </si>
  <si>
    <t>Bourání podkladů pod dlažby nebo litých celistvých podlah a mazanin betonových nebo z litého asfaltu tl. přes 100 mm, plochy do 4 m2
Vybourání podlahy pod zazdívkou otvorů vrat</t>
  </si>
  <si>
    <t>Poznámka k položce:
Vybourání podlahy pod zazdívanými otvory vrat</t>
  </si>
  <si>
    <t>2,66*0,6*0,15*2</t>
  </si>
  <si>
    <t>24</t>
  </si>
  <si>
    <t>965049112</t>
  </si>
  <si>
    <t>Příplatek k bourání betonových mazanin za bourání se svařovanou sítí tl přes 100 mm</t>
  </si>
  <si>
    <t>351210738</t>
  </si>
  <si>
    <t>Bourání podkladů pod dlažby nebo litých celistvých podlah a mazanin Příplatek k cenám za bourání mazanin betonových se svařovanou sítí, tl. přes 100 mm</t>
  </si>
  <si>
    <t>25</t>
  </si>
  <si>
    <t>973031825</t>
  </si>
  <si>
    <t>Vysekání kapes ve zdivu cihelném na MV nebo MVC pro zavázání zdí tl do 450 mm</t>
  </si>
  <si>
    <t>1685022048</t>
  </si>
  <si>
    <t>Vysekání výklenků nebo kapes ve zdivu z cihel na maltu vápennou nebo vápenocementovou kapes pro zavázání nových zdí, tl. do 450 mm</t>
  </si>
  <si>
    <t>Poznámka k položce:
Zazdívání otvorů vrat</t>
  </si>
  <si>
    <t>2,77*4</t>
  </si>
  <si>
    <t>26</t>
  </si>
  <si>
    <t>977312113</t>
  </si>
  <si>
    <t>Řezání stávajících betonových mazanin vyztužených hl do 150 mm</t>
  </si>
  <si>
    <t>-480584142</t>
  </si>
  <si>
    <t>Řezání stávajících betonových mazanin s vyztužením hloubky přes 100 do 150 mm</t>
  </si>
  <si>
    <t>2,660*4</t>
  </si>
  <si>
    <t>27</t>
  </si>
  <si>
    <t>967031142</t>
  </si>
  <si>
    <t>Přisekání rovných ostění v cihelném zdivu na MC</t>
  </si>
  <si>
    <t>5924507</t>
  </si>
  <si>
    <t>Přisekání (špicování) plošné nebo rovných ostění zdiva z cihel pálených rovných ostění, bez odstupu, po hrubém vybourání otvorů, na maltu cementovou</t>
  </si>
  <si>
    <t>1,8*0,5*23*2</t>
  </si>
  <si>
    <t>28</t>
  </si>
  <si>
    <t>968062246</t>
  </si>
  <si>
    <t>Vybourání dřevěných rámů oken jednoduchých včetně křídel pl do 4 m2</t>
  </si>
  <si>
    <t>1981257382</t>
  </si>
  <si>
    <t>Vybourání dřevěných rámů oken s křídly, dveřních zárubní, vrat, stěn, ostění nebo obkladů rámů oken s křídly jednoduchých, plochy do 4 m2</t>
  </si>
  <si>
    <t xml:space="preserve">Poznámka k souboru cen:
1. V cenách -2244 až -2747 jsou započteny i náklady na vyvěšení křídel. </t>
  </si>
  <si>
    <t>1,8*1,8*(10+6) "okna vnitřní"</t>
  </si>
  <si>
    <t>29</t>
  </si>
  <si>
    <t>968072246</t>
  </si>
  <si>
    <t>Vybourání kovových rámů oken jednoduchých včetně křídel pl do 4 m2</t>
  </si>
  <si>
    <t>-59441173</t>
  </si>
  <si>
    <t>Vybourání kovových rámů oken s křídly, dveřních zárubní, vrat, stěn, ostění nebo obkladů okenních rámů s křídly jednoduchých, plochy do 4 m2</t>
  </si>
  <si>
    <t xml:space="preserve">Poznámka k souboru cen:
1. V cenách -2244 až -2559 jsou započteny i náklady na vyvěšení křídel. 2. Cenou -2641 se oceňuje i vybourání nosné ocelové konstrukce pro sádrokartonové příčky. </t>
  </si>
  <si>
    <t>1,8*1,8*(15+8) "okna vnější"</t>
  </si>
  <si>
    <t>30</t>
  </si>
  <si>
    <t>968072559</t>
  </si>
  <si>
    <t>Vybourání kovových vrat pl přes 5 m2</t>
  </si>
  <si>
    <t>-1090075652</t>
  </si>
  <si>
    <t>Vybourání kovových rámů oken s křídly, dveřních zárubní, vrat, stěn, ostění nebo obkladů vrat, mimo posuvných a skládacích, plochy přes 5 m2</t>
  </si>
  <si>
    <t>4*2,66*2,77+2,99*3,36+3,82*3,88+3,9*3,93</t>
  </si>
  <si>
    <t>997</t>
  </si>
  <si>
    <t>Přesun sutě</t>
  </si>
  <si>
    <t>31</t>
  </si>
  <si>
    <t>997013211</t>
  </si>
  <si>
    <t>Vnitrostaveništní doprava suti a vybouraných hmot pro budovy v do 6 m ručně</t>
  </si>
  <si>
    <t>t</t>
  </si>
  <si>
    <t>-22208854</t>
  </si>
  <si>
    <t>Vnitrostaveništní doprava suti a vybouraných hmot vodorovně do 50 m svisle ručně (nošením po schodech) pro budovy a haly výšky do 6 m</t>
  </si>
  <si>
    <t xml:space="preserve">Poznámka k souboru cen:
1. V cenách -3111 až -3217 jsou započteny i náklady na:     a) vodorovnou dopravu na uvedenou vzdálenost,     b) svislou dopravu pro uvedenou výšku budovy,     c) naložení na vodorovný dopravní prostředek pro odvoz na skládku nebo meziskládku,     d) náklady na rozhrnutí a urovnání suti na dopravním prostředku. 2. Jestliže se pro svislý přesun použije shoz nebo zařízení investora (např. výtah v budově), užije     se pro ocenění dopravy suti cena -3111 (pro nejmenší výšku, tj. 6 m). 3. Montáž, demontáž a pronájem shozu se ocení cenami souboru cen 997 01-33 Shoz suti. </t>
  </si>
  <si>
    <t>32</t>
  </si>
  <si>
    <t>997013501</t>
  </si>
  <si>
    <t>Odvoz suti a vybouraných hmot na skládku nebo meziskládku do 1 km se složením</t>
  </si>
  <si>
    <t>-1645824054</t>
  </si>
  <si>
    <t>Odvoz suti a vybouraných hmot na skládku nebo meziskládku se složením, na vzdálenost do 1 km</t>
  </si>
  <si>
    <t xml:space="preserve">Poznámka k souboru cen: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</si>
  <si>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33</t>
  </si>
  <si>
    <t>997013509</t>
  </si>
  <si>
    <t>Příplatek k odvozu suti a vybouraných hmot na skládku ZKD 1 km přes 1 km</t>
  </si>
  <si>
    <t>-2048969409</t>
  </si>
  <si>
    <t>Odvoz suti a vybouraných hmot na skládku nebo meziskládku se složením, na vzdálenost Příplatek k ceně za každý další i započatý 1 km přes 1 km</t>
  </si>
  <si>
    <t>13,365*15</t>
  </si>
  <si>
    <t>34</t>
  </si>
  <si>
    <t>997013831</t>
  </si>
  <si>
    <t>Poplatek za uložení stavebního směsného odpadu na skládce (skládkovné)</t>
  </si>
  <si>
    <t>1101815835</t>
  </si>
  <si>
    <t>Poplatek za uložení stavebního odpadu na skládce (skládkovné) směsného</t>
  </si>
  <si>
    <t xml:space="preserve">Poznámka k souboru cen:
1. Ceny uvedené v souboru lze po dohodě upravit podle místních podmínek.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</si>
  <si>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35</t>
  </si>
  <si>
    <t>997211611</t>
  </si>
  <si>
    <t>Nakládání suti na dopravní prostředky pro vodorovnou dopravu</t>
  </si>
  <si>
    <t>-1311365545</t>
  </si>
  <si>
    <t>Nakládání suti nebo vybouraných hmot na dopravní prostředky pro vodorovnou dopravu suti</t>
  </si>
  <si>
    <t>12,390-7,779</t>
  </si>
  <si>
    <t>36</t>
  </si>
  <si>
    <t>997211612</t>
  </si>
  <si>
    <t>Nakládání vybouraných hmot na dopravní prostředky pro vodorovnou dopravu</t>
  </si>
  <si>
    <t>-1624262325</t>
  </si>
  <si>
    <t>Nakládání suti nebo vybouraných hmot na dopravní prostředky pro vodorovnou dopravu vybouraných hmot</t>
  </si>
  <si>
    <t>1,4+2,754+3,625</t>
  </si>
  <si>
    <t>998</t>
  </si>
  <si>
    <t>Přesun hmot</t>
  </si>
  <si>
    <t>37</t>
  </si>
  <si>
    <t>998011001</t>
  </si>
  <si>
    <t>Přesun hmot pro budovy zděné v do 6 m</t>
  </si>
  <si>
    <t>881874993</t>
  </si>
  <si>
    <t>Přesun hmot pro budovy občanské výstavby, bydlení, výrobu a služby s nosnou svislou konstrukcí zděnou z cihel, tvárnic nebo kamene vodorovná dopravní vzdálenost do 100 m pro budovy výšky do 6 m</t>
  </si>
  <si>
    <t xml:space="preserve">Poznámka k souboru cen:
1. Ceny -7001 až -7006 lze použít v případě, kdy dochází ke ztížení přesunu např. tím, že není     možné instalovat jeřáb. 2. K cenám -7001 až -7006 lze použít příplatky za zvětšený přesun -1014 až -1019, -2034 až -2039     nebo -2114 až 2119. 3. Jestliže pro svislý přesun používá zařízení investora (např. výtah v budově), užijí se pro     ocenění přesunu hmot ceny stanovené pro nejmenší výšku, tj. 6 m. </t>
  </si>
  <si>
    <t>PSV</t>
  </si>
  <si>
    <t>Práce a dodávky PSV</t>
  </si>
  <si>
    <t>711</t>
  </si>
  <si>
    <t>Izolace proti vodě, vlhkosti a plynům</t>
  </si>
  <si>
    <t>38</t>
  </si>
  <si>
    <t>711141559</t>
  </si>
  <si>
    <t>Provedení izolace proti zemní vlhkosti pásy přitavením vodorovné NAIP</t>
  </si>
  <si>
    <t>704687497</t>
  </si>
  <si>
    <t>Provedení izolace proti zemní vlhkosti pásy přitavením NAIP na ploše vodorovné V
Izolace proti zemní vlhkosti pod zadívanými otvory vrat</t>
  </si>
  <si>
    <t xml:space="preserve">Poznámka k souboru cen:
1. Izolace plochy jednotlivě do 10 m2 se oceňují skladebně cenou příslušné izolace a cenou 711     19-9097 Příplatek za plochu do 10 m2. </t>
  </si>
  <si>
    <t>Poznámka k položce:
dplnění izolace pod zazdívkou otvorů vrat</t>
  </si>
  <si>
    <t>2,66*0,6*2</t>
  </si>
  <si>
    <t>39</t>
  </si>
  <si>
    <t>711199097</t>
  </si>
  <si>
    <t>Příplatek k izolacím proti zemní vlhkosti za plochu do 10 m2 pásy přitavením NAIP nebo termoplasty</t>
  </si>
  <si>
    <t>35379990</t>
  </si>
  <si>
    <t>Příplatek k cenám provedení izolace proti zemní vlhkosti za plochu do 10 m2 pásy přitavením NAIP nebo termoplasty</t>
  </si>
  <si>
    <t xml:space="preserve">Poznámka k souboru cen:
1. Cenami lze oceňovat jen tehdy, nepřesáhne-li součet souvislé plochy vodorovné a svislé izolační     vrstvy 10 m2. </t>
  </si>
  <si>
    <t>40</t>
  </si>
  <si>
    <t>628311160</t>
  </si>
  <si>
    <t>pás těžký asfaltovaný natavovací</t>
  </si>
  <si>
    <t>784255177</t>
  </si>
  <si>
    <t>pásy těžké asfaltované vložka strojní lepenka IPA400/H-PE S40 role/10m2</t>
  </si>
  <si>
    <t>3,192*1,15 'Přepočtené koeficientem množství</t>
  </si>
  <si>
    <t>41</t>
  </si>
  <si>
    <t>998711101</t>
  </si>
  <si>
    <t>Přesun hmot tonážní pro izolace proti vodě, vlhkosti a plynům v objektech výšky do 6 m</t>
  </si>
  <si>
    <t>-1121725150</t>
  </si>
  <si>
    <t>Přesun hmot pro izolace proti vodě, vlhkosti a plynům stanovený z hmotnosti přesunovaného materiálu vodorovná dopravní vzdálenost do 50 m v objektech výšky do 6 m</t>
  </si>
  <si>
    <t xml:space="preserve">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</si>
  <si>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764</t>
  </si>
  <si>
    <t>Konstrukce klempířské</t>
  </si>
  <si>
    <t>42</t>
  </si>
  <si>
    <t>764002851</t>
  </si>
  <si>
    <t>Demontáž oplechování parapetů do suti</t>
  </si>
  <si>
    <t>-246192271</t>
  </si>
  <si>
    <t>Demontáž klempířských konstrukcí oplechování parapetů do suti</t>
  </si>
  <si>
    <t>1,8*(15+8)</t>
  </si>
  <si>
    <t>43</t>
  </si>
  <si>
    <t>764216604</t>
  </si>
  <si>
    <t>Oplechování rovných parapetů mechanicky kotvené z Pz s povrchovou úpravou rš 330 mm</t>
  </si>
  <si>
    <t>1732900239</t>
  </si>
  <si>
    <t>Oplechování parapetů z pozinkovaného plechu s povrchovou úpravou rovných mechanicky kotvené, bez rohů rš 330 mm</t>
  </si>
  <si>
    <t>1,9*23</t>
  </si>
  <si>
    <t>44</t>
  </si>
  <si>
    <t>998764101</t>
  </si>
  <si>
    <t>Přesun hmot tonážní pro konstrukce klempířské v objektech v do 6 m</t>
  </si>
  <si>
    <t>136162141</t>
  </si>
  <si>
    <t>Přesun hmot pro konstrukce klempířské stanovený z hmotnosti přesunovaného materiálu vodorovná dopravní vzdálenost do 50 m v objektech výšky do 6 m</t>
  </si>
  <si>
    <t xml:space="preserve">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</si>
  <si>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766</t>
  </si>
  <si>
    <t>Konstrukce truhlářské</t>
  </si>
  <si>
    <t>45</t>
  </si>
  <si>
    <t>766622116</t>
  </si>
  <si>
    <t>Montáž plastových oken plochy přes 1 m2 pevných výšky do 2,5 m s rámem do zdiva</t>
  </si>
  <si>
    <t>1870247768</t>
  </si>
  <si>
    <t>Montáž oken plastových včetně montáže rámu na polyuretanovou pěnu plochy přes 1 m2 pevných do zdiva, výšky přes 1,5 do 2,5 m</t>
  </si>
  <si>
    <t xml:space="preserve">Poznámka k souboru cen:
1. V cenách montáže oken jsou započteny i náklady na zaměření, vyklínování, horizontální i     vertikální vyrovnání okenního rámu, ukotvení a vyplnění spáry mezi rámem a ostěním polyuretanovou     pěnou, včetně zednického začištění. 2. Tepelnou izolaci mezi ostěním a rámem okna je možné ocenit položkami 766 62 - 9 . . Příplatek k     cenám za tepelnou izolaci mezi ostěním a rámem okna jsou započteny náklady na izolaci vnější i     vnitřní. 3. Délka izolace se určuje v metrech délky rámu okna. </t>
  </si>
  <si>
    <t>46</t>
  </si>
  <si>
    <t>611430900X</t>
  </si>
  <si>
    <t>okno plastové jednodílné, pevné zasklení 180x180 cm</t>
  </si>
  <si>
    <t>kus</t>
  </si>
  <si>
    <t>-654505775</t>
  </si>
  <si>
    <t>okna a dveře balkónové z plastů okna a dveře plastové  okna jednodílná s pevným zasklením 180 x 180 cm.
Uw = 1,1 W/m2K
Barva oboustranná, modrá</t>
  </si>
  <si>
    <t>47</t>
  </si>
  <si>
    <t>611400300X</t>
  </si>
  <si>
    <t>okno plastové dvoukřídlé pevné +otvíravé a vyklápěcí 180 x 180 cm</t>
  </si>
  <si>
    <t>1316437983</t>
  </si>
  <si>
    <t>okna a dveře balkónové z plastů okna plastová dvoukřídlé pevné+otvíravé a vyklápěcí  Uw=1,1 W/m2K, 180 x 180 cm
oboustranná barva</t>
  </si>
  <si>
    <t>48</t>
  </si>
  <si>
    <t>766694113</t>
  </si>
  <si>
    <t>Montáž parapetních desek dřevěných nebo plastových šířky do 30 cm délky do 2,6 m</t>
  </si>
  <si>
    <t>1466252885</t>
  </si>
  <si>
    <t>Montáž ostatních truhlářských konstrukcí parapetních desek dřevěných nebo plastových šířky do 300 mm, délky přes 1600 do 2600 mm</t>
  </si>
  <si>
    <t xml:space="preserve">Poznámka k souboru cen:
1. Cenami -8111 a -8112 se oceňuje montáž vrat oboru JKPOV 611. 2. Cenami -97 . . nelze oceňovat venkovní krycí lišty balkónových dveří; tato montáž se oceňuje     cenou -1610. </t>
  </si>
  <si>
    <t>49</t>
  </si>
  <si>
    <t>611444020</t>
  </si>
  <si>
    <t>parapet plastový vnitřní komůrkový 30,5 x 2 x 100 cm</t>
  </si>
  <si>
    <t>141568674</t>
  </si>
  <si>
    <t>okna a dveře balkónové z plastů parapety plastové vnitřní - komůrkové š x tl. x l (šířka x tloušťka x délka) 30,5 x 2 x 100 cm</t>
  </si>
  <si>
    <t>23*1,9</t>
  </si>
  <si>
    <t>50</t>
  </si>
  <si>
    <t>611444150</t>
  </si>
  <si>
    <t>koncovka k parapetu plastovému vnitřnímu 1 pár</t>
  </si>
  <si>
    <t>-719276551</t>
  </si>
  <si>
    <t>okna a dveře balkónové z plastů koncovka k parapetu plastovému vnitřnímu 1 pár</t>
  </si>
  <si>
    <t>51</t>
  </si>
  <si>
    <t>998766101</t>
  </si>
  <si>
    <t>Přesun hmot tonážní pro konstrukce truhlářské v objektech v do 6 m</t>
  </si>
  <si>
    <t>-363038750</t>
  </si>
  <si>
    <t>Přesun hmot pro konstrukce truhlářské stanovený z hmotnosti přesunovaného materiálu vodorovná dopravní vzdálenost do 50 m v objektech výšky do 6 m</t>
  </si>
  <si>
    <t xml:space="preserve">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 </t>
  </si>
  <si>
    <t>767</t>
  </si>
  <si>
    <t>Konstrukce zámečnické</t>
  </si>
  <si>
    <t>52</t>
  </si>
  <si>
    <t>767651112</t>
  </si>
  <si>
    <t>Montáž vrat garážových sekčních zajížděcích pod strop plochy do 9 m2</t>
  </si>
  <si>
    <t>294258332</t>
  </si>
  <si>
    <t>Montáž vrat garážových sekčních zajížděcích pod strop, plochy přes 6 do 9 m2</t>
  </si>
  <si>
    <t xml:space="preserve">Poznámka k souboru cen:
1. V cenách -1126 a -1131 nejsou započteny náklady na zajištění přívodu elektrické energie; tyto se     oceňují cenami části A 04 Montáž vodičů měďěných katalogu 800-741 Elektromontážní práce, nebo části     A 08 katalogu 21-M Elektromontážní práce - silnoproud. 2. Cenami -7210 až -7340 nelze oceňovat montáž vrat s elektrickým, pneumatickým nebo hydraulickým     ovládáním. 3. V cenách -1210 až -7523 je započtena i montáž dokončení okování dvířek průchodových. 4. V cenách -1210 až -7523 není započtena montáž elektromagnetického stavěče křídel vrat; tyto     práce se oceňují cenou 767 64-6593 Montáž stavěče křídel. </t>
  </si>
  <si>
    <t>53</t>
  </si>
  <si>
    <t>553X458690.02</t>
  </si>
  <si>
    <t>vrata garážová sekční zateplená lamelová 2660 x 2770 mm s integrovanými dveřmi</t>
  </si>
  <si>
    <t>-1855235983</t>
  </si>
  <si>
    <t>výplně otvorů staveb - kovové vrata garážová sekční zateplená lamelová s integrovanými dveřmi se sníženým prahem, rozměry stavebního otvoru 2660 x 2770 mm
Prosvětlovací pás v jedné řadě
Uw = 1,2 W/m2K
Jednostranná barva - modrá</t>
  </si>
  <si>
    <t>54</t>
  </si>
  <si>
    <t>553X458690.01</t>
  </si>
  <si>
    <t>vrata garážová sekční zateplená lamelová 2660 x 2770 mm</t>
  </si>
  <si>
    <t>1090103806</t>
  </si>
  <si>
    <t>výplně otvorů staveb - kovové vrata garážová sekční zateplená lamelová rozměry stavebního otvoru 2660 x 2770 mm
Prosvětlovací pás v jedné řadě
Uw = 1,2 W/m2K
Jednostranná barva - modrá</t>
  </si>
  <si>
    <t>55</t>
  </si>
  <si>
    <t>767651113</t>
  </si>
  <si>
    <t>Montáž vrat garážových sekčních zajížděcích pod strop plochy do 13 m2</t>
  </si>
  <si>
    <t>-177394998</t>
  </si>
  <si>
    <t>Montáž vrat garážových sekčních zajížděcích pod strop, plochy přes 9 do 13 m2</t>
  </si>
  <si>
    <t>56</t>
  </si>
  <si>
    <t>553X458710.03</t>
  </si>
  <si>
    <t>vrata garážová sekční zateplená lamelová 2990 x 3360 mm s integrovanými dveřmi</t>
  </si>
  <si>
    <t>-30043045</t>
  </si>
  <si>
    <t>výplně otvorů staveb - kovové vrata garážová sekční zateplená lamelová s integrovanými dveřmi se sníženým prahem, rozměry stavebního otvoru 2990 x 3360 mm
Prosvětlovací pás v jedné řadě
Uw = 1,2 W/m2K
Jednostranná barva - modrá</t>
  </si>
  <si>
    <t>57</t>
  </si>
  <si>
    <t>767651114</t>
  </si>
  <si>
    <t>Montáž vrat garážových sekčních zajížděcích pod strop plochy přes 13 m2</t>
  </si>
  <si>
    <t>-669875546</t>
  </si>
  <si>
    <t>Montáž vrat garážových sekčních zajížděcích pod strop, plochy přes 13 m2</t>
  </si>
  <si>
    <t>58</t>
  </si>
  <si>
    <t>553X458710.04</t>
  </si>
  <si>
    <t>vrata garážová sekční zateplená lamelová 3820 x 3880 mm s integrovanými dveřmi</t>
  </si>
  <si>
    <t>-348485598</t>
  </si>
  <si>
    <t>výplně otvorů staveb - kovové vrata garážová sekční zateplená lamelová s integrovanými dveřmi se sníženým prahem, rozměry stavebního otvoru 3820 x 3880 mm
Prosvětlovací pás v jedné řadě
Uw = 1,2 W/m2K
Jednostranná barva - modrá</t>
  </si>
  <si>
    <t>59</t>
  </si>
  <si>
    <t>553X458710.05</t>
  </si>
  <si>
    <t>vrata garážová sekční zateplená lamelová 3900 x 3930 mm s integrovanými dveřmi</t>
  </si>
  <si>
    <t>-438235885</t>
  </si>
  <si>
    <t>60</t>
  </si>
  <si>
    <t>767651126</t>
  </si>
  <si>
    <t>Montáž vrat garážových sekčních elektrického stropního pohonu</t>
  </si>
  <si>
    <t>-1374706278</t>
  </si>
  <si>
    <t>Montáž vrat garážových příslušenství sekčních vrat elektrického pohonu</t>
  </si>
  <si>
    <t>61</t>
  </si>
  <si>
    <t>553458780</t>
  </si>
  <si>
    <t>příslušenství garážových vrat pohon stropní elektrický nad 6 m2</t>
  </si>
  <si>
    <t>1280934050</t>
  </si>
  <si>
    <t>výplně otvorů staveb - kovové vrata garážová sekční zateplená příslušenství ke garažovým vratům pohon stropní elektrický nad 6 m2 s dlouhou kolejnicí.
sériové vybavení výrobku:
integrovaný 3 kanálový obousměrný přijímač, 5 tlačítkový ruční dálkový ovladač, 7 segmentový displej, bezpečnostní tlaková vypínací nastavitelná automatika, rychlé vnitřní nouzové odblokování, nastavitelné integrované osvětlení garáže spínatelné dálkově, sada kování pro sekční vrata, mechanická pojistka proti násilnému vniknutí, nastavitelný plynulý rozjezd a zastavení, nastavitelné automatické zavírání s prodlevou 30-180 s, nastavitelné částečné otevírání, světelná závora.</t>
  </si>
  <si>
    <t>62</t>
  </si>
  <si>
    <t>998767101</t>
  </si>
  <si>
    <t>Přesun hmot tonážní pro zámečnické konstrukce v objektech v do 6 m</t>
  </si>
  <si>
    <t>-644478322</t>
  </si>
  <si>
    <t>Přesun hmot pro zámečnické konstrukce stanovený z hmotnosti přesunovaného materiálu vodorovná dopravní vzdálenost do 50 m v objektech výšky do 6 m</t>
  </si>
  <si>
    <t xml:space="preserve">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-7181 pro přesun prováděný bez použití mechanizace, tj. za ztížených podmínek,     lze použít pouze pro hmotnost materiálu, která se tímto způsobem skutečně přemísťuje. </t>
  </si>
  <si>
    <t>784</t>
  </si>
  <si>
    <t>Dokončovací práce - malby a tapety</t>
  </si>
  <si>
    <t>63</t>
  </si>
  <si>
    <t>784111013</t>
  </si>
  <si>
    <t>Obroušení podkladu omítnutého v místnostech výšky do 5,00 m</t>
  </si>
  <si>
    <t>-1207979281</t>
  </si>
  <si>
    <t>Obroušení podkladu omítky v místnostech výšky přes 3,80 do 5,00 m</t>
  </si>
  <si>
    <t>1,8*0,3*25 "nadpraží okna"</t>
  </si>
  <si>
    <t>(2,77+3,36+3,88+3,93)*0,3*2 "ostění okna"</t>
  </si>
  <si>
    <t>64</t>
  </si>
  <si>
    <t>784121003</t>
  </si>
  <si>
    <t>Oškrabání malby v mísnostech výšky do 5,00 m</t>
  </si>
  <si>
    <t>1281849640</t>
  </si>
  <si>
    <t>Oškrabání malby v místnostech výšky přes 3,80 do 5,00 m</t>
  </si>
  <si>
    <t xml:space="preserve">Poznámka k souboru cen:
1. Cenami souboru cen se oceňuje jakýkoli počet současně škrabaných vrstev barvy. </t>
  </si>
  <si>
    <t>99+125+49+40+26</t>
  </si>
  <si>
    <t>65</t>
  </si>
  <si>
    <t>784181123</t>
  </si>
  <si>
    <t>Hloubková jednonásobná penetrace podkladu v místnostech výšky do 5,00 m</t>
  </si>
  <si>
    <t>-319429849</t>
  </si>
  <si>
    <t>Penetrace podkladu jednonásobná hloubková v místnostech výšky přes 3,80 do 5,00 m</t>
  </si>
  <si>
    <t>14,736 "zazděné otvory"</t>
  </si>
  <si>
    <t>66</t>
  </si>
  <si>
    <t>784221103</t>
  </si>
  <si>
    <t>Dvojnásobné bílé malby  ze směsí za sucha dobře otěruvzdorných v místnostech do 5,00 m</t>
  </si>
  <si>
    <t>734975525</t>
  </si>
  <si>
    <t>Malby z malířských směsí otěruvzdorných za sucha dvojnásobné, bílé za sucha otěruvzdorné dobře v místnostech výšky přes 3,80 do 5,00 m</t>
  </si>
  <si>
    <t>67</t>
  </si>
  <si>
    <t>784191001</t>
  </si>
  <si>
    <t>Čištění vnitřních ploch oken nebo balkonových dveří jednoduchých po provedení malířských prací</t>
  </si>
  <si>
    <t>-424609748</t>
  </si>
  <si>
    <t>Čištění vnitřních ploch hrubý úklid po provedení malířských prací omytím oken nebo balkonových dveří jednoduchých</t>
  </si>
  <si>
    <t>1,8*1,8*25</t>
  </si>
  <si>
    <t>2,99*3,36</t>
  </si>
  <si>
    <t>3,82*3,88</t>
  </si>
  <si>
    <t>3,9*3,93</t>
  </si>
  <si>
    <t>Objekt:</t>
  </si>
  <si>
    <t>Z_15_065 - Výměna výplní otvorů budovy č.p. 97, Čechtín</t>
  </si>
  <si>
    <t>VRN - Vedlejší rozpočtové náklady</t>
  </si>
  <si>
    <t xml:space="preserve">    VRN4 - Inženýrská činnost</t>
  </si>
  <si>
    <t>VRN</t>
  </si>
  <si>
    <t>Vedlejší rozpočtové náklady</t>
  </si>
  <si>
    <t>VRN4</t>
  </si>
  <si>
    <t>Inženýrská činnost</t>
  </si>
  <si>
    <t>045002000</t>
  </si>
  <si>
    <t>Kompletační a koordinační činnost</t>
  </si>
  <si>
    <t>%</t>
  </si>
  <si>
    <t>1024</t>
  </si>
  <si>
    <t>-534610993</t>
  </si>
  <si>
    <t>Hlavní tituly průvodních činností a nákladů inženýrská činnost kompletační a koordinační činnost</t>
  </si>
  <si>
    <t>1) Rekapitulace stavby</t>
  </si>
  <si>
    <t>2) Rekapitulace objektů stavby a soupisů prací</t>
  </si>
  <si>
    <t>/</t>
  </si>
  <si>
    <t>1) Krycí list soupisu</t>
  </si>
  <si>
    <t>2) Rekapitulace</t>
  </si>
  <si>
    <t>3) Soupis prací</t>
  </si>
  <si>
    <t>Rekapitulace stavby</t>
  </si>
  <si>
    <t>Struktura údajů, formát souboru a metodika pro zpracování</t>
  </si>
  <si>
    <t>Struktura</t>
  </si>
  <si>
    <t>Soubor je složen ze záložky Rekapitulace stavby a záložek s názvem soupisu prací pro jednotlivé objekty ve formátu XLS. Každá ze záložek přitom obsahuje</t>
  </si>
  <si>
    <t>ještě samostatné sestavy vymezené orámovaním a nadpisem sestavy.</t>
  </si>
  <si>
    <r>
      <rPr>
        <i/>
        <sz val="9"/>
        <rFont val="Trebuchet MS"/>
        <family val="2"/>
        <charset val="238"/>
      </rPr>
      <t xml:space="preserve">Rekapitulace stavby </t>
    </r>
    <r>
      <rPr>
        <sz val="9"/>
        <rFont val="Trebuchet MS"/>
        <family val="2"/>
        <charset val="238"/>
      </rPr>
      <t>obsahuje sestavu Rekapitulace stavby a Rekapitulace objektů stavby a soupisů prací.</t>
    </r>
  </si>
  <si>
    <r>
      <t xml:space="preserve">V sestavě </t>
    </r>
    <r>
      <rPr>
        <b/>
        <sz val="9"/>
        <rFont val="Trebuchet MS"/>
        <family val="2"/>
        <charset val="238"/>
      </rPr>
      <t>Rekapitulace stavby</t>
    </r>
    <r>
      <rPr>
        <sz val="9"/>
        <rFont val="Trebuchet MS"/>
        <family val="2"/>
        <charset val="238"/>
      </rPr>
      <t xml:space="preserve"> jsou uvedeny informace identifikující předmět veřejné zakázky na stavební práce, KSO, CC-CZ, CZ-CPV, CZ-CPA a rekapitulaci </t>
    </r>
  </si>
  <si>
    <t>celkové nabídkové ceny uchazeče.</t>
  </si>
  <si>
    <r>
      <t xml:space="preserve">V sestavě </t>
    </r>
    <r>
      <rPr>
        <b/>
        <sz val="9"/>
        <rFont val="Trebuchet MS"/>
        <family val="2"/>
        <charset val="238"/>
      </rPr>
      <t>Rekapitulace objektů stavby a soupisů prací</t>
    </r>
    <r>
      <rPr>
        <sz val="9"/>
        <rFont val="Trebuchet MS"/>
        <family val="2"/>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</si>
  <si>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</si>
  <si>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</si>
  <si>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</si>
  <si>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</si>
  <si>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</si>
  <si>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</si>
  <si>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</si>
  <si>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Vedlejší a ostatní náklady</t>
  </si>
  <si>
    <t>OST</t>
  </si>
  <si>
    <t>Ostatní</t>
  </si>
  <si>
    <t>Soupis</t>
  </si>
  <si>
    <t>Soupis prací pro daný typ objektu</t>
  </si>
  <si>
    <r>
      <rPr>
        <i/>
        <sz val="9"/>
        <rFont val="Trebuchet MS"/>
        <family val="2"/>
        <charset val="238"/>
      </rPr>
      <t xml:space="preserve">Soupis prací </t>
    </r>
    <r>
      <rPr>
        <sz val="9"/>
        <rFont val="Trebuchet MS"/>
        <family val="2"/>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</si>
  <si>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</si>
  <si>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family val="2"/>
        <charset val="238"/>
      </rPr>
      <t>Krycí list soupisu</t>
    </r>
    <r>
      <rPr>
        <sz val="9"/>
        <rFont val="Trebuchet MS"/>
        <family val="2"/>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</si>
  <si>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</si>
  <si>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family val="2"/>
        <charset val="238"/>
      </rPr>
      <t>Rekapitulace členění soupisu prací</t>
    </r>
    <r>
      <rPr>
        <sz val="9"/>
        <rFont val="Trebuchet MS"/>
        <family val="2"/>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</si>
  <si>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</si>
  <si>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family val="2"/>
        <charset val="238"/>
      </rPr>
      <t xml:space="preserve">Soupis prací </t>
    </r>
    <r>
      <rPr>
        <sz val="9"/>
        <rFont val="Trebuchet MS"/>
        <family val="2"/>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</si>
  <si>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</si>
  <si>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</si>
  <si>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</si>
  <si>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</si>
  <si>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</si>
  <si>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</si>
  <si>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</si>
  <si>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</si>
  <si>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</si>
  <si>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</si>
  <si>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</si>
  <si>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</si>
  <si>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</si>
  <si>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</si>
  <si>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</si>
  <si>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</si>
  <si>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</si>
  <si>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</si>
  <si>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</si>
  <si>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</si>
  <si>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</si>
  <si>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</si>
  <si>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</si>
  <si>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</si>
  <si>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</si>
  <si>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</si>
  <si>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</si>
  <si>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</si>
  <si>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</si>
  <si>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</si>
  <si>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</si>
  <si>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</si>
  <si>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</si>
  <si>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</si>
  <si>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</si>
  <si>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</si>
  <si>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</si>
  <si>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</si>
  <si>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</si>
  <si>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</si>
  <si>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</si>
  <si>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</si>
  <si>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</si>
  <si>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</si>
  <si>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</si>
  <si>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</si>
  <si>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</si>
  <si>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</si>
  <si>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</si>
  <si>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</si>
  <si>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</si>
  <si>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</si>
  <si>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</si>
  <si>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</si>
  <si>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</si>
  <si>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</si>
  <si>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</si>
  <si>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</si>
  <si>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</si>
  <si>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</si>
  <si>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</si>
  <si>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</si>
  <si>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</si>
  <si>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</si>
  <si>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</si>
  <si>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</si>
  <si>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</si>
  <si>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</si>
  <si>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</si>
  <si>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</si>
  <si>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</si>
  <si>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</si>
  <si>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</si>
  <si>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</si>
  <si>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</si>
  <si>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</si>
  <si>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</si>
  <si>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</si>
  <si>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</si>
  <si>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</si>
  <si>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</si>
  <si>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</si>
  <si>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</si>
  <si>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</si>
  <si>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</si>
  <si>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</si>
  <si>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</si>
  <si>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</si>
  <si>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</si>
  <si>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</si>
  <si>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</si>
  <si>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</si>
  <si>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</si>
  <si>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</si>
  <si>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</si>
  <si>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</si>
  <si>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</si>
  <si>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</si>
  <si>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</si>
  <si>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</si>
  <si>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</si>
  <si>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</si>
  <si>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</si>
  <si>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</si>
  <si>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</si>
  <si>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</si>
  <si>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</si>
  <si>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</si>
  <si>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</si>
  <si>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</si>
  <si>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</si>
  <si>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</si>
  <si>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</si>
  <si>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</si>
  <si>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</si>
  <si>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</si>
  <si>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</si>
  <si>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</si>
  <si>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</si>
  <si>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</si>
  <si>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</si>
  <si>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</si>
  <si>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</si>
  <si>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</si>
  <si>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</si>
  <si>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</si>
  <si>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</si>
  <si>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</si>
  <si>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</si>
  <si>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</si>
  <si>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</si>
  <si>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Datová věta</t>
  </si>
  <si>
    <t>Typ věty</t>
  </si>
  <si>
    <t>Hodnota</t>
  </si>
  <si>
    <t>Význam</t>
  </si>
  <si>
    <t>eGSazbaDPH</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</si>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</sst>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72" formatCode="#,##0.00%"/>
    <numFmt numFmtId="173" formatCode="dd\.mm\.yyyy"/>
    <numFmt numFmtId="174" formatCode="#,##0.00000"/>
    <numFmt numFmtId="175" formatCode="#,##0.000"/>
  </numFmts>
  <fonts count="47">
    <font>
      <sz val="8"/>
      <name val="Trebuchet MS"/>
      <family val="2"/>
    </font>
    <font>
      <sz val="8"/>
      <name val="Trebuchet MS"/>
      <family val="2"/>
    </font>
    <font>
      <sz val="9"/>
      <name val="Trebuchet MS"/>
      <family val="2"/>
    </font>
    <font>
      <b/>
      <sz val="12"/>
      <name val="Trebuchet MS"/>
      <family val="2"/>
    </font>
    <font>
      <sz val="11"/>
      <name val="Trebuchet MS"/>
      <family val="2"/>
    </font>
    <font>
      <b/>
      <sz val="16"/>
      <name val="Trebuchet MS"/>
      <family val="2"/>
    </font>
    <font>
      <b/>
      <sz val="10"/>
      <name val="Trebuchet MS"/>
      <family val="2"/>
    </font>
    <font>
      <b/>
      <sz val="9"/>
      <name val="Trebuchet MS"/>
      <family val="2"/>
    </font>
    <font>
      <b/>
      <sz val="11"/>
      <name val="Trebuchet MS"/>
      <family val="2"/>
    </font>
    <font>
      <b/>
      <sz val="8"/>
      <name val="Trebuchet MS"/>
      <family val="2"/>
    </font>
    <font>
      <sz val="7"/>
      <name val="Trebuchet MS"/>
      <family val="2"/>
    </font>
    <font>
      <sz val="8"/>
      <name val="Trebuchet MS"/>
      <family val="2"/>
      <charset val="238"/>
    </font>
    <font>
      <sz val="10"/>
      <name val="Trebuchet MS"/>
      <family val="2"/>
      <charset val="238"/>
    </font>
    <font>
      <sz val="8"/>
      <name val="Trebuchet MS"/>
      <charset val="238"/>
    </font>
    <font>
      <b/>
      <sz val="16"/>
      <name val="Trebuchet MS"/>
      <family val="2"/>
      <charset val="238"/>
    </font>
    <font>
      <b/>
      <sz val="11"/>
      <name val="Trebuchet MS"/>
      <family val="2"/>
      <charset val="238"/>
    </font>
    <font>
      <sz val="9"/>
      <name val="Trebuchet MS"/>
      <family val="2"/>
      <charset val="238"/>
    </font>
    <font>
      <i/>
      <sz val="9"/>
      <name val="Trebuchet MS"/>
      <family val="2"/>
      <charset val="238"/>
    </font>
    <font>
      <b/>
      <sz val="9"/>
      <name val="Trebuchet MS"/>
      <family val="2"/>
      <charset val="238"/>
    </font>
    <font>
      <sz val="11"/>
      <name val="Trebuchet MS"/>
      <family val="2"/>
      <charset val="238"/>
    </font>
    <font>
      <u/>
      <sz val="11"/>
      <color theme="10"/>
      <name val="Calibri"/>
      <family val="2"/>
    </font>
    <font>
      <sz val="8"/>
      <color rgb="FF969696"/>
      <name val="Trebuchet MS"/>
      <family val="2"/>
    </font>
    <font>
      <sz val="12"/>
      <color rgb="FF003366"/>
      <name val="Trebuchet MS"/>
      <family val="2"/>
    </font>
    <font>
      <sz val="10"/>
      <color rgb="FF003366"/>
      <name val="Trebuchet MS"/>
      <family val="2"/>
    </font>
    <font>
      <sz val="8"/>
      <color rgb="FF003366"/>
      <name val="Trebuchet MS"/>
      <family val="2"/>
    </font>
    <font>
      <sz val="8"/>
      <color rgb="FF505050"/>
      <name val="Trebuchet MS"/>
      <family val="2"/>
    </font>
    <font>
      <sz val="8"/>
      <color rgb="FFFF0000"/>
      <name val="Trebuchet MS"/>
      <family val="2"/>
    </font>
    <font>
      <sz val="8"/>
      <color rgb="FF0000A8"/>
      <name val="Trebuchet MS"/>
      <family val="2"/>
    </font>
    <font>
      <sz val="8"/>
      <color rgb="FFFAE682"/>
      <name val="Trebuchet MS"/>
      <family val="2"/>
    </font>
    <font>
      <sz val="8"/>
      <color rgb="FF3366FF"/>
      <name val="Trebuchet MS"/>
      <family val="2"/>
    </font>
    <font>
      <b/>
      <sz val="12"/>
      <color rgb="FF969696"/>
      <name val="Trebuchet MS"/>
      <family val="2"/>
    </font>
    <font>
      <sz val="9"/>
      <color rgb="FF969696"/>
      <name val="Trebuchet MS"/>
      <family val="2"/>
    </font>
    <font>
      <b/>
      <sz val="12"/>
      <color rgb="FF960000"/>
      <name val="Trebuchet MS"/>
      <family val="2"/>
    </font>
    <font>
      <sz val="12"/>
      <color rgb="FF969696"/>
      <name val="Trebuchet MS"/>
      <family val="2"/>
    </font>
    <font>
      <b/>
      <sz val="11"/>
      <color rgb="FF003366"/>
      <name val="Trebuchet MS"/>
      <family val="2"/>
    </font>
    <font>
      <sz val="11"/>
      <color rgb="FF003366"/>
      <name val="Trebuchet MS"/>
      <family val="2"/>
    </font>
    <font>
      <sz val="11"/>
      <color rgb="FF969696"/>
      <name val="Trebuchet MS"/>
      <family val="2"/>
    </font>
    <font>
      <b/>
      <sz val="12"/>
      <color rgb="FF800000"/>
      <name val="Trebuchet MS"/>
      <family val="2"/>
    </font>
    <font>
      <sz val="9"/>
      <color rgb="FF000000"/>
      <name val="Trebuchet MS"/>
      <family val="2"/>
    </font>
    <font>
      <sz val="8"/>
      <color rgb="FF960000"/>
      <name val="Trebuchet MS"/>
      <family val="2"/>
    </font>
    <font>
      <sz val="7"/>
      <color rgb="FF969696"/>
      <name val="Trebuchet MS"/>
      <family val="2"/>
    </font>
    <font>
      <i/>
      <sz val="7"/>
      <color rgb="FF969696"/>
      <name val="Trebuchet MS"/>
      <family val="2"/>
    </font>
    <font>
      <i/>
      <sz val="8"/>
      <color rgb="FF0000FF"/>
      <name val="Trebuchet MS"/>
      <family val="2"/>
    </font>
    <font>
      <b/>
      <sz val="8"/>
      <color rgb="FF969696"/>
      <name val="Trebuchet MS"/>
      <family val="2"/>
    </font>
    <font>
      <sz val="18"/>
      <color theme="10"/>
      <name val="Wingdings 2"/>
      <family val="1"/>
      <charset val="2"/>
    </font>
    <font>
      <sz val="10"/>
      <color rgb="FF960000"/>
      <name val="Trebuchet MS"/>
      <family val="2"/>
      <charset val="238"/>
    </font>
    <font>
      <u/>
      <sz val="10"/>
      <color theme="10"/>
      <name val="Trebuchet MS"/>
      <family val="2"/>
      <charset val="238"/>
    </font>
  </fonts>
  <fills count="6">
    <fill>
      <patternFill patternType="none"/>
    </fill>
    <fill>
      <patternFill patternType="gray125"/>
    </fill>
    <fill>
      <patternFill patternType="solid">
        <fgColor rgb="FFFFFFCC"/>
      </patternFill>
    </fill>
    <fill>
      <patternFill patternType="solid">
        <fgColor rgb="FFFAE682"/>
      </patternFill>
    </fill>
    <fill>
      <patternFill patternType="solid">
        <fgColor rgb="FFBEBEBE"/>
      </patternFill>
    </fill>
    <fill>
      <patternFill patternType="solid">
        <fgColor rgb="FFD2D2D2"/>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dotted">
        <color rgb="FF000000"/>
      </top>
      <bottom/>
      <diagonal/>
    </border>
    <border>
      <left/>
      <right/>
      <top/>
      <bottom style="dotted">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dotted">
        <color rgb="FF969696"/>
      </top>
      <bottom/>
      <diagonal/>
    </border>
    <border>
      <left/>
      <right style="dotted">
        <color rgb="FF969696"/>
      </right>
      <top style="dotted">
        <color rgb="FF969696"/>
      </top>
      <bottom/>
      <diagonal/>
    </border>
    <border>
      <left style="dotted">
        <color rgb="FF969696"/>
      </left>
      <right/>
      <top/>
      <bottom/>
      <diagonal/>
    </border>
    <border>
      <left/>
      <right style="dotted">
        <color rgb="FF969696"/>
      </right>
      <top/>
      <bottom/>
      <diagonal/>
    </border>
    <border>
      <left/>
      <right style="dotted">
        <color rgb="FF000000"/>
      </right>
      <top style="dotted">
        <color rgb="FF000000"/>
      </top>
      <bottom style="dotted">
        <color rgb="FF000000"/>
      </bottom>
      <diagonal/>
    </border>
    <border>
      <left style="dotted">
        <color rgb="FF969696"/>
      </left>
      <right/>
      <top style="dotted">
        <color rgb="FF969696"/>
      </top>
      <bottom style="dotted">
        <color rgb="FF969696"/>
      </bottom>
      <diagonal/>
    </border>
    <border>
      <left/>
      <right/>
      <top style="dotted">
        <color rgb="FF969696"/>
      </top>
      <bottom style="dotted">
        <color rgb="FF969696"/>
      </bottom>
      <diagonal/>
    </border>
    <border>
      <left/>
      <right style="dotted">
        <color rgb="FF969696"/>
      </right>
      <top style="dotted">
        <color rgb="FF969696"/>
      </top>
      <bottom style="dotted">
        <color rgb="FF969696"/>
      </bottom>
      <diagonal/>
    </border>
    <border>
      <left style="dotted">
        <color rgb="FF969696"/>
      </left>
      <right/>
      <top style="dotted">
        <color rgb="FF969696"/>
      </top>
      <bottom/>
      <diagonal/>
    </border>
    <border>
      <left style="dotted">
        <color rgb="FF969696"/>
      </left>
      <right/>
      <top/>
      <bottom style="dotted">
        <color rgb="FF969696"/>
      </bottom>
      <diagonal/>
    </border>
    <border>
      <left/>
      <right/>
      <top/>
      <bottom style="dotted">
        <color rgb="FF969696"/>
      </bottom>
      <diagonal/>
    </border>
    <border>
      <left/>
      <right style="dotted">
        <color rgb="FF969696"/>
      </right>
      <top/>
      <bottom style="dotted">
        <color rgb="FF969696"/>
      </bottom>
      <diagonal/>
    </border>
    <border>
      <left/>
      <right style="thin">
        <color rgb="FF000000"/>
      </right>
      <top style="dotted">
        <color rgb="FF969696"/>
      </top>
      <bottom/>
      <diagonal/>
    </border>
    <border>
      <left/>
      <right style="thin">
        <color rgb="FF000000"/>
      </right>
      <top style="dotted">
        <color rgb="FF000000"/>
      </top>
      <bottom style="dotted">
        <color rgb="FF000000"/>
      </bottom>
      <diagonal/>
    </border>
    <border>
      <left style="dotted">
        <color rgb="FF969696"/>
      </left>
      <right style="dotted">
        <color rgb="FF969696"/>
      </right>
      <top style="dotted">
        <color rgb="FF969696"/>
      </top>
      <bottom style="dotted">
        <color rgb="FF969696"/>
      </bottom>
      <diagonal/>
    </border>
  </borders>
  <cellStyleXfs count="3">
    <xf numFmtId="0" fontId="0" fillId="0" borderId="0"/>
    <xf numFmtId="0" fontId="20" fillId="0" borderId="0" applyNumberFormat="0" applyFill="0" applyBorder="0" applyAlignment="0" applyProtection="0"/>
    <xf numFmtId="0" fontId="13" fillId="0" borderId="0" applyAlignment="0">
      <alignment vertical="top" wrapText="1"/>
      <protection locked="0"/>
    </xf>
  </cellStyleXfs>
  <cellXfs count="372">
    <xf numFmtId="0" fontId="1" fillId="0" borderId="0" xfId="0" applyFont="1"/>
    <xf numFmtId="0" fontId="1" fillId="0" borderId="0" xfId="0" applyFont="1" applyAlignment="1">
      <alignment vertical="center"/>
    </xf>
    <xf numFmtId="0" fontId="2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Alignment="1">
      <alignment vertical="center" wrapText="1"/>
    </xf>
    <xf numFmtId="0" fontId="22" fillId="0" borderId="0" xfId="0" applyFont="1" applyAlignment="1">
      <alignment vertical="center"/>
    </xf>
    <xf numFmtId="0" fontId="23" fillId="0" borderId="0" xfId="0" applyFont="1" applyAlignment="1">
      <alignment vertical="center"/>
    </xf>
    <xf numFmtId="0" fontId="1" fillId="0" borderId="0" xfId="0" applyFont="1" applyAlignment="1">
      <alignment horizontal="center" vertical="center" wrapText="1"/>
    </xf>
    <xf numFmtId="0" fontId="24" fillId="0" borderId="0" xfId="0" applyFont="1" applyAlignment="1"/>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3" borderId="0" xfId="0" applyFont="1" applyFill="1" applyAlignment="1">
      <alignment horizontal="left" vertical="center"/>
    </xf>
    <xf numFmtId="0" fontId="1" fillId="3" borderId="0" xfId="0" applyFont="1" applyFill="1"/>
    <xf numFmtId="0" fontId="28" fillId="0" borderId="0" xfId="0" applyFont="1" applyAlignment="1">
      <alignment horizontal="left" vertical="center"/>
    </xf>
    <xf numFmtId="0" fontId="1" fillId="0" borderId="0" xfId="0" applyFont="1" applyAlignment="1">
      <alignment horizontal="left" vertical="center"/>
    </xf>
    <xf numFmtId="0" fontId="1" fillId="0" borderId="9" xfId="0" applyFont="1" applyBorder="1"/>
    <xf numFmtId="0" fontId="1" fillId="0" borderId="10" xfId="0" applyFont="1" applyBorder="1"/>
    <xf numFmtId="0" fontId="1" fillId="0" borderId="11" xfId="0" applyFont="1" applyBorder="1"/>
    <xf numFmtId="0" fontId="1" fillId="0" borderId="12" xfId="0" applyFont="1" applyBorder="1"/>
    <xf numFmtId="0" fontId="1" fillId="0" borderId="0" xfId="0" applyFont="1" applyBorder="1"/>
    <xf numFmtId="0" fontId="5" fillId="0" borderId="0" xfId="0" applyFont="1" applyBorder="1" applyAlignment="1">
      <alignment horizontal="left" vertical="center"/>
    </xf>
    <xf numFmtId="0" fontId="1" fillId="0" borderId="13" xfId="0" applyFont="1" applyBorder="1"/>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applyBorder="1" applyAlignment="1">
      <alignment horizontal="left" vertical="top"/>
    </xf>
    <xf numFmtId="0" fontId="2" fillId="0" borderId="0" xfId="0" applyFont="1" applyBorder="1" applyAlignment="1">
      <alignment horizontal="left" vertical="center"/>
    </xf>
    <xf numFmtId="0" fontId="3" fillId="0" borderId="0" xfId="0" applyFont="1" applyBorder="1" applyAlignment="1">
      <alignment horizontal="left" vertical="top"/>
    </xf>
    <xf numFmtId="0" fontId="31" fillId="0" borderId="0" xfId="0" applyFont="1" applyBorder="1" applyAlignment="1">
      <alignment horizontal="left" vertical="center"/>
    </xf>
    <xf numFmtId="0" fontId="2" fillId="2" borderId="0" xfId="0" applyFont="1" applyFill="1" applyBorder="1" applyAlignment="1" applyProtection="1">
      <alignment horizontal="left" vertical="center"/>
      <protection locked="0"/>
    </xf>
    <xf numFmtId="49" fontId="2" fillId="2" borderId="0" xfId="0" applyNumberFormat="1" applyFont="1" applyFill="1" applyBorder="1" applyAlignment="1" applyProtection="1">
      <alignment horizontal="left" vertical="center"/>
      <protection locked="0"/>
    </xf>
    <xf numFmtId="0" fontId="1" fillId="0" borderId="14" xfId="0" applyFont="1" applyBorder="1"/>
    <xf numFmtId="0" fontId="1" fillId="0" borderId="12" xfId="0" applyFont="1" applyBorder="1" applyAlignment="1">
      <alignment vertical="center"/>
    </xf>
    <xf numFmtId="0" fontId="1" fillId="0" borderId="0" xfId="0" applyFont="1" applyBorder="1" applyAlignment="1">
      <alignment vertical="center"/>
    </xf>
    <xf numFmtId="0" fontId="6" fillId="0" borderId="15" xfId="0" applyFont="1" applyBorder="1" applyAlignment="1">
      <alignment horizontal="left" vertical="center"/>
    </xf>
    <xf numFmtId="0" fontId="1" fillId="0" borderId="15" xfId="0" applyFont="1" applyBorder="1" applyAlignment="1">
      <alignment vertical="center"/>
    </xf>
    <xf numFmtId="0" fontId="1" fillId="0" borderId="13" xfId="0" applyFont="1" applyBorder="1" applyAlignment="1">
      <alignment vertical="center"/>
    </xf>
    <xf numFmtId="0" fontId="21" fillId="0" borderId="0" xfId="0" applyFont="1" applyBorder="1" applyAlignment="1">
      <alignment horizontal="right" vertical="center"/>
    </xf>
    <xf numFmtId="0" fontId="21" fillId="0" borderId="12" xfId="0" applyFont="1" applyBorder="1" applyAlignment="1">
      <alignment vertical="center"/>
    </xf>
    <xf numFmtId="0" fontId="21" fillId="0" borderId="0" xfId="0" applyFont="1" applyBorder="1" applyAlignment="1">
      <alignment vertical="center"/>
    </xf>
    <xf numFmtId="0" fontId="21" fillId="0" borderId="0" xfId="0" applyFont="1" applyBorder="1" applyAlignment="1">
      <alignment horizontal="left" vertical="center"/>
    </xf>
    <xf numFmtId="0" fontId="21" fillId="0" borderId="13" xfId="0" applyFont="1" applyBorder="1" applyAlignment="1">
      <alignment vertical="center"/>
    </xf>
    <xf numFmtId="0" fontId="1" fillId="4" borderId="0" xfId="0" applyFont="1" applyFill="1" applyBorder="1" applyAlignment="1">
      <alignment vertical="center"/>
    </xf>
    <xf numFmtId="0" fontId="3" fillId="4" borderId="16" xfId="0" applyFont="1" applyFill="1" applyBorder="1" applyAlignment="1">
      <alignment horizontal="left" vertical="center"/>
    </xf>
    <xf numFmtId="0" fontId="1" fillId="4" borderId="17" xfId="0" applyFont="1" applyFill="1" applyBorder="1" applyAlignment="1">
      <alignment vertical="center"/>
    </xf>
    <xf numFmtId="0" fontId="3" fillId="4" borderId="17" xfId="0" applyFont="1" applyFill="1" applyBorder="1" applyAlignment="1">
      <alignment horizontal="center" vertical="center"/>
    </xf>
    <xf numFmtId="0" fontId="1" fillId="4" borderId="13" xfId="0" applyFont="1" applyFill="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5" fillId="0" borderId="0" xfId="0" applyFont="1" applyAlignment="1">
      <alignment horizontal="left" vertical="center"/>
    </xf>
    <xf numFmtId="0" fontId="2" fillId="0" borderId="12" xfId="0" applyFont="1" applyBorder="1" applyAlignment="1">
      <alignment vertical="center"/>
    </xf>
    <xf numFmtId="0" fontId="31" fillId="0" borderId="0" xfId="0" applyFont="1" applyAlignment="1">
      <alignment horizontal="left" vertical="center"/>
    </xf>
    <xf numFmtId="0" fontId="3" fillId="0" borderId="12" xfId="0" applyFont="1" applyBorder="1" applyAlignment="1">
      <alignment vertical="center"/>
    </xf>
    <xf numFmtId="0" fontId="3" fillId="0" borderId="0" xfId="0" applyFont="1" applyAlignment="1">
      <alignment horizontal="left" vertical="center"/>
    </xf>
    <xf numFmtId="0" fontId="7" fillId="0" borderId="0" xfId="0" applyFont="1" applyAlignment="1">
      <alignment vertical="center"/>
    </xf>
    <xf numFmtId="173" fontId="2" fillId="0" borderId="0" xfId="0" applyNumberFormat="1" applyFont="1" applyAlignment="1">
      <alignment horizontal="lef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5" borderId="17" xfId="0" applyFont="1" applyFill="1" applyBorder="1" applyAlignment="1">
      <alignment vertical="center"/>
    </xf>
    <xf numFmtId="0" fontId="2" fillId="5" borderId="25" xfId="0" applyFont="1" applyFill="1" applyBorder="1" applyAlignment="1">
      <alignment horizontal="center" vertical="center"/>
    </xf>
    <xf numFmtId="0" fontId="31" fillId="0" borderId="26"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28" xfId="0" applyFont="1" applyBorder="1" applyAlignment="1">
      <alignment horizontal="center" vertical="center" wrapText="1"/>
    </xf>
    <xf numFmtId="0" fontId="1" fillId="0" borderId="29" xfId="0" applyFont="1" applyBorder="1" applyAlignment="1">
      <alignment vertical="center"/>
    </xf>
    <xf numFmtId="0" fontId="32" fillId="0" borderId="0" xfId="0" applyFont="1" applyAlignment="1">
      <alignment horizontal="left" vertical="center"/>
    </xf>
    <xf numFmtId="0" fontId="32" fillId="0" borderId="0" xfId="0" applyFont="1" applyAlignment="1">
      <alignment vertical="center"/>
    </xf>
    <xf numFmtId="0" fontId="3" fillId="0" borderId="0" xfId="0" applyFont="1" applyAlignment="1">
      <alignment horizontal="center" vertical="center"/>
    </xf>
    <xf numFmtId="4" fontId="33" fillId="0" borderId="23" xfId="0" applyNumberFormat="1" applyFont="1" applyBorder="1" applyAlignment="1">
      <alignment vertical="center"/>
    </xf>
    <xf numFmtId="4" fontId="33" fillId="0" borderId="0" xfId="0" applyNumberFormat="1" applyFont="1" applyBorder="1" applyAlignment="1">
      <alignment vertical="center"/>
    </xf>
    <xf numFmtId="174" fontId="33" fillId="0" borderId="0" xfId="0" applyNumberFormat="1" applyFont="1" applyBorder="1" applyAlignment="1">
      <alignment vertical="center"/>
    </xf>
    <xf numFmtId="4" fontId="33" fillId="0" borderId="24" xfId="0" applyNumberFormat="1" applyFont="1" applyBorder="1" applyAlignment="1">
      <alignment vertical="center"/>
    </xf>
    <xf numFmtId="0" fontId="4" fillId="0" borderId="12" xfId="0" applyFont="1" applyBorder="1" applyAlignment="1">
      <alignment vertical="center"/>
    </xf>
    <xf numFmtId="0" fontId="34" fillId="0" borderId="0" xfId="0" applyFont="1" applyAlignment="1">
      <alignment vertical="center"/>
    </xf>
    <xf numFmtId="0" fontId="35" fillId="0" borderId="0" xfId="0" applyFont="1" applyAlignment="1">
      <alignment vertical="center"/>
    </xf>
    <xf numFmtId="0" fontId="8" fillId="0" borderId="0" xfId="0" applyFont="1" applyAlignment="1">
      <alignment horizontal="center" vertical="center"/>
    </xf>
    <xf numFmtId="4" fontId="36" fillId="0" borderId="23" xfId="0" applyNumberFormat="1" applyFont="1" applyBorder="1" applyAlignment="1">
      <alignment vertical="center"/>
    </xf>
    <xf numFmtId="4" fontId="36" fillId="0" borderId="0" xfId="0" applyNumberFormat="1" applyFont="1" applyBorder="1" applyAlignment="1">
      <alignment vertical="center"/>
    </xf>
    <xf numFmtId="174" fontId="36" fillId="0" borderId="0" xfId="0" applyNumberFormat="1" applyFont="1" applyBorder="1" applyAlignment="1">
      <alignment vertical="center"/>
    </xf>
    <xf numFmtId="4" fontId="36" fillId="0" borderId="24" xfId="0" applyNumberFormat="1" applyFont="1" applyBorder="1" applyAlignment="1">
      <alignment vertical="center"/>
    </xf>
    <xf numFmtId="0" fontId="4" fillId="0" borderId="0" xfId="0" applyFont="1" applyAlignment="1">
      <alignment horizontal="left" vertical="center"/>
    </xf>
    <xf numFmtId="4" fontId="36" fillId="0" borderId="30" xfId="0" applyNumberFormat="1" applyFont="1" applyBorder="1" applyAlignment="1">
      <alignment vertical="center"/>
    </xf>
    <xf numFmtId="4" fontId="36" fillId="0" borderId="31" xfId="0" applyNumberFormat="1" applyFont="1" applyBorder="1" applyAlignment="1">
      <alignment vertical="center"/>
    </xf>
    <xf numFmtId="174" fontId="36" fillId="0" borderId="31" xfId="0" applyNumberFormat="1" applyFont="1" applyBorder="1" applyAlignment="1">
      <alignment vertical="center"/>
    </xf>
    <xf numFmtId="4" fontId="36" fillId="0" borderId="32" xfId="0" applyNumberFormat="1" applyFont="1" applyBorder="1" applyAlignment="1">
      <alignment vertical="center"/>
    </xf>
    <xf numFmtId="0" fontId="1" fillId="0" borderId="0" xfId="0" applyFont="1" applyProtection="1">
      <protection locked="0"/>
    </xf>
    <xf numFmtId="0" fontId="1" fillId="0" borderId="10" xfId="0" applyFont="1" applyBorder="1" applyProtection="1">
      <protection locked="0"/>
    </xf>
    <xf numFmtId="0" fontId="1" fillId="0" borderId="0" xfId="0" applyFont="1" applyBorder="1" applyProtection="1">
      <protection locked="0"/>
    </xf>
    <xf numFmtId="0" fontId="1" fillId="0" borderId="0" xfId="0" applyFont="1" applyBorder="1" applyAlignment="1" applyProtection="1">
      <alignment vertical="center"/>
      <protection locked="0"/>
    </xf>
    <xf numFmtId="0" fontId="31" fillId="0" borderId="0" xfId="0" applyFont="1" applyBorder="1" applyAlignment="1" applyProtection="1">
      <alignment horizontal="left" vertical="center"/>
      <protection locked="0"/>
    </xf>
    <xf numFmtId="173" fontId="2" fillId="0" borderId="0" xfId="0" applyNumberFormat="1" applyFont="1" applyBorder="1" applyAlignment="1">
      <alignment horizontal="left" vertical="center"/>
    </xf>
    <xf numFmtId="0" fontId="1" fillId="0" borderId="12"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21" xfId="0" applyFont="1" applyBorder="1" applyAlignment="1" applyProtection="1">
      <alignment vertical="center"/>
      <protection locked="0"/>
    </xf>
    <xf numFmtId="0" fontId="1" fillId="0" borderId="33" xfId="0" applyFont="1" applyBorder="1" applyAlignment="1">
      <alignment vertical="center"/>
    </xf>
    <xf numFmtId="0" fontId="6" fillId="0" borderId="0" xfId="0" applyFont="1" applyBorder="1" applyAlignment="1">
      <alignment horizontal="left" vertical="center"/>
    </xf>
    <xf numFmtId="4" fontId="32" fillId="0" borderId="0" xfId="0" applyNumberFormat="1" applyFont="1" applyBorder="1" applyAlignment="1">
      <alignment vertical="center"/>
    </xf>
    <xf numFmtId="0" fontId="21" fillId="0" borderId="0" xfId="0" applyFont="1" applyBorder="1" applyAlignment="1" applyProtection="1">
      <alignment horizontal="right" vertical="center"/>
      <protection locked="0"/>
    </xf>
    <xf numFmtId="4" fontId="21" fillId="0" borderId="0" xfId="0" applyNumberFormat="1" applyFont="1" applyBorder="1" applyAlignment="1">
      <alignment vertical="center"/>
    </xf>
    <xf numFmtId="172" fontId="21" fillId="0" borderId="0" xfId="0" applyNumberFormat="1" applyFont="1" applyBorder="1" applyAlignment="1" applyProtection="1">
      <alignment horizontal="right" vertical="center"/>
      <protection locked="0"/>
    </xf>
    <xf numFmtId="0" fontId="1" fillId="5" borderId="0" xfId="0" applyFont="1" applyFill="1" applyBorder="1" applyAlignment="1">
      <alignment vertical="center"/>
    </xf>
    <xf numFmtId="0" fontId="3" fillId="5" borderId="16" xfId="0" applyFont="1" applyFill="1" applyBorder="1" applyAlignment="1">
      <alignment horizontal="left" vertical="center"/>
    </xf>
    <xf numFmtId="0" fontId="3" fillId="5" borderId="17" xfId="0" applyFont="1" applyFill="1" applyBorder="1" applyAlignment="1">
      <alignment horizontal="right" vertical="center"/>
    </xf>
    <xf numFmtId="0" fontId="3" fillId="5" borderId="17" xfId="0" applyFont="1" applyFill="1" applyBorder="1" applyAlignment="1">
      <alignment horizontal="center" vertical="center"/>
    </xf>
    <xf numFmtId="0" fontId="1" fillId="5" borderId="17" xfId="0" applyFont="1" applyFill="1" applyBorder="1" applyAlignment="1" applyProtection="1">
      <alignment vertical="center"/>
      <protection locked="0"/>
    </xf>
    <xf numFmtId="4" fontId="3" fillId="5" borderId="17" xfId="0" applyNumberFormat="1" applyFont="1" applyFill="1" applyBorder="1" applyAlignment="1">
      <alignment vertical="center"/>
    </xf>
    <xf numFmtId="0" fontId="1" fillId="5" borderId="34" xfId="0" applyFont="1" applyFill="1" applyBorder="1" applyAlignment="1">
      <alignment vertical="center"/>
    </xf>
    <xf numFmtId="0" fontId="1" fillId="0" borderId="19" xfId="0" applyFont="1" applyBorder="1" applyAlignment="1" applyProtection="1">
      <alignment vertical="center"/>
      <protection locked="0"/>
    </xf>
    <xf numFmtId="0" fontId="1" fillId="0" borderId="10" xfId="0" applyFont="1" applyBorder="1" applyAlignment="1" applyProtection="1">
      <alignment vertical="center"/>
      <protection locked="0"/>
    </xf>
    <xf numFmtId="0" fontId="1" fillId="0" borderId="11" xfId="0" applyFont="1" applyBorder="1" applyAlignment="1">
      <alignment vertical="center"/>
    </xf>
    <xf numFmtId="0" fontId="2" fillId="5" borderId="0" xfId="0" applyFont="1" applyFill="1" applyBorder="1" applyAlignment="1">
      <alignment horizontal="left" vertical="center"/>
    </xf>
    <xf numFmtId="0" fontId="1" fillId="5" borderId="0" xfId="0" applyFont="1" applyFill="1" applyBorder="1" applyAlignment="1" applyProtection="1">
      <alignment vertical="center"/>
      <protection locked="0"/>
    </xf>
    <xf numFmtId="0" fontId="2" fillId="5" borderId="0" xfId="0" applyFont="1" applyFill="1" applyBorder="1" applyAlignment="1">
      <alignment horizontal="right" vertical="center"/>
    </xf>
    <xf numFmtId="0" fontId="1" fillId="5" borderId="13" xfId="0" applyFont="1" applyFill="1" applyBorder="1" applyAlignment="1">
      <alignment vertical="center"/>
    </xf>
    <xf numFmtId="0" fontId="37" fillId="0" borderId="0" xfId="0" applyFont="1" applyBorder="1" applyAlignment="1">
      <alignment horizontal="left" vertical="center"/>
    </xf>
    <xf numFmtId="0" fontId="22" fillId="0" borderId="12" xfId="0" applyFont="1" applyBorder="1" applyAlignment="1">
      <alignment vertical="center"/>
    </xf>
    <xf numFmtId="0" fontId="22" fillId="0" borderId="0" xfId="0" applyFont="1" applyBorder="1" applyAlignment="1">
      <alignment vertical="center"/>
    </xf>
    <xf numFmtId="0" fontId="22" fillId="0" borderId="31" xfId="0" applyFont="1" applyBorder="1" applyAlignment="1">
      <alignment horizontal="left" vertical="center"/>
    </xf>
    <xf numFmtId="0" fontId="22" fillId="0" borderId="31" xfId="0" applyFont="1" applyBorder="1" applyAlignment="1">
      <alignment vertical="center"/>
    </xf>
    <xf numFmtId="0" fontId="22" fillId="0" borderId="31" xfId="0" applyFont="1" applyBorder="1" applyAlignment="1" applyProtection="1">
      <alignment vertical="center"/>
      <protection locked="0"/>
    </xf>
    <xf numFmtId="4" fontId="22" fillId="0" borderId="31" xfId="0" applyNumberFormat="1" applyFont="1" applyBorder="1" applyAlignment="1">
      <alignment vertical="center"/>
    </xf>
    <xf numFmtId="0" fontId="22" fillId="0" borderId="13" xfId="0" applyFont="1" applyBorder="1" applyAlignment="1">
      <alignment vertical="center"/>
    </xf>
    <xf numFmtId="0" fontId="23" fillId="0" borderId="12" xfId="0" applyFont="1" applyBorder="1" applyAlignment="1">
      <alignment vertical="center"/>
    </xf>
    <xf numFmtId="0" fontId="23" fillId="0" borderId="0" xfId="0" applyFont="1" applyBorder="1" applyAlignment="1">
      <alignment vertical="center"/>
    </xf>
    <xf numFmtId="0" fontId="23" fillId="0" borderId="31" xfId="0" applyFont="1" applyBorder="1" applyAlignment="1">
      <alignment horizontal="left" vertical="center"/>
    </xf>
    <xf numFmtId="0" fontId="23" fillId="0" borderId="31" xfId="0" applyFont="1" applyBorder="1" applyAlignment="1">
      <alignment vertical="center"/>
    </xf>
    <xf numFmtId="0" fontId="23" fillId="0" borderId="31" xfId="0" applyFont="1" applyBorder="1" applyAlignment="1" applyProtection="1">
      <alignment vertical="center"/>
      <protection locked="0"/>
    </xf>
    <xf numFmtId="4" fontId="23" fillId="0" borderId="31" xfId="0" applyNumberFormat="1" applyFont="1" applyBorder="1" applyAlignment="1">
      <alignment vertical="center"/>
    </xf>
    <xf numFmtId="0" fontId="23" fillId="0" borderId="13" xfId="0" applyFont="1" applyBorder="1" applyAlignment="1">
      <alignment vertical="center"/>
    </xf>
    <xf numFmtId="0" fontId="1" fillId="0" borderId="0" xfId="0" applyFont="1" applyAlignment="1" applyProtection="1">
      <alignment vertical="center"/>
      <protection locked="0"/>
    </xf>
    <xf numFmtId="0" fontId="2" fillId="0" borderId="0" xfId="0" applyFont="1" applyAlignment="1">
      <alignment horizontal="left" vertical="center"/>
    </xf>
    <xf numFmtId="0" fontId="31" fillId="0" borderId="0" xfId="0" applyFont="1" applyAlignment="1" applyProtection="1">
      <alignment horizontal="left" vertical="center"/>
      <protection locked="0"/>
    </xf>
    <xf numFmtId="0" fontId="1" fillId="0" borderId="12" xfId="0" applyFont="1" applyBorder="1" applyAlignment="1">
      <alignment horizontal="center" vertical="center" wrapTex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38" fillId="5" borderId="27" xfId="0" applyFont="1" applyFill="1" applyBorder="1" applyAlignment="1" applyProtection="1">
      <alignment horizontal="center" vertical="center" wrapText="1"/>
      <protection locked="0"/>
    </xf>
    <xf numFmtId="0" fontId="2" fillId="5" borderId="28" xfId="0" applyFont="1" applyFill="1" applyBorder="1" applyAlignment="1">
      <alignment horizontal="center" vertical="center" wrapText="1"/>
    </xf>
    <xf numFmtId="4" fontId="32" fillId="0" borderId="0" xfId="0" applyNumberFormat="1" applyFont="1" applyAlignment="1"/>
    <xf numFmtId="174" fontId="39" fillId="0" borderId="21" xfId="0" applyNumberFormat="1" applyFont="1" applyBorder="1" applyAlignment="1"/>
    <xf numFmtId="174" fontId="39" fillId="0" borderId="22" xfId="0" applyNumberFormat="1" applyFont="1" applyBorder="1" applyAlignment="1"/>
    <xf numFmtId="4" fontId="9" fillId="0" borderId="0" xfId="0" applyNumberFormat="1" applyFont="1" applyAlignment="1">
      <alignment vertical="center"/>
    </xf>
    <xf numFmtId="0" fontId="24" fillId="0" borderId="12" xfId="0" applyFont="1" applyBorder="1" applyAlignment="1"/>
    <xf numFmtId="0" fontId="24" fillId="0" borderId="0" xfId="0" applyFont="1" applyAlignment="1">
      <alignment horizontal="left"/>
    </xf>
    <xf numFmtId="0" fontId="22" fillId="0" borderId="0" xfId="0" applyFont="1" applyAlignment="1">
      <alignment horizontal="left"/>
    </xf>
    <xf numFmtId="0" fontId="24" fillId="0" borderId="0" xfId="0" applyFont="1" applyAlignment="1" applyProtection="1">
      <protection locked="0"/>
    </xf>
    <xf numFmtId="4" fontId="22" fillId="0" borderId="0" xfId="0" applyNumberFormat="1" applyFont="1" applyAlignment="1"/>
    <xf numFmtId="0" fontId="24" fillId="0" borderId="23" xfId="0" applyFont="1" applyBorder="1" applyAlignment="1"/>
    <xf numFmtId="0" fontId="24" fillId="0" borderId="0" xfId="0" applyFont="1" applyBorder="1" applyAlignment="1"/>
    <xf numFmtId="174" fontId="24" fillId="0" borderId="0" xfId="0" applyNumberFormat="1" applyFont="1" applyBorder="1" applyAlignment="1"/>
    <xf numFmtId="174" fontId="24" fillId="0" borderId="24" xfId="0" applyNumberFormat="1" applyFont="1" applyBorder="1" applyAlignment="1"/>
    <xf numFmtId="0" fontId="24" fillId="0" borderId="0" xfId="0" applyFont="1" applyAlignment="1">
      <alignment horizontal="center"/>
    </xf>
    <xf numFmtId="4" fontId="24" fillId="0" borderId="0" xfId="0" applyNumberFormat="1" applyFont="1" applyAlignment="1">
      <alignment vertical="center"/>
    </xf>
    <xf numFmtId="0" fontId="24" fillId="0" borderId="0" xfId="0" applyFont="1" applyBorder="1" applyAlignment="1">
      <alignment horizontal="left"/>
    </xf>
    <xf numFmtId="0" fontId="23" fillId="0" borderId="0" xfId="0" applyFont="1" applyBorder="1" applyAlignment="1">
      <alignment horizontal="left"/>
    </xf>
    <xf numFmtId="4" fontId="23" fillId="0" borderId="0" xfId="0" applyNumberFormat="1" applyFont="1" applyBorder="1" applyAlignment="1"/>
    <xf numFmtId="0" fontId="1" fillId="0" borderId="12" xfId="0" applyFont="1" applyBorder="1" applyAlignment="1" applyProtection="1">
      <alignment vertical="center"/>
    </xf>
    <xf numFmtId="0" fontId="1" fillId="0" borderId="35" xfId="0" applyFont="1" applyBorder="1" applyAlignment="1" applyProtection="1">
      <alignment horizontal="center" vertical="center"/>
    </xf>
    <xf numFmtId="49" fontId="1" fillId="0" borderId="35" xfId="0" applyNumberFormat="1" applyFont="1" applyBorder="1" applyAlignment="1" applyProtection="1">
      <alignment horizontal="left" vertical="center" wrapText="1"/>
    </xf>
    <xf numFmtId="0" fontId="1" fillId="0" borderId="35" xfId="0" applyFont="1" applyBorder="1" applyAlignment="1" applyProtection="1">
      <alignment horizontal="left" vertical="center" wrapText="1"/>
    </xf>
    <xf numFmtId="0" fontId="1" fillId="0" borderId="35" xfId="0" applyFont="1" applyBorder="1" applyAlignment="1" applyProtection="1">
      <alignment horizontal="center" vertical="center" wrapText="1"/>
    </xf>
    <xf numFmtId="175" fontId="1" fillId="0" borderId="35" xfId="0" applyNumberFormat="1" applyFont="1" applyBorder="1" applyAlignment="1" applyProtection="1">
      <alignment vertical="center"/>
    </xf>
    <xf numFmtId="4" fontId="1" fillId="2" borderId="35" xfId="0" applyNumberFormat="1" applyFont="1" applyFill="1" applyBorder="1" applyAlignment="1" applyProtection="1">
      <alignment vertical="center"/>
      <protection locked="0"/>
    </xf>
    <xf numFmtId="4" fontId="1" fillId="0" borderId="35" xfId="0" applyNumberFormat="1" applyFont="1" applyBorder="1" applyAlignment="1" applyProtection="1">
      <alignment vertical="center"/>
    </xf>
    <xf numFmtId="0" fontId="21" fillId="2" borderId="35" xfId="0" applyFont="1" applyFill="1" applyBorder="1" applyAlignment="1" applyProtection="1">
      <alignment horizontal="left" vertical="center"/>
      <protection locked="0"/>
    </xf>
    <xf numFmtId="0" fontId="21" fillId="0" borderId="0" xfId="0" applyFont="1" applyBorder="1" applyAlignment="1">
      <alignment horizontal="center" vertical="center"/>
    </xf>
    <xf numFmtId="174" fontId="21" fillId="0" borderId="0" xfId="0" applyNumberFormat="1" applyFont="1" applyBorder="1" applyAlignment="1">
      <alignment vertical="center"/>
    </xf>
    <xf numFmtId="174" fontId="21" fillId="0" borderId="24" xfId="0" applyNumberFormat="1" applyFont="1" applyBorder="1" applyAlignment="1">
      <alignment vertical="center"/>
    </xf>
    <xf numFmtId="4" fontId="1" fillId="0" borderId="0" xfId="0" applyNumberFormat="1" applyFont="1" applyAlignment="1">
      <alignment vertical="center"/>
    </xf>
    <xf numFmtId="0" fontId="40" fillId="0" borderId="0" xfId="0" applyFont="1" applyAlignment="1">
      <alignment horizontal="left" vertical="center"/>
    </xf>
    <xf numFmtId="0" fontId="10" fillId="0" borderId="0" xfId="0" applyFont="1" applyAlignment="1">
      <alignment horizontal="left" vertical="center" wrapText="1"/>
    </xf>
    <xf numFmtId="0" fontId="41" fillId="0" borderId="0" xfId="0" applyFont="1" applyAlignment="1">
      <alignment vertical="center" wrapText="1"/>
    </xf>
    <xf numFmtId="0" fontId="25" fillId="0" borderId="12" xfId="0" applyFont="1" applyBorder="1" applyAlignment="1">
      <alignment vertical="center"/>
    </xf>
    <xf numFmtId="0" fontId="25" fillId="0" borderId="0" xfId="0" applyFont="1" applyAlignment="1">
      <alignment horizontal="left" vertical="center"/>
    </xf>
    <xf numFmtId="0" fontId="25" fillId="0" borderId="0" xfId="0" applyFont="1" applyAlignment="1">
      <alignment horizontal="left" vertical="center" wrapText="1"/>
    </xf>
    <xf numFmtId="175" fontId="25" fillId="0" borderId="0" xfId="0" applyNumberFormat="1" applyFont="1" applyAlignment="1">
      <alignment vertical="center"/>
    </xf>
    <xf numFmtId="0" fontId="25" fillId="0" borderId="0" xfId="0" applyFont="1" applyAlignment="1" applyProtection="1">
      <alignment vertical="center"/>
      <protection locked="0"/>
    </xf>
    <xf numFmtId="0" fontId="25" fillId="0" borderId="23" xfId="0" applyFont="1" applyBorder="1" applyAlignment="1">
      <alignment vertical="center"/>
    </xf>
    <xf numFmtId="0" fontId="25" fillId="0" borderId="0" xfId="0" applyFont="1" applyBorder="1" applyAlignment="1">
      <alignment vertical="center"/>
    </xf>
    <xf numFmtId="0" fontId="25" fillId="0" borderId="24" xfId="0" applyFont="1" applyBorder="1" applyAlignment="1">
      <alignment vertical="center"/>
    </xf>
    <xf numFmtId="0" fontId="26" fillId="0" borderId="12" xfId="0" applyFont="1" applyBorder="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175" fontId="26" fillId="0" borderId="0" xfId="0" applyNumberFormat="1" applyFont="1" applyAlignment="1">
      <alignment vertical="center"/>
    </xf>
    <xf numFmtId="0" fontId="26" fillId="0" borderId="0" xfId="0" applyFont="1" applyAlignment="1" applyProtection="1">
      <alignment vertical="center"/>
      <protection locked="0"/>
    </xf>
    <xf numFmtId="0" fontId="26" fillId="0" borderId="23" xfId="0" applyFont="1" applyBorder="1" applyAlignment="1">
      <alignment vertical="center"/>
    </xf>
    <xf numFmtId="0" fontId="26" fillId="0" borderId="0" xfId="0" applyFont="1" applyBorder="1" applyAlignment="1">
      <alignment vertical="center"/>
    </xf>
    <xf numFmtId="0" fontId="26" fillId="0" borderId="24" xfId="0" applyFont="1" applyBorder="1" applyAlignment="1">
      <alignment vertical="center"/>
    </xf>
    <xf numFmtId="0" fontId="26" fillId="0" borderId="0" xfId="0" applyFont="1" applyAlignment="1">
      <alignment horizontal="left" vertical="center"/>
    </xf>
    <xf numFmtId="0" fontId="40" fillId="0" borderId="0" xfId="0" applyFont="1" applyBorder="1" applyAlignment="1">
      <alignment horizontal="left" vertical="center"/>
    </xf>
    <xf numFmtId="0" fontId="26" fillId="0" borderId="0" xfId="0" applyFont="1" applyBorder="1" applyAlignment="1">
      <alignment horizontal="left" vertical="center"/>
    </xf>
    <xf numFmtId="0" fontId="26" fillId="0" borderId="0" xfId="0" applyFont="1" applyBorder="1" applyAlignment="1">
      <alignment horizontal="left" vertical="center" wrapText="1"/>
    </xf>
    <xf numFmtId="175" fontId="26" fillId="0" borderId="0" xfId="0" applyNumberFormat="1" applyFont="1" applyBorder="1" applyAlignment="1">
      <alignment vertical="center"/>
    </xf>
    <xf numFmtId="0" fontId="41" fillId="0" borderId="0" xfId="0" applyFont="1" applyBorder="1" applyAlignment="1">
      <alignment vertical="center" wrapText="1"/>
    </xf>
    <xf numFmtId="0" fontId="27" fillId="0" borderId="12" xfId="0" applyFont="1" applyBorder="1" applyAlignment="1">
      <alignment vertical="center"/>
    </xf>
    <xf numFmtId="0" fontId="27" fillId="0" borderId="0" xfId="0" applyFont="1" applyAlignment="1">
      <alignment horizontal="left" vertical="center"/>
    </xf>
    <xf numFmtId="0" fontId="27" fillId="0" borderId="0" xfId="0" applyFont="1" applyAlignment="1">
      <alignment horizontal="left" vertical="center" wrapText="1"/>
    </xf>
    <xf numFmtId="175" fontId="27" fillId="0" borderId="0" xfId="0" applyNumberFormat="1" applyFont="1" applyAlignment="1">
      <alignment vertical="center"/>
    </xf>
    <xf numFmtId="0" fontId="27" fillId="0" borderId="0" xfId="0" applyFont="1" applyAlignment="1" applyProtection="1">
      <alignment vertical="center"/>
      <protection locked="0"/>
    </xf>
    <xf numFmtId="0" fontId="27" fillId="0" borderId="23" xfId="0" applyFont="1" applyBorder="1" applyAlignment="1">
      <alignment vertical="center"/>
    </xf>
    <xf numFmtId="0" fontId="27" fillId="0" borderId="0" xfId="0" applyFont="1" applyBorder="1" applyAlignment="1">
      <alignment vertical="center"/>
    </xf>
    <xf numFmtId="0" fontId="27" fillId="0" borderId="24" xfId="0" applyFont="1" applyBorder="1" applyAlignment="1">
      <alignment vertical="center"/>
    </xf>
    <xf numFmtId="0" fontId="25" fillId="0" borderId="0" xfId="0" applyFont="1" applyBorder="1" applyAlignment="1">
      <alignment horizontal="left" vertical="center"/>
    </xf>
    <xf numFmtId="0" fontId="25" fillId="0" borderId="0" xfId="0" applyFont="1" applyBorder="1" applyAlignment="1">
      <alignment horizontal="left" vertical="center" wrapText="1"/>
    </xf>
    <xf numFmtId="175" fontId="25" fillId="0" borderId="0" xfId="0" applyNumberFormat="1" applyFont="1" applyBorder="1" applyAlignment="1">
      <alignment vertical="center"/>
    </xf>
    <xf numFmtId="0" fontId="42" fillId="0" borderId="35" xfId="0" applyFont="1" applyBorder="1" applyAlignment="1" applyProtection="1">
      <alignment horizontal="center" vertical="center"/>
    </xf>
    <xf numFmtId="49" fontId="42" fillId="0" borderId="35" xfId="0" applyNumberFormat="1" applyFont="1" applyBorder="1" applyAlignment="1" applyProtection="1">
      <alignment horizontal="left" vertical="center" wrapText="1"/>
    </xf>
    <xf numFmtId="0" fontId="42" fillId="0" borderId="35" xfId="0" applyFont="1" applyBorder="1" applyAlignment="1" applyProtection="1">
      <alignment horizontal="left" vertical="center" wrapText="1"/>
    </xf>
    <xf numFmtId="0" fontId="42" fillId="0" borderId="35" xfId="0" applyFont="1" applyBorder="1" applyAlignment="1" applyProtection="1">
      <alignment horizontal="center" vertical="center" wrapText="1"/>
    </xf>
    <xf numFmtId="175" fontId="42" fillId="0" borderId="35" xfId="0" applyNumberFormat="1" applyFont="1" applyBorder="1" applyAlignment="1" applyProtection="1">
      <alignment vertical="center"/>
    </xf>
    <xf numFmtId="4" fontId="42" fillId="2" borderId="35" xfId="0" applyNumberFormat="1" applyFont="1" applyFill="1" applyBorder="1" applyAlignment="1" applyProtection="1">
      <alignment vertical="center"/>
      <protection locked="0"/>
    </xf>
    <xf numFmtId="4" fontId="42" fillId="0" borderId="35" xfId="0" applyNumberFormat="1" applyFont="1" applyBorder="1" applyAlignment="1" applyProtection="1">
      <alignment vertical="center"/>
    </xf>
    <xf numFmtId="0" fontId="42" fillId="0" borderId="12" xfId="0" applyFont="1" applyBorder="1" applyAlignment="1">
      <alignment vertical="center"/>
    </xf>
    <xf numFmtId="0" fontId="42" fillId="2" borderId="35" xfId="0" applyFont="1" applyFill="1" applyBorder="1" applyAlignment="1" applyProtection="1">
      <alignment horizontal="left" vertical="center"/>
      <protection locked="0"/>
    </xf>
    <xf numFmtId="0" fontId="42" fillId="0" borderId="0" xfId="0" applyFont="1" applyBorder="1" applyAlignment="1">
      <alignment horizontal="center" vertical="center"/>
    </xf>
    <xf numFmtId="0" fontId="10" fillId="0" borderId="0" xfId="0" applyFont="1" applyBorder="1" applyAlignment="1">
      <alignment horizontal="left" vertical="center" wrapText="1"/>
    </xf>
    <xf numFmtId="0" fontId="25" fillId="0" borderId="30" xfId="0" applyFont="1" applyBorder="1" applyAlignment="1">
      <alignment vertical="center"/>
    </xf>
    <xf numFmtId="0" fontId="25" fillId="0" borderId="31" xfId="0" applyFont="1" applyBorder="1" applyAlignment="1">
      <alignment vertical="center"/>
    </xf>
    <xf numFmtId="0" fontId="25" fillId="0" borderId="32" xfId="0" applyFont="1" applyBorder="1" applyAlignment="1">
      <alignment vertical="center"/>
    </xf>
    <xf numFmtId="0" fontId="1" fillId="0" borderId="0" xfId="0" applyFont="1" applyAlignment="1"/>
    <xf numFmtId="175" fontId="1" fillId="2" borderId="35" xfId="0" applyNumberFormat="1" applyFont="1" applyFill="1" applyBorder="1" applyAlignment="1" applyProtection="1">
      <alignment vertical="center"/>
      <protection locked="0"/>
    </xf>
    <xf numFmtId="0" fontId="1" fillId="0" borderId="30" xfId="0" applyFont="1" applyBorder="1" applyAlignment="1">
      <alignment vertical="center"/>
    </xf>
    <xf numFmtId="0" fontId="1" fillId="0" borderId="31" xfId="0" applyFont="1" applyBorder="1" applyAlignment="1">
      <alignment vertical="center"/>
    </xf>
    <xf numFmtId="0" fontId="1" fillId="0" borderId="32" xfId="0" applyFont="1" applyBorder="1" applyAlignment="1">
      <alignment vertical="center"/>
    </xf>
    <xf numFmtId="0" fontId="20" fillId="3" borderId="0" xfId="1" applyFill="1"/>
    <xf numFmtId="0" fontId="44" fillId="0" borderId="0" xfId="1" applyFont="1" applyAlignment="1">
      <alignment horizontal="center" vertical="center"/>
    </xf>
    <xf numFmtId="0" fontId="45" fillId="3" borderId="0" xfId="0" applyFont="1" applyFill="1" applyAlignment="1">
      <alignment horizontal="left" vertical="center"/>
    </xf>
    <xf numFmtId="0" fontId="12" fillId="3" borderId="0" xfId="0" applyFont="1" applyFill="1" applyAlignment="1">
      <alignment vertical="center"/>
    </xf>
    <xf numFmtId="0" fontId="46" fillId="3" borderId="0" xfId="1" applyFont="1" applyFill="1" applyAlignment="1">
      <alignment vertical="center"/>
    </xf>
    <xf numFmtId="0" fontId="28" fillId="3" borderId="0" xfId="0" applyFont="1" applyFill="1" applyAlignment="1" applyProtection="1">
      <alignment horizontal="left" vertical="center"/>
    </xf>
    <xf numFmtId="0" fontId="12" fillId="3" borderId="0" xfId="0" applyFont="1" applyFill="1" applyAlignment="1" applyProtection="1">
      <alignment vertical="center"/>
    </xf>
    <xf numFmtId="0" fontId="45" fillId="3" borderId="0" xfId="0" applyFont="1" applyFill="1" applyAlignment="1" applyProtection="1">
      <alignment horizontal="left" vertical="center"/>
    </xf>
    <xf numFmtId="0" fontId="46" fillId="3" borderId="0" xfId="1" applyFont="1" applyFill="1" applyAlignment="1" applyProtection="1">
      <alignment vertical="center"/>
    </xf>
    <xf numFmtId="0" fontId="12" fillId="3" borderId="0" xfId="0" applyFont="1" applyFill="1" applyAlignment="1" applyProtection="1">
      <alignment vertical="center"/>
      <protection locked="0"/>
    </xf>
    <xf numFmtId="0" fontId="13" fillId="0" borderId="0" xfId="2" applyAlignment="1">
      <alignment vertical="top"/>
      <protection locked="0"/>
    </xf>
    <xf numFmtId="0" fontId="11" fillId="0" borderId="1" xfId="2" applyFont="1" applyBorder="1" applyAlignment="1">
      <alignment vertical="center" wrapText="1"/>
      <protection locked="0"/>
    </xf>
    <xf numFmtId="0" fontId="11" fillId="0" borderId="2" xfId="2" applyFont="1" applyBorder="1" applyAlignment="1">
      <alignment vertical="center" wrapText="1"/>
      <protection locked="0"/>
    </xf>
    <xf numFmtId="0" fontId="11" fillId="0" borderId="3" xfId="2" applyFont="1" applyBorder="1" applyAlignment="1">
      <alignment vertical="center" wrapText="1"/>
      <protection locked="0"/>
    </xf>
    <xf numFmtId="0" fontId="11" fillId="0" borderId="4" xfId="2" applyFont="1" applyBorder="1" applyAlignment="1">
      <alignment horizontal="center" vertical="center" wrapText="1"/>
      <protection locked="0"/>
    </xf>
    <xf numFmtId="0" fontId="11" fillId="0" borderId="5" xfId="2" applyFont="1" applyBorder="1" applyAlignment="1">
      <alignment horizontal="center" vertical="center" wrapText="1"/>
      <protection locked="0"/>
    </xf>
    <xf numFmtId="0" fontId="13" fillId="0" borderId="0" xfId="2" applyAlignment="1">
      <alignment horizontal="center" vertical="center"/>
      <protection locked="0"/>
    </xf>
    <xf numFmtId="0" fontId="11" fillId="0" borderId="4" xfId="2" applyFont="1" applyBorder="1" applyAlignment="1">
      <alignment vertical="center" wrapText="1"/>
      <protection locked="0"/>
    </xf>
    <xf numFmtId="0" fontId="11" fillId="0" borderId="5" xfId="2" applyFont="1" applyBorder="1" applyAlignment="1">
      <alignment vertical="center" wrapText="1"/>
      <protection locked="0"/>
    </xf>
    <xf numFmtId="0" fontId="15" fillId="0" borderId="0" xfId="2" applyFont="1" applyBorder="1" applyAlignment="1">
      <alignment horizontal="left" vertical="center" wrapText="1"/>
      <protection locked="0"/>
    </xf>
    <xf numFmtId="0" fontId="16" fillId="0" borderId="0" xfId="2" applyFont="1" applyBorder="1" applyAlignment="1">
      <alignment horizontal="left" vertical="center" wrapText="1"/>
      <protection locked="0"/>
    </xf>
    <xf numFmtId="0" fontId="16" fillId="0" borderId="4" xfId="2" applyFont="1" applyBorder="1" applyAlignment="1">
      <alignment vertical="center" wrapText="1"/>
      <protection locked="0"/>
    </xf>
    <xf numFmtId="0" fontId="16" fillId="0" borderId="0" xfId="2" applyFont="1" applyBorder="1" applyAlignment="1">
      <alignment vertical="center" wrapText="1"/>
      <protection locked="0"/>
    </xf>
    <xf numFmtId="0" fontId="16" fillId="0" borderId="0" xfId="2" applyFont="1" applyBorder="1" applyAlignment="1">
      <alignment vertical="center"/>
      <protection locked="0"/>
    </xf>
    <xf numFmtId="0" fontId="16" fillId="0" borderId="0" xfId="2" applyFont="1" applyBorder="1" applyAlignment="1">
      <alignment horizontal="left" vertical="center"/>
      <protection locked="0"/>
    </xf>
    <xf numFmtId="49" fontId="16" fillId="0" borderId="0" xfId="2" applyNumberFormat="1" applyFont="1" applyBorder="1" applyAlignment="1">
      <alignment vertical="center" wrapText="1"/>
      <protection locked="0"/>
    </xf>
    <xf numFmtId="0" fontId="11" fillId="0" borderId="7" xfId="2" applyFont="1" applyBorder="1" applyAlignment="1">
      <alignment vertical="center" wrapText="1"/>
      <protection locked="0"/>
    </xf>
    <xf numFmtId="0" fontId="12" fillId="0" borderId="6" xfId="2" applyFont="1" applyBorder="1" applyAlignment="1">
      <alignment vertical="center" wrapText="1"/>
      <protection locked="0"/>
    </xf>
    <xf numFmtId="0" fontId="11" fillId="0" borderId="8" xfId="2" applyFont="1" applyBorder="1" applyAlignment="1">
      <alignment vertical="center" wrapText="1"/>
      <protection locked="0"/>
    </xf>
    <xf numFmtId="0" fontId="11" fillId="0" borderId="0" xfId="2" applyFont="1" applyBorder="1" applyAlignment="1">
      <alignment vertical="top"/>
      <protection locked="0"/>
    </xf>
    <xf numFmtId="0" fontId="11" fillId="0" borderId="0" xfId="2" applyFont="1" applyAlignment="1">
      <alignment vertical="top"/>
      <protection locked="0"/>
    </xf>
    <xf numFmtId="0" fontId="11" fillId="0" borderId="1" xfId="2" applyFont="1" applyBorder="1" applyAlignment="1">
      <alignment horizontal="left" vertical="center"/>
      <protection locked="0"/>
    </xf>
    <xf numFmtId="0" fontId="11" fillId="0" borderId="2" xfId="2" applyFont="1" applyBorder="1" applyAlignment="1">
      <alignment horizontal="left" vertical="center"/>
      <protection locked="0"/>
    </xf>
    <xf numFmtId="0" fontId="11" fillId="0" borderId="3" xfId="2" applyFont="1" applyBorder="1" applyAlignment="1">
      <alignment horizontal="left" vertical="center"/>
      <protection locked="0"/>
    </xf>
    <xf numFmtId="0" fontId="11" fillId="0" borderId="4" xfId="2" applyFont="1" applyBorder="1" applyAlignment="1">
      <alignment horizontal="left" vertical="center"/>
      <protection locked="0"/>
    </xf>
    <xf numFmtId="0" fontId="11" fillId="0" borderId="5" xfId="2" applyFont="1" applyBorder="1" applyAlignment="1">
      <alignment horizontal="left" vertical="center"/>
      <protection locked="0"/>
    </xf>
    <xf numFmtId="0" fontId="15" fillId="0" borderId="0" xfId="2" applyFont="1" applyBorder="1" applyAlignment="1">
      <alignment horizontal="left" vertical="center"/>
      <protection locked="0"/>
    </xf>
    <xf numFmtId="0" fontId="19" fillId="0" borderId="0" xfId="2" applyFont="1" applyAlignment="1">
      <alignment horizontal="left" vertical="center"/>
      <protection locked="0"/>
    </xf>
    <xf numFmtId="0" fontId="15" fillId="0" borderId="6" xfId="2" applyFont="1" applyBorder="1" applyAlignment="1">
      <alignment horizontal="left" vertical="center"/>
      <protection locked="0"/>
    </xf>
    <xf numFmtId="0" fontId="15" fillId="0" borderId="6" xfId="2" applyFont="1" applyBorder="1" applyAlignment="1">
      <alignment horizontal="center" vertical="center"/>
      <protection locked="0"/>
    </xf>
    <xf numFmtId="0" fontId="19" fillId="0" borderId="6" xfId="2" applyFont="1" applyBorder="1" applyAlignment="1">
      <alignment horizontal="left" vertical="center"/>
      <protection locked="0"/>
    </xf>
    <xf numFmtId="0" fontId="18" fillId="0" borderId="0" xfId="2" applyFont="1" applyBorder="1" applyAlignment="1">
      <alignment horizontal="left" vertical="center"/>
      <protection locked="0"/>
    </xf>
    <xf numFmtId="0" fontId="16" fillId="0" borderId="0" xfId="2" applyFont="1" applyAlignment="1">
      <alignment horizontal="left" vertical="center"/>
      <protection locked="0"/>
    </xf>
    <xf numFmtId="0" fontId="16" fillId="0" borderId="0" xfId="2" applyFont="1" applyBorder="1" applyAlignment="1">
      <alignment horizontal="center" vertical="center"/>
      <protection locked="0"/>
    </xf>
    <xf numFmtId="0" fontId="16" fillId="0" borderId="4" xfId="2" applyFont="1" applyBorder="1" applyAlignment="1">
      <alignment horizontal="left" vertical="center"/>
      <protection locked="0"/>
    </xf>
    <xf numFmtId="0" fontId="16" fillId="0" borderId="0" xfId="2" applyFont="1" applyFill="1" applyBorder="1" applyAlignment="1">
      <alignment horizontal="left" vertical="center"/>
      <protection locked="0"/>
    </xf>
    <xf numFmtId="0" fontId="16" fillId="0" borderId="0" xfId="2" applyFont="1" applyFill="1" applyBorder="1" applyAlignment="1">
      <alignment horizontal="center" vertical="center"/>
      <protection locked="0"/>
    </xf>
    <xf numFmtId="0" fontId="11" fillId="0" borderId="7" xfId="2" applyFont="1" applyBorder="1" applyAlignment="1">
      <alignment horizontal="left" vertical="center"/>
      <protection locked="0"/>
    </xf>
    <xf numFmtId="0" fontId="12" fillId="0" borderId="6" xfId="2" applyFont="1" applyBorder="1" applyAlignment="1">
      <alignment horizontal="left" vertical="center"/>
      <protection locked="0"/>
    </xf>
    <xf numFmtId="0" fontId="11" fillId="0" borderId="8" xfId="2" applyFont="1" applyBorder="1" applyAlignment="1">
      <alignment horizontal="left" vertical="center"/>
      <protection locked="0"/>
    </xf>
    <xf numFmtId="0" fontId="11" fillId="0" borderId="0" xfId="2" applyFont="1" applyBorder="1" applyAlignment="1">
      <alignment horizontal="left" vertical="center"/>
      <protection locked="0"/>
    </xf>
    <xf numFmtId="0" fontId="12" fillId="0" borderId="0" xfId="2" applyFont="1" applyBorder="1" applyAlignment="1">
      <alignment horizontal="left" vertical="center"/>
      <protection locked="0"/>
    </xf>
    <xf numFmtId="0" fontId="19" fillId="0" borderId="0" xfId="2" applyFont="1" applyBorder="1" applyAlignment="1">
      <alignment horizontal="left" vertical="center"/>
      <protection locked="0"/>
    </xf>
    <xf numFmtId="0" fontId="16" fillId="0" borderId="6" xfId="2" applyFont="1" applyBorder="1" applyAlignment="1">
      <alignment horizontal="left" vertical="center"/>
      <protection locked="0"/>
    </xf>
    <xf numFmtId="0" fontId="11" fillId="0" borderId="0" xfId="2" applyFont="1" applyBorder="1" applyAlignment="1">
      <alignment horizontal="left" vertical="center" wrapText="1"/>
      <protection locked="0"/>
    </xf>
    <xf numFmtId="0" fontId="16" fillId="0" borderId="0" xfId="2" applyFont="1" applyBorder="1" applyAlignment="1">
      <alignment horizontal="center" vertical="center" wrapText="1"/>
      <protection locked="0"/>
    </xf>
    <xf numFmtId="0" fontId="11" fillId="0" borderId="1" xfId="2" applyFont="1" applyBorder="1" applyAlignment="1">
      <alignment horizontal="left" vertical="center" wrapText="1"/>
      <protection locked="0"/>
    </xf>
    <xf numFmtId="0" fontId="11" fillId="0" borderId="2" xfId="2" applyFont="1" applyBorder="1" applyAlignment="1">
      <alignment horizontal="left" vertical="center" wrapText="1"/>
      <protection locked="0"/>
    </xf>
    <xf numFmtId="0" fontId="11" fillId="0" borderId="3" xfId="2" applyFont="1" applyBorder="1" applyAlignment="1">
      <alignment horizontal="left" vertical="center" wrapText="1"/>
      <protection locked="0"/>
    </xf>
    <xf numFmtId="0" fontId="11" fillId="0" borderId="4" xfId="2" applyFont="1" applyBorder="1" applyAlignment="1">
      <alignment horizontal="left" vertical="center" wrapText="1"/>
      <protection locked="0"/>
    </xf>
    <xf numFmtId="0" fontId="11" fillId="0" borderId="5" xfId="2" applyFont="1" applyBorder="1" applyAlignment="1">
      <alignment horizontal="left" vertical="center" wrapText="1"/>
      <protection locked="0"/>
    </xf>
    <xf numFmtId="0" fontId="19" fillId="0" borderId="4" xfId="2" applyFont="1" applyBorder="1" applyAlignment="1">
      <alignment horizontal="left" vertical="center" wrapText="1"/>
      <protection locked="0"/>
    </xf>
    <xf numFmtId="0" fontId="19" fillId="0" borderId="5" xfId="2" applyFont="1" applyBorder="1" applyAlignment="1">
      <alignment horizontal="left" vertical="center" wrapText="1"/>
      <protection locked="0"/>
    </xf>
    <xf numFmtId="0" fontId="16" fillId="0" borderId="4" xfId="2" applyFont="1" applyBorder="1" applyAlignment="1">
      <alignment horizontal="left" vertical="center" wrapText="1"/>
      <protection locked="0"/>
    </xf>
    <xf numFmtId="0" fontId="16" fillId="0" borderId="5" xfId="2" applyFont="1" applyBorder="1" applyAlignment="1">
      <alignment horizontal="left" vertical="center" wrapText="1"/>
      <protection locked="0"/>
    </xf>
    <xf numFmtId="0" fontId="16" fillId="0" borderId="5" xfId="2" applyFont="1" applyBorder="1" applyAlignment="1">
      <alignment horizontal="left" vertical="center"/>
      <protection locked="0"/>
    </xf>
    <xf numFmtId="0" fontId="16" fillId="0" borderId="7" xfId="2" applyFont="1" applyBorder="1" applyAlignment="1">
      <alignment horizontal="left" vertical="center" wrapText="1"/>
      <protection locked="0"/>
    </xf>
    <xf numFmtId="0" fontId="16" fillId="0" borderId="6" xfId="2" applyFont="1" applyBorder="1" applyAlignment="1">
      <alignment horizontal="left" vertical="center" wrapText="1"/>
      <protection locked="0"/>
    </xf>
    <xf numFmtId="0" fontId="16" fillId="0" borderId="8" xfId="2" applyFont="1" applyBorder="1" applyAlignment="1">
      <alignment horizontal="left" vertical="center" wrapText="1"/>
      <protection locked="0"/>
    </xf>
    <xf numFmtId="0" fontId="16" fillId="0" borderId="0" xfId="2" applyFont="1" applyBorder="1" applyAlignment="1">
      <alignment horizontal="left" vertical="top"/>
      <protection locked="0"/>
    </xf>
    <xf numFmtId="0" fontId="16" fillId="0" borderId="0" xfId="2" applyFont="1" applyBorder="1" applyAlignment="1">
      <alignment horizontal="center" vertical="top"/>
      <protection locked="0"/>
    </xf>
    <xf numFmtId="0" fontId="16" fillId="0" borderId="7" xfId="2" applyFont="1" applyBorder="1" applyAlignment="1">
      <alignment horizontal="left" vertical="center"/>
      <protection locked="0"/>
    </xf>
    <xf numFmtId="0" fontId="16" fillId="0" borderId="8" xfId="2" applyFont="1" applyBorder="1" applyAlignment="1">
      <alignment horizontal="left" vertical="center"/>
      <protection locked="0"/>
    </xf>
    <xf numFmtId="0" fontId="19" fillId="0" borderId="0" xfId="2" applyFont="1" applyAlignment="1">
      <alignment vertical="center"/>
      <protection locked="0"/>
    </xf>
    <xf numFmtId="0" fontId="15" fillId="0" borderId="0" xfId="2" applyFont="1" applyBorder="1" applyAlignment="1">
      <alignment vertical="center"/>
      <protection locked="0"/>
    </xf>
    <xf numFmtId="0" fontId="19" fillId="0" borderId="6" xfId="2" applyFont="1" applyBorder="1" applyAlignment="1">
      <alignment vertical="center"/>
      <protection locked="0"/>
    </xf>
    <xf numFmtId="0" fontId="15" fillId="0" borderId="6" xfId="2" applyFont="1" applyBorder="1" applyAlignment="1">
      <alignment vertical="center"/>
      <protection locked="0"/>
    </xf>
    <xf numFmtId="0" fontId="13" fillId="0" borderId="0" xfId="2" applyBorder="1" applyAlignment="1">
      <alignment vertical="top"/>
      <protection locked="0"/>
    </xf>
    <xf numFmtId="49" fontId="16" fillId="0" borderId="0" xfId="2" applyNumberFormat="1" applyFont="1" applyBorder="1" applyAlignment="1">
      <alignment horizontal="left" vertical="center"/>
      <protection locked="0"/>
    </xf>
    <xf numFmtId="0" fontId="13" fillId="0" borderId="6" xfId="2" applyBorder="1" applyAlignment="1">
      <alignment vertical="top"/>
      <protection locked="0"/>
    </xf>
    <xf numFmtId="0" fontId="16" fillId="0" borderId="2" xfId="2" applyFont="1" applyBorder="1" applyAlignment="1">
      <alignment horizontal="left" vertical="center" wrapText="1"/>
      <protection locked="0"/>
    </xf>
    <xf numFmtId="0" fontId="16" fillId="0" borderId="2" xfId="2" applyFont="1" applyBorder="1" applyAlignment="1">
      <alignment horizontal="left" vertical="center"/>
      <protection locked="0"/>
    </xf>
    <xf numFmtId="0" fontId="16" fillId="0" borderId="2" xfId="2" applyFont="1" applyBorder="1" applyAlignment="1">
      <alignment horizontal="center" vertical="center"/>
      <protection locked="0"/>
    </xf>
    <xf numFmtId="0" fontId="15" fillId="0" borderId="6" xfId="2" applyFont="1" applyBorder="1" applyAlignment="1">
      <alignment horizontal="left"/>
      <protection locked="0"/>
    </xf>
    <xf numFmtId="0" fontId="19" fillId="0" borderId="6" xfId="2" applyFont="1" applyBorder="1" applyAlignment="1">
      <protection locked="0"/>
    </xf>
    <xf numFmtId="0" fontId="11" fillId="0" borderId="4" xfId="2" applyFont="1" applyBorder="1" applyAlignment="1">
      <alignment vertical="top"/>
      <protection locked="0"/>
    </xf>
    <xf numFmtId="0" fontId="11" fillId="0" borderId="5" xfId="2" applyFont="1" applyBorder="1" applyAlignment="1">
      <alignment vertical="top"/>
      <protection locked="0"/>
    </xf>
    <xf numFmtId="0" fontId="11" fillId="0" borderId="0" xfId="2" applyFont="1" applyBorder="1" applyAlignment="1">
      <alignment horizontal="center" vertical="center"/>
      <protection locked="0"/>
    </xf>
    <xf numFmtId="0" fontId="11" fillId="0" borderId="0" xfId="2" applyFont="1" applyBorder="1" applyAlignment="1">
      <alignment horizontal="left" vertical="top"/>
      <protection locked="0"/>
    </xf>
    <xf numFmtId="0" fontId="11" fillId="0" borderId="7" xfId="2" applyFont="1" applyBorder="1" applyAlignment="1">
      <alignment vertical="top"/>
      <protection locked="0"/>
    </xf>
    <xf numFmtId="0" fontId="11" fillId="0" borderId="6" xfId="2" applyFont="1" applyBorder="1" applyAlignment="1">
      <alignment vertical="top"/>
      <protection locked="0"/>
    </xf>
    <xf numFmtId="0" fontId="11" fillId="0" borderId="8" xfId="2" applyFont="1" applyBorder="1" applyAlignment="1">
      <alignment vertical="top"/>
      <protection locked="0"/>
    </xf>
    <xf numFmtId="0" fontId="1" fillId="0" borderId="0" xfId="0" applyFont="1"/>
    <xf numFmtId="4" fontId="35" fillId="0" borderId="0" xfId="0" applyNumberFormat="1" applyFont="1" applyAlignment="1">
      <alignment vertical="center"/>
    </xf>
    <xf numFmtId="0" fontId="35" fillId="0" borderId="0" xfId="0" applyFont="1" applyAlignment="1">
      <alignment vertical="center"/>
    </xf>
    <xf numFmtId="0" fontId="34" fillId="0" borderId="0" xfId="0" applyFont="1" applyAlignment="1">
      <alignment horizontal="left" vertical="center" wrapText="1"/>
    </xf>
    <xf numFmtId="4" fontId="32" fillId="0" borderId="0" xfId="0" applyNumberFormat="1" applyFont="1" applyAlignment="1">
      <alignment horizontal="right" vertical="center"/>
    </xf>
    <xf numFmtId="4" fontId="32" fillId="0" borderId="0" xfId="0" applyNumberFormat="1" applyFont="1" applyAlignment="1">
      <alignment vertical="center"/>
    </xf>
    <xf numFmtId="0" fontId="2" fillId="5" borderId="16" xfId="0" applyFont="1" applyFill="1" applyBorder="1" applyAlignment="1">
      <alignment horizontal="center" vertical="center"/>
    </xf>
    <xf numFmtId="0" fontId="1" fillId="5" borderId="17" xfId="0" applyFont="1" applyFill="1" applyBorder="1" applyAlignment="1">
      <alignment vertical="center"/>
    </xf>
    <xf numFmtId="0" fontId="2" fillId="5" borderId="17" xfId="0" applyFont="1" applyFill="1" applyBorder="1" applyAlignment="1">
      <alignment horizontal="center" vertical="center"/>
    </xf>
    <xf numFmtId="0" fontId="2" fillId="5" borderId="17" xfId="0" applyFont="1" applyFill="1" applyBorder="1" applyAlignment="1">
      <alignment horizontal="right" vertical="center"/>
    </xf>
    <xf numFmtId="0" fontId="3" fillId="4" borderId="17" xfId="0" applyFont="1" applyFill="1" applyBorder="1" applyAlignment="1">
      <alignment horizontal="left" vertical="center"/>
    </xf>
    <xf numFmtId="0" fontId="1" fillId="4" borderId="17" xfId="0" applyFont="1" applyFill="1" applyBorder="1" applyAlignment="1">
      <alignment vertical="center"/>
    </xf>
    <xf numFmtId="4" fontId="3" fillId="4" borderId="17" xfId="0" applyNumberFormat="1" applyFont="1" applyFill="1" applyBorder="1" applyAlignment="1">
      <alignment vertical="center"/>
    </xf>
    <xf numFmtId="0" fontId="1" fillId="4" borderId="25" xfId="0" applyFont="1" applyFill="1"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xf>
    <xf numFmtId="173" fontId="2" fillId="0" borderId="0" xfId="0" applyNumberFormat="1" applyFont="1" applyAlignment="1">
      <alignment horizontal="left" vertical="center"/>
    </xf>
    <xf numFmtId="0" fontId="1" fillId="0" borderId="0" xfId="0" applyFont="1" applyAlignment="1">
      <alignment vertical="center"/>
    </xf>
    <xf numFmtId="0" fontId="2" fillId="0" borderId="0" xfId="0" applyFont="1" applyAlignment="1">
      <alignment vertical="center"/>
    </xf>
    <xf numFmtId="0" fontId="33" fillId="0" borderId="29" xfId="0" applyFont="1" applyBorder="1" applyAlignment="1">
      <alignment horizontal="center" vertical="center"/>
    </xf>
    <xf numFmtId="0" fontId="1" fillId="0" borderId="21" xfId="0" applyFont="1" applyBorder="1" applyAlignment="1">
      <alignment vertical="center"/>
    </xf>
    <xf numFmtId="0" fontId="1" fillId="0" borderId="23" xfId="0" applyFont="1" applyBorder="1" applyAlignment="1">
      <alignment vertical="center"/>
    </xf>
    <xf numFmtId="0" fontId="1" fillId="0" borderId="0" xfId="0" applyFont="1" applyBorder="1" applyAlignment="1">
      <alignment vertical="center"/>
    </xf>
    <xf numFmtId="172" fontId="21" fillId="0" borderId="0" xfId="0" applyNumberFormat="1" applyFont="1" applyBorder="1" applyAlignment="1">
      <alignment horizontal="center" vertical="center"/>
    </xf>
    <xf numFmtId="0" fontId="21" fillId="0" borderId="0" xfId="0" applyFont="1" applyBorder="1" applyAlignment="1">
      <alignment vertical="center"/>
    </xf>
    <xf numFmtId="4" fontId="43" fillId="0" borderId="0" xfId="0" applyNumberFormat="1" applyFont="1" applyBorder="1" applyAlignment="1">
      <alignment vertical="center"/>
    </xf>
    <xf numFmtId="0" fontId="43" fillId="0" borderId="0" xfId="0" applyFont="1" applyAlignment="1">
      <alignment horizontal="left" vertical="top" wrapText="1"/>
    </xf>
    <xf numFmtId="0" fontId="21" fillId="0" borderId="0" xfId="0" applyFont="1" applyAlignment="1">
      <alignment vertical="center"/>
    </xf>
    <xf numFmtId="0" fontId="2" fillId="0" borderId="0" xfId="0" applyFont="1" applyBorder="1" applyAlignment="1">
      <alignment horizontal="left" vertical="center"/>
    </xf>
    <xf numFmtId="0" fontId="1" fillId="0" borderId="0" xfId="0" applyFont="1" applyBorder="1"/>
    <xf numFmtId="0" fontId="3" fillId="0" borderId="0" xfId="0" applyFont="1" applyBorder="1" applyAlignment="1">
      <alignment horizontal="left" vertical="top" wrapText="1"/>
    </xf>
    <xf numFmtId="49" fontId="2" fillId="2" borderId="0" xfId="0" applyNumberFormat="1" applyFont="1" applyFill="1" applyBorder="1" applyAlignment="1" applyProtection="1">
      <alignment horizontal="left" vertical="center"/>
      <protection locked="0"/>
    </xf>
    <xf numFmtId="0" fontId="2" fillId="0" borderId="0" xfId="0" applyFont="1" applyBorder="1" applyAlignment="1">
      <alignment horizontal="left" vertical="center" wrapText="1"/>
    </xf>
    <xf numFmtId="4" fontId="6" fillId="0" borderId="15" xfId="0" applyNumberFormat="1" applyFont="1" applyBorder="1" applyAlignment="1">
      <alignment vertical="center"/>
    </xf>
    <xf numFmtId="0" fontId="1" fillId="0" borderId="15" xfId="0" applyFont="1" applyBorder="1" applyAlignment="1">
      <alignment vertical="center"/>
    </xf>
    <xf numFmtId="0" fontId="21" fillId="0" borderId="0" xfId="0" applyFont="1" applyBorder="1" applyAlignment="1">
      <alignment horizontal="right"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6" fillId="3" borderId="0" xfId="1" applyFont="1" applyFill="1" applyAlignment="1">
      <alignment vertical="center"/>
    </xf>
    <xf numFmtId="0" fontId="31" fillId="0" borderId="0" xfId="0" applyFont="1" applyBorder="1" applyAlignment="1">
      <alignment horizontal="left" vertical="center" wrapText="1"/>
    </xf>
    <xf numFmtId="0" fontId="31" fillId="0" borderId="0" xfId="0" applyFont="1" applyAlignment="1">
      <alignment horizontal="left" vertical="center" wrapText="1"/>
    </xf>
    <xf numFmtId="0" fontId="16" fillId="0" borderId="0" xfId="2" applyFont="1" applyBorder="1" applyAlignment="1">
      <alignment horizontal="left" vertical="top"/>
      <protection locked="0"/>
    </xf>
    <xf numFmtId="0" fontId="16" fillId="0" borderId="0" xfId="2" applyFont="1" applyBorder="1" applyAlignment="1">
      <alignment horizontal="left" vertical="center"/>
      <protection locked="0"/>
    </xf>
    <xf numFmtId="0" fontId="14" fillId="0" borderId="0" xfId="2" applyFont="1" applyBorder="1" applyAlignment="1">
      <alignment horizontal="center" vertical="center" wrapText="1"/>
      <protection locked="0"/>
    </xf>
    <xf numFmtId="0" fontId="15" fillId="0" borderId="6" xfId="2" applyFont="1" applyBorder="1" applyAlignment="1">
      <alignment horizontal="left"/>
      <protection locked="0"/>
    </xf>
    <xf numFmtId="0" fontId="16" fillId="0" borderId="0" xfId="2" applyFont="1" applyBorder="1" applyAlignment="1">
      <alignment horizontal="left" vertical="center" wrapText="1"/>
      <protection locked="0"/>
    </xf>
    <xf numFmtId="0" fontId="14" fillId="0" borderId="0" xfId="2" applyFont="1" applyBorder="1" applyAlignment="1">
      <alignment horizontal="center" vertical="center"/>
      <protection locked="0"/>
    </xf>
    <xf numFmtId="49" fontId="16" fillId="0" borderId="0" xfId="2" applyNumberFormat="1" applyFont="1" applyBorder="1" applyAlignment="1">
      <alignment horizontal="left" vertical="center" wrapText="1"/>
      <protection locked="0"/>
    </xf>
    <xf numFmtId="0" fontId="15" fillId="0" borderId="6" xfId="2" applyFont="1" applyBorder="1" applyAlignment="1">
      <alignment horizontal="left" wrapText="1"/>
      <protection locked="0"/>
    </xf>
  </cellXfs>
  <cellStyles count="3">
    <cellStyle name="Hypertextový odkaz" xfId="1" builtinId="8"/>
    <cellStyle name="normální" xfId="0" builtinId="0"/>
    <cellStyle name="Normální 2" xfId="2"/>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file:///C:\KROSplusData\System\Temp\rad5FEE6.tmp" TargetMode="External"/><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file:///C:\KROSplusData\System\Temp\radACBEB.tmp" TargetMode="External"/><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file:///C:\KROSplusData\System\Temp\radA6E0B.tmp" TargetMode="External"/><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266700</xdr:colOff>
      <xdr:row>1</xdr:row>
      <xdr:rowOff>0</xdr:rowOff>
    </xdr:to>
    <xdr:pic>
      <xdr:nvPicPr>
        <xdr:cNvPr id="1026" name="Obrázek 1" descr="C:\KROSplusData\System\Temp\rad5FEE6.tmp">
          <a:hlinkClick xmlns:r="http://schemas.openxmlformats.org/officeDocument/2006/relationships" r:id="rId1" tooltip="http://www.pro-rozpocty.cz/software-a-data/kros-4-ocenovani-a-rizeni-stavebni-vyroby/"/>
        </xdr:cNvPr>
        <xdr:cNvPicPr>
          <a:picLocks/>
        </xdr:cNvPicPr>
      </xdr:nvPicPr>
      <xdr:blipFill>
        <a:blip xmlns:r="http://schemas.openxmlformats.org/officeDocument/2006/relationships" r:embed="rId2" r:link="rId3" cstate="print"/>
        <a:srcRect/>
        <a:stretch>
          <a:fillRect/>
        </a:stretch>
      </xdr:blipFill>
      <xdr:spPr bwMode="auto">
        <a:xfrm>
          <a:off x="0" y="0"/>
          <a:ext cx="266700" cy="266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xdr:colOff>
      <xdr:row>1</xdr:row>
      <xdr:rowOff>0</xdr:rowOff>
    </xdr:to>
    <xdr:pic>
      <xdr:nvPicPr>
        <xdr:cNvPr id="2059" name="Obrázek 1" descr="C:\KROSplusData\System\Temp\radACBEB.tmp">
          <a:hlinkClick xmlns:r="http://schemas.openxmlformats.org/officeDocument/2006/relationships" r:id="rId1" tooltip="http://www.pro-rozpocty.cz/software-a-data/kros-4-ocenovani-a-rizeni-stavebni-vyroby/"/>
        </xdr:cNvPr>
        <xdr:cNvPicPr>
          <a:picLocks/>
        </xdr:cNvPicPr>
      </xdr:nvPicPr>
      <xdr:blipFill>
        <a:blip xmlns:r="http://schemas.openxmlformats.org/officeDocument/2006/relationships" r:embed="rId2" r:link="rId3" cstate="print"/>
        <a:srcRect/>
        <a:stretch>
          <a:fillRect/>
        </a:stretch>
      </xdr:blipFill>
      <xdr:spPr bwMode="auto">
        <a:xfrm>
          <a:off x="0" y="0"/>
          <a:ext cx="276225" cy="2762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xdr:colOff>
      <xdr:row>1</xdr:row>
      <xdr:rowOff>0</xdr:rowOff>
    </xdr:to>
    <xdr:pic>
      <xdr:nvPicPr>
        <xdr:cNvPr id="3083" name="Obrázek 1" descr="C:\KROSplusData\System\Temp\radA6E0B.tmp">
          <a:hlinkClick xmlns:r="http://schemas.openxmlformats.org/officeDocument/2006/relationships" r:id="rId1" tooltip="http://www.pro-rozpocty.cz/software-a-data/kros-4-ocenovani-a-rizeni-stavebni-vyroby/"/>
        </xdr:cNvPr>
        <xdr:cNvPicPr>
          <a:picLocks/>
        </xdr:cNvPicPr>
      </xdr:nvPicPr>
      <xdr:blipFill>
        <a:blip xmlns:r="http://schemas.openxmlformats.org/officeDocument/2006/relationships" r:embed="rId2" r:link="rId3" cstate="print"/>
        <a:srcRect/>
        <a:stretch>
          <a:fillRect/>
        </a:stretch>
      </xdr:blipFill>
      <xdr:spPr bwMode="auto">
        <a:xfrm>
          <a:off x="0" y="0"/>
          <a:ext cx="27622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CM55"/>
  <sheetViews>
    <sheetView showGridLines="0" tabSelected="1"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ustomWidth="1"/>
  </cols>
  <sheetData>
    <row r="1" spans="1:74" ht="21.4" customHeight="1">
      <c r="A1" s="236" t="s">
        <v>0</v>
      </c>
      <c r="B1" s="237"/>
      <c r="C1" s="237"/>
      <c r="D1" s="238" t="s">
        <v>1</v>
      </c>
      <c r="E1" s="237"/>
      <c r="F1" s="237"/>
      <c r="G1" s="237"/>
      <c r="H1" s="237"/>
      <c r="I1" s="237"/>
      <c r="J1" s="237"/>
      <c r="K1" s="239" t="s">
        <v>591</v>
      </c>
      <c r="L1" s="239"/>
      <c r="M1" s="239"/>
      <c r="N1" s="239"/>
      <c r="O1" s="239"/>
      <c r="P1" s="239"/>
      <c r="Q1" s="239"/>
      <c r="R1" s="239"/>
      <c r="S1" s="239"/>
      <c r="T1" s="237"/>
      <c r="U1" s="237"/>
      <c r="V1" s="237"/>
      <c r="W1" s="239" t="s">
        <v>592</v>
      </c>
      <c r="X1" s="239"/>
      <c r="Y1" s="239"/>
      <c r="Z1" s="239"/>
      <c r="AA1" s="239"/>
      <c r="AB1" s="239"/>
      <c r="AC1" s="239"/>
      <c r="AD1" s="239"/>
      <c r="AE1" s="239"/>
      <c r="AF1" s="239"/>
      <c r="AG1" s="239"/>
      <c r="AH1" s="239"/>
      <c r="AI1" s="231"/>
      <c r="AJ1" s="15"/>
      <c r="AK1" s="15"/>
      <c r="AL1" s="15"/>
      <c r="AM1" s="15"/>
      <c r="AN1" s="15"/>
      <c r="AO1" s="15"/>
      <c r="AP1" s="15"/>
      <c r="AQ1" s="15"/>
      <c r="AR1" s="15"/>
      <c r="AS1" s="15"/>
      <c r="AT1" s="15"/>
      <c r="AU1" s="15"/>
      <c r="AV1" s="15"/>
      <c r="AW1" s="15"/>
      <c r="AX1" s="15"/>
      <c r="AY1" s="15"/>
      <c r="AZ1" s="15"/>
      <c r="BA1" s="14" t="s">
        <v>2</v>
      </c>
      <c r="BB1" s="14" t="s">
        <v>3</v>
      </c>
      <c r="BC1" s="15"/>
      <c r="BD1" s="15"/>
      <c r="BE1" s="15"/>
      <c r="BF1" s="15"/>
      <c r="BG1" s="15"/>
      <c r="BH1" s="15"/>
      <c r="BI1" s="15"/>
      <c r="BJ1" s="15"/>
      <c r="BK1" s="15"/>
      <c r="BL1" s="15"/>
      <c r="BM1" s="15"/>
      <c r="BN1" s="15"/>
      <c r="BO1" s="15"/>
      <c r="BP1" s="15"/>
      <c r="BQ1" s="15"/>
      <c r="BR1" s="15"/>
      <c r="BT1" s="16" t="s">
        <v>4</v>
      </c>
      <c r="BU1" s="16" t="s">
        <v>4</v>
      </c>
      <c r="BV1" s="16" t="s">
        <v>5</v>
      </c>
    </row>
    <row r="2" spans="1:74" ht="36.950000000000003" customHeight="1">
      <c r="AR2" s="323"/>
      <c r="AS2" s="323"/>
      <c r="AT2" s="323"/>
      <c r="AU2" s="323"/>
      <c r="AV2" s="323"/>
      <c r="AW2" s="323"/>
      <c r="AX2" s="323"/>
      <c r="AY2" s="323"/>
      <c r="AZ2" s="323"/>
      <c r="BA2" s="323"/>
      <c r="BB2" s="323"/>
      <c r="BC2" s="323"/>
      <c r="BD2" s="323"/>
      <c r="BE2" s="323"/>
      <c r="BS2" s="17" t="s">
        <v>6</v>
      </c>
      <c r="BT2" s="17" t="s">
        <v>7</v>
      </c>
    </row>
    <row r="3" spans="1:74" ht="6.9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c r="BS3" s="17" t="s">
        <v>6</v>
      </c>
      <c r="BT3" s="17" t="s">
        <v>8</v>
      </c>
    </row>
    <row r="4" spans="1:74" ht="36.950000000000003" customHeight="1">
      <c r="B4" s="21"/>
      <c r="C4" s="22"/>
      <c r="D4" s="23" t="s">
        <v>9</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4"/>
      <c r="AS4" s="25" t="s">
        <v>10</v>
      </c>
      <c r="BE4" s="26" t="s">
        <v>11</v>
      </c>
      <c r="BS4" s="17" t="s">
        <v>12</v>
      </c>
    </row>
    <row r="5" spans="1:74" ht="14.45" customHeight="1">
      <c r="B5" s="21"/>
      <c r="C5" s="22"/>
      <c r="D5" s="27" t="s">
        <v>13</v>
      </c>
      <c r="E5" s="22"/>
      <c r="F5" s="22"/>
      <c r="G5" s="22"/>
      <c r="H5" s="22"/>
      <c r="I5" s="22"/>
      <c r="J5" s="22"/>
      <c r="K5" s="351" t="s">
        <v>14</v>
      </c>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22"/>
      <c r="AQ5" s="24"/>
      <c r="BE5" s="349" t="s">
        <v>15</v>
      </c>
      <c r="BS5" s="17" t="s">
        <v>6</v>
      </c>
    </row>
    <row r="6" spans="1:74" ht="36.950000000000003" customHeight="1">
      <c r="B6" s="21"/>
      <c r="C6" s="22"/>
      <c r="D6" s="29" t="s">
        <v>16</v>
      </c>
      <c r="E6" s="22"/>
      <c r="F6" s="22"/>
      <c r="G6" s="22"/>
      <c r="H6" s="22"/>
      <c r="I6" s="22"/>
      <c r="J6" s="22"/>
      <c r="K6" s="353" t="s">
        <v>17</v>
      </c>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22"/>
      <c r="AQ6" s="24"/>
      <c r="BE6" s="323"/>
      <c r="BS6" s="17" t="s">
        <v>18</v>
      </c>
    </row>
    <row r="7" spans="1:74" ht="14.45" customHeight="1">
      <c r="B7" s="21"/>
      <c r="C7" s="22"/>
      <c r="D7" s="30" t="s">
        <v>19</v>
      </c>
      <c r="E7" s="22"/>
      <c r="F7" s="22"/>
      <c r="G7" s="22"/>
      <c r="H7" s="22"/>
      <c r="I7" s="22"/>
      <c r="J7" s="22"/>
      <c r="K7" s="28" t="s">
        <v>20</v>
      </c>
      <c r="L7" s="22"/>
      <c r="M7" s="22"/>
      <c r="N7" s="22"/>
      <c r="O7" s="22"/>
      <c r="P7" s="22"/>
      <c r="Q7" s="22"/>
      <c r="R7" s="22"/>
      <c r="S7" s="22"/>
      <c r="T7" s="22"/>
      <c r="U7" s="22"/>
      <c r="V7" s="22"/>
      <c r="W7" s="22"/>
      <c r="X7" s="22"/>
      <c r="Y7" s="22"/>
      <c r="Z7" s="22"/>
      <c r="AA7" s="22"/>
      <c r="AB7" s="22"/>
      <c r="AC7" s="22"/>
      <c r="AD7" s="22"/>
      <c r="AE7" s="22"/>
      <c r="AF7" s="22"/>
      <c r="AG7" s="22"/>
      <c r="AH7" s="22"/>
      <c r="AI7" s="22"/>
      <c r="AJ7" s="22"/>
      <c r="AK7" s="30" t="s">
        <v>21</v>
      </c>
      <c r="AL7" s="22"/>
      <c r="AM7" s="22"/>
      <c r="AN7" s="28" t="s">
        <v>20</v>
      </c>
      <c r="AO7" s="22"/>
      <c r="AP7" s="22"/>
      <c r="AQ7" s="24"/>
      <c r="BE7" s="323"/>
      <c r="BS7" s="17" t="s">
        <v>22</v>
      </c>
    </row>
    <row r="8" spans="1:74" ht="14.45" customHeight="1">
      <c r="B8" s="21"/>
      <c r="C8" s="22"/>
      <c r="D8" s="30" t="s">
        <v>23</v>
      </c>
      <c r="E8" s="22"/>
      <c r="F8" s="22"/>
      <c r="G8" s="22"/>
      <c r="H8" s="22"/>
      <c r="I8" s="22"/>
      <c r="J8" s="22"/>
      <c r="K8" s="28" t="s">
        <v>24</v>
      </c>
      <c r="L8" s="22"/>
      <c r="M8" s="22"/>
      <c r="N8" s="22"/>
      <c r="O8" s="22"/>
      <c r="P8" s="22"/>
      <c r="Q8" s="22"/>
      <c r="R8" s="22"/>
      <c r="S8" s="22"/>
      <c r="T8" s="22"/>
      <c r="U8" s="22"/>
      <c r="V8" s="22"/>
      <c r="W8" s="22"/>
      <c r="X8" s="22"/>
      <c r="Y8" s="22"/>
      <c r="Z8" s="22"/>
      <c r="AA8" s="22"/>
      <c r="AB8" s="22"/>
      <c r="AC8" s="22"/>
      <c r="AD8" s="22"/>
      <c r="AE8" s="22"/>
      <c r="AF8" s="22"/>
      <c r="AG8" s="22"/>
      <c r="AH8" s="22"/>
      <c r="AI8" s="22"/>
      <c r="AJ8" s="22"/>
      <c r="AK8" s="30" t="s">
        <v>25</v>
      </c>
      <c r="AL8" s="22"/>
      <c r="AM8" s="22"/>
      <c r="AN8" s="31" t="s">
        <v>26</v>
      </c>
      <c r="AO8" s="22"/>
      <c r="AP8" s="22"/>
      <c r="AQ8" s="24"/>
      <c r="BE8" s="323"/>
      <c r="BS8" s="17" t="s">
        <v>27</v>
      </c>
    </row>
    <row r="9" spans="1:74" ht="14.45" customHeight="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4"/>
      <c r="BE9" s="323"/>
      <c r="BS9" s="17" t="s">
        <v>28</v>
      </c>
    </row>
    <row r="10" spans="1:74" ht="14.45" customHeight="1">
      <c r="B10" s="21"/>
      <c r="C10" s="22"/>
      <c r="D10" s="30" t="s">
        <v>29</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30" t="s">
        <v>30</v>
      </c>
      <c r="AL10" s="22"/>
      <c r="AM10" s="22"/>
      <c r="AN10" s="28" t="s">
        <v>20</v>
      </c>
      <c r="AO10" s="22"/>
      <c r="AP10" s="22"/>
      <c r="AQ10" s="24"/>
      <c r="BE10" s="323"/>
      <c r="BS10" s="17" t="s">
        <v>18</v>
      </c>
    </row>
    <row r="11" spans="1:74" ht="18.399999999999999" customHeight="1">
      <c r="B11" s="21"/>
      <c r="C11" s="22"/>
      <c r="D11" s="22"/>
      <c r="E11" s="28" t="s">
        <v>31</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30" t="s">
        <v>32</v>
      </c>
      <c r="AL11" s="22"/>
      <c r="AM11" s="22"/>
      <c r="AN11" s="28" t="s">
        <v>20</v>
      </c>
      <c r="AO11" s="22"/>
      <c r="AP11" s="22"/>
      <c r="AQ11" s="24"/>
      <c r="BE11" s="323"/>
      <c r="BS11" s="17" t="s">
        <v>18</v>
      </c>
    </row>
    <row r="12" spans="1:74" ht="6.95" customHeight="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4"/>
      <c r="BE12" s="323"/>
      <c r="BS12" s="17" t="s">
        <v>18</v>
      </c>
    </row>
    <row r="13" spans="1:74" ht="14.45" customHeight="1">
      <c r="B13" s="21"/>
      <c r="C13" s="22"/>
      <c r="D13" s="30" t="s">
        <v>33</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30" t="s">
        <v>30</v>
      </c>
      <c r="AL13" s="22"/>
      <c r="AM13" s="22"/>
      <c r="AN13" s="32" t="s">
        <v>34</v>
      </c>
      <c r="AO13" s="22"/>
      <c r="AP13" s="22"/>
      <c r="AQ13" s="24"/>
      <c r="BE13" s="323"/>
      <c r="BS13" s="17" t="s">
        <v>18</v>
      </c>
    </row>
    <row r="14" spans="1:74" ht="15">
      <c r="B14" s="21"/>
      <c r="C14" s="22"/>
      <c r="D14" s="22"/>
      <c r="E14" s="354" t="s">
        <v>34</v>
      </c>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0" t="s">
        <v>32</v>
      </c>
      <c r="AL14" s="22"/>
      <c r="AM14" s="22"/>
      <c r="AN14" s="32" t="s">
        <v>34</v>
      </c>
      <c r="AO14" s="22"/>
      <c r="AP14" s="22"/>
      <c r="AQ14" s="24"/>
      <c r="BE14" s="323"/>
      <c r="BS14" s="17" t="s">
        <v>18</v>
      </c>
    </row>
    <row r="15" spans="1:74" ht="6.95" customHeight="1">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4"/>
      <c r="BE15" s="323"/>
      <c r="BS15" s="17" t="s">
        <v>4</v>
      </c>
    </row>
    <row r="16" spans="1:74" ht="14.45" customHeight="1">
      <c r="B16" s="21"/>
      <c r="C16" s="22"/>
      <c r="D16" s="30" t="s">
        <v>35</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0" t="s">
        <v>30</v>
      </c>
      <c r="AL16" s="22"/>
      <c r="AM16" s="22"/>
      <c r="AN16" s="28" t="s">
        <v>20</v>
      </c>
      <c r="AO16" s="22"/>
      <c r="AP16" s="22"/>
      <c r="AQ16" s="24"/>
      <c r="BE16" s="323"/>
      <c r="BS16" s="17" t="s">
        <v>4</v>
      </c>
    </row>
    <row r="17" spans="2:71" ht="18.399999999999999" customHeight="1">
      <c r="B17" s="21"/>
      <c r="C17" s="22"/>
      <c r="D17" s="22"/>
      <c r="E17" s="28" t="s">
        <v>36</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30" t="s">
        <v>32</v>
      </c>
      <c r="AL17" s="22"/>
      <c r="AM17" s="22"/>
      <c r="AN17" s="28" t="s">
        <v>20</v>
      </c>
      <c r="AO17" s="22"/>
      <c r="AP17" s="22"/>
      <c r="AQ17" s="24"/>
      <c r="BE17" s="323"/>
      <c r="BS17" s="17" t="s">
        <v>37</v>
      </c>
    </row>
    <row r="18" spans="2:71" ht="6.95" customHeight="1">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4"/>
      <c r="BE18" s="323"/>
      <c r="BS18" s="17" t="s">
        <v>6</v>
      </c>
    </row>
    <row r="19" spans="2:71" ht="14.45" customHeight="1">
      <c r="B19" s="21"/>
      <c r="C19" s="22"/>
      <c r="D19" s="30" t="s">
        <v>38</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4"/>
      <c r="BE19" s="323"/>
      <c r="BS19" s="17" t="s">
        <v>6</v>
      </c>
    </row>
    <row r="20" spans="2:71" ht="22.5" customHeight="1">
      <c r="B20" s="21"/>
      <c r="C20" s="22"/>
      <c r="D20" s="22"/>
      <c r="E20" s="355" t="s">
        <v>20</v>
      </c>
      <c r="F20" s="352"/>
      <c r="G20" s="352"/>
      <c r="H20" s="352"/>
      <c r="I20" s="352"/>
      <c r="J20" s="352"/>
      <c r="K20" s="352"/>
      <c r="L20" s="352"/>
      <c r="M20" s="352"/>
      <c r="N20" s="352"/>
      <c r="O20" s="352"/>
      <c r="P20" s="352"/>
      <c r="Q20" s="352"/>
      <c r="R20" s="352"/>
      <c r="S20" s="352"/>
      <c r="T20" s="352"/>
      <c r="U20" s="352"/>
      <c r="V20" s="352"/>
      <c r="W20" s="352"/>
      <c r="X20" s="352"/>
      <c r="Y20" s="352"/>
      <c r="Z20" s="352"/>
      <c r="AA20" s="352"/>
      <c r="AB20" s="352"/>
      <c r="AC20" s="352"/>
      <c r="AD20" s="352"/>
      <c r="AE20" s="352"/>
      <c r="AF20" s="352"/>
      <c r="AG20" s="352"/>
      <c r="AH20" s="352"/>
      <c r="AI20" s="352"/>
      <c r="AJ20" s="352"/>
      <c r="AK20" s="352"/>
      <c r="AL20" s="352"/>
      <c r="AM20" s="352"/>
      <c r="AN20" s="352"/>
      <c r="AO20" s="22"/>
      <c r="AP20" s="22"/>
      <c r="AQ20" s="24"/>
      <c r="BE20" s="323"/>
      <c r="BS20" s="17" t="s">
        <v>4</v>
      </c>
    </row>
    <row r="21" spans="2:71" ht="6.95" customHeight="1">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4"/>
      <c r="BE21" s="323"/>
    </row>
    <row r="22" spans="2:71" ht="6.95" customHeight="1">
      <c r="B22" s="21"/>
      <c r="C22" s="22"/>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22"/>
      <c r="AQ22" s="24"/>
      <c r="BE22" s="323"/>
    </row>
    <row r="23" spans="2:71" s="1" customFormat="1" ht="25.9" customHeight="1">
      <c r="B23" s="34"/>
      <c r="C23" s="35"/>
      <c r="D23" s="36" t="s">
        <v>39</v>
      </c>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56">
        <f>ROUND(AG51,2)</f>
        <v>0</v>
      </c>
      <c r="AL23" s="357"/>
      <c r="AM23" s="357"/>
      <c r="AN23" s="357"/>
      <c r="AO23" s="357"/>
      <c r="AP23" s="35"/>
      <c r="AQ23" s="38"/>
      <c r="BE23" s="340"/>
    </row>
    <row r="24" spans="2:71" s="1" customFormat="1" ht="6.95" customHeight="1">
      <c r="B24" s="34"/>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8"/>
      <c r="BE24" s="340"/>
    </row>
    <row r="25" spans="2:71" s="1" customFormat="1">
      <c r="B25" s="34"/>
      <c r="C25" s="35"/>
      <c r="D25" s="35"/>
      <c r="E25" s="35"/>
      <c r="F25" s="35"/>
      <c r="G25" s="35"/>
      <c r="H25" s="35"/>
      <c r="I25" s="35"/>
      <c r="J25" s="35"/>
      <c r="K25" s="35"/>
      <c r="L25" s="358" t="s">
        <v>40</v>
      </c>
      <c r="M25" s="345"/>
      <c r="N25" s="345"/>
      <c r="O25" s="345"/>
      <c r="P25" s="35"/>
      <c r="Q25" s="35"/>
      <c r="R25" s="35"/>
      <c r="S25" s="35"/>
      <c r="T25" s="35"/>
      <c r="U25" s="35"/>
      <c r="V25" s="35"/>
      <c r="W25" s="358" t="s">
        <v>41</v>
      </c>
      <c r="X25" s="345"/>
      <c r="Y25" s="345"/>
      <c r="Z25" s="345"/>
      <c r="AA25" s="345"/>
      <c r="AB25" s="345"/>
      <c r="AC25" s="345"/>
      <c r="AD25" s="345"/>
      <c r="AE25" s="345"/>
      <c r="AF25" s="35"/>
      <c r="AG25" s="35"/>
      <c r="AH25" s="35"/>
      <c r="AI25" s="35"/>
      <c r="AJ25" s="35"/>
      <c r="AK25" s="358" t="s">
        <v>42</v>
      </c>
      <c r="AL25" s="345"/>
      <c r="AM25" s="345"/>
      <c r="AN25" s="345"/>
      <c r="AO25" s="345"/>
      <c r="AP25" s="35"/>
      <c r="AQ25" s="38"/>
      <c r="BE25" s="340"/>
    </row>
    <row r="26" spans="2:71" s="2" customFormat="1" ht="14.45" customHeight="1">
      <c r="B26" s="40"/>
      <c r="C26" s="41"/>
      <c r="D26" s="42" t="s">
        <v>43</v>
      </c>
      <c r="E26" s="41"/>
      <c r="F26" s="42" t="s">
        <v>44</v>
      </c>
      <c r="G26" s="41"/>
      <c r="H26" s="41"/>
      <c r="I26" s="41"/>
      <c r="J26" s="41"/>
      <c r="K26" s="41"/>
      <c r="L26" s="346">
        <v>0.21</v>
      </c>
      <c r="M26" s="347"/>
      <c r="N26" s="347"/>
      <c r="O26" s="347"/>
      <c r="P26" s="41"/>
      <c r="Q26" s="41"/>
      <c r="R26" s="41"/>
      <c r="S26" s="41"/>
      <c r="T26" s="41"/>
      <c r="U26" s="41"/>
      <c r="V26" s="41"/>
      <c r="W26" s="348">
        <f>ROUND(AZ51,2)</f>
        <v>0</v>
      </c>
      <c r="X26" s="347"/>
      <c r="Y26" s="347"/>
      <c r="Z26" s="347"/>
      <c r="AA26" s="347"/>
      <c r="AB26" s="347"/>
      <c r="AC26" s="347"/>
      <c r="AD26" s="347"/>
      <c r="AE26" s="347"/>
      <c r="AF26" s="41"/>
      <c r="AG26" s="41"/>
      <c r="AH26" s="41"/>
      <c r="AI26" s="41"/>
      <c r="AJ26" s="41"/>
      <c r="AK26" s="348">
        <f>ROUND(AV51,2)</f>
        <v>0</v>
      </c>
      <c r="AL26" s="347"/>
      <c r="AM26" s="347"/>
      <c r="AN26" s="347"/>
      <c r="AO26" s="347"/>
      <c r="AP26" s="41"/>
      <c r="AQ26" s="43"/>
      <c r="BE26" s="350"/>
    </row>
    <row r="27" spans="2:71" s="2" customFormat="1" ht="14.45" customHeight="1">
      <c r="B27" s="40"/>
      <c r="C27" s="41"/>
      <c r="D27" s="41"/>
      <c r="E27" s="41"/>
      <c r="F27" s="42" t="s">
        <v>45</v>
      </c>
      <c r="G27" s="41"/>
      <c r="H27" s="41"/>
      <c r="I27" s="41"/>
      <c r="J27" s="41"/>
      <c r="K27" s="41"/>
      <c r="L27" s="346">
        <v>0.15</v>
      </c>
      <c r="M27" s="347"/>
      <c r="N27" s="347"/>
      <c r="O27" s="347"/>
      <c r="P27" s="41"/>
      <c r="Q27" s="41"/>
      <c r="R27" s="41"/>
      <c r="S27" s="41"/>
      <c r="T27" s="41"/>
      <c r="U27" s="41"/>
      <c r="V27" s="41"/>
      <c r="W27" s="348">
        <f>ROUND(BA51,2)</f>
        <v>0</v>
      </c>
      <c r="X27" s="347"/>
      <c r="Y27" s="347"/>
      <c r="Z27" s="347"/>
      <c r="AA27" s="347"/>
      <c r="AB27" s="347"/>
      <c r="AC27" s="347"/>
      <c r="AD27" s="347"/>
      <c r="AE27" s="347"/>
      <c r="AF27" s="41"/>
      <c r="AG27" s="41"/>
      <c r="AH27" s="41"/>
      <c r="AI27" s="41"/>
      <c r="AJ27" s="41"/>
      <c r="AK27" s="348">
        <f>ROUND(AW51,2)</f>
        <v>0</v>
      </c>
      <c r="AL27" s="347"/>
      <c r="AM27" s="347"/>
      <c r="AN27" s="347"/>
      <c r="AO27" s="347"/>
      <c r="AP27" s="41"/>
      <c r="AQ27" s="43"/>
      <c r="BE27" s="350"/>
    </row>
    <row r="28" spans="2:71" s="2" customFormat="1" ht="14.45" hidden="1" customHeight="1">
      <c r="B28" s="40"/>
      <c r="C28" s="41"/>
      <c r="D28" s="41"/>
      <c r="E28" s="41"/>
      <c r="F28" s="42" t="s">
        <v>46</v>
      </c>
      <c r="G28" s="41"/>
      <c r="H28" s="41"/>
      <c r="I28" s="41"/>
      <c r="J28" s="41"/>
      <c r="K28" s="41"/>
      <c r="L28" s="346">
        <v>0.21</v>
      </c>
      <c r="M28" s="347"/>
      <c r="N28" s="347"/>
      <c r="O28" s="347"/>
      <c r="P28" s="41"/>
      <c r="Q28" s="41"/>
      <c r="R28" s="41"/>
      <c r="S28" s="41"/>
      <c r="T28" s="41"/>
      <c r="U28" s="41"/>
      <c r="V28" s="41"/>
      <c r="W28" s="348">
        <f>ROUND(BB51,2)</f>
        <v>0</v>
      </c>
      <c r="X28" s="347"/>
      <c r="Y28" s="347"/>
      <c r="Z28" s="347"/>
      <c r="AA28" s="347"/>
      <c r="AB28" s="347"/>
      <c r="AC28" s="347"/>
      <c r="AD28" s="347"/>
      <c r="AE28" s="347"/>
      <c r="AF28" s="41"/>
      <c r="AG28" s="41"/>
      <c r="AH28" s="41"/>
      <c r="AI28" s="41"/>
      <c r="AJ28" s="41"/>
      <c r="AK28" s="348">
        <v>0</v>
      </c>
      <c r="AL28" s="347"/>
      <c r="AM28" s="347"/>
      <c r="AN28" s="347"/>
      <c r="AO28" s="347"/>
      <c r="AP28" s="41"/>
      <c r="AQ28" s="43"/>
      <c r="BE28" s="350"/>
    </row>
    <row r="29" spans="2:71" s="2" customFormat="1" ht="14.45" hidden="1" customHeight="1">
      <c r="B29" s="40"/>
      <c r="C29" s="41"/>
      <c r="D29" s="41"/>
      <c r="E29" s="41"/>
      <c r="F29" s="42" t="s">
        <v>47</v>
      </c>
      <c r="G29" s="41"/>
      <c r="H29" s="41"/>
      <c r="I29" s="41"/>
      <c r="J29" s="41"/>
      <c r="K29" s="41"/>
      <c r="L29" s="346">
        <v>0.15</v>
      </c>
      <c r="M29" s="347"/>
      <c r="N29" s="347"/>
      <c r="O29" s="347"/>
      <c r="P29" s="41"/>
      <c r="Q29" s="41"/>
      <c r="R29" s="41"/>
      <c r="S29" s="41"/>
      <c r="T29" s="41"/>
      <c r="U29" s="41"/>
      <c r="V29" s="41"/>
      <c r="W29" s="348">
        <f>ROUND(BC51,2)</f>
        <v>0</v>
      </c>
      <c r="X29" s="347"/>
      <c r="Y29" s="347"/>
      <c r="Z29" s="347"/>
      <c r="AA29" s="347"/>
      <c r="AB29" s="347"/>
      <c r="AC29" s="347"/>
      <c r="AD29" s="347"/>
      <c r="AE29" s="347"/>
      <c r="AF29" s="41"/>
      <c r="AG29" s="41"/>
      <c r="AH29" s="41"/>
      <c r="AI29" s="41"/>
      <c r="AJ29" s="41"/>
      <c r="AK29" s="348">
        <v>0</v>
      </c>
      <c r="AL29" s="347"/>
      <c r="AM29" s="347"/>
      <c r="AN29" s="347"/>
      <c r="AO29" s="347"/>
      <c r="AP29" s="41"/>
      <c r="AQ29" s="43"/>
      <c r="BE29" s="350"/>
    </row>
    <row r="30" spans="2:71" s="2" customFormat="1" ht="14.45" hidden="1" customHeight="1">
      <c r="B30" s="40"/>
      <c r="C30" s="41"/>
      <c r="D30" s="41"/>
      <c r="E30" s="41"/>
      <c r="F30" s="42" t="s">
        <v>48</v>
      </c>
      <c r="G30" s="41"/>
      <c r="H30" s="41"/>
      <c r="I30" s="41"/>
      <c r="J30" s="41"/>
      <c r="K30" s="41"/>
      <c r="L30" s="346">
        <v>0</v>
      </c>
      <c r="M30" s="347"/>
      <c r="N30" s="347"/>
      <c r="O30" s="347"/>
      <c r="P30" s="41"/>
      <c r="Q30" s="41"/>
      <c r="R30" s="41"/>
      <c r="S30" s="41"/>
      <c r="T30" s="41"/>
      <c r="U30" s="41"/>
      <c r="V30" s="41"/>
      <c r="W30" s="348">
        <f>ROUND(BD51,2)</f>
        <v>0</v>
      </c>
      <c r="X30" s="347"/>
      <c r="Y30" s="347"/>
      <c r="Z30" s="347"/>
      <c r="AA30" s="347"/>
      <c r="AB30" s="347"/>
      <c r="AC30" s="347"/>
      <c r="AD30" s="347"/>
      <c r="AE30" s="347"/>
      <c r="AF30" s="41"/>
      <c r="AG30" s="41"/>
      <c r="AH30" s="41"/>
      <c r="AI30" s="41"/>
      <c r="AJ30" s="41"/>
      <c r="AK30" s="348">
        <v>0</v>
      </c>
      <c r="AL30" s="347"/>
      <c r="AM30" s="347"/>
      <c r="AN30" s="347"/>
      <c r="AO30" s="347"/>
      <c r="AP30" s="41"/>
      <c r="AQ30" s="43"/>
      <c r="BE30" s="350"/>
    </row>
    <row r="31" spans="2:71" s="1" customFormat="1" ht="6.95" customHeight="1">
      <c r="B31" s="34"/>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8"/>
      <c r="BE31" s="340"/>
    </row>
    <row r="32" spans="2:71" s="1" customFormat="1" ht="25.9" customHeight="1">
      <c r="B32" s="34"/>
      <c r="C32" s="44"/>
      <c r="D32" s="45" t="s">
        <v>49</v>
      </c>
      <c r="E32" s="46"/>
      <c r="F32" s="46"/>
      <c r="G32" s="46"/>
      <c r="H32" s="46"/>
      <c r="I32" s="46"/>
      <c r="J32" s="46"/>
      <c r="K32" s="46"/>
      <c r="L32" s="46"/>
      <c r="M32" s="46"/>
      <c r="N32" s="46"/>
      <c r="O32" s="46"/>
      <c r="P32" s="46"/>
      <c r="Q32" s="46"/>
      <c r="R32" s="46"/>
      <c r="S32" s="46"/>
      <c r="T32" s="47" t="s">
        <v>50</v>
      </c>
      <c r="U32" s="46"/>
      <c r="V32" s="46"/>
      <c r="W32" s="46"/>
      <c r="X32" s="333" t="s">
        <v>51</v>
      </c>
      <c r="Y32" s="334"/>
      <c r="Z32" s="334"/>
      <c r="AA32" s="334"/>
      <c r="AB32" s="334"/>
      <c r="AC32" s="46"/>
      <c r="AD32" s="46"/>
      <c r="AE32" s="46"/>
      <c r="AF32" s="46"/>
      <c r="AG32" s="46"/>
      <c r="AH32" s="46"/>
      <c r="AI32" s="46"/>
      <c r="AJ32" s="46"/>
      <c r="AK32" s="335">
        <f>SUM(AK23:AK30)</f>
        <v>0</v>
      </c>
      <c r="AL32" s="334"/>
      <c r="AM32" s="334"/>
      <c r="AN32" s="334"/>
      <c r="AO32" s="336"/>
      <c r="AP32" s="44"/>
      <c r="AQ32" s="48"/>
      <c r="BE32" s="340"/>
    </row>
    <row r="33" spans="2:56" s="1" customFormat="1" ht="6.95" customHeight="1">
      <c r="B33" s="34"/>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8"/>
    </row>
    <row r="34" spans="2:56" s="1" customFormat="1" ht="6.95" customHeight="1">
      <c r="B34" s="49"/>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1"/>
    </row>
    <row r="38" spans="2:56" s="1" customFormat="1" ht="6.95" customHeight="1">
      <c r="B38" s="52"/>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34"/>
    </row>
    <row r="39" spans="2:56" s="1" customFormat="1" ht="36.950000000000003" customHeight="1">
      <c r="B39" s="34"/>
      <c r="C39" s="54" t="s">
        <v>52</v>
      </c>
      <c r="AR39" s="34"/>
    </row>
    <row r="40" spans="2:56" s="1" customFormat="1" ht="6.95" customHeight="1">
      <c r="B40" s="34"/>
      <c r="AR40" s="34"/>
    </row>
    <row r="41" spans="2:56" s="3" customFormat="1" ht="14.45" customHeight="1">
      <c r="B41" s="55"/>
      <c r="C41" s="56" t="s">
        <v>13</v>
      </c>
      <c r="L41" s="3" t="str">
        <f>K5</f>
        <v>Z_15_065</v>
      </c>
      <c r="AR41" s="55"/>
    </row>
    <row r="42" spans="2:56" s="4" customFormat="1" ht="36.950000000000003" customHeight="1">
      <c r="B42" s="57"/>
      <c r="C42" s="58" t="s">
        <v>16</v>
      </c>
      <c r="L42" s="337" t="str">
        <f>K6</f>
        <v>Výměna výplní otvorů budovy č.p. 97, Čechtín</v>
      </c>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338"/>
      <c r="AO42" s="338"/>
      <c r="AR42" s="57"/>
    </row>
    <row r="43" spans="2:56" s="1" customFormat="1" ht="6.95" customHeight="1">
      <c r="B43" s="34"/>
      <c r="AR43" s="34"/>
    </row>
    <row r="44" spans="2:56" s="1" customFormat="1" ht="15">
      <c r="B44" s="34"/>
      <c r="C44" s="56" t="s">
        <v>23</v>
      </c>
      <c r="L44" s="59" t="str">
        <f>IF(K8="","",K8)</f>
        <v>Čechtín</v>
      </c>
      <c r="AI44" s="56" t="s">
        <v>25</v>
      </c>
      <c r="AM44" s="339" t="str">
        <f>IF(AN8= "","",AN8)</f>
        <v>2.9.2015</v>
      </c>
      <c r="AN44" s="340"/>
      <c r="AR44" s="34"/>
    </row>
    <row r="45" spans="2:56" s="1" customFormat="1" ht="6.95" customHeight="1">
      <c r="B45" s="34"/>
      <c r="AR45" s="34"/>
    </row>
    <row r="46" spans="2:56" s="1" customFormat="1" ht="15">
      <c r="B46" s="34"/>
      <c r="C46" s="56" t="s">
        <v>29</v>
      </c>
      <c r="L46" s="3" t="str">
        <f>IF(E11= "","",E11)</f>
        <v>ZD Podlesí, Čechtín</v>
      </c>
      <c r="AI46" s="56" t="s">
        <v>35</v>
      </c>
      <c r="AM46" s="341" t="str">
        <f>IF(E17="","",E17)</f>
        <v xml:space="preserve"> </v>
      </c>
      <c r="AN46" s="340"/>
      <c r="AO46" s="340"/>
      <c r="AP46" s="340"/>
      <c r="AR46" s="34"/>
      <c r="AS46" s="342" t="s">
        <v>53</v>
      </c>
      <c r="AT46" s="343"/>
      <c r="AU46" s="61"/>
      <c r="AV46" s="61"/>
      <c r="AW46" s="61"/>
      <c r="AX46" s="61"/>
      <c r="AY46" s="61"/>
      <c r="AZ46" s="61"/>
      <c r="BA46" s="61"/>
      <c r="BB46" s="61"/>
      <c r="BC46" s="61"/>
      <c r="BD46" s="62"/>
    </row>
    <row r="47" spans="2:56" s="1" customFormat="1" ht="15">
      <c r="B47" s="34"/>
      <c r="C47" s="56" t="s">
        <v>33</v>
      </c>
      <c r="L47" s="3" t="str">
        <f>IF(E14= "Vyplň údaj","",E14)</f>
        <v/>
      </c>
      <c r="AR47" s="34"/>
      <c r="AS47" s="344"/>
      <c r="AT47" s="345"/>
      <c r="AU47" s="35"/>
      <c r="AV47" s="35"/>
      <c r="AW47" s="35"/>
      <c r="AX47" s="35"/>
      <c r="AY47" s="35"/>
      <c r="AZ47" s="35"/>
      <c r="BA47" s="35"/>
      <c r="BB47" s="35"/>
      <c r="BC47" s="35"/>
      <c r="BD47" s="64"/>
    </row>
    <row r="48" spans="2:56" s="1" customFormat="1" ht="10.9" customHeight="1">
      <c r="B48" s="34"/>
      <c r="AR48" s="34"/>
      <c r="AS48" s="344"/>
      <c r="AT48" s="345"/>
      <c r="AU48" s="35"/>
      <c r="AV48" s="35"/>
      <c r="AW48" s="35"/>
      <c r="AX48" s="35"/>
      <c r="AY48" s="35"/>
      <c r="AZ48" s="35"/>
      <c r="BA48" s="35"/>
      <c r="BB48" s="35"/>
      <c r="BC48" s="35"/>
      <c r="BD48" s="64"/>
    </row>
    <row r="49" spans="1:91" s="1" customFormat="1" ht="29.25" customHeight="1">
      <c r="B49" s="34"/>
      <c r="C49" s="329" t="s">
        <v>54</v>
      </c>
      <c r="D49" s="330"/>
      <c r="E49" s="330"/>
      <c r="F49" s="330"/>
      <c r="G49" s="330"/>
      <c r="H49" s="65"/>
      <c r="I49" s="331" t="s">
        <v>55</v>
      </c>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2" t="s">
        <v>56</v>
      </c>
      <c r="AH49" s="330"/>
      <c r="AI49" s="330"/>
      <c r="AJ49" s="330"/>
      <c r="AK49" s="330"/>
      <c r="AL49" s="330"/>
      <c r="AM49" s="330"/>
      <c r="AN49" s="331" t="s">
        <v>57</v>
      </c>
      <c r="AO49" s="330"/>
      <c r="AP49" s="330"/>
      <c r="AQ49" s="66" t="s">
        <v>58</v>
      </c>
      <c r="AR49" s="34"/>
      <c r="AS49" s="67" t="s">
        <v>59</v>
      </c>
      <c r="AT49" s="68" t="s">
        <v>60</v>
      </c>
      <c r="AU49" s="68" t="s">
        <v>61</v>
      </c>
      <c r="AV49" s="68" t="s">
        <v>62</v>
      </c>
      <c r="AW49" s="68" t="s">
        <v>63</v>
      </c>
      <c r="AX49" s="68" t="s">
        <v>64</v>
      </c>
      <c r="AY49" s="68" t="s">
        <v>65</v>
      </c>
      <c r="AZ49" s="68" t="s">
        <v>66</v>
      </c>
      <c r="BA49" s="68" t="s">
        <v>67</v>
      </c>
      <c r="BB49" s="68" t="s">
        <v>68</v>
      </c>
      <c r="BC49" s="68" t="s">
        <v>69</v>
      </c>
      <c r="BD49" s="69" t="s">
        <v>70</v>
      </c>
    </row>
    <row r="50" spans="1:91" s="1" customFormat="1" ht="10.9" customHeight="1">
      <c r="B50" s="34"/>
      <c r="AR50" s="34"/>
      <c r="AS50" s="70"/>
      <c r="AT50" s="61"/>
      <c r="AU50" s="61"/>
      <c r="AV50" s="61"/>
      <c r="AW50" s="61"/>
      <c r="AX50" s="61"/>
      <c r="AY50" s="61"/>
      <c r="AZ50" s="61"/>
      <c r="BA50" s="61"/>
      <c r="BB50" s="61"/>
      <c r="BC50" s="61"/>
      <c r="BD50" s="62"/>
    </row>
    <row r="51" spans="1:91" s="4" customFormat="1" ht="32.450000000000003" customHeight="1">
      <c r="B51" s="57"/>
      <c r="C51" s="71" t="s">
        <v>71</v>
      </c>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327">
        <f>ROUND(SUM(AG52:AG53),2)</f>
        <v>0</v>
      </c>
      <c r="AH51" s="327"/>
      <c r="AI51" s="327"/>
      <c r="AJ51" s="327"/>
      <c r="AK51" s="327"/>
      <c r="AL51" s="327"/>
      <c r="AM51" s="327"/>
      <c r="AN51" s="328">
        <f>SUM(AG51,AT51)</f>
        <v>0</v>
      </c>
      <c r="AO51" s="328"/>
      <c r="AP51" s="328"/>
      <c r="AQ51" s="73" t="s">
        <v>20</v>
      </c>
      <c r="AR51" s="57"/>
      <c r="AS51" s="74">
        <f>ROUND(SUM(AS52:AS53),2)</f>
        <v>0</v>
      </c>
      <c r="AT51" s="75">
        <f>ROUND(SUM(AV51:AW51),2)</f>
        <v>0</v>
      </c>
      <c r="AU51" s="76">
        <f>ROUND(SUM(AU52:AU53),5)</f>
        <v>0</v>
      </c>
      <c r="AV51" s="75">
        <f>ROUND(AZ51*L26,2)</f>
        <v>0</v>
      </c>
      <c r="AW51" s="75">
        <f>ROUND(BA51*L27,2)</f>
        <v>0</v>
      </c>
      <c r="AX51" s="75">
        <f>ROUND(BB51*L26,2)</f>
        <v>0</v>
      </c>
      <c r="AY51" s="75">
        <f>ROUND(BC51*L27,2)</f>
        <v>0</v>
      </c>
      <c r="AZ51" s="75">
        <f>ROUND(SUM(AZ52:AZ53),2)</f>
        <v>0</v>
      </c>
      <c r="BA51" s="75">
        <f>ROUND(SUM(BA52:BA53),2)</f>
        <v>0</v>
      </c>
      <c r="BB51" s="75">
        <f>ROUND(SUM(BB52:BB53),2)</f>
        <v>0</v>
      </c>
      <c r="BC51" s="75">
        <f>ROUND(SUM(BC52:BC53),2)</f>
        <v>0</v>
      </c>
      <c r="BD51" s="77">
        <f>ROUND(SUM(BD52:BD53),2)</f>
        <v>0</v>
      </c>
      <c r="BS51" s="58" t="s">
        <v>72</v>
      </c>
      <c r="BT51" s="58" t="s">
        <v>73</v>
      </c>
      <c r="BV51" s="58" t="s">
        <v>74</v>
      </c>
      <c r="BW51" s="58" t="s">
        <v>5</v>
      </c>
      <c r="BX51" s="58" t="s">
        <v>75</v>
      </c>
      <c r="CL51" s="58" t="s">
        <v>20</v>
      </c>
    </row>
    <row r="52" spans="1:91" s="5" customFormat="1" ht="27.4" customHeight="1">
      <c r="A52" s="232" t="s">
        <v>593</v>
      </c>
      <c r="B52" s="78"/>
      <c r="C52" s="79"/>
      <c r="D52" s="326" t="s">
        <v>14</v>
      </c>
      <c r="E52" s="325"/>
      <c r="F52" s="325"/>
      <c r="G52" s="325"/>
      <c r="H52" s="325"/>
      <c r="I52" s="80"/>
      <c r="J52" s="326" t="s">
        <v>17</v>
      </c>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4">
        <f>'Z_15_065 - Výměna výplní ...'!J25</f>
        <v>0</v>
      </c>
      <c r="AH52" s="325"/>
      <c r="AI52" s="325"/>
      <c r="AJ52" s="325"/>
      <c r="AK52" s="325"/>
      <c r="AL52" s="325"/>
      <c r="AM52" s="325"/>
      <c r="AN52" s="324">
        <f>SUM(AG52,AT52)</f>
        <v>0</v>
      </c>
      <c r="AO52" s="325"/>
      <c r="AP52" s="325"/>
      <c r="AQ52" s="81" t="s">
        <v>76</v>
      </c>
      <c r="AR52" s="78"/>
      <c r="AS52" s="82">
        <v>0</v>
      </c>
      <c r="AT52" s="83">
        <f>ROUND(SUM(AV52:AW52),2)</f>
        <v>0</v>
      </c>
      <c r="AU52" s="84">
        <f>'Z_15_065 - Výměna výplní ...'!P82</f>
        <v>0</v>
      </c>
      <c r="AV52" s="83">
        <f>'Z_15_065 - Výměna výplní ...'!J28</f>
        <v>0</v>
      </c>
      <c r="AW52" s="83">
        <f>'Z_15_065 - Výměna výplní ...'!J29</f>
        <v>0</v>
      </c>
      <c r="AX52" s="83">
        <f>'Z_15_065 - Výměna výplní ...'!J30</f>
        <v>0</v>
      </c>
      <c r="AY52" s="83">
        <f>'Z_15_065 - Výměna výplní ...'!J31</f>
        <v>0</v>
      </c>
      <c r="AZ52" s="83">
        <f>'Z_15_065 - Výměna výplní ...'!F28</f>
        <v>0</v>
      </c>
      <c r="BA52" s="83">
        <f>'Z_15_065 - Výměna výplní ...'!F29</f>
        <v>0</v>
      </c>
      <c r="BB52" s="83">
        <f>'Z_15_065 - Výměna výplní ...'!F30</f>
        <v>0</v>
      </c>
      <c r="BC52" s="83">
        <f>'Z_15_065 - Výměna výplní ...'!F31</f>
        <v>0</v>
      </c>
      <c r="BD52" s="85">
        <f>'Z_15_065 - Výměna výplní ...'!F32</f>
        <v>0</v>
      </c>
      <c r="BT52" s="86" t="s">
        <v>22</v>
      </c>
      <c r="BU52" s="86" t="s">
        <v>77</v>
      </c>
      <c r="BV52" s="86" t="s">
        <v>74</v>
      </c>
      <c r="BW52" s="86" t="s">
        <v>5</v>
      </c>
      <c r="BX52" s="86" t="s">
        <v>75</v>
      </c>
      <c r="CL52" s="86" t="s">
        <v>20</v>
      </c>
    </row>
    <row r="53" spans="1:91" s="5" customFormat="1" ht="27.4" customHeight="1">
      <c r="A53" s="232" t="s">
        <v>593</v>
      </c>
      <c r="B53" s="78"/>
      <c r="C53" s="79"/>
      <c r="D53" s="326" t="s">
        <v>14</v>
      </c>
      <c r="E53" s="325"/>
      <c r="F53" s="325"/>
      <c r="G53" s="325"/>
      <c r="H53" s="325"/>
      <c r="I53" s="80"/>
      <c r="J53" s="326" t="s">
        <v>17</v>
      </c>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4">
        <f>'Z_15_065 - Výměna výplní ..._01'!J27</f>
        <v>0</v>
      </c>
      <c r="AH53" s="325"/>
      <c r="AI53" s="325"/>
      <c r="AJ53" s="325"/>
      <c r="AK53" s="325"/>
      <c r="AL53" s="325"/>
      <c r="AM53" s="325"/>
      <c r="AN53" s="324">
        <f>SUM(AG53,AT53)</f>
        <v>0</v>
      </c>
      <c r="AO53" s="325"/>
      <c r="AP53" s="325"/>
      <c r="AQ53" s="81" t="s">
        <v>78</v>
      </c>
      <c r="AR53" s="78"/>
      <c r="AS53" s="87">
        <v>0</v>
      </c>
      <c r="AT53" s="88">
        <f>ROUND(SUM(AV53:AW53),2)</f>
        <v>0</v>
      </c>
      <c r="AU53" s="89">
        <f>'Z_15_065 - Výměna výplní ..._01'!P78</f>
        <v>0</v>
      </c>
      <c r="AV53" s="88">
        <f>'Z_15_065 - Výměna výplní ..._01'!J30</f>
        <v>0</v>
      </c>
      <c r="AW53" s="88">
        <f>'Z_15_065 - Výměna výplní ..._01'!J31</f>
        <v>0</v>
      </c>
      <c r="AX53" s="88">
        <f>'Z_15_065 - Výměna výplní ..._01'!J32</f>
        <v>0</v>
      </c>
      <c r="AY53" s="88">
        <f>'Z_15_065 - Výměna výplní ..._01'!J33</f>
        <v>0</v>
      </c>
      <c r="AZ53" s="88">
        <f>'Z_15_065 - Výměna výplní ..._01'!F30</f>
        <v>0</v>
      </c>
      <c r="BA53" s="88">
        <f>'Z_15_065 - Výměna výplní ..._01'!F31</f>
        <v>0</v>
      </c>
      <c r="BB53" s="88">
        <f>'Z_15_065 - Výměna výplní ..._01'!F32</f>
        <v>0</v>
      </c>
      <c r="BC53" s="88">
        <f>'Z_15_065 - Výměna výplní ..._01'!F33</f>
        <v>0</v>
      </c>
      <c r="BD53" s="90">
        <f>'Z_15_065 - Výměna výplní ..._01'!F34</f>
        <v>0</v>
      </c>
      <c r="BT53" s="86" t="s">
        <v>22</v>
      </c>
      <c r="BV53" s="86" t="s">
        <v>74</v>
      </c>
      <c r="BW53" s="86" t="s">
        <v>79</v>
      </c>
      <c r="BX53" s="86" t="s">
        <v>5</v>
      </c>
      <c r="CL53" s="86" t="s">
        <v>20</v>
      </c>
      <c r="CM53" s="86" t="s">
        <v>80</v>
      </c>
    </row>
    <row r="54" spans="1:91" s="1" customFormat="1" ht="30" customHeight="1">
      <c r="B54" s="34"/>
      <c r="AR54" s="34"/>
    </row>
    <row r="55" spans="1:91" s="1" customFormat="1" ht="6.95" customHeight="1">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34"/>
    </row>
  </sheetData>
  <sheetProtection password="CC35" sheet="1" objects="1" scenarios="1" formatColumns="0" formatRows="0" sort="0" autoFilter="0"/>
  <mergeCells count="45">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 ref="W28:AE28"/>
    <mergeCell ref="AK28:AO28"/>
    <mergeCell ref="AS46:AT48"/>
    <mergeCell ref="L29:O29"/>
    <mergeCell ref="W29:AE29"/>
    <mergeCell ref="AK29:AO29"/>
    <mergeCell ref="L30:O30"/>
    <mergeCell ref="W30:AE30"/>
    <mergeCell ref="AK30:AO30"/>
    <mergeCell ref="AN49:AP49"/>
    <mergeCell ref="AN52:AP52"/>
    <mergeCell ref="AG52:AM52"/>
    <mergeCell ref="D52:H52"/>
    <mergeCell ref="J52:AF52"/>
    <mergeCell ref="X32:AB32"/>
    <mergeCell ref="AK32:AO32"/>
    <mergeCell ref="L42:AO42"/>
    <mergeCell ref="AM44:AN44"/>
    <mergeCell ref="AM46:AP46"/>
    <mergeCell ref="AR2:BE2"/>
    <mergeCell ref="AN53:AP53"/>
    <mergeCell ref="AG53:AM53"/>
    <mergeCell ref="D53:H53"/>
    <mergeCell ref="J53:AF53"/>
    <mergeCell ref="AG51:AM51"/>
    <mergeCell ref="AN51:AP51"/>
    <mergeCell ref="C49:G49"/>
    <mergeCell ref="I49:AF49"/>
    <mergeCell ref="AG49:AM49"/>
  </mergeCells>
  <hyperlinks>
    <hyperlink ref="K1:S1" location="C2" tooltip="Rekapitulace stavby" display="1) Rekapitulace stavby"/>
    <hyperlink ref="W1:AI1" location="C51" tooltip="Rekapitulace objektů stavby a soupisů prací" display="2) Rekapitulace objektů stavby a soupisů prací"/>
    <hyperlink ref="A52" location="'Z_15_065 - Výměna výplní ...'!C2" tooltip="Z_15_065 - Výměna výplní ..." display="/"/>
    <hyperlink ref="A53" location="'Z_15_065 - Výměna výplní ..._01'!C2" tooltip="Z_15_065 - Výměna výplní ..._01" display="/"/>
  </hyperlinks>
  <pageMargins left="0.58333331346511841" right="0.58333331346511841" top="0.58333331346511841" bottom="0.58333331346511841" header="0" footer="0"/>
  <pageSetup paperSize="9" fitToHeight="100" orientation="landscape" blackAndWhite="1" errors="blank"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sheetPr>
    <pageSetUpPr autoPageBreaks="0" fitToPage="1"/>
  </sheetPr>
  <dimension ref="A1:BR390"/>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91" customWidth="1"/>
    <col min="10" max="10" width="23.5" customWidth="1"/>
    <col min="11" max="11" width="15.5" customWidth="1"/>
    <col min="13" max="18" width="9.33203125" hidden="1" customWidth="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ustomWidth="1"/>
  </cols>
  <sheetData>
    <row r="1" spans="1:70" ht="21.75" customHeight="1">
      <c r="A1" s="15"/>
      <c r="B1" s="234"/>
      <c r="C1" s="234"/>
      <c r="D1" s="233" t="s">
        <v>1</v>
      </c>
      <c r="E1" s="234"/>
      <c r="F1" s="235" t="s">
        <v>594</v>
      </c>
      <c r="G1" s="361" t="s">
        <v>595</v>
      </c>
      <c r="H1" s="361"/>
      <c r="I1" s="240"/>
      <c r="J1" s="235" t="s">
        <v>596</v>
      </c>
      <c r="K1" s="233" t="s">
        <v>81</v>
      </c>
      <c r="L1" s="235" t="s">
        <v>597</v>
      </c>
      <c r="M1" s="235"/>
      <c r="N1" s="235"/>
      <c r="O1" s="235"/>
      <c r="P1" s="235"/>
      <c r="Q1" s="235"/>
      <c r="R1" s="235"/>
      <c r="S1" s="235"/>
      <c r="T1" s="235"/>
      <c r="U1" s="231"/>
      <c r="V1" s="231"/>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row>
    <row r="2" spans="1:70" ht="36.950000000000003" customHeight="1">
      <c r="L2" s="323"/>
      <c r="M2" s="323"/>
      <c r="N2" s="323"/>
      <c r="O2" s="323"/>
      <c r="P2" s="323"/>
      <c r="Q2" s="323"/>
      <c r="R2" s="323"/>
      <c r="S2" s="323"/>
      <c r="T2" s="323"/>
      <c r="U2" s="323"/>
      <c r="V2" s="323"/>
      <c r="AT2" s="17" t="s">
        <v>5</v>
      </c>
    </row>
    <row r="3" spans="1:70" ht="6.95" customHeight="1">
      <c r="B3" s="18"/>
      <c r="C3" s="19"/>
      <c r="D3" s="19"/>
      <c r="E3" s="19"/>
      <c r="F3" s="19"/>
      <c r="G3" s="19"/>
      <c r="H3" s="19"/>
      <c r="I3" s="92"/>
      <c r="J3" s="19"/>
      <c r="K3" s="20"/>
      <c r="AT3" s="17" t="s">
        <v>80</v>
      </c>
    </row>
    <row r="4" spans="1:70" ht="36.950000000000003" customHeight="1">
      <c r="B4" s="21"/>
      <c r="C4" s="22"/>
      <c r="D4" s="23" t="s">
        <v>82</v>
      </c>
      <c r="E4" s="22"/>
      <c r="F4" s="22"/>
      <c r="G4" s="22"/>
      <c r="H4" s="22"/>
      <c r="I4" s="93"/>
      <c r="J4" s="22"/>
      <c r="K4" s="24"/>
      <c r="M4" s="25" t="s">
        <v>10</v>
      </c>
      <c r="AT4" s="17" t="s">
        <v>4</v>
      </c>
    </row>
    <row r="5" spans="1:70" ht="6.95" customHeight="1">
      <c r="B5" s="21"/>
      <c r="C5" s="22"/>
      <c r="D5" s="22"/>
      <c r="E5" s="22"/>
      <c r="F5" s="22"/>
      <c r="G5" s="22"/>
      <c r="H5" s="22"/>
      <c r="I5" s="93"/>
      <c r="J5" s="22"/>
      <c r="K5" s="24"/>
    </row>
    <row r="6" spans="1:70" s="1" customFormat="1" ht="15">
      <c r="B6" s="34"/>
      <c r="C6" s="35"/>
      <c r="D6" s="30" t="s">
        <v>16</v>
      </c>
      <c r="E6" s="35"/>
      <c r="F6" s="35"/>
      <c r="G6" s="35"/>
      <c r="H6" s="35"/>
      <c r="I6" s="94"/>
      <c r="J6" s="35"/>
      <c r="K6" s="38"/>
    </row>
    <row r="7" spans="1:70" s="1" customFormat="1" ht="36.950000000000003" customHeight="1">
      <c r="B7" s="34"/>
      <c r="C7" s="35"/>
      <c r="D7" s="35"/>
      <c r="E7" s="359" t="s">
        <v>17</v>
      </c>
      <c r="F7" s="345"/>
      <c r="G7" s="345"/>
      <c r="H7" s="345"/>
      <c r="I7" s="94"/>
      <c r="J7" s="35"/>
      <c r="K7" s="38"/>
    </row>
    <row r="8" spans="1:70" s="1" customFormat="1">
      <c r="B8" s="34"/>
      <c r="C8" s="35"/>
      <c r="D8" s="35"/>
      <c r="E8" s="35"/>
      <c r="F8" s="35"/>
      <c r="G8" s="35"/>
      <c r="H8" s="35"/>
      <c r="I8" s="94"/>
      <c r="J8" s="35"/>
      <c r="K8" s="38"/>
    </row>
    <row r="9" spans="1:70" s="1" customFormat="1" ht="14.45" customHeight="1">
      <c r="B9" s="34"/>
      <c r="C9" s="35"/>
      <c r="D9" s="30" t="s">
        <v>19</v>
      </c>
      <c r="E9" s="35"/>
      <c r="F9" s="28" t="s">
        <v>20</v>
      </c>
      <c r="G9" s="35"/>
      <c r="H9" s="35"/>
      <c r="I9" s="95" t="s">
        <v>21</v>
      </c>
      <c r="J9" s="28" t="s">
        <v>20</v>
      </c>
      <c r="K9" s="38"/>
    </row>
    <row r="10" spans="1:70" s="1" customFormat="1" ht="14.45" customHeight="1">
      <c r="B10" s="34"/>
      <c r="C10" s="35"/>
      <c r="D10" s="30" t="s">
        <v>23</v>
      </c>
      <c r="E10" s="35"/>
      <c r="F10" s="28" t="s">
        <v>24</v>
      </c>
      <c r="G10" s="35"/>
      <c r="H10" s="35"/>
      <c r="I10" s="95" t="s">
        <v>25</v>
      </c>
      <c r="J10" s="96" t="str">
        <f>'Rekapitulace stavby'!AN8</f>
        <v>2.9.2015</v>
      </c>
      <c r="K10" s="38"/>
    </row>
    <row r="11" spans="1:70" s="1" customFormat="1" ht="10.9" customHeight="1">
      <c r="B11" s="34"/>
      <c r="C11" s="35"/>
      <c r="D11" s="35"/>
      <c r="E11" s="35"/>
      <c r="F11" s="35"/>
      <c r="G11" s="35"/>
      <c r="H11" s="35"/>
      <c r="I11" s="94"/>
      <c r="J11" s="35"/>
      <c r="K11" s="38"/>
    </row>
    <row r="12" spans="1:70" s="1" customFormat="1" ht="14.45" customHeight="1">
      <c r="B12" s="34"/>
      <c r="C12" s="35"/>
      <c r="D12" s="30" t="s">
        <v>29</v>
      </c>
      <c r="E12" s="35"/>
      <c r="F12" s="35"/>
      <c r="G12" s="35"/>
      <c r="H12" s="35"/>
      <c r="I12" s="95" t="s">
        <v>30</v>
      </c>
      <c r="J12" s="28" t="s">
        <v>20</v>
      </c>
      <c r="K12" s="38"/>
    </row>
    <row r="13" spans="1:70" s="1" customFormat="1" ht="18" customHeight="1">
      <c r="B13" s="34"/>
      <c r="C13" s="35"/>
      <c r="D13" s="35"/>
      <c r="E13" s="28" t="s">
        <v>31</v>
      </c>
      <c r="F13" s="35"/>
      <c r="G13" s="35"/>
      <c r="H13" s="35"/>
      <c r="I13" s="95" t="s">
        <v>32</v>
      </c>
      <c r="J13" s="28" t="s">
        <v>20</v>
      </c>
      <c r="K13" s="38"/>
    </row>
    <row r="14" spans="1:70" s="1" customFormat="1" ht="6.95" customHeight="1">
      <c r="B14" s="34"/>
      <c r="C14" s="35"/>
      <c r="D14" s="35"/>
      <c r="E14" s="35"/>
      <c r="F14" s="35"/>
      <c r="G14" s="35"/>
      <c r="H14" s="35"/>
      <c r="I14" s="94"/>
      <c r="J14" s="35"/>
      <c r="K14" s="38"/>
    </row>
    <row r="15" spans="1:70" s="1" customFormat="1" ht="14.45" customHeight="1">
      <c r="B15" s="34"/>
      <c r="C15" s="35"/>
      <c r="D15" s="30" t="s">
        <v>33</v>
      </c>
      <c r="E15" s="35"/>
      <c r="F15" s="35"/>
      <c r="G15" s="35"/>
      <c r="H15" s="35"/>
      <c r="I15" s="95" t="s">
        <v>30</v>
      </c>
      <c r="J15" s="28" t="str">
        <f>IF('Rekapitulace stavby'!AN13="Vyplň údaj","",IF('Rekapitulace stavby'!AN13="","",'Rekapitulace stavby'!AN13))</f>
        <v/>
      </c>
      <c r="K15" s="38"/>
    </row>
    <row r="16" spans="1:70" s="1" customFormat="1" ht="18" customHeight="1">
      <c r="B16" s="34"/>
      <c r="C16" s="35"/>
      <c r="D16" s="35"/>
      <c r="E16" s="28" t="str">
        <f>IF('Rekapitulace stavby'!E14="Vyplň údaj","",IF('Rekapitulace stavby'!E14="","",'Rekapitulace stavby'!E14))</f>
        <v/>
      </c>
      <c r="F16" s="35"/>
      <c r="G16" s="35"/>
      <c r="H16" s="35"/>
      <c r="I16" s="95" t="s">
        <v>32</v>
      </c>
      <c r="J16" s="28" t="str">
        <f>IF('Rekapitulace stavby'!AN14="Vyplň údaj","",IF('Rekapitulace stavby'!AN14="","",'Rekapitulace stavby'!AN14))</f>
        <v/>
      </c>
      <c r="K16" s="38"/>
    </row>
    <row r="17" spans="2:11" s="1" customFormat="1" ht="6.95" customHeight="1">
      <c r="B17" s="34"/>
      <c r="C17" s="35"/>
      <c r="D17" s="35"/>
      <c r="E17" s="35"/>
      <c r="F17" s="35"/>
      <c r="G17" s="35"/>
      <c r="H17" s="35"/>
      <c r="I17" s="94"/>
      <c r="J17" s="35"/>
      <c r="K17" s="38"/>
    </row>
    <row r="18" spans="2:11" s="1" customFormat="1" ht="14.45" customHeight="1">
      <c r="B18" s="34"/>
      <c r="C18" s="35"/>
      <c r="D18" s="30" t="s">
        <v>35</v>
      </c>
      <c r="E18" s="35"/>
      <c r="F18" s="35"/>
      <c r="G18" s="35"/>
      <c r="H18" s="35"/>
      <c r="I18" s="95" t="s">
        <v>30</v>
      </c>
      <c r="J18" s="28" t="str">
        <f>IF('Rekapitulace stavby'!AN16="","",'Rekapitulace stavby'!AN16)</f>
        <v/>
      </c>
      <c r="K18" s="38"/>
    </row>
    <row r="19" spans="2:11" s="1" customFormat="1" ht="18" customHeight="1">
      <c r="B19" s="34"/>
      <c r="C19" s="35"/>
      <c r="D19" s="35"/>
      <c r="E19" s="28" t="str">
        <f>IF('Rekapitulace stavby'!E17="","",'Rekapitulace stavby'!E17)</f>
        <v xml:space="preserve"> </v>
      </c>
      <c r="F19" s="35"/>
      <c r="G19" s="35"/>
      <c r="H19" s="35"/>
      <c r="I19" s="95" t="s">
        <v>32</v>
      </c>
      <c r="J19" s="28" t="str">
        <f>IF('Rekapitulace stavby'!AN17="","",'Rekapitulace stavby'!AN17)</f>
        <v/>
      </c>
      <c r="K19" s="38"/>
    </row>
    <row r="20" spans="2:11" s="1" customFormat="1" ht="6.95" customHeight="1">
      <c r="B20" s="34"/>
      <c r="C20" s="35"/>
      <c r="D20" s="35"/>
      <c r="E20" s="35"/>
      <c r="F20" s="35"/>
      <c r="G20" s="35"/>
      <c r="H20" s="35"/>
      <c r="I20" s="94"/>
      <c r="J20" s="35"/>
      <c r="K20" s="38"/>
    </row>
    <row r="21" spans="2:11" s="1" customFormat="1" ht="14.45" customHeight="1">
      <c r="B21" s="34"/>
      <c r="C21" s="35"/>
      <c r="D21" s="30" t="s">
        <v>38</v>
      </c>
      <c r="E21" s="35"/>
      <c r="F21" s="35"/>
      <c r="G21" s="35"/>
      <c r="H21" s="35"/>
      <c r="I21" s="94"/>
      <c r="J21" s="35"/>
      <c r="K21" s="38"/>
    </row>
    <row r="22" spans="2:11" s="6" customFormat="1" ht="22.5" customHeight="1">
      <c r="B22" s="97"/>
      <c r="C22" s="98"/>
      <c r="D22" s="98"/>
      <c r="E22" s="355" t="s">
        <v>20</v>
      </c>
      <c r="F22" s="360"/>
      <c r="G22" s="360"/>
      <c r="H22" s="360"/>
      <c r="I22" s="99"/>
      <c r="J22" s="98"/>
      <c r="K22" s="100"/>
    </row>
    <row r="23" spans="2:11" s="1" customFormat="1" ht="6.95" customHeight="1">
      <c r="B23" s="34"/>
      <c r="C23" s="35"/>
      <c r="D23" s="35"/>
      <c r="E23" s="35"/>
      <c r="F23" s="35"/>
      <c r="G23" s="35"/>
      <c r="H23" s="35"/>
      <c r="I23" s="94"/>
      <c r="J23" s="35"/>
      <c r="K23" s="38"/>
    </row>
    <row r="24" spans="2:11" s="1" customFormat="1" ht="6.95" customHeight="1">
      <c r="B24" s="34"/>
      <c r="C24" s="35"/>
      <c r="D24" s="61"/>
      <c r="E24" s="61"/>
      <c r="F24" s="61"/>
      <c r="G24" s="61"/>
      <c r="H24" s="61"/>
      <c r="I24" s="101"/>
      <c r="J24" s="61"/>
      <c r="K24" s="102"/>
    </row>
    <row r="25" spans="2:11" s="1" customFormat="1" ht="25.35" customHeight="1">
      <c r="B25" s="34"/>
      <c r="C25" s="35"/>
      <c r="D25" s="103" t="s">
        <v>39</v>
      </c>
      <c r="E25" s="35"/>
      <c r="F25" s="35"/>
      <c r="G25" s="35"/>
      <c r="H25" s="35"/>
      <c r="I25" s="94"/>
      <c r="J25" s="104">
        <f>ROUND(J82,2)</f>
        <v>0</v>
      </c>
      <c r="K25" s="38"/>
    </row>
    <row r="26" spans="2:11" s="1" customFormat="1" ht="6.95" customHeight="1">
      <c r="B26" s="34"/>
      <c r="C26" s="35"/>
      <c r="D26" s="61"/>
      <c r="E26" s="61"/>
      <c r="F26" s="61"/>
      <c r="G26" s="61"/>
      <c r="H26" s="61"/>
      <c r="I26" s="101"/>
      <c r="J26" s="61"/>
      <c r="K26" s="102"/>
    </row>
    <row r="27" spans="2:11" s="1" customFormat="1" ht="14.45" customHeight="1">
      <c r="B27" s="34"/>
      <c r="C27" s="35"/>
      <c r="D27" s="35"/>
      <c r="E27" s="35"/>
      <c r="F27" s="39" t="s">
        <v>41</v>
      </c>
      <c r="G27" s="35"/>
      <c r="H27" s="35"/>
      <c r="I27" s="105" t="s">
        <v>40</v>
      </c>
      <c r="J27" s="39" t="s">
        <v>42</v>
      </c>
      <c r="K27" s="38"/>
    </row>
    <row r="28" spans="2:11" s="1" customFormat="1" ht="14.45" customHeight="1">
      <c r="B28" s="34"/>
      <c r="C28" s="35"/>
      <c r="D28" s="42" t="s">
        <v>43</v>
      </c>
      <c r="E28" s="42" t="s">
        <v>44</v>
      </c>
      <c r="F28" s="106">
        <f>ROUND(SUM(BE82:BE388), 2)</f>
        <v>0</v>
      </c>
      <c r="G28" s="35"/>
      <c r="H28" s="35"/>
      <c r="I28" s="107">
        <v>0.21</v>
      </c>
      <c r="J28" s="106">
        <f>ROUND(ROUND((SUM(BE82:BE388)), 2)*I28, 2)</f>
        <v>0</v>
      </c>
      <c r="K28" s="38"/>
    </row>
    <row r="29" spans="2:11" s="1" customFormat="1" ht="14.45" customHeight="1">
      <c r="B29" s="34"/>
      <c r="C29" s="35"/>
      <c r="D29" s="35"/>
      <c r="E29" s="42" t="s">
        <v>45</v>
      </c>
      <c r="F29" s="106">
        <f>ROUND(SUM(BF82:BF388), 2)</f>
        <v>0</v>
      </c>
      <c r="G29" s="35"/>
      <c r="H29" s="35"/>
      <c r="I29" s="107">
        <v>0.15</v>
      </c>
      <c r="J29" s="106">
        <f>ROUND(ROUND((SUM(BF82:BF388)), 2)*I29, 2)</f>
        <v>0</v>
      </c>
      <c r="K29" s="38"/>
    </row>
    <row r="30" spans="2:11" s="1" customFormat="1" ht="14.45" hidden="1" customHeight="1">
      <c r="B30" s="34"/>
      <c r="C30" s="35"/>
      <c r="D30" s="35"/>
      <c r="E30" s="42" t="s">
        <v>46</v>
      </c>
      <c r="F30" s="106">
        <f>ROUND(SUM(BG82:BG388), 2)</f>
        <v>0</v>
      </c>
      <c r="G30" s="35"/>
      <c r="H30" s="35"/>
      <c r="I30" s="107">
        <v>0.21</v>
      </c>
      <c r="J30" s="106">
        <v>0</v>
      </c>
      <c r="K30" s="38"/>
    </row>
    <row r="31" spans="2:11" s="1" customFormat="1" ht="14.45" hidden="1" customHeight="1">
      <c r="B31" s="34"/>
      <c r="C31" s="35"/>
      <c r="D31" s="35"/>
      <c r="E31" s="42" t="s">
        <v>47</v>
      </c>
      <c r="F31" s="106">
        <f>ROUND(SUM(BH82:BH388), 2)</f>
        <v>0</v>
      </c>
      <c r="G31" s="35"/>
      <c r="H31" s="35"/>
      <c r="I31" s="107">
        <v>0.15</v>
      </c>
      <c r="J31" s="106">
        <v>0</v>
      </c>
      <c r="K31" s="38"/>
    </row>
    <row r="32" spans="2:11" s="1" customFormat="1" ht="14.45" hidden="1" customHeight="1">
      <c r="B32" s="34"/>
      <c r="C32" s="35"/>
      <c r="D32" s="35"/>
      <c r="E32" s="42" t="s">
        <v>48</v>
      </c>
      <c r="F32" s="106">
        <f>ROUND(SUM(BI82:BI388), 2)</f>
        <v>0</v>
      </c>
      <c r="G32" s="35"/>
      <c r="H32" s="35"/>
      <c r="I32" s="107">
        <v>0</v>
      </c>
      <c r="J32" s="106">
        <v>0</v>
      </c>
      <c r="K32" s="38"/>
    </row>
    <row r="33" spans="2:11" s="1" customFormat="1" ht="6.95" customHeight="1">
      <c r="B33" s="34"/>
      <c r="C33" s="35"/>
      <c r="D33" s="35"/>
      <c r="E33" s="35"/>
      <c r="F33" s="35"/>
      <c r="G33" s="35"/>
      <c r="H33" s="35"/>
      <c r="I33" s="94"/>
      <c r="J33" s="35"/>
      <c r="K33" s="38"/>
    </row>
    <row r="34" spans="2:11" s="1" customFormat="1" ht="25.35" customHeight="1">
      <c r="B34" s="34"/>
      <c r="C34" s="108"/>
      <c r="D34" s="109" t="s">
        <v>49</v>
      </c>
      <c r="E34" s="65"/>
      <c r="F34" s="65"/>
      <c r="G34" s="110" t="s">
        <v>50</v>
      </c>
      <c r="H34" s="111" t="s">
        <v>51</v>
      </c>
      <c r="I34" s="112"/>
      <c r="J34" s="113">
        <f>SUM(J25:J32)</f>
        <v>0</v>
      </c>
      <c r="K34" s="114"/>
    </row>
    <row r="35" spans="2:11" s="1" customFormat="1" ht="14.45" customHeight="1">
      <c r="B35" s="49"/>
      <c r="C35" s="50"/>
      <c r="D35" s="50"/>
      <c r="E35" s="50"/>
      <c r="F35" s="50"/>
      <c r="G35" s="50"/>
      <c r="H35" s="50"/>
      <c r="I35" s="115"/>
      <c r="J35" s="50"/>
      <c r="K35" s="51"/>
    </row>
    <row r="39" spans="2:11" s="1" customFormat="1" ht="6.95" customHeight="1">
      <c r="B39" s="52"/>
      <c r="C39" s="53"/>
      <c r="D39" s="53"/>
      <c r="E39" s="53"/>
      <c r="F39" s="53"/>
      <c r="G39" s="53"/>
      <c r="H39" s="53"/>
      <c r="I39" s="116"/>
      <c r="J39" s="53"/>
      <c r="K39" s="117"/>
    </row>
    <row r="40" spans="2:11" s="1" customFormat="1" ht="36.950000000000003" customHeight="1">
      <c r="B40" s="34"/>
      <c r="C40" s="23" t="s">
        <v>83</v>
      </c>
      <c r="D40" s="35"/>
      <c r="E40" s="35"/>
      <c r="F40" s="35"/>
      <c r="G40" s="35"/>
      <c r="H40" s="35"/>
      <c r="I40" s="94"/>
      <c r="J40" s="35"/>
      <c r="K40" s="38"/>
    </row>
    <row r="41" spans="2:11" s="1" customFormat="1" ht="6.95" customHeight="1">
      <c r="B41" s="34"/>
      <c r="C41" s="35"/>
      <c r="D41" s="35"/>
      <c r="E41" s="35"/>
      <c r="F41" s="35"/>
      <c r="G41" s="35"/>
      <c r="H41" s="35"/>
      <c r="I41" s="94"/>
      <c r="J41" s="35"/>
      <c r="K41" s="38"/>
    </row>
    <row r="42" spans="2:11" s="1" customFormat="1" ht="14.45" customHeight="1">
      <c r="B42" s="34"/>
      <c r="C42" s="30" t="s">
        <v>16</v>
      </c>
      <c r="D42" s="35"/>
      <c r="E42" s="35"/>
      <c r="F42" s="35"/>
      <c r="G42" s="35"/>
      <c r="H42" s="35"/>
      <c r="I42" s="94"/>
      <c r="J42" s="35"/>
      <c r="K42" s="38"/>
    </row>
    <row r="43" spans="2:11" s="1" customFormat="1" ht="23.25" customHeight="1">
      <c r="B43" s="34"/>
      <c r="C43" s="35"/>
      <c r="D43" s="35"/>
      <c r="E43" s="359" t="str">
        <f>E7</f>
        <v>Výměna výplní otvorů budovy č.p. 97, Čechtín</v>
      </c>
      <c r="F43" s="345"/>
      <c r="G43" s="345"/>
      <c r="H43" s="345"/>
      <c r="I43" s="94"/>
      <c r="J43" s="35"/>
      <c r="K43" s="38"/>
    </row>
    <row r="44" spans="2:11" s="1" customFormat="1" ht="6.95" customHeight="1">
      <c r="B44" s="34"/>
      <c r="C44" s="35"/>
      <c r="D44" s="35"/>
      <c r="E44" s="35"/>
      <c r="F44" s="35"/>
      <c r="G44" s="35"/>
      <c r="H44" s="35"/>
      <c r="I44" s="94"/>
      <c r="J44" s="35"/>
      <c r="K44" s="38"/>
    </row>
    <row r="45" spans="2:11" s="1" customFormat="1" ht="18" customHeight="1">
      <c r="B45" s="34"/>
      <c r="C45" s="30" t="s">
        <v>23</v>
      </c>
      <c r="D45" s="35"/>
      <c r="E45" s="35"/>
      <c r="F45" s="28" t="str">
        <f>F10</f>
        <v>Čechtín</v>
      </c>
      <c r="G45" s="35"/>
      <c r="H45" s="35"/>
      <c r="I45" s="95" t="s">
        <v>25</v>
      </c>
      <c r="J45" s="96" t="str">
        <f>IF(J10="","",J10)</f>
        <v>2.9.2015</v>
      </c>
      <c r="K45" s="38"/>
    </row>
    <row r="46" spans="2:11" s="1" customFormat="1" ht="6.95" customHeight="1">
      <c r="B46" s="34"/>
      <c r="C46" s="35"/>
      <c r="D46" s="35"/>
      <c r="E46" s="35"/>
      <c r="F46" s="35"/>
      <c r="G46" s="35"/>
      <c r="H46" s="35"/>
      <c r="I46" s="94"/>
      <c r="J46" s="35"/>
      <c r="K46" s="38"/>
    </row>
    <row r="47" spans="2:11" s="1" customFormat="1" ht="15">
      <c r="B47" s="34"/>
      <c r="C47" s="30" t="s">
        <v>29</v>
      </c>
      <c r="D47" s="35"/>
      <c r="E47" s="35"/>
      <c r="F47" s="28" t="str">
        <f>E13</f>
        <v>ZD Podlesí, Čechtín</v>
      </c>
      <c r="G47" s="35"/>
      <c r="H47" s="35"/>
      <c r="I47" s="95" t="s">
        <v>35</v>
      </c>
      <c r="J47" s="28" t="str">
        <f>E19</f>
        <v xml:space="preserve"> </v>
      </c>
      <c r="K47" s="38"/>
    </row>
    <row r="48" spans="2:11" s="1" customFormat="1" ht="14.45" customHeight="1">
      <c r="B48" s="34"/>
      <c r="C48" s="30" t="s">
        <v>33</v>
      </c>
      <c r="D48" s="35"/>
      <c r="E48" s="35"/>
      <c r="F48" s="28" t="str">
        <f>IF(E16="","",E16)</f>
        <v/>
      </c>
      <c r="G48" s="35"/>
      <c r="H48" s="35"/>
      <c r="I48" s="94"/>
      <c r="J48" s="35"/>
      <c r="K48" s="38"/>
    </row>
    <row r="49" spans="2:47" s="1" customFormat="1" ht="10.35" customHeight="1">
      <c r="B49" s="34"/>
      <c r="C49" s="35"/>
      <c r="D49" s="35"/>
      <c r="E49" s="35"/>
      <c r="F49" s="35"/>
      <c r="G49" s="35"/>
      <c r="H49" s="35"/>
      <c r="I49" s="94"/>
      <c r="J49" s="35"/>
      <c r="K49" s="38"/>
    </row>
    <row r="50" spans="2:47" s="1" customFormat="1" ht="29.25" customHeight="1">
      <c r="B50" s="34"/>
      <c r="C50" s="118" t="s">
        <v>84</v>
      </c>
      <c r="D50" s="108"/>
      <c r="E50" s="108"/>
      <c r="F50" s="108"/>
      <c r="G50" s="108"/>
      <c r="H50" s="108"/>
      <c r="I50" s="119"/>
      <c r="J50" s="120" t="s">
        <v>85</v>
      </c>
      <c r="K50" s="121"/>
    </row>
    <row r="51" spans="2:47" s="1" customFormat="1" ht="10.35" customHeight="1">
      <c r="B51" s="34"/>
      <c r="C51" s="35"/>
      <c r="D51" s="35"/>
      <c r="E51" s="35"/>
      <c r="F51" s="35"/>
      <c r="G51" s="35"/>
      <c r="H51" s="35"/>
      <c r="I51" s="94"/>
      <c r="J51" s="35"/>
      <c r="K51" s="38"/>
    </row>
    <row r="52" spans="2:47" s="1" customFormat="1" ht="29.25" customHeight="1">
      <c r="B52" s="34"/>
      <c r="C52" s="122" t="s">
        <v>86</v>
      </c>
      <c r="D52" s="35"/>
      <c r="E52" s="35"/>
      <c r="F52" s="35"/>
      <c r="G52" s="35"/>
      <c r="H52" s="35"/>
      <c r="I52" s="94"/>
      <c r="J52" s="104">
        <f>J82</f>
        <v>0</v>
      </c>
      <c r="K52" s="38"/>
      <c r="AU52" s="17" t="s">
        <v>87</v>
      </c>
    </row>
    <row r="53" spans="2:47" s="7" customFormat="1" ht="24.95" customHeight="1">
      <c r="B53" s="123"/>
      <c r="C53" s="124"/>
      <c r="D53" s="125" t="s">
        <v>88</v>
      </c>
      <c r="E53" s="126"/>
      <c r="F53" s="126"/>
      <c r="G53" s="126"/>
      <c r="H53" s="126"/>
      <c r="I53" s="127"/>
      <c r="J53" s="128">
        <f>J83</f>
        <v>0</v>
      </c>
      <c r="K53" s="129"/>
    </row>
    <row r="54" spans="2:47" s="8" customFormat="1" ht="19.899999999999999" customHeight="1">
      <c r="B54" s="130"/>
      <c r="C54" s="131"/>
      <c r="D54" s="132" t="s">
        <v>89</v>
      </c>
      <c r="E54" s="133"/>
      <c r="F54" s="133"/>
      <c r="G54" s="133"/>
      <c r="H54" s="133"/>
      <c r="I54" s="134"/>
      <c r="J54" s="135">
        <f>J84</f>
        <v>0</v>
      </c>
      <c r="K54" s="136"/>
    </row>
    <row r="55" spans="2:47" s="8" customFormat="1" ht="19.899999999999999" customHeight="1">
      <c r="B55" s="130"/>
      <c r="C55" s="131"/>
      <c r="D55" s="132" t="s">
        <v>90</v>
      </c>
      <c r="E55" s="133"/>
      <c r="F55" s="133"/>
      <c r="G55" s="133"/>
      <c r="H55" s="133"/>
      <c r="I55" s="134"/>
      <c r="J55" s="135">
        <f>J92</f>
        <v>0</v>
      </c>
      <c r="K55" s="136"/>
    </row>
    <row r="56" spans="2:47" s="8" customFormat="1" ht="19.899999999999999" customHeight="1">
      <c r="B56" s="130"/>
      <c r="C56" s="131"/>
      <c r="D56" s="132" t="s">
        <v>91</v>
      </c>
      <c r="E56" s="133"/>
      <c r="F56" s="133"/>
      <c r="G56" s="133"/>
      <c r="H56" s="133"/>
      <c r="I56" s="134"/>
      <c r="J56" s="135">
        <f>J212</f>
        <v>0</v>
      </c>
      <c r="K56" s="136"/>
    </row>
    <row r="57" spans="2:47" s="8" customFormat="1" ht="19.899999999999999" customHeight="1">
      <c r="B57" s="130"/>
      <c r="C57" s="131"/>
      <c r="D57" s="132" t="s">
        <v>92</v>
      </c>
      <c r="E57" s="133"/>
      <c r="F57" s="133"/>
      <c r="G57" s="133"/>
      <c r="H57" s="133"/>
      <c r="I57" s="134"/>
      <c r="J57" s="135">
        <f>J248</f>
        <v>0</v>
      </c>
      <c r="K57" s="136"/>
    </row>
    <row r="58" spans="2:47" s="8" customFormat="1" ht="19.899999999999999" customHeight="1">
      <c r="B58" s="130"/>
      <c r="C58" s="131"/>
      <c r="D58" s="132" t="s">
        <v>93</v>
      </c>
      <c r="E58" s="133"/>
      <c r="F58" s="133"/>
      <c r="G58" s="133"/>
      <c r="H58" s="133"/>
      <c r="I58" s="134"/>
      <c r="J58" s="135">
        <f>J270</f>
        <v>0</v>
      </c>
      <c r="K58" s="136"/>
    </row>
    <row r="59" spans="2:47" s="7" customFormat="1" ht="24.95" customHeight="1">
      <c r="B59" s="123"/>
      <c r="C59" s="124"/>
      <c r="D59" s="125" t="s">
        <v>94</v>
      </c>
      <c r="E59" s="126"/>
      <c r="F59" s="126"/>
      <c r="G59" s="126"/>
      <c r="H59" s="126"/>
      <c r="I59" s="127"/>
      <c r="J59" s="128">
        <f>J274</f>
        <v>0</v>
      </c>
      <c r="K59" s="129"/>
    </row>
    <row r="60" spans="2:47" s="8" customFormat="1" ht="19.899999999999999" customHeight="1">
      <c r="B60" s="130"/>
      <c r="C60" s="131"/>
      <c r="D60" s="132" t="s">
        <v>95</v>
      </c>
      <c r="E60" s="133"/>
      <c r="F60" s="133"/>
      <c r="G60" s="133"/>
      <c r="H60" s="133"/>
      <c r="I60" s="134"/>
      <c r="J60" s="135">
        <f>J275</f>
        <v>0</v>
      </c>
      <c r="K60" s="136"/>
    </row>
    <row r="61" spans="2:47" s="8" customFormat="1" ht="19.899999999999999" customHeight="1">
      <c r="B61" s="130"/>
      <c r="C61" s="131"/>
      <c r="D61" s="132" t="s">
        <v>96</v>
      </c>
      <c r="E61" s="133"/>
      <c r="F61" s="133"/>
      <c r="G61" s="133"/>
      <c r="H61" s="133"/>
      <c r="I61" s="134"/>
      <c r="J61" s="135">
        <f>J290</f>
        <v>0</v>
      </c>
      <c r="K61" s="136"/>
    </row>
    <row r="62" spans="2:47" s="8" customFormat="1" ht="19.899999999999999" customHeight="1">
      <c r="B62" s="130"/>
      <c r="C62" s="131"/>
      <c r="D62" s="132" t="s">
        <v>97</v>
      </c>
      <c r="E62" s="133"/>
      <c r="F62" s="133"/>
      <c r="G62" s="133"/>
      <c r="H62" s="133"/>
      <c r="I62" s="134"/>
      <c r="J62" s="135">
        <f>J301</f>
        <v>0</v>
      </c>
      <c r="K62" s="136"/>
    </row>
    <row r="63" spans="2:47" s="8" customFormat="1" ht="19.899999999999999" customHeight="1">
      <c r="B63" s="130"/>
      <c r="C63" s="131"/>
      <c r="D63" s="132" t="s">
        <v>98</v>
      </c>
      <c r="E63" s="133"/>
      <c r="F63" s="133"/>
      <c r="G63" s="133"/>
      <c r="H63" s="133"/>
      <c r="I63" s="134"/>
      <c r="J63" s="135">
        <f>J321</f>
        <v>0</v>
      </c>
      <c r="K63" s="136"/>
    </row>
    <row r="64" spans="2:47" s="8" customFormat="1" ht="19.899999999999999" customHeight="1">
      <c r="B64" s="130"/>
      <c r="C64" s="131"/>
      <c r="D64" s="132" t="s">
        <v>99</v>
      </c>
      <c r="E64" s="133"/>
      <c r="F64" s="133"/>
      <c r="G64" s="133"/>
      <c r="H64" s="133"/>
      <c r="I64" s="134"/>
      <c r="J64" s="135">
        <f>J349</f>
        <v>0</v>
      </c>
      <c r="K64" s="136"/>
    </row>
    <row r="65" spans="2:12" s="1" customFormat="1" ht="21.75" customHeight="1">
      <c r="B65" s="34"/>
      <c r="C65" s="35"/>
      <c r="D65" s="35"/>
      <c r="E65" s="35"/>
      <c r="F65" s="35"/>
      <c r="G65" s="35"/>
      <c r="H65" s="35"/>
      <c r="I65" s="94"/>
      <c r="J65" s="35"/>
      <c r="K65" s="38"/>
    </row>
    <row r="66" spans="2:12" s="1" customFormat="1" ht="6.95" customHeight="1">
      <c r="B66" s="49"/>
      <c r="C66" s="50"/>
      <c r="D66" s="50"/>
      <c r="E66" s="50"/>
      <c r="F66" s="50"/>
      <c r="G66" s="50"/>
      <c r="H66" s="50"/>
      <c r="I66" s="115"/>
      <c r="J66" s="50"/>
      <c r="K66" s="51"/>
    </row>
    <row r="70" spans="2:12" s="1" customFormat="1" ht="6.95" customHeight="1">
      <c r="B70" s="52"/>
      <c r="C70" s="53"/>
      <c r="D70" s="53"/>
      <c r="E70" s="53"/>
      <c r="F70" s="53"/>
      <c r="G70" s="53"/>
      <c r="H70" s="53"/>
      <c r="I70" s="116"/>
      <c r="J70" s="53"/>
      <c r="K70" s="53"/>
      <c r="L70" s="34"/>
    </row>
    <row r="71" spans="2:12" s="1" customFormat="1" ht="36.950000000000003" customHeight="1">
      <c r="B71" s="34"/>
      <c r="C71" s="54" t="s">
        <v>100</v>
      </c>
      <c r="I71" s="137"/>
      <c r="L71" s="34"/>
    </row>
    <row r="72" spans="2:12" s="1" customFormat="1" ht="6.95" customHeight="1">
      <c r="B72" s="34"/>
      <c r="I72" s="137"/>
      <c r="L72" s="34"/>
    </row>
    <row r="73" spans="2:12" s="1" customFormat="1" ht="14.45" customHeight="1">
      <c r="B73" s="34"/>
      <c r="C73" s="56" t="s">
        <v>16</v>
      </c>
      <c r="I73" s="137"/>
      <c r="L73" s="34"/>
    </row>
    <row r="74" spans="2:12" s="1" customFormat="1" ht="23.25" customHeight="1">
      <c r="B74" s="34"/>
      <c r="E74" s="337" t="str">
        <f>E7</f>
        <v>Výměna výplní otvorů budovy č.p. 97, Čechtín</v>
      </c>
      <c r="F74" s="340"/>
      <c r="G74" s="340"/>
      <c r="H74" s="340"/>
      <c r="I74" s="137"/>
      <c r="L74" s="34"/>
    </row>
    <row r="75" spans="2:12" s="1" customFormat="1" ht="6.95" customHeight="1">
      <c r="B75" s="34"/>
      <c r="I75" s="137"/>
      <c r="L75" s="34"/>
    </row>
    <row r="76" spans="2:12" s="1" customFormat="1" ht="18" customHeight="1">
      <c r="B76" s="34"/>
      <c r="C76" s="56" t="s">
        <v>23</v>
      </c>
      <c r="F76" s="138" t="str">
        <f>F10</f>
        <v>Čechtín</v>
      </c>
      <c r="I76" s="139" t="s">
        <v>25</v>
      </c>
      <c r="J76" s="60" t="str">
        <f>IF(J10="","",J10)</f>
        <v>2.9.2015</v>
      </c>
      <c r="L76" s="34"/>
    </row>
    <row r="77" spans="2:12" s="1" customFormat="1" ht="6.95" customHeight="1">
      <c r="B77" s="34"/>
      <c r="I77" s="137"/>
      <c r="L77" s="34"/>
    </row>
    <row r="78" spans="2:12" s="1" customFormat="1" ht="15">
      <c r="B78" s="34"/>
      <c r="C78" s="56" t="s">
        <v>29</v>
      </c>
      <c r="F78" s="138" t="str">
        <f>E13</f>
        <v>ZD Podlesí, Čechtín</v>
      </c>
      <c r="I78" s="139" t="s">
        <v>35</v>
      </c>
      <c r="J78" s="138" t="str">
        <f>E19</f>
        <v xml:space="preserve"> </v>
      </c>
      <c r="L78" s="34"/>
    </row>
    <row r="79" spans="2:12" s="1" customFormat="1" ht="14.45" customHeight="1">
      <c r="B79" s="34"/>
      <c r="C79" s="56" t="s">
        <v>33</v>
      </c>
      <c r="F79" s="138" t="str">
        <f>IF(E16="","",E16)</f>
        <v/>
      </c>
      <c r="I79" s="137"/>
      <c r="L79" s="34"/>
    </row>
    <row r="80" spans="2:12" s="1" customFormat="1" ht="10.35" customHeight="1">
      <c r="B80" s="34"/>
      <c r="I80" s="137"/>
      <c r="L80" s="34"/>
    </row>
    <row r="81" spans="2:65" s="9" customFormat="1" ht="29.25" customHeight="1">
      <c r="B81" s="140"/>
      <c r="C81" s="141" t="s">
        <v>101</v>
      </c>
      <c r="D81" s="142" t="s">
        <v>58</v>
      </c>
      <c r="E81" s="142" t="s">
        <v>54</v>
      </c>
      <c r="F81" s="142" t="s">
        <v>102</v>
      </c>
      <c r="G81" s="142" t="s">
        <v>103</v>
      </c>
      <c r="H81" s="142" t="s">
        <v>104</v>
      </c>
      <c r="I81" s="143" t="s">
        <v>105</v>
      </c>
      <c r="J81" s="142" t="s">
        <v>85</v>
      </c>
      <c r="K81" s="144" t="s">
        <v>106</v>
      </c>
      <c r="L81" s="140"/>
      <c r="M81" s="67" t="s">
        <v>107</v>
      </c>
      <c r="N81" s="68" t="s">
        <v>43</v>
      </c>
      <c r="O81" s="68" t="s">
        <v>108</v>
      </c>
      <c r="P81" s="68" t="s">
        <v>109</v>
      </c>
      <c r="Q81" s="68" t="s">
        <v>110</v>
      </c>
      <c r="R81" s="68" t="s">
        <v>111</v>
      </c>
      <c r="S81" s="68" t="s">
        <v>112</v>
      </c>
      <c r="T81" s="69" t="s">
        <v>113</v>
      </c>
    </row>
    <row r="82" spans="2:65" s="1" customFormat="1" ht="29.25" customHeight="1">
      <c r="B82" s="34"/>
      <c r="C82" s="71" t="s">
        <v>86</v>
      </c>
      <c r="I82" s="137"/>
      <c r="J82" s="145">
        <f>BK82</f>
        <v>0</v>
      </c>
      <c r="L82" s="34"/>
      <c r="M82" s="70"/>
      <c r="N82" s="61"/>
      <c r="O82" s="61"/>
      <c r="P82" s="146">
        <f>P83+P274</f>
        <v>0</v>
      </c>
      <c r="Q82" s="61"/>
      <c r="R82" s="146">
        <f>R83+R274</f>
        <v>13.18183269</v>
      </c>
      <c r="S82" s="61"/>
      <c r="T82" s="147">
        <f>T83+T274</f>
        <v>12.390098249999999</v>
      </c>
      <c r="AT82" s="17" t="s">
        <v>72</v>
      </c>
      <c r="AU82" s="17" t="s">
        <v>87</v>
      </c>
      <c r="BK82" s="148">
        <f>BK83+BK274</f>
        <v>0</v>
      </c>
    </row>
    <row r="83" spans="2:65" s="10" customFormat="1" ht="37.35" customHeight="1">
      <c r="B83" s="149"/>
      <c r="D83" s="150" t="s">
        <v>72</v>
      </c>
      <c r="E83" s="151" t="s">
        <v>114</v>
      </c>
      <c r="F83" s="151" t="s">
        <v>115</v>
      </c>
      <c r="I83" s="152"/>
      <c r="J83" s="153">
        <f>BK83</f>
        <v>0</v>
      </c>
      <c r="L83" s="149"/>
      <c r="M83" s="154"/>
      <c r="N83" s="155"/>
      <c r="O83" s="155"/>
      <c r="P83" s="156">
        <f>P84+P92+P212+P248+P270</f>
        <v>0</v>
      </c>
      <c r="Q83" s="155"/>
      <c r="R83" s="156">
        <f>R84+R92+R212+R248+R270</f>
        <v>10.790200930000001</v>
      </c>
      <c r="S83" s="155"/>
      <c r="T83" s="157">
        <f>T84+T92+T212+T248+T270</f>
        <v>12.207939</v>
      </c>
      <c r="AR83" s="150" t="s">
        <v>22</v>
      </c>
      <c r="AT83" s="158" t="s">
        <v>72</v>
      </c>
      <c r="AU83" s="158" t="s">
        <v>73</v>
      </c>
      <c r="AY83" s="150" t="s">
        <v>116</v>
      </c>
      <c r="BK83" s="159">
        <f>BK84+BK92+BK212+BK248+BK270</f>
        <v>0</v>
      </c>
    </row>
    <row r="84" spans="2:65" s="10" customFormat="1" ht="19.899999999999999" customHeight="1">
      <c r="B84" s="149"/>
      <c r="D84" s="160" t="s">
        <v>72</v>
      </c>
      <c r="E84" s="161" t="s">
        <v>117</v>
      </c>
      <c r="F84" s="161" t="s">
        <v>118</v>
      </c>
      <c r="I84" s="152"/>
      <c r="J84" s="162">
        <f>BK84</f>
        <v>0</v>
      </c>
      <c r="L84" s="149"/>
      <c r="M84" s="154"/>
      <c r="N84" s="155"/>
      <c r="O84" s="155"/>
      <c r="P84" s="156">
        <f>SUM(P85:P91)</f>
        <v>0</v>
      </c>
      <c r="Q84" s="155"/>
      <c r="R84" s="156">
        <f>SUM(R85:R91)</f>
        <v>4.5700491200000002</v>
      </c>
      <c r="S84" s="155"/>
      <c r="T84" s="157">
        <f>SUM(T85:T91)</f>
        <v>0</v>
      </c>
      <c r="AR84" s="150" t="s">
        <v>22</v>
      </c>
      <c r="AT84" s="158" t="s">
        <v>72</v>
      </c>
      <c r="AU84" s="158" t="s">
        <v>22</v>
      </c>
      <c r="AY84" s="150" t="s">
        <v>116</v>
      </c>
      <c r="BK84" s="159">
        <f>SUM(BK85:BK91)</f>
        <v>0</v>
      </c>
    </row>
    <row r="85" spans="2:65" s="1" customFormat="1" ht="31.5" customHeight="1">
      <c r="B85" s="163"/>
      <c r="C85" s="164" t="s">
        <v>22</v>
      </c>
      <c r="D85" s="164" t="s">
        <v>119</v>
      </c>
      <c r="E85" s="165" t="s">
        <v>120</v>
      </c>
      <c r="F85" s="166" t="s">
        <v>121</v>
      </c>
      <c r="G85" s="167" t="s">
        <v>122</v>
      </c>
      <c r="H85" s="168">
        <v>15.736000000000001</v>
      </c>
      <c r="I85" s="169"/>
      <c r="J85" s="170">
        <f>ROUND(I85*H85,2)</f>
        <v>0</v>
      </c>
      <c r="K85" s="166" t="s">
        <v>123</v>
      </c>
      <c r="L85" s="34"/>
      <c r="M85" s="171" t="s">
        <v>20</v>
      </c>
      <c r="N85" s="172" t="s">
        <v>44</v>
      </c>
      <c r="O85" s="35"/>
      <c r="P85" s="173">
        <f>O85*H85</f>
        <v>0</v>
      </c>
      <c r="Q85" s="173">
        <v>0.29042000000000001</v>
      </c>
      <c r="R85" s="173">
        <f>Q85*H85</f>
        <v>4.5700491200000002</v>
      </c>
      <c r="S85" s="173">
        <v>0</v>
      </c>
      <c r="T85" s="174">
        <f>S85*H85</f>
        <v>0</v>
      </c>
      <c r="AR85" s="17" t="s">
        <v>124</v>
      </c>
      <c r="AT85" s="17" t="s">
        <v>119</v>
      </c>
      <c r="AU85" s="17" t="s">
        <v>80</v>
      </c>
      <c r="AY85" s="17" t="s">
        <v>116</v>
      </c>
      <c r="BE85" s="175">
        <f>IF(N85="základní",J85,0)</f>
        <v>0</v>
      </c>
      <c r="BF85" s="175">
        <f>IF(N85="snížená",J85,0)</f>
        <v>0</v>
      </c>
      <c r="BG85" s="175">
        <f>IF(N85="zákl. přenesená",J85,0)</f>
        <v>0</v>
      </c>
      <c r="BH85" s="175">
        <f>IF(N85="sníž. přenesená",J85,0)</f>
        <v>0</v>
      </c>
      <c r="BI85" s="175">
        <f>IF(N85="nulová",J85,0)</f>
        <v>0</v>
      </c>
      <c r="BJ85" s="17" t="s">
        <v>22</v>
      </c>
      <c r="BK85" s="175">
        <f>ROUND(I85*H85,2)</f>
        <v>0</v>
      </c>
      <c r="BL85" s="17" t="s">
        <v>124</v>
      </c>
      <c r="BM85" s="17" t="s">
        <v>125</v>
      </c>
    </row>
    <row r="86" spans="2:65" s="1" customFormat="1" ht="27">
      <c r="B86" s="34"/>
      <c r="D86" s="176" t="s">
        <v>126</v>
      </c>
      <c r="F86" s="177" t="s">
        <v>127</v>
      </c>
      <c r="I86" s="137"/>
      <c r="L86" s="34"/>
      <c r="M86" s="63"/>
      <c r="N86" s="35"/>
      <c r="O86" s="35"/>
      <c r="P86" s="35"/>
      <c r="Q86" s="35"/>
      <c r="R86" s="35"/>
      <c r="S86" s="35"/>
      <c r="T86" s="64"/>
      <c r="AT86" s="17" t="s">
        <v>126</v>
      </c>
      <c r="AU86" s="17" t="s">
        <v>80</v>
      </c>
    </row>
    <row r="87" spans="2:65" s="1" customFormat="1" ht="148.5">
      <c r="B87" s="34"/>
      <c r="D87" s="176" t="s">
        <v>128</v>
      </c>
      <c r="F87" s="178" t="s">
        <v>129</v>
      </c>
      <c r="I87" s="137"/>
      <c r="L87" s="34"/>
      <c r="M87" s="63"/>
      <c r="N87" s="35"/>
      <c r="O87" s="35"/>
      <c r="P87" s="35"/>
      <c r="Q87" s="35"/>
      <c r="R87" s="35"/>
      <c r="S87" s="35"/>
      <c r="T87" s="64"/>
      <c r="AT87" s="17" t="s">
        <v>128</v>
      </c>
      <c r="AU87" s="17" t="s">
        <v>80</v>
      </c>
    </row>
    <row r="88" spans="2:65" s="1" customFormat="1" ht="27">
      <c r="B88" s="34"/>
      <c r="D88" s="176" t="s">
        <v>130</v>
      </c>
      <c r="F88" s="178" t="s">
        <v>131</v>
      </c>
      <c r="I88" s="137"/>
      <c r="L88" s="34"/>
      <c r="M88" s="63"/>
      <c r="N88" s="35"/>
      <c r="O88" s="35"/>
      <c r="P88" s="35"/>
      <c r="Q88" s="35"/>
      <c r="R88" s="35"/>
      <c r="S88" s="35"/>
      <c r="T88" s="64"/>
      <c r="AT88" s="17" t="s">
        <v>130</v>
      </c>
      <c r="AU88" s="17" t="s">
        <v>80</v>
      </c>
    </row>
    <row r="89" spans="2:65" s="11" customFormat="1">
      <c r="B89" s="179"/>
      <c r="D89" s="176" t="s">
        <v>132</v>
      </c>
      <c r="E89" s="180" t="s">
        <v>20</v>
      </c>
      <c r="F89" s="181" t="s">
        <v>133</v>
      </c>
      <c r="H89" s="182">
        <v>14.736000000000001</v>
      </c>
      <c r="I89" s="183"/>
      <c r="L89" s="179"/>
      <c r="M89" s="184"/>
      <c r="N89" s="185"/>
      <c r="O89" s="185"/>
      <c r="P89" s="185"/>
      <c r="Q89" s="185"/>
      <c r="R89" s="185"/>
      <c r="S89" s="185"/>
      <c r="T89" s="186"/>
      <c r="AT89" s="180" t="s">
        <v>132</v>
      </c>
      <c r="AU89" s="180" t="s">
        <v>80</v>
      </c>
      <c r="AV89" s="11" t="s">
        <v>80</v>
      </c>
      <c r="AW89" s="11" t="s">
        <v>37</v>
      </c>
      <c r="AX89" s="11" t="s">
        <v>73</v>
      </c>
      <c r="AY89" s="180" t="s">
        <v>116</v>
      </c>
    </row>
    <row r="90" spans="2:65" s="11" customFormat="1">
      <c r="B90" s="179"/>
      <c r="D90" s="176" t="s">
        <v>132</v>
      </c>
      <c r="E90" s="180" t="s">
        <v>20</v>
      </c>
      <c r="F90" s="181" t="s">
        <v>134</v>
      </c>
      <c r="H90" s="182">
        <v>1</v>
      </c>
      <c r="I90" s="183"/>
      <c r="L90" s="179"/>
      <c r="M90" s="184"/>
      <c r="N90" s="185"/>
      <c r="O90" s="185"/>
      <c r="P90" s="185"/>
      <c r="Q90" s="185"/>
      <c r="R90" s="185"/>
      <c r="S90" s="185"/>
      <c r="T90" s="186"/>
      <c r="AT90" s="180" t="s">
        <v>132</v>
      </c>
      <c r="AU90" s="180" t="s">
        <v>80</v>
      </c>
      <c r="AV90" s="11" t="s">
        <v>80</v>
      </c>
      <c r="AW90" s="11" t="s">
        <v>37</v>
      </c>
      <c r="AX90" s="11" t="s">
        <v>73</v>
      </c>
      <c r="AY90" s="180" t="s">
        <v>116</v>
      </c>
    </row>
    <row r="91" spans="2:65" s="12" customFormat="1">
      <c r="B91" s="187"/>
      <c r="D91" s="176" t="s">
        <v>132</v>
      </c>
      <c r="E91" s="188" t="s">
        <v>20</v>
      </c>
      <c r="F91" s="189" t="s">
        <v>135</v>
      </c>
      <c r="H91" s="190">
        <v>15.736000000000001</v>
      </c>
      <c r="I91" s="191"/>
      <c r="L91" s="187"/>
      <c r="M91" s="192"/>
      <c r="N91" s="193"/>
      <c r="O91" s="193"/>
      <c r="P91" s="193"/>
      <c r="Q91" s="193"/>
      <c r="R91" s="193"/>
      <c r="S91" s="193"/>
      <c r="T91" s="194"/>
      <c r="AT91" s="195" t="s">
        <v>132</v>
      </c>
      <c r="AU91" s="195" t="s">
        <v>80</v>
      </c>
      <c r="AV91" s="12" t="s">
        <v>124</v>
      </c>
      <c r="AW91" s="12" t="s">
        <v>37</v>
      </c>
      <c r="AX91" s="12" t="s">
        <v>22</v>
      </c>
      <c r="AY91" s="195" t="s">
        <v>116</v>
      </c>
    </row>
    <row r="92" spans="2:65" s="10" customFormat="1" ht="29.85" customHeight="1">
      <c r="B92" s="149"/>
      <c r="D92" s="160" t="s">
        <v>72</v>
      </c>
      <c r="E92" s="161" t="s">
        <v>136</v>
      </c>
      <c r="F92" s="161" t="s">
        <v>137</v>
      </c>
      <c r="I92" s="152"/>
      <c r="J92" s="162">
        <f>BK92</f>
        <v>0</v>
      </c>
      <c r="L92" s="149"/>
      <c r="M92" s="154"/>
      <c r="N92" s="155"/>
      <c r="O92" s="155"/>
      <c r="P92" s="156">
        <f>SUM(P93:P211)</f>
        <v>0</v>
      </c>
      <c r="Q92" s="155"/>
      <c r="R92" s="156">
        <f>SUM(R93:R211)</f>
        <v>6.2097518100000002</v>
      </c>
      <c r="S92" s="155"/>
      <c r="T92" s="157">
        <f>SUM(T93:T211)</f>
        <v>0</v>
      </c>
      <c r="AR92" s="150" t="s">
        <v>22</v>
      </c>
      <c r="AT92" s="158" t="s">
        <v>72</v>
      </c>
      <c r="AU92" s="158" t="s">
        <v>22</v>
      </c>
      <c r="AY92" s="150" t="s">
        <v>116</v>
      </c>
      <c r="BK92" s="159">
        <f>SUM(BK93:BK211)</f>
        <v>0</v>
      </c>
    </row>
    <row r="93" spans="2:65" s="1" customFormat="1" ht="22.5" customHeight="1">
      <c r="B93" s="163"/>
      <c r="C93" s="164" t="s">
        <v>80</v>
      </c>
      <c r="D93" s="164" t="s">
        <v>119</v>
      </c>
      <c r="E93" s="165" t="s">
        <v>138</v>
      </c>
      <c r="F93" s="166" t="s">
        <v>139</v>
      </c>
      <c r="G93" s="167" t="s">
        <v>122</v>
      </c>
      <c r="H93" s="168">
        <v>35.363999999999997</v>
      </c>
      <c r="I93" s="169"/>
      <c r="J93" s="170">
        <f>ROUND(I93*H93,2)</f>
        <v>0</v>
      </c>
      <c r="K93" s="166" t="s">
        <v>123</v>
      </c>
      <c r="L93" s="34"/>
      <c r="M93" s="171" t="s">
        <v>20</v>
      </c>
      <c r="N93" s="172" t="s">
        <v>44</v>
      </c>
      <c r="O93" s="35"/>
      <c r="P93" s="173">
        <f>O93*H93</f>
        <v>0</v>
      </c>
      <c r="Q93" s="173">
        <v>2.0480000000000002E-2</v>
      </c>
      <c r="R93" s="173">
        <f>Q93*H93</f>
        <v>0.72425472000000002</v>
      </c>
      <c r="S93" s="173">
        <v>0</v>
      </c>
      <c r="T93" s="174">
        <f>S93*H93</f>
        <v>0</v>
      </c>
      <c r="AR93" s="17" t="s">
        <v>124</v>
      </c>
      <c r="AT93" s="17" t="s">
        <v>119</v>
      </c>
      <c r="AU93" s="17" t="s">
        <v>80</v>
      </c>
      <c r="AY93" s="17" t="s">
        <v>116</v>
      </c>
      <c r="BE93" s="175">
        <f>IF(N93="základní",J93,0)</f>
        <v>0</v>
      </c>
      <c r="BF93" s="175">
        <f>IF(N93="snížená",J93,0)</f>
        <v>0</v>
      </c>
      <c r="BG93" s="175">
        <f>IF(N93="zákl. přenesená",J93,0)</f>
        <v>0</v>
      </c>
      <c r="BH93" s="175">
        <f>IF(N93="sníž. přenesená",J93,0)</f>
        <v>0</v>
      </c>
      <c r="BI93" s="175">
        <f>IF(N93="nulová",J93,0)</f>
        <v>0</v>
      </c>
      <c r="BJ93" s="17" t="s">
        <v>22</v>
      </c>
      <c r="BK93" s="175">
        <f>ROUND(I93*H93,2)</f>
        <v>0</v>
      </c>
      <c r="BL93" s="17" t="s">
        <v>124</v>
      </c>
      <c r="BM93" s="17" t="s">
        <v>140</v>
      </c>
    </row>
    <row r="94" spans="2:65" s="1" customFormat="1" ht="27">
      <c r="B94" s="34"/>
      <c r="D94" s="176" t="s">
        <v>126</v>
      </c>
      <c r="F94" s="177" t="s">
        <v>141</v>
      </c>
      <c r="I94" s="137"/>
      <c r="L94" s="34"/>
      <c r="M94" s="63"/>
      <c r="N94" s="35"/>
      <c r="O94" s="35"/>
      <c r="P94" s="35"/>
      <c r="Q94" s="35"/>
      <c r="R94" s="35"/>
      <c r="S94" s="35"/>
      <c r="T94" s="64"/>
      <c r="AT94" s="17" t="s">
        <v>126</v>
      </c>
      <c r="AU94" s="17" t="s">
        <v>80</v>
      </c>
    </row>
    <row r="95" spans="2:65" s="1" customFormat="1" ht="121.5">
      <c r="B95" s="34"/>
      <c r="D95" s="176" t="s">
        <v>128</v>
      </c>
      <c r="F95" s="178" t="s">
        <v>142</v>
      </c>
      <c r="I95" s="137"/>
      <c r="L95" s="34"/>
      <c r="M95" s="63"/>
      <c r="N95" s="35"/>
      <c r="O95" s="35"/>
      <c r="P95" s="35"/>
      <c r="Q95" s="35"/>
      <c r="R95" s="35"/>
      <c r="S95" s="35"/>
      <c r="T95" s="64"/>
      <c r="AT95" s="17" t="s">
        <v>128</v>
      </c>
      <c r="AU95" s="17" t="s">
        <v>80</v>
      </c>
    </row>
    <row r="96" spans="2:65" s="1" customFormat="1" ht="27">
      <c r="B96" s="34"/>
      <c r="D96" s="176" t="s">
        <v>130</v>
      </c>
      <c r="F96" s="178" t="s">
        <v>143</v>
      </c>
      <c r="I96" s="137"/>
      <c r="L96" s="34"/>
      <c r="M96" s="63"/>
      <c r="N96" s="35"/>
      <c r="O96" s="35"/>
      <c r="P96" s="35"/>
      <c r="Q96" s="35"/>
      <c r="R96" s="35"/>
      <c r="S96" s="35"/>
      <c r="T96" s="64"/>
      <c r="AT96" s="17" t="s">
        <v>130</v>
      </c>
      <c r="AU96" s="17" t="s">
        <v>80</v>
      </c>
    </row>
    <row r="97" spans="2:65" s="11" customFormat="1">
      <c r="B97" s="179"/>
      <c r="D97" s="176" t="s">
        <v>132</v>
      </c>
      <c r="E97" s="180" t="s">
        <v>20</v>
      </c>
      <c r="F97" s="181" t="s">
        <v>144</v>
      </c>
      <c r="H97" s="182">
        <v>8.3640000000000008</v>
      </c>
      <c r="I97" s="183"/>
      <c r="L97" s="179"/>
      <c r="M97" s="184"/>
      <c r="N97" s="185"/>
      <c r="O97" s="185"/>
      <c r="P97" s="185"/>
      <c r="Q97" s="185"/>
      <c r="R97" s="185"/>
      <c r="S97" s="185"/>
      <c r="T97" s="186"/>
      <c r="AT97" s="180" t="s">
        <v>132</v>
      </c>
      <c r="AU97" s="180" t="s">
        <v>80</v>
      </c>
      <c r="AV97" s="11" t="s">
        <v>80</v>
      </c>
      <c r="AW97" s="11" t="s">
        <v>37</v>
      </c>
      <c r="AX97" s="11" t="s">
        <v>73</v>
      </c>
      <c r="AY97" s="180" t="s">
        <v>116</v>
      </c>
    </row>
    <row r="98" spans="2:65" s="11" customFormat="1">
      <c r="B98" s="179"/>
      <c r="D98" s="176" t="s">
        <v>132</v>
      </c>
      <c r="E98" s="180" t="s">
        <v>20</v>
      </c>
      <c r="F98" s="181" t="s">
        <v>145</v>
      </c>
      <c r="H98" s="182">
        <v>27</v>
      </c>
      <c r="I98" s="183"/>
      <c r="L98" s="179"/>
      <c r="M98" s="184"/>
      <c r="N98" s="185"/>
      <c r="O98" s="185"/>
      <c r="P98" s="185"/>
      <c r="Q98" s="185"/>
      <c r="R98" s="185"/>
      <c r="S98" s="185"/>
      <c r="T98" s="186"/>
      <c r="AT98" s="180" t="s">
        <v>132</v>
      </c>
      <c r="AU98" s="180" t="s">
        <v>80</v>
      </c>
      <c r="AV98" s="11" t="s">
        <v>80</v>
      </c>
      <c r="AW98" s="11" t="s">
        <v>37</v>
      </c>
      <c r="AX98" s="11" t="s">
        <v>73</v>
      </c>
      <c r="AY98" s="180" t="s">
        <v>116</v>
      </c>
    </row>
    <row r="99" spans="2:65" s="12" customFormat="1">
      <c r="B99" s="187"/>
      <c r="D99" s="196" t="s">
        <v>132</v>
      </c>
      <c r="E99" s="197" t="s">
        <v>20</v>
      </c>
      <c r="F99" s="198" t="s">
        <v>135</v>
      </c>
      <c r="H99" s="199">
        <v>35.363999999999997</v>
      </c>
      <c r="I99" s="191"/>
      <c r="L99" s="187"/>
      <c r="M99" s="192"/>
      <c r="N99" s="193"/>
      <c r="O99" s="193"/>
      <c r="P99" s="193"/>
      <c r="Q99" s="193"/>
      <c r="R99" s="193"/>
      <c r="S99" s="193"/>
      <c r="T99" s="194"/>
      <c r="AT99" s="195" t="s">
        <v>132</v>
      </c>
      <c r="AU99" s="195" t="s">
        <v>80</v>
      </c>
      <c r="AV99" s="12" t="s">
        <v>124</v>
      </c>
      <c r="AW99" s="12" t="s">
        <v>37</v>
      </c>
      <c r="AX99" s="12" t="s">
        <v>22</v>
      </c>
      <c r="AY99" s="195" t="s">
        <v>116</v>
      </c>
    </row>
    <row r="100" spans="2:65" s="1" customFormat="1" ht="31.5" customHeight="1">
      <c r="B100" s="163"/>
      <c r="C100" s="164" t="s">
        <v>117</v>
      </c>
      <c r="D100" s="164" t="s">
        <v>119</v>
      </c>
      <c r="E100" s="165" t="s">
        <v>146</v>
      </c>
      <c r="F100" s="166" t="s">
        <v>147</v>
      </c>
      <c r="G100" s="167" t="s">
        <v>122</v>
      </c>
      <c r="H100" s="168">
        <v>70.727999999999994</v>
      </c>
      <c r="I100" s="169"/>
      <c r="J100" s="170">
        <f>ROUND(I100*H100,2)</f>
        <v>0</v>
      </c>
      <c r="K100" s="166" t="s">
        <v>123</v>
      </c>
      <c r="L100" s="34"/>
      <c r="M100" s="171" t="s">
        <v>20</v>
      </c>
      <c r="N100" s="172" t="s">
        <v>44</v>
      </c>
      <c r="O100" s="35"/>
      <c r="P100" s="173">
        <f>O100*H100</f>
        <v>0</v>
      </c>
      <c r="Q100" s="173">
        <v>7.9000000000000008E-3</v>
      </c>
      <c r="R100" s="173">
        <f>Q100*H100</f>
        <v>0.5587512</v>
      </c>
      <c r="S100" s="173">
        <v>0</v>
      </c>
      <c r="T100" s="174">
        <f>S100*H100</f>
        <v>0</v>
      </c>
      <c r="AR100" s="17" t="s">
        <v>124</v>
      </c>
      <c r="AT100" s="17" t="s">
        <v>119</v>
      </c>
      <c r="AU100" s="17" t="s">
        <v>80</v>
      </c>
      <c r="AY100" s="17" t="s">
        <v>116</v>
      </c>
      <c r="BE100" s="175">
        <f>IF(N100="základní",J100,0)</f>
        <v>0</v>
      </c>
      <c r="BF100" s="175">
        <f>IF(N100="snížená",J100,0)</f>
        <v>0</v>
      </c>
      <c r="BG100" s="175">
        <f>IF(N100="zákl. přenesená",J100,0)</f>
        <v>0</v>
      </c>
      <c r="BH100" s="175">
        <f>IF(N100="sníž. přenesená",J100,0)</f>
        <v>0</v>
      </c>
      <c r="BI100" s="175">
        <f>IF(N100="nulová",J100,0)</f>
        <v>0</v>
      </c>
      <c r="BJ100" s="17" t="s">
        <v>22</v>
      </c>
      <c r="BK100" s="175">
        <f>ROUND(I100*H100,2)</f>
        <v>0</v>
      </c>
      <c r="BL100" s="17" t="s">
        <v>124</v>
      </c>
      <c r="BM100" s="17" t="s">
        <v>148</v>
      </c>
    </row>
    <row r="101" spans="2:65" s="1" customFormat="1" ht="40.5">
      <c r="B101" s="34"/>
      <c r="D101" s="176" t="s">
        <v>126</v>
      </c>
      <c r="F101" s="177" t="s">
        <v>149</v>
      </c>
      <c r="I101" s="137"/>
      <c r="L101" s="34"/>
      <c r="M101" s="63"/>
      <c r="N101" s="35"/>
      <c r="O101" s="35"/>
      <c r="P101" s="35"/>
      <c r="Q101" s="35"/>
      <c r="R101" s="35"/>
      <c r="S101" s="35"/>
      <c r="T101" s="64"/>
      <c r="AT101" s="17" t="s">
        <v>126</v>
      </c>
      <c r="AU101" s="17" t="s">
        <v>80</v>
      </c>
    </row>
    <row r="102" spans="2:65" s="1" customFormat="1" ht="121.5">
      <c r="B102" s="34"/>
      <c r="D102" s="176" t="s">
        <v>128</v>
      </c>
      <c r="F102" s="178" t="s">
        <v>142</v>
      </c>
      <c r="I102" s="137"/>
      <c r="L102" s="34"/>
      <c r="M102" s="63"/>
      <c r="N102" s="35"/>
      <c r="O102" s="35"/>
      <c r="P102" s="35"/>
      <c r="Q102" s="35"/>
      <c r="R102" s="35"/>
      <c r="S102" s="35"/>
      <c r="T102" s="64"/>
      <c r="AT102" s="17" t="s">
        <v>128</v>
      </c>
      <c r="AU102" s="17" t="s">
        <v>80</v>
      </c>
    </row>
    <row r="103" spans="2:65" s="11" customFormat="1">
      <c r="B103" s="179"/>
      <c r="D103" s="176" t="s">
        <v>132</v>
      </c>
      <c r="E103" s="180" t="s">
        <v>20</v>
      </c>
      <c r="F103" s="181" t="s">
        <v>150</v>
      </c>
      <c r="H103" s="182">
        <v>16.728000000000002</v>
      </c>
      <c r="I103" s="183"/>
      <c r="L103" s="179"/>
      <c r="M103" s="184"/>
      <c r="N103" s="185"/>
      <c r="O103" s="185"/>
      <c r="P103" s="185"/>
      <c r="Q103" s="185"/>
      <c r="R103" s="185"/>
      <c r="S103" s="185"/>
      <c r="T103" s="186"/>
      <c r="AT103" s="180" t="s">
        <v>132</v>
      </c>
      <c r="AU103" s="180" t="s">
        <v>80</v>
      </c>
      <c r="AV103" s="11" t="s">
        <v>80</v>
      </c>
      <c r="AW103" s="11" t="s">
        <v>37</v>
      </c>
      <c r="AX103" s="11" t="s">
        <v>73</v>
      </c>
      <c r="AY103" s="180" t="s">
        <v>116</v>
      </c>
    </row>
    <row r="104" spans="2:65" s="11" customFormat="1">
      <c r="B104" s="179"/>
      <c r="D104" s="176" t="s">
        <v>132</v>
      </c>
      <c r="E104" s="180" t="s">
        <v>20</v>
      </c>
      <c r="F104" s="181" t="s">
        <v>151</v>
      </c>
      <c r="H104" s="182">
        <v>54</v>
      </c>
      <c r="I104" s="183"/>
      <c r="L104" s="179"/>
      <c r="M104" s="184"/>
      <c r="N104" s="185"/>
      <c r="O104" s="185"/>
      <c r="P104" s="185"/>
      <c r="Q104" s="185"/>
      <c r="R104" s="185"/>
      <c r="S104" s="185"/>
      <c r="T104" s="186"/>
      <c r="AT104" s="180" t="s">
        <v>132</v>
      </c>
      <c r="AU104" s="180" t="s">
        <v>80</v>
      </c>
      <c r="AV104" s="11" t="s">
        <v>80</v>
      </c>
      <c r="AW104" s="11" t="s">
        <v>37</v>
      </c>
      <c r="AX104" s="11" t="s">
        <v>73</v>
      </c>
      <c r="AY104" s="180" t="s">
        <v>116</v>
      </c>
    </row>
    <row r="105" spans="2:65" s="12" customFormat="1">
      <c r="B105" s="187"/>
      <c r="D105" s="196" t="s">
        <v>132</v>
      </c>
      <c r="E105" s="197" t="s">
        <v>20</v>
      </c>
      <c r="F105" s="198" t="s">
        <v>135</v>
      </c>
      <c r="H105" s="199">
        <v>70.727999999999994</v>
      </c>
      <c r="I105" s="191"/>
      <c r="L105" s="187"/>
      <c r="M105" s="192"/>
      <c r="N105" s="193"/>
      <c r="O105" s="193"/>
      <c r="P105" s="193"/>
      <c r="Q105" s="193"/>
      <c r="R105" s="193"/>
      <c r="S105" s="193"/>
      <c r="T105" s="194"/>
      <c r="AT105" s="195" t="s">
        <v>132</v>
      </c>
      <c r="AU105" s="195" t="s">
        <v>80</v>
      </c>
      <c r="AV105" s="12" t="s">
        <v>124</v>
      </c>
      <c r="AW105" s="12" t="s">
        <v>37</v>
      </c>
      <c r="AX105" s="12" t="s">
        <v>22</v>
      </c>
      <c r="AY105" s="195" t="s">
        <v>116</v>
      </c>
    </row>
    <row r="106" spans="2:65" s="1" customFormat="1" ht="22.5" customHeight="1">
      <c r="B106" s="163"/>
      <c r="C106" s="164" t="s">
        <v>124</v>
      </c>
      <c r="D106" s="164" t="s">
        <v>119</v>
      </c>
      <c r="E106" s="165" t="s">
        <v>152</v>
      </c>
      <c r="F106" s="166" t="s">
        <v>153</v>
      </c>
      <c r="G106" s="167" t="s">
        <v>122</v>
      </c>
      <c r="H106" s="168">
        <v>14.736000000000001</v>
      </c>
      <c r="I106" s="169"/>
      <c r="J106" s="170">
        <f>ROUND(I106*H106,2)</f>
        <v>0</v>
      </c>
      <c r="K106" s="166" t="s">
        <v>123</v>
      </c>
      <c r="L106" s="34"/>
      <c r="M106" s="171" t="s">
        <v>20</v>
      </c>
      <c r="N106" s="172" t="s">
        <v>44</v>
      </c>
      <c r="O106" s="35"/>
      <c r="P106" s="173">
        <f>O106*H106</f>
        <v>0</v>
      </c>
      <c r="Q106" s="173">
        <v>1.8380000000000001E-2</v>
      </c>
      <c r="R106" s="173">
        <f>Q106*H106</f>
        <v>0.27084768000000004</v>
      </c>
      <c r="S106" s="173">
        <v>0</v>
      </c>
      <c r="T106" s="174">
        <f>S106*H106</f>
        <v>0</v>
      </c>
      <c r="AR106" s="17" t="s">
        <v>124</v>
      </c>
      <c r="AT106" s="17" t="s">
        <v>119</v>
      </c>
      <c r="AU106" s="17" t="s">
        <v>80</v>
      </c>
      <c r="AY106" s="17" t="s">
        <v>116</v>
      </c>
      <c r="BE106" s="175">
        <f>IF(N106="základní",J106,0)</f>
        <v>0</v>
      </c>
      <c r="BF106" s="175">
        <f>IF(N106="snížená",J106,0)</f>
        <v>0</v>
      </c>
      <c r="BG106" s="175">
        <f>IF(N106="zákl. přenesená",J106,0)</f>
        <v>0</v>
      </c>
      <c r="BH106" s="175">
        <f>IF(N106="sníž. přenesená",J106,0)</f>
        <v>0</v>
      </c>
      <c r="BI106" s="175">
        <f>IF(N106="nulová",J106,0)</f>
        <v>0</v>
      </c>
      <c r="BJ106" s="17" t="s">
        <v>22</v>
      </c>
      <c r="BK106" s="175">
        <f>ROUND(I106*H106,2)</f>
        <v>0</v>
      </c>
      <c r="BL106" s="17" t="s">
        <v>124</v>
      </c>
      <c r="BM106" s="17" t="s">
        <v>154</v>
      </c>
    </row>
    <row r="107" spans="2:65" s="1" customFormat="1" ht="27">
      <c r="B107" s="34"/>
      <c r="D107" s="176" t="s">
        <v>126</v>
      </c>
      <c r="F107" s="177" t="s">
        <v>155</v>
      </c>
      <c r="I107" s="137"/>
      <c r="L107" s="34"/>
      <c r="M107" s="63"/>
      <c r="N107" s="35"/>
      <c r="O107" s="35"/>
      <c r="P107" s="35"/>
      <c r="Q107" s="35"/>
      <c r="R107" s="35"/>
      <c r="S107" s="35"/>
      <c r="T107" s="64"/>
      <c r="AT107" s="17" t="s">
        <v>126</v>
      </c>
      <c r="AU107" s="17" t="s">
        <v>80</v>
      </c>
    </row>
    <row r="108" spans="2:65" s="1" customFormat="1" ht="67.5">
      <c r="B108" s="34"/>
      <c r="D108" s="176" t="s">
        <v>128</v>
      </c>
      <c r="F108" s="178" t="s">
        <v>156</v>
      </c>
      <c r="I108" s="137"/>
      <c r="L108" s="34"/>
      <c r="M108" s="63"/>
      <c r="N108" s="35"/>
      <c r="O108" s="35"/>
      <c r="P108" s="35"/>
      <c r="Q108" s="35"/>
      <c r="R108" s="35"/>
      <c r="S108" s="35"/>
      <c r="T108" s="64"/>
      <c r="AT108" s="17" t="s">
        <v>128</v>
      </c>
      <c r="AU108" s="17" t="s">
        <v>80</v>
      </c>
    </row>
    <row r="109" spans="2:65" s="1" customFormat="1" ht="27">
      <c r="B109" s="34"/>
      <c r="D109" s="196" t="s">
        <v>130</v>
      </c>
      <c r="F109" s="200" t="s">
        <v>157</v>
      </c>
      <c r="I109" s="137"/>
      <c r="L109" s="34"/>
      <c r="M109" s="63"/>
      <c r="N109" s="35"/>
      <c r="O109" s="35"/>
      <c r="P109" s="35"/>
      <c r="Q109" s="35"/>
      <c r="R109" s="35"/>
      <c r="S109" s="35"/>
      <c r="T109" s="64"/>
      <c r="AT109" s="17" t="s">
        <v>130</v>
      </c>
      <c r="AU109" s="17" t="s">
        <v>80</v>
      </c>
    </row>
    <row r="110" spans="2:65" s="1" customFormat="1" ht="22.5" customHeight="1">
      <c r="B110" s="163"/>
      <c r="C110" s="164" t="s">
        <v>158</v>
      </c>
      <c r="D110" s="164" t="s">
        <v>119</v>
      </c>
      <c r="E110" s="165" t="s">
        <v>159</v>
      </c>
      <c r="F110" s="166" t="s">
        <v>160</v>
      </c>
      <c r="G110" s="167" t="s">
        <v>122</v>
      </c>
      <c r="H110" s="168">
        <v>49.634999999999998</v>
      </c>
      <c r="I110" s="169"/>
      <c r="J110" s="170">
        <f>ROUND(I110*H110,2)</f>
        <v>0</v>
      </c>
      <c r="K110" s="166" t="s">
        <v>123</v>
      </c>
      <c r="L110" s="34"/>
      <c r="M110" s="171" t="s">
        <v>20</v>
      </c>
      <c r="N110" s="172" t="s">
        <v>44</v>
      </c>
      <c r="O110" s="35"/>
      <c r="P110" s="173">
        <f>O110*H110</f>
        <v>0</v>
      </c>
      <c r="Q110" s="173">
        <v>3.3579999999999999E-2</v>
      </c>
      <c r="R110" s="173">
        <f>Q110*H110</f>
        <v>1.6667432999999998</v>
      </c>
      <c r="S110" s="173">
        <v>0</v>
      </c>
      <c r="T110" s="174">
        <f>S110*H110</f>
        <v>0</v>
      </c>
      <c r="AR110" s="17" t="s">
        <v>124</v>
      </c>
      <c r="AT110" s="17" t="s">
        <v>119</v>
      </c>
      <c r="AU110" s="17" t="s">
        <v>80</v>
      </c>
      <c r="AY110" s="17" t="s">
        <v>116</v>
      </c>
      <c r="BE110" s="175">
        <f>IF(N110="základní",J110,0)</f>
        <v>0</v>
      </c>
      <c r="BF110" s="175">
        <f>IF(N110="snížená",J110,0)</f>
        <v>0</v>
      </c>
      <c r="BG110" s="175">
        <f>IF(N110="zákl. přenesená",J110,0)</f>
        <v>0</v>
      </c>
      <c r="BH110" s="175">
        <f>IF(N110="sníž. přenesená",J110,0)</f>
        <v>0</v>
      </c>
      <c r="BI110" s="175">
        <f>IF(N110="nulová",J110,0)</f>
        <v>0</v>
      </c>
      <c r="BJ110" s="17" t="s">
        <v>22</v>
      </c>
      <c r="BK110" s="175">
        <f>ROUND(I110*H110,2)</f>
        <v>0</v>
      </c>
      <c r="BL110" s="17" t="s">
        <v>124</v>
      </c>
      <c r="BM110" s="17" t="s">
        <v>161</v>
      </c>
    </row>
    <row r="111" spans="2:65" s="1" customFormat="1">
      <c r="B111" s="34"/>
      <c r="D111" s="176" t="s">
        <v>126</v>
      </c>
      <c r="F111" s="177" t="s">
        <v>162</v>
      </c>
      <c r="I111" s="137"/>
      <c r="L111" s="34"/>
      <c r="M111" s="63"/>
      <c r="N111" s="35"/>
      <c r="O111" s="35"/>
      <c r="P111" s="35"/>
      <c r="Q111" s="35"/>
      <c r="R111" s="35"/>
      <c r="S111" s="35"/>
      <c r="T111" s="64"/>
      <c r="AT111" s="17" t="s">
        <v>126</v>
      </c>
      <c r="AU111" s="17" t="s">
        <v>80</v>
      </c>
    </row>
    <row r="112" spans="2:65" s="1" customFormat="1" ht="40.5">
      <c r="B112" s="34"/>
      <c r="D112" s="176" t="s">
        <v>128</v>
      </c>
      <c r="F112" s="178" t="s">
        <v>163</v>
      </c>
      <c r="I112" s="137"/>
      <c r="L112" s="34"/>
      <c r="M112" s="63"/>
      <c r="N112" s="35"/>
      <c r="O112" s="35"/>
      <c r="P112" s="35"/>
      <c r="Q112" s="35"/>
      <c r="R112" s="35"/>
      <c r="S112" s="35"/>
      <c r="T112" s="64"/>
      <c r="AT112" s="17" t="s">
        <v>128</v>
      </c>
      <c r="AU112" s="17" t="s">
        <v>80</v>
      </c>
    </row>
    <row r="113" spans="2:65" s="1" customFormat="1" ht="27">
      <c r="B113" s="34"/>
      <c r="D113" s="176" t="s">
        <v>130</v>
      </c>
      <c r="F113" s="178" t="s">
        <v>164</v>
      </c>
      <c r="I113" s="137"/>
      <c r="L113" s="34"/>
      <c r="M113" s="63"/>
      <c r="N113" s="35"/>
      <c r="O113" s="35"/>
      <c r="P113" s="35"/>
      <c r="Q113" s="35"/>
      <c r="R113" s="35"/>
      <c r="S113" s="35"/>
      <c r="T113" s="64"/>
      <c r="AT113" s="17" t="s">
        <v>130</v>
      </c>
      <c r="AU113" s="17" t="s">
        <v>80</v>
      </c>
    </row>
    <row r="114" spans="2:65" s="11" customFormat="1">
      <c r="B114" s="179"/>
      <c r="D114" s="176" t="s">
        <v>132</v>
      </c>
      <c r="E114" s="180" t="s">
        <v>20</v>
      </c>
      <c r="F114" s="181" t="s">
        <v>165</v>
      </c>
      <c r="H114" s="182">
        <v>4.0110000000000001</v>
      </c>
      <c r="I114" s="183"/>
      <c r="L114" s="179"/>
      <c r="M114" s="184"/>
      <c r="N114" s="185"/>
      <c r="O114" s="185"/>
      <c r="P114" s="185"/>
      <c r="Q114" s="185"/>
      <c r="R114" s="185"/>
      <c r="S114" s="185"/>
      <c r="T114" s="186"/>
      <c r="AT114" s="180" t="s">
        <v>132</v>
      </c>
      <c r="AU114" s="180" t="s">
        <v>80</v>
      </c>
      <c r="AV114" s="11" t="s">
        <v>80</v>
      </c>
      <c r="AW114" s="11" t="s">
        <v>37</v>
      </c>
      <c r="AX114" s="11" t="s">
        <v>73</v>
      </c>
      <c r="AY114" s="180" t="s">
        <v>116</v>
      </c>
    </row>
    <row r="115" spans="2:65" s="11" customFormat="1">
      <c r="B115" s="179"/>
      <c r="D115" s="176" t="s">
        <v>132</v>
      </c>
      <c r="E115" s="180" t="s">
        <v>20</v>
      </c>
      <c r="F115" s="181" t="s">
        <v>166</v>
      </c>
      <c r="H115" s="182">
        <v>12.42</v>
      </c>
      <c r="I115" s="183"/>
      <c r="L115" s="179"/>
      <c r="M115" s="184"/>
      <c r="N115" s="185"/>
      <c r="O115" s="185"/>
      <c r="P115" s="185"/>
      <c r="Q115" s="185"/>
      <c r="R115" s="185"/>
      <c r="S115" s="185"/>
      <c r="T115" s="186"/>
      <c r="AT115" s="180" t="s">
        <v>132</v>
      </c>
      <c r="AU115" s="180" t="s">
        <v>80</v>
      </c>
      <c r="AV115" s="11" t="s">
        <v>80</v>
      </c>
      <c r="AW115" s="11" t="s">
        <v>37</v>
      </c>
      <c r="AX115" s="11" t="s">
        <v>73</v>
      </c>
      <c r="AY115" s="180" t="s">
        <v>116</v>
      </c>
    </row>
    <row r="116" spans="2:65" s="13" customFormat="1">
      <c r="B116" s="201"/>
      <c r="D116" s="176" t="s">
        <v>132</v>
      </c>
      <c r="E116" s="202" t="s">
        <v>20</v>
      </c>
      <c r="F116" s="203" t="s">
        <v>167</v>
      </c>
      <c r="H116" s="204">
        <v>16.431000000000001</v>
      </c>
      <c r="I116" s="205"/>
      <c r="L116" s="201"/>
      <c r="M116" s="206"/>
      <c r="N116" s="207"/>
      <c r="O116" s="207"/>
      <c r="P116" s="207"/>
      <c r="Q116" s="207"/>
      <c r="R116" s="207"/>
      <c r="S116" s="207"/>
      <c r="T116" s="208"/>
      <c r="AT116" s="202" t="s">
        <v>132</v>
      </c>
      <c r="AU116" s="202" t="s">
        <v>80</v>
      </c>
      <c r="AV116" s="13" t="s">
        <v>117</v>
      </c>
      <c r="AW116" s="13" t="s">
        <v>37</v>
      </c>
      <c r="AX116" s="13" t="s">
        <v>73</v>
      </c>
      <c r="AY116" s="202" t="s">
        <v>116</v>
      </c>
    </row>
    <row r="117" spans="2:65" s="11" customFormat="1">
      <c r="B117" s="179"/>
      <c r="D117" s="176" t="s">
        <v>132</v>
      </c>
      <c r="E117" s="180" t="s">
        <v>20</v>
      </c>
      <c r="F117" s="181" t="s">
        <v>144</v>
      </c>
      <c r="H117" s="182">
        <v>8.3640000000000008</v>
      </c>
      <c r="I117" s="183"/>
      <c r="L117" s="179"/>
      <c r="M117" s="184"/>
      <c r="N117" s="185"/>
      <c r="O117" s="185"/>
      <c r="P117" s="185"/>
      <c r="Q117" s="185"/>
      <c r="R117" s="185"/>
      <c r="S117" s="185"/>
      <c r="T117" s="186"/>
      <c r="AT117" s="180" t="s">
        <v>132</v>
      </c>
      <c r="AU117" s="180" t="s">
        <v>80</v>
      </c>
      <c r="AV117" s="11" t="s">
        <v>80</v>
      </c>
      <c r="AW117" s="11" t="s">
        <v>37</v>
      </c>
      <c r="AX117" s="11" t="s">
        <v>73</v>
      </c>
      <c r="AY117" s="180" t="s">
        <v>116</v>
      </c>
    </row>
    <row r="118" spans="2:65" s="11" customFormat="1">
      <c r="B118" s="179"/>
      <c r="D118" s="176" t="s">
        <v>132</v>
      </c>
      <c r="E118" s="180" t="s">
        <v>20</v>
      </c>
      <c r="F118" s="181" t="s">
        <v>168</v>
      </c>
      <c r="H118" s="182">
        <v>24.84</v>
      </c>
      <c r="I118" s="183"/>
      <c r="L118" s="179"/>
      <c r="M118" s="184"/>
      <c r="N118" s="185"/>
      <c r="O118" s="185"/>
      <c r="P118" s="185"/>
      <c r="Q118" s="185"/>
      <c r="R118" s="185"/>
      <c r="S118" s="185"/>
      <c r="T118" s="186"/>
      <c r="AT118" s="180" t="s">
        <v>132</v>
      </c>
      <c r="AU118" s="180" t="s">
        <v>80</v>
      </c>
      <c r="AV118" s="11" t="s">
        <v>80</v>
      </c>
      <c r="AW118" s="11" t="s">
        <v>37</v>
      </c>
      <c r="AX118" s="11" t="s">
        <v>73</v>
      </c>
      <c r="AY118" s="180" t="s">
        <v>116</v>
      </c>
    </row>
    <row r="119" spans="2:65" s="12" customFormat="1">
      <c r="B119" s="187"/>
      <c r="D119" s="196" t="s">
        <v>132</v>
      </c>
      <c r="E119" s="197" t="s">
        <v>20</v>
      </c>
      <c r="F119" s="198" t="s">
        <v>135</v>
      </c>
      <c r="H119" s="199">
        <v>49.634999999999998</v>
      </c>
      <c r="I119" s="191"/>
      <c r="L119" s="187"/>
      <c r="M119" s="192"/>
      <c r="N119" s="193"/>
      <c r="O119" s="193"/>
      <c r="P119" s="193"/>
      <c r="Q119" s="193"/>
      <c r="R119" s="193"/>
      <c r="S119" s="193"/>
      <c r="T119" s="194"/>
      <c r="AT119" s="195" t="s">
        <v>132</v>
      </c>
      <c r="AU119" s="195" t="s">
        <v>80</v>
      </c>
      <c r="AV119" s="12" t="s">
        <v>124</v>
      </c>
      <c r="AW119" s="12" t="s">
        <v>37</v>
      </c>
      <c r="AX119" s="12" t="s">
        <v>22</v>
      </c>
      <c r="AY119" s="195" t="s">
        <v>116</v>
      </c>
    </row>
    <row r="120" spans="2:65" s="1" customFormat="1" ht="22.5" customHeight="1">
      <c r="B120" s="163"/>
      <c r="C120" s="164" t="s">
        <v>136</v>
      </c>
      <c r="D120" s="164" t="s">
        <v>119</v>
      </c>
      <c r="E120" s="165" t="s">
        <v>169</v>
      </c>
      <c r="F120" s="166" t="s">
        <v>170</v>
      </c>
      <c r="G120" s="167" t="s">
        <v>122</v>
      </c>
      <c r="H120" s="168">
        <v>14.736000000000001</v>
      </c>
      <c r="I120" s="169"/>
      <c r="J120" s="170">
        <f>ROUND(I120*H120,2)</f>
        <v>0</v>
      </c>
      <c r="K120" s="166" t="s">
        <v>123</v>
      </c>
      <c r="L120" s="34"/>
      <c r="M120" s="171" t="s">
        <v>20</v>
      </c>
      <c r="N120" s="172" t="s">
        <v>44</v>
      </c>
      <c r="O120" s="35"/>
      <c r="P120" s="173">
        <f>O120*H120</f>
        <v>0</v>
      </c>
      <c r="Q120" s="173">
        <v>7.3499999999999998E-3</v>
      </c>
      <c r="R120" s="173">
        <f>Q120*H120</f>
        <v>0.10830960000000001</v>
      </c>
      <c r="S120" s="173">
        <v>0</v>
      </c>
      <c r="T120" s="174">
        <f>S120*H120</f>
        <v>0</v>
      </c>
      <c r="AR120" s="17" t="s">
        <v>124</v>
      </c>
      <c r="AT120" s="17" t="s">
        <v>119</v>
      </c>
      <c r="AU120" s="17" t="s">
        <v>80</v>
      </c>
      <c r="AY120" s="17" t="s">
        <v>116</v>
      </c>
      <c r="BE120" s="175">
        <f>IF(N120="základní",J120,0)</f>
        <v>0</v>
      </c>
      <c r="BF120" s="175">
        <f>IF(N120="snížená",J120,0)</f>
        <v>0</v>
      </c>
      <c r="BG120" s="175">
        <f>IF(N120="zákl. přenesená",J120,0)</f>
        <v>0</v>
      </c>
      <c r="BH120" s="175">
        <f>IF(N120="sníž. přenesená",J120,0)</f>
        <v>0</v>
      </c>
      <c r="BI120" s="175">
        <f>IF(N120="nulová",J120,0)</f>
        <v>0</v>
      </c>
      <c r="BJ120" s="17" t="s">
        <v>22</v>
      </c>
      <c r="BK120" s="175">
        <f>ROUND(I120*H120,2)</f>
        <v>0</v>
      </c>
      <c r="BL120" s="17" t="s">
        <v>124</v>
      </c>
      <c r="BM120" s="17" t="s">
        <v>171</v>
      </c>
    </row>
    <row r="121" spans="2:65" s="1" customFormat="1" ht="27">
      <c r="B121" s="34"/>
      <c r="D121" s="176" t="s">
        <v>126</v>
      </c>
      <c r="F121" s="177" t="s">
        <v>172</v>
      </c>
      <c r="I121" s="137"/>
      <c r="L121" s="34"/>
      <c r="M121" s="63"/>
      <c r="N121" s="35"/>
      <c r="O121" s="35"/>
      <c r="P121" s="35"/>
      <c r="Q121" s="35"/>
      <c r="R121" s="35"/>
      <c r="S121" s="35"/>
      <c r="T121" s="64"/>
      <c r="AT121" s="17" t="s">
        <v>126</v>
      </c>
      <c r="AU121" s="17" t="s">
        <v>80</v>
      </c>
    </row>
    <row r="122" spans="2:65" s="1" customFormat="1" ht="27">
      <c r="B122" s="34"/>
      <c r="D122" s="176" t="s">
        <v>130</v>
      </c>
      <c r="F122" s="178" t="s">
        <v>173</v>
      </c>
      <c r="I122" s="137"/>
      <c r="L122" s="34"/>
      <c r="M122" s="63"/>
      <c r="N122" s="35"/>
      <c r="O122" s="35"/>
      <c r="P122" s="35"/>
      <c r="Q122" s="35"/>
      <c r="R122" s="35"/>
      <c r="S122" s="35"/>
      <c r="T122" s="64"/>
      <c r="AT122" s="17" t="s">
        <v>130</v>
      </c>
      <c r="AU122" s="17" t="s">
        <v>80</v>
      </c>
    </row>
    <row r="123" spans="2:65" s="11" customFormat="1">
      <c r="B123" s="179"/>
      <c r="D123" s="196" t="s">
        <v>132</v>
      </c>
      <c r="E123" s="209" t="s">
        <v>20</v>
      </c>
      <c r="F123" s="210" t="s">
        <v>133</v>
      </c>
      <c r="H123" s="211">
        <v>14.736000000000001</v>
      </c>
      <c r="I123" s="183"/>
      <c r="L123" s="179"/>
      <c r="M123" s="184"/>
      <c r="N123" s="185"/>
      <c r="O123" s="185"/>
      <c r="P123" s="185"/>
      <c r="Q123" s="185"/>
      <c r="R123" s="185"/>
      <c r="S123" s="185"/>
      <c r="T123" s="186"/>
      <c r="AT123" s="180" t="s">
        <v>132</v>
      </c>
      <c r="AU123" s="180" t="s">
        <v>80</v>
      </c>
      <c r="AV123" s="11" t="s">
        <v>80</v>
      </c>
      <c r="AW123" s="11" t="s">
        <v>37</v>
      </c>
      <c r="AX123" s="11" t="s">
        <v>22</v>
      </c>
      <c r="AY123" s="180" t="s">
        <v>116</v>
      </c>
    </row>
    <row r="124" spans="2:65" s="1" customFormat="1" ht="22.5" customHeight="1">
      <c r="B124" s="163"/>
      <c r="C124" s="164" t="s">
        <v>174</v>
      </c>
      <c r="D124" s="164" t="s">
        <v>119</v>
      </c>
      <c r="E124" s="165" t="s">
        <v>175</v>
      </c>
      <c r="F124" s="166" t="s">
        <v>176</v>
      </c>
      <c r="G124" s="167" t="s">
        <v>177</v>
      </c>
      <c r="H124" s="168">
        <v>206.85</v>
      </c>
      <c r="I124" s="169"/>
      <c r="J124" s="170">
        <f>ROUND(I124*H124,2)</f>
        <v>0</v>
      </c>
      <c r="K124" s="166" t="s">
        <v>178</v>
      </c>
      <c r="L124" s="34"/>
      <c r="M124" s="171" t="s">
        <v>20</v>
      </c>
      <c r="N124" s="172" t="s">
        <v>44</v>
      </c>
      <c r="O124" s="35"/>
      <c r="P124" s="173">
        <f>O124*H124</f>
        <v>0</v>
      </c>
      <c r="Q124" s="173">
        <v>0</v>
      </c>
      <c r="R124" s="173">
        <f>Q124*H124</f>
        <v>0</v>
      </c>
      <c r="S124" s="173">
        <v>0</v>
      </c>
      <c r="T124" s="174">
        <f>S124*H124</f>
        <v>0</v>
      </c>
      <c r="AR124" s="17" t="s">
        <v>124</v>
      </c>
      <c r="AT124" s="17" t="s">
        <v>119</v>
      </c>
      <c r="AU124" s="17" t="s">
        <v>80</v>
      </c>
      <c r="AY124" s="17" t="s">
        <v>116</v>
      </c>
      <c r="BE124" s="175">
        <f>IF(N124="základní",J124,0)</f>
        <v>0</v>
      </c>
      <c r="BF124" s="175">
        <f>IF(N124="snížená",J124,0)</f>
        <v>0</v>
      </c>
      <c r="BG124" s="175">
        <f>IF(N124="zákl. přenesená",J124,0)</f>
        <v>0</v>
      </c>
      <c r="BH124" s="175">
        <f>IF(N124="sníž. přenesená",J124,0)</f>
        <v>0</v>
      </c>
      <c r="BI124" s="175">
        <f>IF(N124="nulová",J124,0)</f>
        <v>0</v>
      </c>
      <c r="BJ124" s="17" t="s">
        <v>22</v>
      </c>
      <c r="BK124" s="175">
        <f>ROUND(I124*H124,2)</f>
        <v>0</v>
      </c>
      <c r="BL124" s="17" t="s">
        <v>124</v>
      </c>
      <c r="BM124" s="17" t="s">
        <v>179</v>
      </c>
    </row>
    <row r="125" spans="2:65" s="1" customFormat="1" ht="27">
      <c r="B125" s="34"/>
      <c r="D125" s="176" t="s">
        <v>126</v>
      </c>
      <c r="F125" s="177" t="s">
        <v>180</v>
      </c>
      <c r="I125" s="137"/>
      <c r="L125" s="34"/>
      <c r="M125" s="63"/>
      <c r="N125" s="35"/>
      <c r="O125" s="35"/>
      <c r="P125" s="35"/>
      <c r="Q125" s="35"/>
      <c r="R125" s="35"/>
      <c r="S125" s="35"/>
      <c r="T125" s="64"/>
      <c r="AT125" s="17" t="s">
        <v>126</v>
      </c>
      <c r="AU125" s="17" t="s">
        <v>80</v>
      </c>
    </row>
    <row r="126" spans="2:65" s="1" customFormat="1" ht="67.5">
      <c r="B126" s="34"/>
      <c r="D126" s="176" t="s">
        <v>128</v>
      </c>
      <c r="F126" s="178" t="s">
        <v>181</v>
      </c>
      <c r="I126" s="137"/>
      <c r="L126" s="34"/>
      <c r="M126" s="63"/>
      <c r="N126" s="35"/>
      <c r="O126" s="35"/>
      <c r="P126" s="35"/>
      <c r="Q126" s="35"/>
      <c r="R126" s="35"/>
      <c r="S126" s="35"/>
      <c r="T126" s="64"/>
      <c r="AT126" s="17" t="s">
        <v>128</v>
      </c>
      <c r="AU126" s="17" t="s">
        <v>80</v>
      </c>
    </row>
    <row r="127" spans="2:65" s="11" customFormat="1">
      <c r="B127" s="179"/>
      <c r="D127" s="176" t="s">
        <v>132</v>
      </c>
      <c r="E127" s="180" t="s">
        <v>20</v>
      </c>
      <c r="F127" s="181" t="s">
        <v>182</v>
      </c>
      <c r="H127" s="182">
        <v>41.4</v>
      </c>
      <c r="I127" s="183"/>
      <c r="L127" s="179"/>
      <c r="M127" s="184"/>
      <c r="N127" s="185"/>
      <c r="O127" s="185"/>
      <c r="P127" s="185"/>
      <c r="Q127" s="185"/>
      <c r="R127" s="185"/>
      <c r="S127" s="185"/>
      <c r="T127" s="186"/>
      <c r="AT127" s="180" t="s">
        <v>132</v>
      </c>
      <c r="AU127" s="180" t="s">
        <v>80</v>
      </c>
      <c r="AV127" s="11" t="s">
        <v>80</v>
      </c>
      <c r="AW127" s="11" t="s">
        <v>37</v>
      </c>
      <c r="AX127" s="11" t="s">
        <v>73</v>
      </c>
      <c r="AY127" s="180" t="s">
        <v>116</v>
      </c>
    </row>
    <row r="128" spans="2:65" s="11" customFormat="1">
      <c r="B128" s="179"/>
      <c r="D128" s="176" t="s">
        <v>132</v>
      </c>
      <c r="E128" s="180" t="s">
        <v>20</v>
      </c>
      <c r="F128" s="181" t="s">
        <v>183</v>
      </c>
      <c r="H128" s="182">
        <v>13.37</v>
      </c>
      <c r="I128" s="183"/>
      <c r="L128" s="179"/>
      <c r="M128" s="184"/>
      <c r="N128" s="185"/>
      <c r="O128" s="185"/>
      <c r="P128" s="185"/>
      <c r="Q128" s="185"/>
      <c r="R128" s="185"/>
      <c r="S128" s="185"/>
      <c r="T128" s="186"/>
      <c r="AT128" s="180" t="s">
        <v>132</v>
      </c>
      <c r="AU128" s="180" t="s">
        <v>80</v>
      </c>
      <c r="AV128" s="11" t="s">
        <v>80</v>
      </c>
      <c r="AW128" s="11" t="s">
        <v>37</v>
      </c>
      <c r="AX128" s="11" t="s">
        <v>73</v>
      </c>
      <c r="AY128" s="180" t="s">
        <v>116</v>
      </c>
    </row>
    <row r="129" spans="2:65" s="11" customFormat="1">
      <c r="B129" s="179"/>
      <c r="D129" s="176" t="s">
        <v>132</v>
      </c>
      <c r="E129" s="180" t="s">
        <v>20</v>
      </c>
      <c r="F129" s="181" t="s">
        <v>184</v>
      </c>
      <c r="H129" s="182">
        <v>27.88</v>
      </c>
      <c r="I129" s="183"/>
      <c r="L129" s="179"/>
      <c r="M129" s="184"/>
      <c r="N129" s="185"/>
      <c r="O129" s="185"/>
      <c r="P129" s="185"/>
      <c r="Q129" s="185"/>
      <c r="R129" s="185"/>
      <c r="S129" s="185"/>
      <c r="T129" s="186"/>
      <c r="AT129" s="180" t="s">
        <v>132</v>
      </c>
      <c r="AU129" s="180" t="s">
        <v>80</v>
      </c>
      <c r="AV129" s="11" t="s">
        <v>80</v>
      </c>
      <c r="AW129" s="11" t="s">
        <v>37</v>
      </c>
      <c r="AX129" s="11" t="s">
        <v>73</v>
      </c>
      <c r="AY129" s="180" t="s">
        <v>116</v>
      </c>
    </row>
    <row r="130" spans="2:65" s="11" customFormat="1">
      <c r="B130" s="179"/>
      <c r="D130" s="176" t="s">
        <v>132</v>
      </c>
      <c r="E130" s="180" t="s">
        <v>20</v>
      </c>
      <c r="F130" s="181" t="s">
        <v>185</v>
      </c>
      <c r="H130" s="182">
        <v>124.2</v>
      </c>
      <c r="I130" s="183"/>
      <c r="L130" s="179"/>
      <c r="M130" s="184"/>
      <c r="N130" s="185"/>
      <c r="O130" s="185"/>
      <c r="P130" s="185"/>
      <c r="Q130" s="185"/>
      <c r="R130" s="185"/>
      <c r="S130" s="185"/>
      <c r="T130" s="186"/>
      <c r="AT130" s="180" t="s">
        <v>132</v>
      </c>
      <c r="AU130" s="180" t="s">
        <v>80</v>
      </c>
      <c r="AV130" s="11" t="s">
        <v>80</v>
      </c>
      <c r="AW130" s="11" t="s">
        <v>37</v>
      </c>
      <c r="AX130" s="11" t="s">
        <v>73</v>
      </c>
      <c r="AY130" s="180" t="s">
        <v>116</v>
      </c>
    </row>
    <row r="131" spans="2:65" s="12" customFormat="1">
      <c r="B131" s="187"/>
      <c r="D131" s="196" t="s">
        <v>132</v>
      </c>
      <c r="E131" s="197" t="s">
        <v>20</v>
      </c>
      <c r="F131" s="198" t="s">
        <v>135</v>
      </c>
      <c r="H131" s="199">
        <v>206.85</v>
      </c>
      <c r="I131" s="191"/>
      <c r="L131" s="187"/>
      <c r="M131" s="192"/>
      <c r="N131" s="193"/>
      <c r="O131" s="193"/>
      <c r="P131" s="193"/>
      <c r="Q131" s="193"/>
      <c r="R131" s="193"/>
      <c r="S131" s="193"/>
      <c r="T131" s="194"/>
      <c r="AT131" s="195" t="s">
        <v>132</v>
      </c>
      <c r="AU131" s="195" t="s">
        <v>80</v>
      </c>
      <c r="AV131" s="12" t="s">
        <v>124</v>
      </c>
      <c r="AW131" s="12" t="s">
        <v>37</v>
      </c>
      <c r="AX131" s="12" t="s">
        <v>22</v>
      </c>
      <c r="AY131" s="195" t="s">
        <v>116</v>
      </c>
    </row>
    <row r="132" spans="2:65" s="1" customFormat="1" ht="22.5" customHeight="1">
      <c r="B132" s="163"/>
      <c r="C132" s="212" t="s">
        <v>186</v>
      </c>
      <c r="D132" s="212" t="s">
        <v>187</v>
      </c>
      <c r="E132" s="213" t="s">
        <v>188</v>
      </c>
      <c r="F132" s="214" t="s">
        <v>189</v>
      </c>
      <c r="G132" s="215" t="s">
        <v>177</v>
      </c>
      <c r="H132" s="216">
        <v>165.45</v>
      </c>
      <c r="I132" s="217"/>
      <c r="J132" s="218">
        <f>ROUND(I132*H132,2)</f>
        <v>0</v>
      </c>
      <c r="K132" s="214" t="s">
        <v>178</v>
      </c>
      <c r="L132" s="219"/>
      <c r="M132" s="220" t="s">
        <v>20</v>
      </c>
      <c r="N132" s="221" t="s">
        <v>44</v>
      </c>
      <c r="O132" s="35"/>
      <c r="P132" s="173">
        <f>O132*H132</f>
        <v>0</v>
      </c>
      <c r="Q132" s="173">
        <v>3.0000000000000001E-5</v>
      </c>
      <c r="R132" s="173">
        <f>Q132*H132</f>
        <v>4.9635E-3</v>
      </c>
      <c r="S132" s="173">
        <v>0</v>
      </c>
      <c r="T132" s="174">
        <f>S132*H132</f>
        <v>0</v>
      </c>
      <c r="AR132" s="17" t="s">
        <v>186</v>
      </c>
      <c r="AT132" s="17" t="s">
        <v>187</v>
      </c>
      <c r="AU132" s="17" t="s">
        <v>80</v>
      </c>
      <c r="AY132" s="17" t="s">
        <v>116</v>
      </c>
      <c r="BE132" s="175">
        <f>IF(N132="základní",J132,0)</f>
        <v>0</v>
      </c>
      <c r="BF132" s="175">
        <f>IF(N132="snížená",J132,0)</f>
        <v>0</v>
      </c>
      <c r="BG132" s="175">
        <f>IF(N132="zákl. přenesená",J132,0)</f>
        <v>0</v>
      </c>
      <c r="BH132" s="175">
        <f>IF(N132="sníž. přenesená",J132,0)</f>
        <v>0</v>
      </c>
      <c r="BI132" s="175">
        <f>IF(N132="nulová",J132,0)</f>
        <v>0</v>
      </c>
      <c r="BJ132" s="17" t="s">
        <v>22</v>
      </c>
      <c r="BK132" s="175">
        <f>ROUND(I132*H132,2)</f>
        <v>0</v>
      </c>
      <c r="BL132" s="17" t="s">
        <v>124</v>
      </c>
      <c r="BM132" s="17" t="s">
        <v>190</v>
      </c>
    </row>
    <row r="133" spans="2:65" s="1" customFormat="1" ht="27">
      <c r="B133" s="34"/>
      <c r="D133" s="176" t="s">
        <v>126</v>
      </c>
      <c r="F133" s="177" t="s">
        <v>191</v>
      </c>
      <c r="I133" s="137"/>
      <c r="L133" s="34"/>
      <c r="M133" s="63"/>
      <c r="N133" s="35"/>
      <c r="O133" s="35"/>
      <c r="P133" s="35"/>
      <c r="Q133" s="35"/>
      <c r="R133" s="35"/>
      <c r="S133" s="35"/>
      <c r="T133" s="64"/>
      <c r="AT133" s="17" t="s">
        <v>126</v>
      </c>
      <c r="AU133" s="17" t="s">
        <v>80</v>
      </c>
    </row>
    <row r="134" spans="2:65" s="1" customFormat="1" ht="40.5">
      <c r="B134" s="34"/>
      <c r="D134" s="176" t="s">
        <v>130</v>
      </c>
      <c r="F134" s="178" t="s">
        <v>192</v>
      </c>
      <c r="I134" s="137"/>
      <c r="L134" s="34"/>
      <c r="M134" s="63"/>
      <c r="N134" s="35"/>
      <c r="O134" s="35"/>
      <c r="P134" s="35"/>
      <c r="Q134" s="35"/>
      <c r="R134" s="35"/>
      <c r="S134" s="35"/>
      <c r="T134" s="64"/>
      <c r="AT134" s="17" t="s">
        <v>130</v>
      </c>
      <c r="AU134" s="17" t="s">
        <v>80</v>
      </c>
    </row>
    <row r="135" spans="2:65" s="11" customFormat="1">
      <c r="B135" s="179"/>
      <c r="D135" s="176" t="s">
        <v>132</v>
      </c>
      <c r="E135" s="180" t="s">
        <v>20</v>
      </c>
      <c r="F135" s="181" t="s">
        <v>183</v>
      </c>
      <c r="H135" s="182">
        <v>13.37</v>
      </c>
      <c r="I135" s="183"/>
      <c r="L135" s="179"/>
      <c r="M135" s="184"/>
      <c r="N135" s="185"/>
      <c r="O135" s="185"/>
      <c r="P135" s="185"/>
      <c r="Q135" s="185"/>
      <c r="R135" s="185"/>
      <c r="S135" s="185"/>
      <c r="T135" s="186"/>
      <c r="AT135" s="180" t="s">
        <v>132</v>
      </c>
      <c r="AU135" s="180" t="s">
        <v>80</v>
      </c>
      <c r="AV135" s="11" t="s">
        <v>80</v>
      </c>
      <c r="AW135" s="11" t="s">
        <v>37</v>
      </c>
      <c r="AX135" s="11" t="s">
        <v>73</v>
      </c>
      <c r="AY135" s="180" t="s">
        <v>116</v>
      </c>
    </row>
    <row r="136" spans="2:65" s="11" customFormat="1">
      <c r="B136" s="179"/>
      <c r="D136" s="176" t="s">
        <v>132</v>
      </c>
      <c r="E136" s="180" t="s">
        <v>20</v>
      </c>
      <c r="F136" s="181" t="s">
        <v>184</v>
      </c>
      <c r="H136" s="182">
        <v>27.88</v>
      </c>
      <c r="I136" s="183"/>
      <c r="L136" s="179"/>
      <c r="M136" s="184"/>
      <c r="N136" s="185"/>
      <c r="O136" s="185"/>
      <c r="P136" s="185"/>
      <c r="Q136" s="185"/>
      <c r="R136" s="185"/>
      <c r="S136" s="185"/>
      <c r="T136" s="186"/>
      <c r="AT136" s="180" t="s">
        <v>132</v>
      </c>
      <c r="AU136" s="180" t="s">
        <v>80</v>
      </c>
      <c r="AV136" s="11" t="s">
        <v>80</v>
      </c>
      <c r="AW136" s="11" t="s">
        <v>37</v>
      </c>
      <c r="AX136" s="11" t="s">
        <v>73</v>
      </c>
      <c r="AY136" s="180" t="s">
        <v>116</v>
      </c>
    </row>
    <row r="137" spans="2:65" s="11" customFormat="1">
      <c r="B137" s="179"/>
      <c r="D137" s="176" t="s">
        <v>132</v>
      </c>
      <c r="E137" s="180" t="s">
        <v>20</v>
      </c>
      <c r="F137" s="181" t="s">
        <v>185</v>
      </c>
      <c r="H137" s="182">
        <v>124.2</v>
      </c>
      <c r="I137" s="183"/>
      <c r="L137" s="179"/>
      <c r="M137" s="184"/>
      <c r="N137" s="185"/>
      <c r="O137" s="185"/>
      <c r="P137" s="185"/>
      <c r="Q137" s="185"/>
      <c r="R137" s="185"/>
      <c r="S137" s="185"/>
      <c r="T137" s="186"/>
      <c r="AT137" s="180" t="s">
        <v>132</v>
      </c>
      <c r="AU137" s="180" t="s">
        <v>80</v>
      </c>
      <c r="AV137" s="11" t="s">
        <v>80</v>
      </c>
      <c r="AW137" s="11" t="s">
        <v>37</v>
      </c>
      <c r="AX137" s="11" t="s">
        <v>73</v>
      </c>
      <c r="AY137" s="180" t="s">
        <v>116</v>
      </c>
    </row>
    <row r="138" spans="2:65" s="12" customFormat="1">
      <c r="B138" s="187"/>
      <c r="D138" s="196" t="s">
        <v>132</v>
      </c>
      <c r="E138" s="197" t="s">
        <v>20</v>
      </c>
      <c r="F138" s="198" t="s">
        <v>135</v>
      </c>
      <c r="H138" s="199">
        <v>165.45</v>
      </c>
      <c r="I138" s="191"/>
      <c r="L138" s="187"/>
      <c r="M138" s="192"/>
      <c r="N138" s="193"/>
      <c r="O138" s="193"/>
      <c r="P138" s="193"/>
      <c r="Q138" s="193"/>
      <c r="R138" s="193"/>
      <c r="S138" s="193"/>
      <c r="T138" s="194"/>
      <c r="AT138" s="195" t="s">
        <v>132</v>
      </c>
      <c r="AU138" s="195" t="s">
        <v>80</v>
      </c>
      <c r="AV138" s="12" t="s">
        <v>124</v>
      </c>
      <c r="AW138" s="12" t="s">
        <v>37</v>
      </c>
      <c r="AX138" s="12" t="s">
        <v>22</v>
      </c>
      <c r="AY138" s="195" t="s">
        <v>116</v>
      </c>
    </row>
    <row r="139" spans="2:65" s="1" customFormat="1" ht="22.5" customHeight="1">
      <c r="B139" s="163"/>
      <c r="C139" s="212" t="s">
        <v>193</v>
      </c>
      <c r="D139" s="212" t="s">
        <v>187</v>
      </c>
      <c r="E139" s="213" t="s">
        <v>194</v>
      </c>
      <c r="F139" s="214" t="s">
        <v>195</v>
      </c>
      <c r="G139" s="215" t="s">
        <v>177</v>
      </c>
      <c r="H139" s="216">
        <v>45.54</v>
      </c>
      <c r="I139" s="217"/>
      <c r="J139" s="218">
        <f>ROUND(I139*H139,2)</f>
        <v>0</v>
      </c>
      <c r="K139" s="214" t="s">
        <v>178</v>
      </c>
      <c r="L139" s="219"/>
      <c r="M139" s="220" t="s">
        <v>20</v>
      </c>
      <c r="N139" s="221" t="s">
        <v>44</v>
      </c>
      <c r="O139" s="35"/>
      <c r="P139" s="173">
        <f>O139*H139</f>
        <v>0</v>
      </c>
      <c r="Q139" s="173">
        <v>2.0000000000000001E-4</v>
      </c>
      <c r="R139" s="173">
        <f>Q139*H139</f>
        <v>9.1079999999999998E-3</v>
      </c>
      <c r="S139" s="173">
        <v>0</v>
      </c>
      <c r="T139" s="174">
        <f>S139*H139</f>
        <v>0</v>
      </c>
      <c r="AR139" s="17" t="s">
        <v>186</v>
      </c>
      <c r="AT139" s="17" t="s">
        <v>187</v>
      </c>
      <c r="AU139" s="17" t="s">
        <v>80</v>
      </c>
      <c r="AY139" s="17" t="s">
        <v>116</v>
      </c>
      <c r="BE139" s="175">
        <f>IF(N139="základní",J139,0)</f>
        <v>0</v>
      </c>
      <c r="BF139" s="175">
        <f>IF(N139="snížená",J139,0)</f>
        <v>0</v>
      </c>
      <c r="BG139" s="175">
        <f>IF(N139="zákl. přenesená",J139,0)</f>
        <v>0</v>
      </c>
      <c r="BH139" s="175">
        <f>IF(N139="sníž. přenesená",J139,0)</f>
        <v>0</v>
      </c>
      <c r="BI139" s="175">
        <f>IF(N139="nulová",J139,0)</f>
        <v>0</v>
      </c>
      <c r="BJ139" s="17" t="s">
        <v>22</v>
      </c>
      <c r="BK139" s="175">
        <f>ROUND(I139*H139,2)</f>
        <v>0</v>
      </c>
      <c r="BL139" s="17" t="s">
        <v>124</v>
      </c>
      <c r="BM139" s="17" t="s">
        <v>196</v>
      </c>
    </row>
    <row r="140" spans="2:65" s="1" customFormat="1" ht="40.5">
      <c r="B140" s="34"/>
      <c r="D140" s="176" t="s">
        <v>126</v>
      </c>
      <c r="F140" s="177" t="s">
        <v>197</v>
      </c>
      <c r="I140" s="137"/>
      <c r="L140" s="34"/>
      <c r="M140" s="63"/>
      <c r="N140" s="35"/>
      <c r="O140" s="35"/>
      <c r="P140" s="35"/>
      <c r="Q140" s="35"/>
      <c r="R140" s="35"/>
      <c r="S140" s="35"/>
      <c r="T140" s="64"/>
      <c r="AT140" s="17" t="s">
        <v>126</v>
      </c>
      <c r="AU140" s="17" t="s">
        <v>80</v>
      </c>
    </row>
    <row r="141" spans="2:65" s="11" customFormat="1">
      <c r="B141" s="179"/>
      <c r="D141" s="176" t="s">
        <v>132</v>
      </c>
      <c r="E141" s="180" t="s">
        <v>20</v>
      </c>
      <c r="F141" s="181" t="s">
        <v>198</v>
      </c>
      <c r="H141" s="182">
        <v>41.4</v>
      </c>
      <c r="I141" s="183"/>
      <c r="L141" s="179"/>
      <c r="M141" s="184"/>
      <c r="N141" s="185"/>
      <c r="O141" s="185"/>
      <c r="P141" s="185"/>
      <c r="Q141" s="185"/>
      <c r="R141" s="185"/>
      <c r="S141" s="185"/>
      <c r="T141" s="186"/>
      <c r="AT141" s="180" t="s">
        <v>132</v>
      </c>
      <c r="AU141" s="180" t="s">
        <v>80</v>
      </c>
      <c r="AV141" s="11" t="s">
        <v>80</v>
      </c>
      <c r="AW141" s="11" t="s">
        <v>37</v>
      </c>
      <c r="AX141" s="11" t="s">
        <v>73</v>
      </c>
      <c r="AY141" s="180" t="s">
        <v>116</v>
      </c>
    </row>
    <row r="142" spans="2:65" s="12" customFormat="1">
      <c r="B142" s="187"/>
      <c r="D142" s="176" t="s">
        <v>132</v>
      </c>
      <c r="E142" s="188" t="s">
        <v>20</v>
      </c>
      <c r="F142" s="189" t="s">
        <v>135</v>
      </c>
      <c r="H142" s="190">
        <v>41.4</v>
      </c>
      <c r="I142" s="191"/>
      <c r="L142" s="187"/>
      <c r="M142" s="192"/>
      <c r="N142" s="193"/>
      <c r="O142" s="193"/>
      <c r="P142" s="193"/>
      <c r="Q142" s="193"/>
      <c r="R142" s="193"/>
      <c r="S142" s="193"/>
      <c r="T142" s="194"/>
      <c r="AT142" s="195" t="s">
        <v>132</v>
      </c>
      <c r="AU142" s="195" t="s">
        <v>80</v>
      </c>
      <c r="AV142" s="12" t="s">
        <v>124</v>
      </c>
      <c r="AW142" s="12" t="s">
        <v>37</v>
      </c>
      <c r="AX142" s="12" t="s">
        <v>22</v>
      </c>
      <c r="AY142" s="195" t="s">
        <v>116</v>
      </c>
    </row>
    <row r="143" spans="2:65" s="11" customFormat="1">
      <c r="B143" s="179"/>
      <c r="D143" s="196" t="s">
        <v>132</v>
      </c>
      <c r="F143" s="210" t="s">
        <v>199</v>
      </c>
      <c r="H143" s="211">
        <v>45.54</v>
      </c>
      <c r="I143" s="183"/>
      <c r="L143" s="179"/>
      <c r="M143" s="184"/>
      <c r="N143" s="185"/>
      <c r="O143" s="185"/>
      <c r="P143" s="185"/>
      <c r="Q143" s="185"/>
      <c r="R143" s="185"/>
      <c r="S143" s="185"/>
      <c r="T143" s="186"/>
      <c r="AT143" s="180" t="s">
        <v>132</v>
      </c>
      <c r="AU143" s="180" t="s">
        <v>80</v>
      </c>
      <c r="AV143" s="11" t="s">
        <v>80</v>
      </c>
      <c r="AW143" s="11" t="s">
        <v>4</v>
      </c>
      <c r="AX143" s="11" t="s">
        <v>22</v>
      </c>
      <c r="AY143" s="180" t="s">
        <v>116</v>
      </c>
    </row>
    <row r="144" spans="2:65" s="1" customFormat="1" ht="22.5" customHeight="1">
      <c r="B144" s="163"/>
      <c r="C144" s="164" t="s">
        <v>27</v>
      </c>
      <c r="D144" s="164" t="s">
        <v>119</v>
      </c>
      <c r="E144" s="165" t="s">
        <v>200</v>
      </c>
      <c r="F144" s="166" t="s">
        <v>201</v>
      </c>
      <c r="G144" s="167" t="s">
        <v>177</v>
      </c>
      <c r="H144" s="168">
        <v>165.45</v>
      </c>
      <c r="I144" s="169"/>
      <c r="J144" s="170">
        <f>ROUND(I144*H144,2)</f>
        <v>0</v>
      </c>
      <c r="K144" s="166" t="s">
        <v>178</v>
      </c>
      <c r="L144" s="34"/>
      <c r="M144" s="171" t="s">
        <v>20</v>
      </c>
      <c r="N144" s="172" t="s">
        <v>44</v>
      </c>
      <c r="O144" s="35"/>
      <c r="P144" s="173">
        <f>O144*H144</f>
        <v>0</v>
      </c>
      <c r="Q144" s="173">
        <v>0</v>
      </c>
      <c r="R144" s="173">
        <f>Q144*H144</f>
        <v>0</v>
      </c>
      <c r="S144" s="173">
        <v>0</v>
      </c>
      <c r="T144" s="174">
        <f>S144*H144</f>
        <v>0</v>
      </c>
      <c r="AR144" s="17" t="s">
        <v>124</v>
      </c>
      <c r="AT144" s="17" t="s">
        <v>119</v>
      </c>
      <c r="AU144" s="17" t="s">
        <v>80</v>
      </c>
      <c r="AY144" s="17" t="s">
        <v>116</v>
      </c>
      <c r="BE144" s="175">
        <f>IF(N144="základní",J144,0)</f>
        <v>0</v>
      </c>
      <c r="BF144" s="175">
        <f>IF(N144="snížená",J144,0)</f>
        <v>0</v>
      </c>
      <c r="BG144" s="175">
        <f>IF(N144="zákl. přenesená",J144,0)</f>
        <v>0</v>
      </c>
      <c r="BH144" s="175">
        <f>IF(N144="sníž. přenesená",J144,0)</f>
        <v>0</v>
      </c>
      <c r="BI144" s="175">
        <f>IF(N144="nulová",J144,0)</f>
        <v>0</v>
      </c>
      <c r="BJ144" s="17" t="s">
        <v>22</v>
      </c>
      <c r="BK144" s="175">
        <f>ROUND(I144*H144,2)</f>
        <v>0</v>
      </c>
      <c r="BL144" s="17" t="s">
        <v>124</v>
      </c>
      <c r="BM144" s="17" t="s">
        <v>202</v>
      </c>
    </row>
    <row r="145" spans="2:65" s="1" customFormat="1" ht="27">
      <c r="B145" s="34"/>
      <c r="D145" s="176" t="s">
        <v>126</v>
      </c>
      <c r="F145" s="177" t="s">
        <v>203</v>
      </c>
      <c r="I145" s="137"/>
      <c r="L145" s="34"/>
      <c r="M145" s="63"/>
      <c r="N145" s="35"/>
      <c r="O145" s="35"/>
      <c r="P145" s="35"/>
      <c r="Q145" s="35"/>
      <c r="R145" s="35"/>
      <c r="S145" s="35"/>
      <c r="T145" s="64"/>
      <c r="AT145" s="17" t="s">
        <v>126</v>
      </c>
      <c r="AU145" s="17" t="s">
        <v>80</v>
      </c>
    </row>
    <row r="146" spans="2:65" s="1" customFormat="1" ht="67.5">
      <c r="B146" s="34"/>
      <c r="D146" s="176" t="s">
        <v>128</v>
      </c>
      <c r="F146" s="178" t="s">
        <v>181</v>
      </c>
      <c r="I146" s="137"/>
      <c r="L146" s="34"/>
      <c r="M146" s="63"/>
      <c r="N146" s="35"/>
      <c r="O146" s="35"/>
      <c r="P146" s="35"/>
      <c r="Q146" s="35"/>
      <c r="R146" s="35"/>
      <c r="S146" s="35"/>
      <c r="T146" s="64"/>
      <c r="AT146" s="17" t="s">
        <v>128</v>
      </c>
      <c r="AU146" s="17" t="s">
        <v>80</v>
      </c>
    </row>
    <row r="147" spans="2:65" s="11" customFormat="1">
      <c r="B147" s="179"/>
      <c r="D147" s="176" t="s">
        <v>132</v>
      </c>
      <c r="E147" s="180" t="s">
        <v>20</v>
      </c>
      <c r="F147" s="181" t="s">
        <v>183</v>
      </c>
      <c r="H147" s="182">
        <v>13.37</v>
      </c>
      <c r="I147" s="183"/>
      <c r="L147" s="179"/>
      <c r="M147" s="184"/>
      <c r="N147" s="185"/>
      <c r="O147" s="185"/>
      <c r="P147" s="185"/>
      <c r="Q147" s="185"/>
      <c r="R147" s="185"/>
      <c r="S147" s="185"/>
      <c r="T147" s="186"/>
      <c r="AT147" s="180" t="s">
        <v>132</v>
      </c>
      <c r="AU147" s="180" t="s">
        <v>80</v>
      </c>
      <c r="AV147" s="11" t="s">
        <v>80</v>
      </c>
      <c r="AW147" s="11" t="s">
        <v>37</v>
      </c>
      <c r="AX147" s="11" t="s">
        <v>73</v>
      </c>
      <c r="AY147" s="180" t="s">
        <v>116</v>
      </c>
    </row>
    <row r="148" spans="2:65" s="11" customFormat="1">
      <c r="B148" s="179"/>
      <c r="D148" s="176" t="s">
        <v>132</v>
      </c>
      <c r="E148" s="180" t="s">
        <v>20</v>
      </c>
      <c r="F148" s="181" t="s">
        <v>204</v>
      </c>
      <c r="H148" s="182">
        <v>41.4</v>
      </c>
      <c r="I148" s="183"/>
      <c r="L148" s="179"/>
      <c r="M148" s="184"/>
      <c r="N148" s="185"/>
      <c r="O148" s="185"/>
      <c r="P148" s="185"/>
      <c r="Q148" s="185"/>
      <c r="R148" s="185"/>
      <c r="S148" s="185"/>
      <c r="T148" s="186"/>
      <c r="AT148" s="180" t="s">
        <v>132</v>
      </c>
      <c r="AU148" s="180" t="s">
        <v>80</v>
      </c>
      <c r="AV148" s="11" t="s">
        <v>80</v>
      </c>
      <c r="AW148" s="11" t="s">
        <v>37</v>
      </c>
      <c r="AX148" s="11" t="s">
        <v>73</v>
      </c>
      <c r="AY148" s="180" t="s">
        <v>116</v>
      </c>
    </row>
    <row r="149" spans="2:65" s="13" customFormat="1">
      <c r="B149" s="201"/>
      <c r="D149" s="176" t="s">
        <v>132</v>
      </c>
      <c r="E149" s="202" t="s">
        <v>20</v>
      </c>
      <c r="F149" s="203" t="s">
        <v>167</v>
      </c>
      <c r="H149" s="204">
        <v>54.77</v>
      </c>
      <c r="I149" s="205"/>
      <c r="L149" s="201"/>
      <c r="M149" s="206"/>
      <c r="N149" s="207"/>
      <c r="O149" s="207"/>
      <c r="P149" s="207"/>
      <c r="Q149" s="207"/>
      <c r="R149" s="207"/>
      <c r="S149" s="207"/>
      <c r="T149" s="208"/>
      <c r="AT149" s="202" t="s">
        <v>132</v>
      </c>
      <c r="AU149" s="202" t="s">
        <v>80</v>
      </c>
      <c r="AV149" s="13" t="s">
        <v>117</v>
      </c>
      <c r="AW149" s="13" t="s">
        <v>37</v>
      </c>
      <c r="AX149" s="13" t="s">
        <v>73</v>
      </c>
      <c r="AY149" s="202" t="s">
        <v>116</v>
      </c>
    </row>
    <row r="150" spans="2:65" s="11" customFormat="1">
      <c r="B150" s="179"/>
      <c r="D150" s="176" t="s">
        <v>132</v>
      </c>
      <c r="E150" s="180" t="s">
        <v>20</v>
      </c>
      <c r="F150" s="181" t="s">
        <v>184</v>
      </c>
      <c r="H150" s="182">
        <v>27.88</v>
      </c>
      <c r="I150" s="183"/>
      <c r="L150" s="179"/>
      <c r="M150" s="184"/>
      <c r="N150" s="185"/>
      <c r="O150" s="185"/>
      <c r="P150" s="185"/>
      <c r="Q150" s="185"/>
      <c r="R150" s="185"/>
      <c r="S150" s="185"/>
      <c r="T150" s="186"/>
      <c r="AT150" s="180" t="s">
        <v>132</v>
      </c>
      <c r="AU150" s="180" t="s">
        <v>80</v>
      </c>
      <c r="AV150" s="11" t="s">
        <v>80</v>
      </c>
      <c r="AW150" s="11" t="s">
        <v>37</v>
      </c>
      <c r="AX150" s="11" t="s">
        <v>73</v>
      </c>
      <c r="AY150" s="180" t="s">
        <v>116</v>
      </c>
    </row>
    <row r="151" spans="2:65" s="11" customFormat="1">
      <c r="B151" s="179"/>
      <c r="D151" s="176" t="s">
        <v>132</v>
      </c>
      <c r="E151" s="180" t="s">
        <v>20</v>
      </c>
      <c r="F151" s="181" t="s">
        <v>205</v>
      </c>
      <c r="H151" s="182">
        <v>82.8</v>
      </c>
      <c r="I151" s="183"/>
      <c r="L151" s="179"/>
      <c r="M151" s="184"/>
      <c r="N151" s="185"/>
      <c r="O151" s="185"/>
      <c r="P151" s="185"/>
      <c r="Q151" s="185"/>
      <c r="R151" s="185"/>
      <c r="S151" s="185"/>
      <c r="T151" s="186"/>
      <c r="AT151" s="180" t="s">
        <v>132</v>
      </c>
      <c r="AU151" s="180" t="s">
        <v>80</v>
      </c>
      <c r="AV151" s="11" t="s">
        <v>80</v>
      </c>
      <c r="AW151" s="11" t="s">
        <v>37</v>
      </c>
      <c r="AX151" s="11" t="s">
        <v>73</v>
      </c>
      <c r="AY151" s="180" t="s">
        <v>116</v>
      </c>
    </row>
    <row r="152" spans="2:65" s="12" customFormat="1">
      <c r="B152" s="187"/>
      <c r="D152" s="196" t="s">
        <v>132</v>
      </c>
      <c r="E152" s="197" t="s">
        <v>20</v>
      </c>
      <c r="F152" s="198" t="s">
        <v>135</v>
      </c>
      <c r="H152" s="199">
        <v>165.45</v>
      </c>
      <c r="I152" s="191"/>
      <c r="L152" s="187"/>
      <c r="M152" s="192"/>
      <c r="N152" s="193"/>
      <c r="O152" s="193"/>
      <c r="P152" s="193"/>
      <c r="Q152" s="193"/>
      <c r="R152" s="193"/>
      <c r="S152" s="193"/>
      <c r="T152" s="194"/>
      <c r="AT152" s="195" t="s">
        <v>132</v>
      </c>
      <c r="AU152" s="195" t="s">
        <v>80</v>
      </c>
      <c r="AV152" s="12" t="s">
        <v>124</v>
      </c>
      <c r="AW152" s="12" t="s">
        <v>37</v>
      </c>
      <c r="AX152" s="12" t="s">
        <v>22</v>
      </c>
      <c r="AY152" s="195" t="s">
        <v>116</v>
      </c>
    </row>
    <row r="153" spans="2:65" s="1" customFormat="1" ht="22.5" customHeight="1">
      <c r="B153" s="163"/>
      <c r="C153" s="212" t="s">
        <v>206</v>
      </c>
      <c r="D153" s="212" t="s">
        <v>187</v>
      </c>
      <c r="E153" s="213" t="s">
        <v>207</v>
      </c>
      <c r="F153" s="214" t="s">
        <v>208</v>
      </c>
      <c r="G153" s="215" t="s">
        <v>177</v>
      </c>
      <c r="H153" s="216">
        <v>181.995</v>
      </c>
      <c r="I153" s="217"/>
      <c r="J153" s="218">
        <f>ROUND(I153*H153,2)</f>
        <v>0</v>
      </c>
      <c r="K153" s="214" t="s">
        <v>178</v>
      </c>
      <c r="L153" s="219"/>
      <c r="M153" s="220" t="s">
        <v>20</v>
      </c>
      <c r="N153" s="221" t="s">
        <v>44</v>
      </c>
      <c r="O153" s="35"/>
      <c r="P153" s="173">
        <f>O153*H153</f>
        <v>0</v>
      </c>
      <c r="Q153" s="173">
        <v>4.0000000000000003E-5</v>
      </c>
      <c r="R153" s="173">
        <f>Q153*H153</f>
        <v>7.2798000000000012E-3</v>
      </c>
      <c r="S153" s="173">
        <v>0</v>
      </c>
      <c r="T153" s="174">
        <f>S153*H153</f>
        <v>0</v>
      </c>
      <c r="AR153" s="17" t="s">
        <v>186</v>
      </c>
      <c r="AT153" s="17" t="s">
        <v>187</v>
      </c>
      <c r="AU153" s="17" t="s">
        <v>80</v>
      </c>
      <c r="AY153" s="17" t="s">
        <v>116</v>
      </c>
      <c r="BE153" s="175">
        <f>IF(N153="základní",J153,0)</f>
        <v>0</v>
      </c>
      <c r="BF153" s="175">
        <f>IF(N153="snížená",J153,0)</f>
        <v>0</v>
      </c>
      <c r="BG153" s="175">
        <f>IF(N153="zákl. přenesená",J153,0)</f>
        <v>0</v>
      </c>
      <c r="BH153" s="175">
        <f>IF(N153="sníž. přenesená",J153,0)</f>
        <v>0</v>
      </c>
      <c r="BI153" s="175">
        <f>IF(N153="nulová",J153,0)</f>
        <v>0</v>
      </c>
      <c r="BJ153" s="17" t="s">
        <v>22</v>
      </c>
      <c r="BK153" s="175">
        <f>ROUND(I153*H153,2)</f>
        <v>0</v>
      </c>
      <c r="BL153" s="17" t="s">
        <v>124</v>
      </c>
      <c r="BM153" s="17" t="s">
        <v>209</v>
      </c>
    </row>
    <row r="154" spans="2:65" s="1" customFormat="1" ht="27">
      <c r="B154" s="34"/>
      <c r="D154" s="176" t="s">
        <v>126</v>
      </c>
      <c r="F154" s="177" t="s">
        <v>210</v>
      </c>
      <c r="I154" s="137"/>
      <c r="L154" s="34"/>
      <c r="M154" s="63"/>
      <c r="N154" s="35"/>
      <c r="O154" s="35"/>
      <c r="P154" s="35"/>
      <c r="Q154" s="35"/>
      <c r="R154" s="35"/>
      <c r="S154" s="35"/>
      <c r="T154" s="64"/>
      <c r="AT154" s="17" t="s">
        <v>126</v>
      </c>
      <c r="AU154" s="17" t="s">
        <v>80</v>
      </c>
    </row>
    <row r="155" spans="2:65" s="1" customFormat="1" ht="27">
      <c r="B155" s="34"/>
      <c r="D155" s="176" t="s">
        <v>130</v>
      </c>
      <c r="F155" s="178" t="s">
        <v>211</v>
      </c>
      <c r="I155" s="137"/>
      <c r="L155" s="34"/>
      <c r="M155" s="63"/>
      <c r="N155" s="35"/>
      <c r="O155" s="35"/>
      <c r="P155" s="35"/>
      <c r="Q155" s="35"/>
      <c r="R155" s="35"/>
      <c r="S155" s="35"/>
      <c r="T155" s="64"/>
      <c r="AT155" s="17" t="s">
        <v>130</v>
      </c>
      <c r="AU155" s="17" t="s">
        <v>80</v>
      </c>
    </row>
    <row r="156" spans="2:65" s="11" customFormat="1">
      <c r="B156" s="179"/>
      <c r="D156" s="196" t="s">
        <v>132</v>
      </c>
      <c r="F156" s="210" t="s">
        <v>212</v>
      </c>
      <c r="H156" s="211">
        <v>181.995</v>
      </c>
      <c r="I156" s="183"/>
      <c r="L156" s="179"/>
      <c r="M156" s="184"/>
      <c r="N156" s="185"/>
      <c r="O156" s="185"/>
      <c r="P156" s="185"/>
      <c r="Q156" s="185"/>
      <c r="R156" s="185"/>
      <c r="S156" s="185"/>
      <c r="T156" s="186"/>
      <c r="AT156" s="180" t="s">
        <v>132</v>
      </c>
      <c r="AU156" s="180" t="s">
        <v>80</v>
      </c>
      <c r="AV156" s="11" t="s">
        <v>80</v>
      </c>
      <c r="AW156" s="11" t="s">
        <v>4</v>
      </c>
      <c r="AX156" s="11" t="s">
        <v>22</v>
      </c>
      <c r="AY156" s="180" t="s">
        <v>116</v>
      </c>
    </row>
    <row r="157" spans="2:65" s="1" customFormat="1" ht="22.5" customHeight="1">
      <c r="B157" s="163"/>
      <c r="C157" s="164" t="s">
        <v>213</v>
      </c>
      <c r="D157" s="164" t="s">
        <v>119</v>
      </c>
      <c r="E157" s="165" t="s">
        <v>214</v>
      </c>
      <c r="F157" s="166" t="s">
        <v>215</v>
      </c>
      <c r="G157" s="167" t="s">
        <v>122</v>
      </c>
      <c r="H157" s="168">
        <v>14.736000000000001</v>
      </c>
      <c r="I157" s="169"/>
      <c r="J157" s="170">
        <f>ROUND(I157*H157,2)</f>
        <v>0</v>
      </c>
      <c r="K157" s="166" t="s">
        <v>123</v>
      </c>
      <c r="L157" s="34"/>
      <c r="M157" s="171" t="s">
        <v>20</v>
      </c>
      <c r="N157" s="172" t="s">
        <v>44</v>
      </c>
      <c r="O157" s="35"/>
      <c r="P157" s="173">
        <f>O157*H157</f>
        <v>0</v>
      </c>
      <c r="Q157" s="173">
        <v>8.2500000000000004E-3</v>
      </c>
      <c r="R157" s="173">
        <f>Q157*H157</f>
        <v>0.12157200000000001</v>
      </c>
      <c r="S157" s="173">
        <v>0</v>
      </c>
      <c r="T157" s="174">
        <f>S157*H157</f>
        <v>0</v>
      </c>
      <c r="AR157" s="17" t="s">
        <v>124</v>
      </c>
      <c r="AT157" s="17" t="s">
        <v>119</v>
      </c>
      <c r="AU157" s="17" t="s">
        <v>80</v>
      </c>
      <c r="AY157" s="17" t="s">
        <v>116</v>
      </c>
      <c r="BE157" s="175">
        <f>IF(N157="základní",J157,0)</f>
        <v>0</v>
      </c>
      <c r="BF157" s="175">
        <f>IF(N157="snížená",J157,0)</f>
        <v>0</v>
      </c>
      <c r="BG157" s="175">
        <f>IF(N157="zákl. přenesená",J157,0)</f>
        <v>0</v>
      </c>
      <c r="BH157" s="175">
        <f>IF(N157="sníž. přenesená",J157,0)</f>
        <v>0</v>
      </c>
      <c r="BI157" s="175">
        <f>IF(N157="nulová",J157,0)</f>
        <v>0</v>
      </c>
      <c r="BJ157" s="17" t="s">
        <v>22</v>
      </c>
      <c r="BK157" s="175">
        <f>ROUND(I157*H157,2)</f>
        <v>0</v>
      </c>
      <c r="BL157" s="17" t="s">
        <v>124</v>
      </c>
      <c r="BM157" s="17" t="s">
        <v>216</v>
      </c>
    </row>
    <row r="158" spans="2:65" s="1" customFormat="1" ht="27">
      <c r="B158" s="34"/>
      <c r="D158" s="176" t="s">
        <v>126</v>
      </c>
      <c r="F158" s="177" t="s">
        <v>217</v>
      </c>
      <c r="I158" s="137"/>
      <c r="L158" s="34"/>
      <c r="M158" s="63"/>
      <c r="N158" s="35"/>
      <c r="O158" s="35"/>
      <c r="P158" s="35"/>
      <c r="Q158" s="35"/>
      <c r="R158" s="35"/>
      <c r="S158" s="35"/>
      <c r="T158" s="64"/>
      <c r="AT158" s="17" t="s">
        <v>126</v>
      </c>
      <c r="AU158" s="17" t="s">
        <v>80</v>
      </c>
    </row>
    <row r="159" spans="2:65" s="1" customFormat="1" ht="162">
      <c r="B159" s="34"/>
      <c r="D159" s="176" t="s">
        <v>128</v>
      </c>
      <c r="F159" s="178" t="s">
        <v>218</v>
      </c>
      <c r="I159" s="137"/>
      <c r="L159" s="34"/>
      <c r="M159" s="63"/>
      <c r="N159" s="35"/>
      <c r="O159" s="35"/>
      <c r="P159" s="35"/>
      <c r="Q159" s="35"/>
      <c r="R159" s="35"/>
      <c r="S159" s="35"/>
      <c r="T159" s="64"/>
      <c r="AT159" s="17" t="s">
        <v>128</v>
      </c>
      <c r="AU159" s="17" t="s">
        <v>80</v>
      </c>
    </row>
    <row r="160" spans="2:65" s="1" customFormat="1" ht="27">
      <c r="B160" s="34"/>
      <c r="D160" s="176" t="s">
        <v>130</v>
      </c>
      <c r="F160" s="178" t="s">
        <v>219</v>
      </c>
      <c r="I160" s="137"/>
      <c r="L160" s="34"/>
      <c r="M160" s="63"/>
      <c r="N160" s="35"/>
      <c r="O160" s="35"/>
      <c r="P160" s="35"/>
      <c r="Q160" s="35"/>
      <c r="R160" s="35"/>
      <c r="S160" s="35"/>
      <c r="T160" s="64"/>
      <c r="AT160" s="17" t="s">
        <v>130</v>
      </c>
      <c r="AU160" s="17" t="s">
        <v>80</v>
      </c>
    </row>
    <row r="161" spans="2:65" s="11" customFormat="1">
      <c r="B161" s="179"/>
      <c r="D161" s="196" t="s">
        <v>132</v>
      </c>
      <c r="E161" s="209" t="s">
        <v>20</v>
      </c>
      <c r="F161" s="210" t="s">
        <v>133</v>
      </c>
      <c r="H161" s="211">
        <v>14.736000000000001</v>
      </c>
      <c r="I161" s="183"/>
      <c r="L161" s="179"/>
      <c r="M161" s="184"/>
      <c r="N161" s="185"/>
      <c r="O161" s="185"/>
      <c r="P161" s="185"/>
      <c r="Q161" s="185"/>
      <c r="R161" s="185"/>
      <c r="S161" s="185"/>
      <c r="T161" s="186"/>
      <c r="AT161" s="180" t="s">
        <v>132</v>
      </c>
      <c r="AU161" s="180" t="s">
        <v>80</v>
      </c>
      <c r="AV161" s="11" t="s">
        <v>80</v>
      </c>
      <c r="AW161" s="11" t="s">
        <v>37</v>
      </c>
      <c r="AX161" s="11" t="s">
        <v>22</v>
      </c>
      <c r="AY161" s="180" t="s">
        <v>116</v>
      </c>
    </row>
    <row r="162" spans="2:65" s="1" customFormat="1" ht="22.5" customHeight="1">
      <c r="B162" s="163"/>
      <c r="C162" s="212" t="s">
        <v>220</v>
      </c>
      <c r="D162" s="212" t="s">
        <v>187</v>
      </c>
      <c r="E162" s="213" t="s">
        <v>221</v>
      </c>
      <c r="F162" s="214" t="s">
        <v>222</v>
      </c>
      <c r="G162" s="215" t="s">
        <v>122</v>
      </c>
      <c r="H162" s="216">
        <v>15.031000000000001</v>
      </c>
      <c r="I162" s="217"/>
      <c r="J162" s="218">
        <f>ROUND(I162*H162,2)</f>
        <v>0</v>
      </c>
      <c r="K162" s="214" t="s">
        <v>123</v>
      </c>
      <c r="L162" s="219"/>
      <c r="M162" s="220" t="s">
        <v>20</v>
      </c>
      <c r="N162" s="221" t="s">
        <v>44</v>
      </c>
      <c r="O162" s="35"/>
      <c r="P162" s="173">
        <f>O162*H162</f>
        <v>0</v>
      </c>
      <c r="Q162" s="173">
        <v>3.4000000000000002E-4</v>
      </c>
      <c r="R162" s="173">
        <f>Q162*H162</f>
        <v>5.1105400000000002E-3</v>
      </c>
      <c r="S162" s="173">
        <v>0</v>
      </c>
      <c r="T162" s="174">
        <f>S162*H162</f>
        <v>0</v>
      </c>
      <c r="AR162" s="17" t="s">
        <v>186</v>
      </c>
      <c r="AT162" s="17" t="s">
        <v>187</v>
      </c>
      <c r="AU162" s="17" t="s">
        <v>80</v>
      </c>
      <c r="AY162" s="17" t="s">
        <v>116</v>
      </c>
      <c r="BE162" s="175">
        <f>IF(N162="základní",J162,0)</f>
        <v>0</v>
      </c>
      <c r="BF162" s="175">
        <f>IF(N162="snížená",J162,0)</f>
        <v>0</v>
      </c>
      <c r="BG162" s="175">
        <f>IF(N162="zákl. přenesená",J162,0)</f>
        <v>0</v>
      </c>
      <c r="BH162" s="175">
        <f>IF(N162="sníž. přenesená",J162,0)</f>
        <v>0</v>
      </c>
      <c r="BI162" s="175">
        <f>IF(N162="nulová",J162,0)</f>
        <v>0</v>
      </c>
      <c r="BJ162" s="17" t="s">
        <v>22</v>
      </c>
      <c r="BK162" s="175">
        <f>ROUND(I162*H162,2)</f>
        <v>0</v>
      </c>
      <c r="BL162" s="17" t="s">
        <v>124</v>
      </c>
      <c r="BM162" s="17" t="s">
        <v>223</v>
      </c>
    </row>
    <row r="163" spans="2:65" s="1" customFormat="1" ht="40.5">
      <c r="B163" s="34"/>
      <c r="D163" s="176" t="s">
        <v>126</v>
      </c>
      <c r="F163" s="177" t="s">
        <v>224</v>
      </c>
      <c r="I163" s="137"/>
      <c r="L163" s="34"/>
      <c r="M163" s="63"/>
      <c r="N163" s="35"/>
      <c r="O163" s="35"/>
      <c r="P163" s="35"/>
      <c r="Q163" s="35"/>
      <c r="R163" s="35"/>
      <c r="S163" s="35"/>
      <c r="T163" s="64"/>
      <c r="AT163" s="17" t="s">
        <v>126</v>
      </c>
      <c r="AU163" s="17" t="s">
        <v>80</v>
      </c>
    </row>
    <row r="164" spans="2:65" s="1" customFormat="1" ht="40.5">
      <c r="B164" s="34"/>
      <c r="D164" s="176" t="s">
        <v>130</v>
      </c>
      <c r="F164" s="178" t="s">
        <v>225</v>
      </c>
      <c r="I164" s="137"/>
      <c r="L164" s="34"/>
      <c r="M164" s="63"/>
      <c r="N164" s="35"/>
      <c r="O164" s="35"/>
      <c r="P164" s="35"/>
      <c r="Q164" s="35"/>
      <c r="R164" s="35"/>
      <c r="S164" s="35"/>
      <c r="T164" s="64"/>
      <c r="AT164" s="17" t="s">
        <v>130</v>
      </c>
      <c r="AU164" s="17" t="s">
        <v>80</v>
      </c>
    </row>
    <row r="165" spans="2:65" s="11" customFormat="1">
      <c r="B165" s="179"/>
      <c r="D165" s="196" t="s">
        <v>132</v>
      </c>
      <c r="F165" s="210" t="s">
        <v>226</v>
      </c>
      <c r="H165" s="211">
        <v>15.031000000000001</v>
      </c>
      <c r="I165" s="183"/>
      <c r="L165" s="179"/>
      <c r="M165" s="184"/>
      <c r="N165" s="185"/>
      <c r="O165" s="185"/>
      <c r="P165" s="185"/>
      <c r="Q165" s="185"/>
      <c r="R165" s="185"/>
      <c r="S165" s="185"/>
      <c r="T165" s="186"/>
      <c r="AT165" s="180" t="s">
        <v>132</v>
      </c>
      <c r="AU165" s="180" t="s">
        <v>80</v>
      </c>
      <c r="AV165" s="11" t="s">
        <v>80</v>
      </c>
      <c r="AW165" s="11" t="s">
        <v>4</v>
      </c>
      <c r="AX165" s="11" t="s">
        <v>22</v>
      </c>
      <c r="AY165" s="180" t="s">
        <v>116</v>
      </c>
    </row>
    <row r="166" spans="2:65" s="1" customFormat="1" ht="31.5" customHeight="1">
      <c r="B166" s="163"/>
      <c r="C166" s="164" t="s">
        <v>227</v>
      </c>
      <c r="D166" s="164" t="s">
        <v>119</v>
      </c>
      <c r="E166" s="165" t="s">
        <v>228</v>
      </c>
      <c r="F166" s="166" t="s">
        <v>229</v>
      </c>
      <c r="G166" s="167" t="s">
        <v>177</v>
      </c>
      <c r="H166" s="168">
        <v>45.494999999999997</v>
      </c>
      <c r="I166" s="169"/>
      <c r="J166" s="170">
        <f>ROUND(I166*H166,2)</f>
        <v>0</v>
      </c>
      <c r="K166" s="166" t="s">
        <v>123</v>
      </c>
      <c r="L166" s="34"/>
      <c r="M166" s="171" t="s">
        <v>20</v>
      </c>
      <c r="N166" s="172" t="s">
        <v>44</v>
      </c>
      <c r="O166" s="35"/>
      <c r="P166" s="173">
        <f>O166*H166</f>
        <v>0</v>
      </c>
      <c r="Q166" s="173">
        <v>1.6800000000000001E-3</v>
      </c>
      <c r="R166" s="173">
        <f>Q166*H166</f>
        <v>7.6431600000000002E-2</v>
      </c>
      <c r="S166" s="173">
        <v>0</v>
      </c>
      <c r="T166" s="174">
        <f>S166*H166</f>
        <v>0</v>
      </c>
      <c r="AR166" s="17" t="s">
        <v>124</v>
      </c>
      <c r="AT166" s="17" t="s">
        <v>119</v>
      </c>
      <c r="AU166" s="17" t="s">
        <v>80</v>
      </c>
      <c r="AY166" s="17" t="s">
        <v>116</v>
      </c>
      <c r="BE166" s="175">
        <f>IF(N166="základní",J166,0)</f>
        <v>0</v>
      </c>
      <c r="BF166" s="175">
        <f>IF(N166="snížená",J166,0)</f>
        <v>0</v>
      </c>
      <c r="BG166" s="175">
        <f>IF(N166="zákl. přenesená",J166,0)</f>
        <v>0</v>
      </c>
      <c r="BH166" s="175">
        <f>IF(N166="sníž. přenesená",J166,0)</f>
        <v>0</v>
      </c>
      <c r="BI166" s="175">
        <f>IF(N166="nulová",J166,0)</f>
        <v>0</v>
      </c>
      <c r="BJ166" s="17" t="s">
        <v>22</v>
      </c>
      <c r="BK166" s="175">
        <f>ROUND(I166*H166,2)</f>
        <v>0</v>
      </c>
      <c r="BL166" s="17" t="s">
        <v>124</v>
      </c>
      <c r="BM166" s="17" t="s">
        <v>230</v>
      </c>
    </row>
    <row r="167" spans="2:65" s="1" customFormat="1" ht="27">
      <c r="B167" s="34"/>
      <c r="D167" s="176" t="s">
        <v>126</v>
      </c>
      <c r="F167" s="177" t="s">
        <v>231</v>
      </c>
      <c r="I167" s="137"/>
      <c r="L167" s="34"/>
      <c r="M167" s="63"/>
      <c r="N167" s="35"/>
      <c r="O167" s="35"/>
      <c r="P167" s="35"/>
      <c r="Q167" s="35"/>
      <c r="R167" s="35"/>
      <c r="S167" s="35"/>
      <c r="T167" s="64"/>
      <c r="AT167" s="17" t="s">
        <v>126</v>
      </c>
      <c r="AU167" s="17" t="s">
        <v>80</v>
      </c>
    </row>
    <row r="168" spans="2:65" s="1" customFormat="1" ht="121.5">
      <c r="B168" s="34"/>
      <c r="D168" s="176" t="s">
        <v>128</v>
      </c>
      <c r="F168" s="178" t="s">
        <v>232</v>
      </c>
      <c r="I168" s="137"/>
      <c r="L168" s="34"/>
      <c r="M168" s="63"/>
      <c r="N168" s="35"/>
      <c r="O168" s="35"/>
      <c r="P168" s="35"/>
      <c r="Q168" s="35"/>
      <c r="R168" s="35"/>
      <c r="S168" s="35"/>
      <c r="T168" s="64"/>
      <c r="AT168" s="17" t="s">
        <v>128</v>
      </c>
      <c r="AU168" s="17" t="s">
        <v>80</v>
      </c>
    </row>
    <row r="169" spans="2:65" s="1" customFormat="1" ht="27">
      <c r="B169" s="34"/>
      <c r="D169" s="176" t="s">
        <v>130</v>
      </c>
      <c r="F169" s="178" t="s">
        <v>233</v>
      </c>
      <c r="I169" s="137"/>
      <c r="L169" s="34"/>
      <c r="M169" s="63"/>
      <c r="N169" s="35"/>
      <c r="O169" s="35"/>
      <c r="P169" s="35"/>
      <c r="Q169" s="35"/>
      <c r="R169" s="35"/>
      <c r="S169" s="35"/>
      <c r="T169" s="64"/>
      <c r="AT169" s="17" t="s">
        <v>130</v>
      </c>
      <c r="AU169" s="17" t="s">
        <v>80</v>
      </c>
    </row>
    <row r="170" spans="2:65" s="11" customFormat="1">
      <c r="B170" s="179"/>
      <c r="D170" s="176" t="s">
        <v>132</v>
      </c>
      <c r="E170" s="180" t="s">
        <v>20</v>
      </c>
      <c r="F170" s="181" t="s">
        <v>234</v>
      </c>
      <c r="H170" s="182">
        <v>33.119999999999997</v>
      </c>
      <c r="I170" s="183"/>
      <c r="L170" s="179"/>
      <c r="M170" s="184"/>
      <c r="N170" s="185"/>
      <c r="O170" s="185"/>
      <c r="P170" s="185"/>
      <c r="Q170" s="185"/>
      <c r="R170" s="185"/>
      <c r="S170" s="185"/>
      <c r="T170" s="186"/>
      <c r="AT170" s="180" t="s">
        <v>132</v>
      </c>
      <c r="AU170" s="180" t="s">
        <v>80</v>
      </c>
      <c r="AV170" s="11" t="s">
        <v>80</v>
      </c>
      <c r="AW170" s="11" t="s">
        <v>37</v>
      </c>
      <c r="AX170" s="11" t="s">
        <v>73</v>
      </c>
      <c r="AY170" s="180" t="s">
        <v>116</v>
      </c>
    </row>
    <row r="171" spans="2:65" s="11" customFormat="1">
      <c r="B171" s="179"/>
      <c r="D171" s="176" t="s">
        <v>132</v>
      </c>
      <c r="E171" s="180" t="s">
        <v>20</v>
      </c>
      <c r="F171" s="181" t="s">
        <v>165</v>
      </c>
      <c r="H171" s="182">
        <v>4.0110000000000001</v>
      </c>
      <c r="I171" s="183"/>
      <c r="L171" s="179"/>
      <c r="M171" s="184"/>
      <c r="N171" s="185"/>
      <c r="O171" s="185"/>
      <c r="P171" s="185"/>
      <c r="Q171" s="185"/>
      <c r="R171" s="185"/>
      <c r="S171" s="185"/>
      <c r="T171" s="186"/>
      <c r="AT171" s="180" t="s">
        <v>132</v>
      </c>
      <c r="AU171" s="180" t="s">
        <v>80</v>
      </c>
      <c r="AV171" s="11" t="s">
        <v>80</v>
      </c>
      <c r="AW171" s="11" t="s">
        <v>37</v>
      </c>
      <c r="AX171" s="11" t="s">
        <v>73</v>
      </c>
      <c r="AY171" s="180" t="s">
        <v>116</v>
      </c>
    </row>
    <row r="172" spans="2:65" s="11" customFormat="1">
      <c r="B172" s="179"/>
      <c r="D172" s="176" t="s">
        <v>132</v>
      </c>
      <c r="E172" s="180" t="s">
        <v>20</v>
      </c>
      <c r="F172" s="181" t="s">
        <v>144</v>
      </c>
      <c r="H172" s="182">
        <v>8.3640000000000008</v>
      </c>
      <c r="I172" s="183"/>
      <c r="L172" s="179"/>
      <c r="M172" s="184"/>
      <c r="N172" s="185"/>
      <c r="O172" s="185"/>
      <c r="P172" s="185"/>
      <c r="Q172" s="185"/>
      <c r="R172" s="185"/>
      <c r="S172" s="185"/>
      <c r="T172" s="186"/>
      <c r="AT172" s="180" t="s">
        <v>132</v>
      </c>
      <c r="AU172" s="180" t="s">
        <v>80</v>
      </c>
      <c r="AV172" s="11" t="s">
        <v>80</v>
      </c>
      <c r="AW172" s="11" t="s">
        <v>37</v>
      </c>
      <c r="AX172" s="11" t="s">
        <v>73</v>
      </c>
      <c r="AY172" s="180" t="s">
        <v>116</v>
      </c>
    </row>
    <row r="173" spans="2:65" s="12" customFormat="1">
      <c r="B173" s="187"/>
      <c r="D173" s="196" t="s">
        <v>132</v>
      </c>
      <c r="E173" s="197" t="s">
        <v>20</v>
      </c>
      <c r="F173" s="198" t="s">
        <v>135</v>
      </c>
      <c r="H173" s="199">
        <v>45.494999999999997</v>
      </c>
      <c r="I173" s="191"/>
      <c r="L173" s="187"/>
      <c r="M173" s="192"/>
      <c r="N173" s="193"/>
      <c r="O173" s="193"/>
      <c r="P173" s="193"/>
      <c r="Q173" s="193"/>
      <c r="R173" s="193"/>
      <c r="S173" s="193"/>
      <c r="T173" s="194"/>
      <c r="AT173" s="195" t="s">
        <v>132</v>
      </c>
      <c r="AU173" s="195" t="s">
        <v>80</v>
      </c>
      <c r="AV173" s="12" t="s">
        <v>124</v>
      </c>
      <c r="AW173" s="12" t="s">
        <v>37</v>
      </c>
      <c r="AX173" s="12" t="s">
        <v>22</v>
      </c>
      <c r="AY173" s="195" t="s">
        <v>116</v>
      </c>
    </row>
    <row r="174" spans="2:65" s="1" customFormat="1" ht="22.5" customHeight="1">
      <c r="B174" s="163"/>
      <c r="C174" s="212" t="s">
        <v>8</v>
      </c>
      <c r="D174" s="212" t="s">
        <v>187</v>
      </c>
      <c r="E174" s="213" t="s">
        <v>235</v>
      </c>
      <c r="F174" s="214" t="s">
        <v>236</v>
      </c>
      <c r="G174" s="215" t="s">
        <v>122</v>
      </c>
      <c r="H174" s="216">
        <v>40.936999999999998</v>
      </c>
      <c r="I174" s="217"/>
      <c r="J174" s="218">
        <f>ROUND(I174*H174,2)</f>
        <v>0</v>
      </c>
      <c r="K174" s="214" t="s">
        <v>178</v>
      </c>
      <c r="L174" s="219"/>
      <c r="M174" s="220" t="s">
        <v>20</v>
      </c>
      <c r="N174" s="221" t="s">
        <v>44</v>
      </c>
      <c r="O174" s="35"/>
      <c r="P174" s="173">
        <f>O174*H174</f>
        <v>0</v>
      </c>
      <c r="Q174" s="173">
        <v>5.1000000000000004E-4</v>
      </c>
      <c r="R174" s="173">
        <f>Q174*H174</f>
        <v>2.087787E-2</v>
      </c>
      <c r="S174" s="173">
        <v>0</v>
      </c>
      <c r="T174" s="174">
        <f>S174*H174</f>
        <v>0</v>
      </c>
      <c r="AR174" s="17" t="s">
        <v>186</v>
      </c>
      <c r="AT174" s="17" t="s">
        <v>187</v>
      </c>
      <c r="AU174" s="17" t="s">
        <v>80</v>
      </c>
      <c r="AY174" s="17" t="s">
        <v>116</v>
      </c>
      <c r="BE174" s="175">
        <f>IF(N174="základní",J174,0)</f>
        <v>0</v>
      </c>
      <c r="BF174" s="175">
        <f>IF(N174="snížená",J174,0)</f>
        <v>0</v>
      </c>
      <c r="BG174" s="175">
        <f>IF(N174="zákl. přenesená",J174,0)</f>
        <v>0</v>
      </c>
      <c r="BH174" s="175">
        <f>IF(N174="sníž. přenesená",J174,0)</f>
        <v>0</v>
      </c>
      <c r="BI174" s="175">
        <f>IF(N174="nulová",J174,0)</f>
        <v>0</v>
      </c>
      <c r="BJ174" s="17" t="s">
        <v>22</v>
      </c>
      <c r="BK174" s="175">
        <f>ROUND(I174*H174,2)</f>
        <v>0</v>
      </c>
      <c r="BL174" s="17" t="s">
        <v>124</v>
      </c>
      <c r="BM174" s="17" t="s">
        <v>237</v>
      </c>
    </row>
    <row r="175" spans="2:65" s="1" customFormat="1" ht="40.5">
      <c r="B175" s="34"/>
      <c r="D175" s="176" t="s">
        <v>126</v>
      </c>
      <c r="F175" s="177" t="s">
        <v>238</v>
      </c>
      <c r="I175" s="137"/>
      <c r="L175" s="34"/>
      <c r="M175" s="63"/>
      <c r="N175" s="35"/>
      <c r="O175" s="35"/>
      <c r="P175" s="35"/>
      <c r="Q175" s="35"/>
      <c r="R175" s="35"/>
      <c r="S175" s="35"/>
      <c r="T175" s="64"/>
      <c r="AT175" s="17" t="s">
        <v>126</v>
      </c>
      <c r="AU175" s="17" t="s">
        <v>80</v>
      </c>
    </row>
    <row r="176" spans="2:65" s="1" customFormat="1" ht="40.5">
      <c r="B176" s="34"/>
      <c r="D176" s="176" t="s">
        <v>130</v>
      </c>
      <c r="F176" s="178" t="s">
        <v>239</v>
      </c>
      <c r="I176" s="137"/>
      <c r="L176" s="34"/>
      <c r="M176" s="63"/>
      <c r="N176" s="35"/>
      <c r="O176" s="35"/>
      <c r="P176" s="35"/>
      <c r="Q176" s="35"/>
      <c r="R176" s="35"/>
      <c r="S176" s="35"/>
      <c r="T176" s="64"/>
      <c r="AT176" s="17" t="s">
        <v>130</v>
      </c>
      <c r="AU176" s="17" t="s">
        <v>80</v>
      </c>
    </row>
    <row r="177" spans="2:65" s="11" customFormat="1">
      <c r="B177" s="179"/>
      <c r="D177" s="176" t="s">
        <v>132</v>
      </c>
      <c r="E177" s="180" t="s">
        <v>20</v>
      </c>
      <c r="F177" s="181" t="s">
        <v>240</v>
      </c>
      <c r="H177" s="182">
        <v>24.84</v>
      </c>
      <c r="I177" s="183"/>
      <c r="L177" s="179"/>
      <c r="M177" s="184"/>
      <c r="N177" s="185"/>
      <c r="O177" s="185"/>
      <c r="P177" s="185"/>
      <c r="Q177" s="185"/>
      <c r="R177" s="185"/>
      <c r="S177" s="185"/>
      <c r="T177" s="186"/>
      <c r="AT177" s="180" t="s">
        <v>132</v>
      </c>
      <c r="AU177" s="180" t="s">
        <v>80</v>
      </c>
      <c r="AV177" s="11" t="s">
        <v>80</v>
      </c>
      <c r="AW177" s="11" t="s">
        <v>37</v>
      </c>
      <c r="AX177" s="11" t="s">
        <v>73</v>
      </c>
      <c r="AY177" s="180" t="s">
        <v>116</v>
      </c>
    </row>
    <row r="178" spans="2:65" s="11" customFormat="1">
      <c r="B178" s="179"/>
      <c r="D178" s="176" t="s">
        <v>132</v>
      </c>
      <c r="E178" s="180" t="s">
        <v>20</v>
      </c>
      <c r="F178" s="181" t="s">
        <v>165</v>
      </c>
      <c r="H178" s="182">
        <v>4.0110000000000001</v>
      </c>
      <c r="I178" s="183"/>
      <c r="L178" s="179"/>
      <c r="M178" s="184"/>
      <c r="N178" s="185"/>
      <c r="O178" s="185"/>
      <c r="P178" s="185"/>
      <c r="Q178" s="185"/>
      <c r="R178" s="185"/>
      <c r="S178" s="185"/>
      <c r="T178" s="186"/>
      <c r="AT178" s="180" t="s">
        <v>132</v>
      </c>
      <c r="AU178" s="180" t="s">
        <v>80</v>
      </c>
      <c r="AV178" s="11" t="s">
        <v>80</v>
      </c>
      <c r="AW178" s="11" t="s">
        <v>37</v>
      </c>
      <c r="AX178" s="11" t="s">
        <v>73</v>
      </c>
      <c r="AY178" s="180" t="s">
        <v>116</v>
      </c>
    </row>
    <row r="179" spans="2:65" s="11" customFormat="1">
      <c r="B179" s="179"/>
      <c r="D179" s="176" t="s">
        <v>132</v>
      </c>
      <c r="E179" s="180" t="s">
        <v>20</v>
      </c>
      <c r="F179" s="181" t="s">
        <v>144</v>
      </c>
      <c r="H179" s="182">
        <v>8.3640000000000008</v>
      </c>
      <c r="I179" s="183"/>
      <c r="L179" s="179"/>
      <c r="M179" s="184"/>
      <c r="N179" s="185"/>
      <c r="O179" s="185"/>
      <c r="P179" s="185"/>
      <c r="Q179" s="185"/>
      <c r="R179" s="185"/>
      <c r="S179" s="185"/>
      <c r="T179" s="186"/>
      <c r="AT179" s="180" t="s">
        <v>132</v>
      </c>
      <c r="AU179" s="180" t="s">
        <v>80</v>
      </c>
      <c r="AV179" s="11" t="s">
        <v>80</v>
      </c>
      <c r="AW179" s="11" t="s">
        <v>37</v>
      </c>
      <c r="AX179" s="11" t="s">
        <v>73</v>
      </c>
      <c r="AY179" s="180" t="s">
        <v>116</v>
      </c>
    </row>
    <row r="180" spans="2:65" s="12" customFormat="1">
      <c r="B180" s="187"/>
      <c r="D180" s="176" t="s">
        <v>132</v>
      </c>
      <c r="E180" s="188" t="s">
        <v>20</v>
      </c>
      <c r="F180" s="189" t="s">
        <v>135</v>
      </c>
      <c r="H180" s="190">
        <v>37.215000000000003</v>
      </c>
      <c r="I180" s="191"/>
      <c r="L180" s="187"/>
      <c r="M180" s="192"/>
      <c r="N180" s="193"/>
      <c r="O180" s="193"/>
      <c r="P180" s="193"/>
      <c r="Q180" s="193"/>
      <c r="R180" s="193"/>
      <c r="S180" s="193"/>
      <c r="T180" s="194"/>
      <c r="AT180" s="195" t="s">
        <v>132</v>
      </c>
      <c r="AU180" s="195" t="s">
        <v>80</v>
      </c>
      <c r="AV180" s="12" t="s">
        <v>124</v>
      </c>
      <c r="AW180" s="12" t="s">
        <v>37</v>
      </c>
      <c r="AX180" s="12" t="s">
        <v>22</v>
      </c>
      <c r="AY180" s="195" t="s">
        <v>116</v>
      </c>
    </row>
    <row r="181" spans="2:65" s="11" customFormat="1">
      <c r="B181" s="179"/>
      <c r="D181" s="196" t="s">
        <v>132</v>
      </c>
      <c r="F181" s="210" t="s">
        <v>241</v>
      </c>
      <c r="H181" s="211">
        <v>40.936999999999998</v>
      </c>
      <c r="I181" s="183"/>
      <c r="L181" s="179"/>
      <c r="M181" s="184"/>
      <c r="N181" s="185"/>
      <c r="O181" s="185"/>
      <c r="P181" s="185"/>
      <c r="Q181" s="185"/>
      <c r="R181" s="185"/>
      <c r="S181" s="185"/>
      <c r="T181" s="186"/>
      <c r="AT181" s="180" t="s">
        <v>132</v>
      </c>
      <c r="AU181" s="180" t="s">
        <v>80</v>
      </c>
      <c r="AV181" s="11" t="s">
        <v>80</v>
      </c>
      <c r="AW181" s="11" t="s">
        <v>4</v>
      </c>
      <c r="AX181" s="11" t="s">
        <v>22</v>
      </c>
      <c r="AY181" s="180" t="s">
        <v>116</v>
      </c>
    </row>
    <row r="182" spans="2:65" s="1" customFormat="1" ht="22.5" customHeight="1">
      <c r="B182" s="163"/>
      <c r="C182" s="212" t="s">
        <v>242</v>
      </c>
      <c r="D182" s="212" t="s">
        <v>187</v>
      </c>
      <c r="E182" s="213" t="s">
        <v>243</v>
      </c>
      <c r="F182" s="214" t="s">
        <v>244</v>
      </c>
      <c r="G182" s="215" t="s">
        <v>122</v>
      </c>
      <c r="H182" s="216">
        <v>9.1080000000000005</v>
      </c>
      <c r="I182" s="217"/>
      <c r="J182" s="218">
        <f>ROUND(I182*H182,2)</f>
        <v>0</v>
      </c>
      <c r="K182" s="214" t="s">
        <v>178</v>
      </c>
      <c r="L182" s="219"/>
      <c r="M182" s="220" t="s">
        <v>20</v>
      </c>
      <c r="N182" s="221" t="s">
        <v>44</v>
      </c>
      <c r="O182" s="35"/>
      <c r="P182" s="173">
        <f>O182*H182</f>
        <v>0</v>
      </c>
      <c r="Q182" s="173">
        <v>8.9999999999999998E-4</v>
      </c>
      <c r="R182" s="173">
        <f>Q182*H182</f>
        <v>8.1972E-3</v>
      </c>
      <c r="S182" s="173">
        <v>0</v>
      </c>
      <c r="T182" s="174">
        <f>S182*H182</f>
        <v>0</v>
      </c>
      <c r="AR182" s="17" t="s">
        <v>186</v>
      </c>
      <c r="AT182" s="17" t="s">
        <v>187</v>
      </c>
      <c r="AU182" s="17" t="s">
        <v>80</v>
      </c>
      <c r="AY182" s="17" t="s">
        <v>116</v>
      </c>
      <c r="BE182" s="175">
        <f>IF(N182="základní",J182,0)</f>
        <v>0</v>
      </c>
      <c r="BF182" s="175">
        <f>IF(N182="snížená",J182,0)</f>
        <v>0</v>
      </c>
      <c r="BG182" s="175">
        <f>IF(N182="zákl. přenesená",J182,0)</f>
        <v>0</v>
      </c>
      <c r="BH182" s="175">
        <f>IF(N182="sníž. přenesená",J182,0)</f>
        <v>0</v>
      </c>
      <c r="BI182" s="175">
        <f>IF(N182="nulová",J182,0)</f>
        <v>0</v>
      </c>
      <c r="BJ182" s="17" t="s">
        <v>22</v>
      </c>
      <c r="BK182" s="175">
        <f>ROUND(I182*H182,2)</f>
        <v>0</v>
      </c>
      <c r="BL182" s="17" t="s">
        <v>124</v>
      </c>
      <c r="BM182" s="17" t="s">
        <v>245</v>
      </c>
    </row>
    <row r="183" spans="2:65" s="1" customFormat="1" ht="40.5">
      <c r="B183" s="34"/>
      <c r="D183" s="176" t="s">
        <v>126</v>
      </c>
      <c r="F183" s="177" t="s">
        <v>246</v>
      </c>
      <c r="I183" s="137"/>
      <c r="L183" s="34"/>
      <c r="M183" s="63"/>
      <c r="N183" s="35"/>
      <c r="O183" s="35"/>
      <c r="P183" s="35"/>
      <c r="Q183" s="35"/>
      <c r="R183" s="35"/>
      <c r="S183" s="35"/>
      <c r="T183" s="64"/>
      <c r="AT183" s="17" t="s">
        <v>126</v>
      </c>
      <c r="AU183" s="17" t="s">
        <v>80</v>
      </c>
    </row>
    <row r="184" spans="2:65" s="1" customFormat="1" ht="40.5">
      <c r="B184" s="34"/>
      <c r="D184" s="176" t="s">
        <v>130</v>
      </c>
      <c r="F184" s="178" t="s">
        <v>247</v>
      </c>
      <c r="I184" s="137"/>
      <c r="L184" s="34"/>
      <c r="M184" s="63"/>
      <c r="N184" s="35"/>
      <c r="O184" s="35"/>
      <c r="P184" s="35"/>
      <c r="Q184" s="35"/>
      <c r="R184" s="35"/>
      <c r="S184" s="35"/>
      <c r="T184" s="64"/>
      <c r="AT184" s="17" t="s">
        <v>130</v>
      </c>
      <c r="AU184" s="17" t="s">
        <v>80</v>
      </c>
    </row>
    <row r="185" spans="2:65" s="11" customFormat="1">
      <c r="B185" s="179"/>
      <c r="D185" s="176" t="s">
        <v>132</v>
      </c>
      <c r="E185" s="180" t="s">
        <v>20</v>
      </c>
      <c r="F185" s="181" t="s">
        <v>248</v>
      </c>
      <c r="H185" s="182">
        <v>8.2799999999999994</v>
      </c>
      <c r="I185" s="183"/>
      <c r="L185" s="179"/>
      <c r="M185" s="184"/>
      <c r="N185" s="185"/>
      <c r="O185" s="185"/>
      <c r="P185" s="185"/>
      <c r="Q185" s="185"/>
      <c r="R185" s="185"/>
      <c r="S185" s="185"/>
      <c r="T185" s="186"/>
      <c r="AT185" s="180" t="s">
        <v>132</v>
      </c>
      <c r="AU185" s="180" t="s">
        <v>80</v>
      </c>
      <c r="AV185" s="11" t="s">
        <v>80</v>
      </c>
      <c r="AW185" s="11" t="s">
        <v>37</v>
      </c>
      <c r="AX185" s="11" t="s">
        <v>22</v>
      </c>
      <c r="AY185" s="180" t="s">
        <v>116</v>
      </c>
    </row>
    <row r="186" spans="2:65" s="11" customFormat="1">
      <c r="B186" s="179"/>
      <c r="D186" s="196" t="s">
        <v>132</v>
      </c>
      <c r="F186" s="210" t="s">
        <v>249</v>
      </c>
      <c r="H186" s="211">
        <v>9.1080000000000005</v>
      </c>
      <c r="I186" s="183"/>
      <c r="L186" s="179"/>
      <c r="M186" s="184"/>
      <c r="N186" s="185"/>
      <c r="O186" s="185"/>
      <c r="P186" s="185"/>
      <c r="Q186" s="185"/>
      <c r="R186" s="185"/>
      <c r="S186" s="185"/>
      <c r="T186" s="186"/>
      <c r="AT186" s="180" t="s">
        <v>132</v>
      </c>
      <c r="AU186" s="180" t="s">
        <v>80</v>
      </c>
      <c r="AV186" s="11" t="s">
        <v>80</v>
      </c>
      <c r="AW186" s="11" t="s">
        <v>4</v>
      </c>
      <c r="AX186" s="11" t="s">
        <v>22</v>
      </c>
      <c r="AY186" s="180" t="s">
        <v>116</v>
      </c>
    </row>
    <row r="187" spans="2:65" s="1" customFormat="1" ht="22.5" customHeight="1">
      <c r="B187" s="163"/>
      <c r="C187" s="212" t="s">
        <v>250</v>
      </c>
      <c r="D187" s="212" t="s">
        <v>187</v>
      </c>
      <c r="E187" s="213" t="s">
        <v>251</v>
      </c>
      <c r="F187" s="214" t="s">
        <v>252</v>
      </c>
      <c r="G187" s="215" t="s">
        <v>122</v>
      </c>
      <c r="H187" s="216">
        <v>9.1080000000000005</v>
      </c>
      <c r="I187" s="217"/>
      <c r="J187" s="218">
        <f>ROUND(I187*H187,2)</f>
        <v>0</v>
      </c>
      <c r="K187" s="214" t="s">
        <v>178</v>
      </c>
      <c r="L187" s="219"/>
      <c r="M187" s="220" t="s">
        <v>20</v>
      </c>
      <c r="N187" s="221" t="s">
        <v>44</v>
      </c>
      <c r="O187" s="35"/>
      <c r="P187" s="173">
        <f>O187*H187</f>
        <v>0</v>
      </c>
      <c r="Q187" s="173">
        <v>3.8000000000000002E-4</v>
      </c>
      <c r="R187" s="173">
        <f>Q187*H187</f>
        <v>3.4610400000000003E-3</v>
      </c>
      <c r="S187" s="173">
        <v>0</v>
      </c>
      <c r="T187" s="174">
        <f>S187*H187</f>
        <v>0</v>
      </c>
      <c r="AR187" s="17" t="s">
        <v>186</v>
      </c>
      <c r="AT187" s="17" t="s">
        <v>187</v>
      </c>
      <c r="AU187" s="17" t="s">
        <v>80</v>
      </c>
      <c r="AY187" s="17" t="s">
        <v>116</v>
      </c>
      <c r="BE187" s="175">
        <f>IF(N187="základní",J187,0)</f>
        <v>0</v>
      </c>
      <c r="BF187" s="175">
        <f>IF(N187="snížená",J187,0)</f>
        <v>0</v>
      </c>
      <c r="BG187" s="175">
        <f>IF(N187="zákl. přenesená",J187,0)</f>
        <v>0</v>
      </c>
      <c r="BH187" s="175">
        <f>IF(N187="sníž. přenesená",J187,0)</f>
        <v>0</v>
      </c>
      <c r="BI187" s="175">
        <f>IF(N187="nulová",J187,0)</f>
        <v>0</v>
      </c>
      <c r="BJ187" s="17" t="s">
        <v>22</v>
      </c>
      <c r="BK187" s="175">
        <f>ROUND(I187*H187,2)</f>
        <v>0</v>
      </c>
      <c r="BL187" s="17" t="s">
        <v>124</v>
      </c>
      <c r="BM187" s="17" t="s">
        <v>253</v>
      </c>
    </row>
    <row r="188" spans="2:65" s="1" customFormat="1" ht="27">
      <c r="B188" s="34"/>
      <c r="D188" s="176" t="s">
        <v>126</v>
      </c>
      <c r="F188" s="177" t="s">
        <v>254</v>
      </c>
      <c r="I188" s="137"/>
      <c r="L188" s="34"/>
      <c r="M188" s="63"/>
      <c r="N188" s="35"/>
      <c r="O188" s="35"/>
      <c r="P188" s="35"/>
      <c r="Q188" s="35"/>
      <c r="R188" s="35"/>
      <c r="S188" s="35"/>
      <c r="T188" s="64"/>
      <c r="AT188" s="17" t="s">
        <v>126</v>
      </c>
      <c r="AU188" s="17" t="s">
        <v>80</v>
      </c>
    </row>
    <row r="189" spans="2:65" s="1" customFormat="1" ht="94.5">
      <c r="B189" s="34"/>
      <c r="D189" s="176" t="s">
        <v>130</v>
      </c>
      <c r="F189" s="178" t="s">
        <v>255</v>
      </c>
      <c r="I189" s="137"/>
      <c r="L189" s="34"/>
      <c r="M189" s="63"/>
      <c r="N189" s="35"/>
      <c r="O189" s="35"/>
      <c r="P189" s="35"/>
      <c r="Q189" s="35"/>
      <c r="R189" s="35"/>
      <c r="S189" s="35"/>
      <c r="T189" s="64"/>
      <c r="AT189" s="17" t="s">
        <v>130</v>
      </c>
      <c r="AU189" s="17" t="s">
        <v>80</v>
      </c>
    </row>
    <row r="190" spans="2:65" s="11" customFormat="1">
      <c r="B190" s="179"/>
      <c r="D190" s="176" t="s">
        <v>132</v>
      </c>
      <c r="E190" s="180" t="s">
        <v>20</v>
      </c>
      <c r="F190" s="181" t="s">
        <v>248</v>
      </c>
      <c r="H190" s="182">
        <v>8.2799999999999994</v>
      </c>
      <c r="I190" s="183"/>
      <c r="L190" s="179"/>
      <c r="M190" s="184"/>
      <c r="N190" s="185"/>
      <c r="O190" s="185"/>
      <c r="P190" s="185"/>
      <c r="Q190" s="185"/>
      <c r="R190" s="185"/>
      <c r="S190" s="185"/>
      <c r="T190" s="186"/>
      <c r="AT190" s="180" t="s">
        <v>132</v>
      </c>
      <c r="AU190" s="180" t="s">
        <v>80</v>
      </c>
      <c r="AV190" s="11" t="s">
        <v>80</v>
      </c>
      <c r="AW190" s="11" t="s">
        <v>37</v>
      </c>
      <c r="AX190" s="11" t="s">
        <v>22</v>
      </c>
      <c r="AY190" s="180" t="s">
        <v>116</v>
      </c>
    </row>
    <row r="191" spans="2:65" s="11" customFormat="1">
      <c r="B191" s="179"/>
      <c r="D191" s="196" t="s">
        <v>132</v>
      </c>
      <c r="F191" s="210" t="s">
        <v>249</v>
      </c>
      <c r="H191" s="211">
        <v>9.1080000000000005</v>
      </c>
      <c r="I191" s="183"/>
      <c r="L191" s="179"/>
      <c r="M191" s="184"/>
      <c r="N191" s="185"/>
      <c r="O191" s="185"/>
      <c r="P191" s="185"/>
      <c r="Q191" s="185"/>
      <c r="R191" s="185"/>
      <c r="S191" s="185"/>
      <c r="T191" s="186"/>
      <c r="AT191" s="180" t="s">
        <v>132</v>
      </c>
      <c r="AU191" s="180" t="s">
        <v>80</v>
      </c>
      <c r="AV191" s="11" t="s">
        <v>80</v>
      </c>
      <c r="AW191" s="11" t="s">
        <v>4</v>
      </c>
      <c r="AX191" s="11" t="s">
        <v>22</v>
      </c>
      <c r="AY191" s="180" t="s">
        <v>116</v>
      </c>
    </row>
    <row r="192" spans="2:65" s="1" customFormat="1" ht="22.5" customHeight="1">
      <c r="B192" s="163"/>
      <c r="C192" s="164" t="s">
        <v>256</v>
      </c>
      <c r="D192" s="164" t="s">
        <v>119</v>
      </c>
      <c r="E192" s="165" t="s">
        <v>257</v>
      </c>
      <c r="F192" s="166" t="s">
        <v>258</v>
      </c>
      <c r="G192" s="167" t="s">
        <v>122</v>
      </c>
      <c r="H192" s="168">
        <v>14.736000000000001</v>
      </c>
      <c r="I192" s="169"/>
      <c r="J192" s="170">
        <f>ROUND(I192*H192,2)</f>
        <v>0</v>
      </c>
      <c r="K192" s="166" t="s">
        <v>123</v>
      </c>
      <c r="L192" s="34"/>
      <c r="M192" s="171" t="s">
        <v>20</v>
      </c>
      <c r="N192" s="172" t="s">
        <v>44</v>
      </c>
      <c r="O192" s="35"/>
      <c r="P192" s="173">
        <f>O192*H192</f>
        <v>0</v>
      </c>
      <c r="Q192" s="173">
        <v>2.6360000000000001E-2</v>
      </c>
      <c r="R192" s="173">
        <f>Q192*H192</f>
        <v>0.38844096000000006</v>
      </c>
      <c r="S192" s="173">
        <v>0</v>
      </c>
      <c r="T192" s="174">
        <f>S192*H192</f>
        <v>0</v>
      </c>
      <c r="AR192" s="17" t="s">
        <v>124</v>
      </c>
      <c r="AT192" s="17" t="s">
        <v>119</v>
      </c>
      <c r="AU192" s="17" t="s">
        <v>80</v>
      </c>
      <c r="AY192" s="17" t="s">
        <v>116</v>
      </c>
      <c r="BE192" s="175">
        <f>IF(N192="základní",J192,0)</f>
        <v>0</v>
      </c>
      <c r="BF192" s="175">
        <f>IF(N192="snížená",J192,0)</f>
        <v>0</v>
      </c>
      <c r="BG192" s="175">
        <f>IF(N192="zákl. přenesená",J192,0)</f>
        <v>0</v>
      </c>
      <c r="BH192" s="175">
        <f>IF(N192="sníž. přenesená",J192,0)</f>
        <v>0</v>
      </c>
      <c r="BI192" s="175">
        <f>IF(N192="nulová",J192,0)</f>
        <v>0</v>
      </c>
      <c r="BJ192" s="17" t="s">
        <v>22</v>
      </c>
      <c r="BK192" s="175">
        <f>ROUND(I192*H192,2)</f>
        <v>0</v>
      </c>
      <c r="BL192" s="17" t="s">
        <v>124</v>
      </c>
      <c r="BM192" s="17" t="s">
        <v>259</v>
      </c>
    </row>
    <row r="193" spans="2:65" s="1" customFormat="1" ht="27">
      <c r="B193" s="34"/>
      <c r="D193" s="176" t="s">
        <v>126</v>
      </c>
      <c r="F193" s="177" t="s">
        <v>260</v>
      </c>
      <c r="I193" s="137"/>
      <c r="L193" s="34"/>
      <c r="M193" s="63"/>
      <c r="N193" s="35"/>
      <c r="O193" s="35"/>
      <c r="P193" s="35"/>
      <c r="Q193" s="35"/>
      <c r="R193" s="35"/>
      <c r="S193" s="35"/>
      <c r="T193" s="64"/>
      <c r="AT193" s="17" t="s">
        <v>126</v>
      </c>
      <c r="AU193" s="17" t="s">
        <v>80</v>
      </c>
    </row>
    <row r="194" spans="2:65" s="1" customFormat="1" ht="54">
      <c r="B194" s="34"/>
      <c r="D194" s="176" t="s">
        <v>128</v>
      </c>
      <c r="F194" s="178" t="s">
        <v>261</v>
      </c>
      <c r="I194" s="137"/>
      <c r="L194" s="34"/>
      <c r="M194" s="63"/>
      <c r="N194" s="35"/>
      <c r="O194" s="35"/>
      <c r="P194" s="35"/>
      <c r="Q194" s="35"/>
      <c r="R194" s="35"/>
      <c r="S194" s="35"/>
      <c r="T194" s="64"/>
      <c r="AT194" s="17" t="s">
        <v>128</v>
      </c>
      <c r="AU194" s="17" t="s">
        <v>80</v>
      </c>
    </row>
    <row r="195" spans="2:65" s="1" customFormat="1" ht="27">
      <c r="B195" s="34"/>
      <c r="D195" s="196" t="s">
        <v>130</v>
      </c>
      <c r="F195" s="200" t="s">
        <v>262</v>
      </c>
      <c r="I195" s="137"/>
      <c r="L195" s="34"/>
      <c r="M195" s="63"/>
      <c r="N195" s="35"/>
      <c r="O195" s="35"/>
      <c r="P195" s="35"/>
      <c r="Q195" s="35"/>
      <c r="R195" s="35"/>
      <c r="S195" s="35"/>
      <c r="T195" s="64"/>
      <c r="AT195" s="17" t="s">
        <v>130</v>
      </c>
      <c r="AU195" s="17" t="s">
        <v>80</v>
      </c>
    </row>
    <row r="196" spans="2:65" s="1" customFormat="1" ht="22.5" customHeight="1">
      <c r="B196" s="163"/>
      <c r="C196" s="164" t="s">
        <v>263</v>
      </c>
      <c r="D196" s="164" t="s">
        <v>119</v>
      </c>
      <c r="E196" s="165" t="s">
        <v>264</v>
      </c>
      <c r="F196" s="166" t="s">
        <v>265</v>
      </c>
      <c r="G196" s="167" t="s">
        <v>122</v>
      </c>
      <c r="H196" s="168">
        <v>101.83</v>
      </c>
      <c r="I196" s="169"/>
      <c r="J196" s="170">
        <f>ROUND(I196*H196,2)</f>
        <v>0</v>
      </c>
      <c r="K196" s="166" t="s">
        <v>123</v>
      </c>
      <c r="L196" s="34"/>
      <c r="M196" s="171" t="s">
        <v>20</v>
      </c>
      <c r="N196" s="172" t="s">
        <v>44</v>
      </c>
      <c r="O196" s="35"/>
      <c r="P196" s="173">
        <f>O196*H196</f>
        <v>0</v>
      </c>
      <c r="Q196" s="173">
        <v>1.2E-4</v>
      </c>
      <c r="R196" s="173">
        <f>Q196*H196</f>
        <v>1.2219600000000001E-2</v>
      </c>
      <c r="S196" s="173">
        <v>0</v>
      </c>
      <c r="T196" s="174">
        <f>S196*H196</f>
        <v>0</v>
      </c>
      <c r="AR196" s="17" t="s">
        <v>124</v>
      </c>
      <c r="AT196" s="17" t="s">
        <v>119</v>
      </c>
      <c r="AU196" s="17" t="s">
        <v>80</v>
      </c>
      <c r="AY196" s="17" t="s">
        <v>116</v>
      </c>
      <c r="BE196" s="175">
        <f>IF(N196="základní",J196,0)</f>
        <v>0</v>
      </c>
      <c r="BF196" s="175">
        <f>IF(N196="snížená",J196,0)</f>
        <v>0</v>
      </c>
      <c r="BG196" s="175">
        <f>IF(N196="zákl. přenesená",J196,0)</f>
        <v>0</v>
      </c>
      <c r="BH196" s="175">
        <f>IF(N196="sníž. přenesená",J196,0)</f>
        <v>0</v>
      </c>
      <c r="BI196" s="175">
        <f>IF(N196="nulová",J196,0)</f>
        <v>0</v>
      </c>
      <c r="BJ196" s="17" t="s">
        <v>22</v>
      </c>
      <c r="BK196" s="175">
        <f>ROUND(I196*H196,2)</f>
        <v>0</v>
      </c>
      <c r="BL196" s="17" t="s">
        <v>124</v>
      </c>
      <c r="BM196" s="17" t="s">
        <v>266</v>
      </c>
    </row>
    <row r="197" spans="2:65" s="1" customFormat="1" ht="27">
      <c r="B197" s="34"/>
      <c r="D197" s="176" t="s">
        <v>126</v>
      </c>
      <c r="F197" s="177" t="s">
        <v>267</v>
      </c>
      <c r="I197" s="137"/>
      <c r="L197" s="34"/>
      <c r="M197" s="63"/>
      <c r="N197" s="35"/>
      <c r="O197" s="35"/>
      <c r="P197" s="35"/>
      <c r="Q197" s="35"/>
      <c r="R197" s="35"/>
      <c r="S197" s="35"/>
      <c r="T197" s="64"/>
      <c r="AT197" s="17" t="s">
        <v>126</v>
      </c>
      <c r="AU197" s="17" t="s">
        <v>80</v>
      </c>
    </row>
    <row r="198" spans="2:65" s="1" customFormat="1" ht="40.5">
      <c r="B198" s="34"/>
      <c r="D198" s="176" t="s">
        <v>128</v>
      </c>
      <c r="F198" s="178" t="s">
        <v>268</v>
      </c>
      <c r="I198" s="137"/>
      <c r="L198" s="34"/>
      <c r="M198" s="63"/>
      <c r="N198" s="35"/>
      <c r="O198" s="35"/>
      <c r="P198" s="35"/>
      <c r="Q198" s="35"/>
      <c r="R198" s="35"/>
      <c r="S198" s="35"/>
      <c r="T198" s="64"/>
      <c r="AT198" s="17" t="s">
        <v>128</v>
      </c>
      <c r="AU198" s="17" t="s">
        <v>80</v>
      </c>
    </row>
    <row r="199" spans="2:65" s="11" customFormat="1">
      <c r="B199" s="179"/>
      <c r="D199" s="176" t="s">
        <v>132</v>
      </c>
      <c r="E199" s="180" t="s">
        <v>20</v>
      </c>
      <c r="F199" s="181" t="s">
        <v>269</v>
      </c>
      <c r="H199" s="182">
        <v>74.52</v>
      </c>
      <c r="I199" s="183"/>
      <c r="L199" s="179"/>
      <c r="M199" s="184"/>
      <c r="N199" s="185"/>
      <c r="O199" s="185"/>
      <c r="P199" s="185"/>
      <c r="Q199" s="185"/>
      <c r="R199" s="185"/>
      <c r="S199" s="185"/>
      <c r="T199" s="186"/>
      <c r="AT199" s="180" t="s">
        <v>132</v>
      </c>
      <c r="AU199" s="180" t="s">
        <v>80</v>
      </c>
      <c r="AV199" s="11" t="s">
        <v>80</v>
      </c>
      <c r="AW199" s="11" t="s">
        <v>37</v>
      </c>
      <c r="AX199" s="11" t="s">
        <v>73</v>
      </c>
      <c r="AY199" s="180" t="s">
        <v>116</v>
      </c>
    </row>
    <row r="200" spans="2:65" s="11" customFormat="1">
      <c r="B200" s="179"/>
      <c r="D200" s="176" t="s">
        <v>132</v>
      </c>
      <c r="E200" s="180" t="s">
        <v>20</v>
      </c>
      <c r="F200" s="181" t="s">
        <v>270</v>
      </c>
      <c r="H200" s="182">
        <v>13.37</v>
      </c>
      <c r="I200" s="183"/>
      <c r="L200" s="179"/>
      <c r="M200" s="184"/>
      <c r="N200" s="185"/>
      <c r="O200" s="185"/>
      <c r="P200" s="185"/>
      <c r="Q200" s="185"/>
      <c r="R200" s="185"/>
      <c r="S200" s="185"/>
      <c r="T200" s="186"/>
      <c r="AT200" s="180" t="s">
        <v>132</v>
      </c>
      <c r="AU200" s="180" t="s">
        <v>80</v>
      </c>
      <c r="AV200" s="11" t="s">
        <v>80</v>
      </c>
      <c r="AW200" s="11" t="s">
        <v>37</v>
      </c>
      <c r="AX200" s="11" t="s">
        <v>73</v>
      </c>
      <c r="AY200" s="180" t="s">
        <v>116</v>
      </c>
    </row>
    <row r="201" spans="2:65" s="11" customFormat="1">
      <c r="B201" s="179"/>
      <c r="D201" s="176" t="s">
        <v>132</v>
      </c>
      <c r="E201" s="180" t="s">
        <v>20</v>
      </c>
      <c r="F201" s="181" t="s">
        <v>271</v>
      </c>
      <c r="H201" s="182">
        <v>13.94</v>
      </c>
      <c r="I201" s="183"/>
      <c r="L201" s="179"/>
      <c r="M201" s="184"/>
      <c r="N201" s="185"/>
      <c r="O201" s="185"/>
      <c r="P201" s="185"/>
      <c r="Q201" s="185"/>
      <c r="R201" s="185"/>
      <c r="S201" s="185"/>
      <c r="T201" s="186"/>
      <c r="AT201" s="180" t="s">
        <v>132</v>
      </c>
      <c r="AU201" s="180" t="s">
        <v>80</v>
      </c>
      <c r="AV201" s="11" t="s">
        <v>80</v>
      </c>
      <c r="AW201" s="11" t="s">
        <v>37</v>
      </c>
      <c r="AX201" s="11" t="s">
        <v>73</v>
      </c>
      <c r="AY201" s="180" t="s">
        <v>116</v>
      </c>
    </row>
    <row r="202" spans="2:65" s="12" customFormat="1">
      <c r="B202" s="187"/>
      <c r="D202" s="196" t="s">
        <v>132</v>
      </c>
      <c r="E202" s="197" t="s">
        <v>20</v>
      </c>
      <c r="F202" s="198" t="s">
        <v>135</v>
      </c>
      <c r="H202" s="199">
        <v>101.83</v>
      </c>
      <c r="I202" s="191"/>
      <c r="L202" s="187"/>
      <c r="M202" s="192"/>
      <c r="N202" s="193"/>
      <c r="O202" s="193"/>
      <c r="P202" s="193"/>
      <c r="Q202" s="193"/>
      <c r="R202" s="193"/>
      <c r="S202" s="193"/>
      <c r="T202" s="194"/>
      <c r="AT202" s="195" t="s">
        <v>132</v>
      </c>
      <c r="AU202" s="195" t="s">
        <v>80</v>
      </c>
      <c r="AV202" s="12" t="s">
        <v>124</v>
      </c>
      <c r="AW202" s="12" t="s">
        <v>37</v>
      </c>
      <c r="AX202" s="12" t="s">
        <v>22</v>
      </c>
      <c r="AY202" s="195" t="s">
        <v>116</v>
      </c>
    </row>
    <row r="203" spans="2:65" s="1" customFormat="1" ht="22.5" customHeight="1">
      <c r="B203" s="163"/>
      <c r="C203" s="164" t="s">
        <v>272</v>
      </c>
      <c r="D203" s="164" t="s">
        <v>119</v>
      </c>
      <c r="E203" s="165" t="s">
        <v>273</v>
      </c>
      <c r="F203" s="166" t="s">
        <v>274</v>
      </c>
      <c r="G203" s="167" t="s">
        <v>275</v>
      </c>
      <c r="H203" s="168">
        <v>0.08</v>
      </c>
      <c r="I203" s="169"/>
      <c r="J203" s="170">
        <f>ROUND(I203*H203,2)</f>
        <v>0</v>
      </c>
      <c r="K203" s="166" t="s">
        <v>123</v>
      </c>
      <c r="L203" s="34"/>
      <c r="M203" s="171" t="s">
        <v>20</v>
      </c>
      <c r="N203" s="172" t="s">
        <v>44</v>
      </c>
      <c r="O203" s="35"/>
      <c r="P203" s="173">
        <f>O203*H203</f>
        <v>0</v>
      </c>
      <c r="Q203" s="173">
        <v>2.2563399999999998</v>
      </c>
      <c r="R203" s="173">
        <f>Q203*H203</f>
        <v>0.18050719999999998</v>
      </c>
      <c r="S203" s="173">
        <v>0</v>
      </c>
      <c r="T203" s="174">
        <f>S203*H203</f>
        <v>0</v>
      </c>
      <c r="AR203" s="17" t="s">
        <v>124</v>
      </c>
      <c r="AT203" s="17" t="s">
        <v>119</v>
      </c>
      <c r="AU203" s="17" t="s">
        <v>80</v>
      </c>
      <c r="AY203" s="17" t="s">
        <v>116</v>
      </c>
      <c r="BE203" s="175">
        <f>IF(N203="základní",J203,0)</f>
        <v>0</v>
      </c>
      <c r="BF203" s="175">
        <f>IF(N203="snížená",J203,0)</f>
        <v>0</v>
      </c>
      <c r="BG203" s="175">
        <f>IF(N203="zákl. přenesená",J203,0)</f>
        <v>0</v>
      </c>
      <c r="BH203" s="175">
        <f>IF(N203="sníž. přenesená",J203,0)</f>
        <v>0</v>
      </c>
      <c r="BI203" s="175">
        <f>IF(N203="nulová",J203,0)</f>
        <v>0</v>
      </c>
      <c r="BJ203" s="17" t="s">
        <v>22</v>
      </c>
      <c r="BK203" s="175">
        <f>ROUND(I203*H203,2)</f>
        <v>0</v>
      </c>
      <c r="BL203" s="17" t="s">
        <v>124</v>
      </c>
      <c r="BM203" s="17" t="s">
        <v>276</v>
      </c>
    </row>
    <row r="204" spans="2:65" s="1" customFormat="1" ht="27">
      <c r="B204" s="34"/>
      <c r="D204" s="176" t="s">
        <v>126</v>
      </c>
      <c r="F204" s="177" t="s">
        <v>277</v>
      </c>
      <c r="I204" s="137"/>
      <c r="L204" s="34"/>
      <c r="M204" s="63"/>
      <c r="N204" s="35"/>
      <c r="O204" s="35"/>
      <c r="P204" s="35"/>
      <c r="Q204" s="35"/>
      <c r="R204" s="35"/>
      <c r="S204" s="35"/>
      <c r="T204" s="64"/>
      <c r="AT204" s="17" t="s">
        <v>126</v>
      </c>
      <c r="AU204" s="17" t="s">
        <v>80</v>
      </c>
    </row>
    <row r="205" spans="2:65" s="1" customFormat="1" ht="27">
      <c r="B205" s="34"/>
      <c r="D205" s="176" t="s">
        <v>130</v>
      </c>
      <c r="F205" s="178" t="s">
        <v>278</v>
      </c>
      <c r="I205" s="137"/>
      <c r="L205" s="34"/>
      <c r="M205" s="63"/>
      <c r="N205" s="35"/>
      <c r="O205" s="35"/>
      <c r="P205" s="35"/>
      <c r="Q205" s="35"/>
      <c r="R205" s="35"/>
      <c r="S205" s="35"/>
      <c r="T205" s="64"/>
      <c r="AT205" s="17" t="s">
        <v>130</v>
      </c>
      <c r="AU205" s="17" t="s">
        <v>80</v>
      </c>
    </row>
    <row r="206" spans="2:65" s="11" customFormat="1">
      <c r="B206" s="179"/>
      <c r="D206" s="176" t="s">
        <v>132</v>
      </c>
      <c r="E206" s="180" t="s">
        <v>20</v>
      </c>
      <c r="F206" s="181" t="s">
        <v>279</v>
      </c>
      <c r="H206" s="182">
        <v>0.08</v>
      </c>
      <c r="I206" s="183"/>
      <c r="L206" s="179"/>
      <c r="M206" s="184"/>
      <c r="N206" s="185"/>
      <c r="O206" s="185"/>
      <c r="P206" s="185"/>
      <c r="Q206" s="185"/>
      <c r="R206" s="185"/>
      <c r="S206" s="185"/>
      <c r="T206" s="186"/>
      <c r="AT206" s="180" t="s">
        <v>132</v>
      </c>
      <c r="AU206" s="180" t="s">
        <v>80</v>
      </c>
      <c r="AV206" s="11" t="s">
        <v>80</v>
      </c>
      <c r="AW206" s="11" t="s">
        <v>37</v>
      </c>
      <c r="AX206" s="11" t="s">
        <v>73</v>
      </c>
      <c r="AY206" s="180" t="s">
        <v>116</v>
      </c>
    </row>
    <row r="207" spans="2:65" s="12" customFormat="1">
      <c r="B207" s="187"/>
      <c r="D207" s="196" t="s">
        <v>132</v>
      </c>
      <c r="E207" s="197" t="s">
        <v>20</v>
      </c>
      <c r="F207" s="198" t="s">
        <v>135</v>
      </c>
      <c r="H207" s="199">
        <v>0.08</v>
      </c>
      <c r="I207" s="191"/>
      <c r="L207" s="187"/>
      <c r="M207" s="192"/>
      <c r="N207" s="193"/>
      <c r="O207" s="193"/>
      <c r="P207" s="193"/>
      <c r="Q207" s="193"/>
      <c r="R207" s="193"/>
      <c r="S207" s="193"/>
      <c r="T207" s="194"/>
      <c r="AT207" s="195" t="s">
        <v>132</v>
      </c>
      <c r="AU207" s="195" t="s">
        <v>80</v>
      </c>
      <c r="AV207" s="12" t="s">
        <v>124</v>
      </c>
      <c r="AW207" s="12" t="s">
        <v>37</v>
      </c>
      <c r="AX207" s="12" t="s">
        <v>22</v>
      </c>
      <c r="AY207" s="195" t="s">
        <v>116</v>
      </c>
    </row>
    <row r="208" spans="2:65" s="1" customFormat="1" ht="22.5" customHeight="1">
      <c r="B208" s="163"/>
      <c r="C208" s="164" t="s">
        <v>7</v>
      </c>
      <c r="D208" s="164" t="s">
        <v>119</v>
      </c>
      <c r="E208" s="165" t="s">
        <v>280</v>
      </c>
      <c r="F208" s="166" t="s">
        <v>281</v>
      </c>
      <c r="G208" s="167" t="s">
        <v>122</v>
      </c>
      <c r="H208" s="168">
        <v>20.7</v>
      </c>
      <c r="I208" s="169"/>
      <c r="J208" s="170">
        <f>ROUND(I208*H208,2)</f>
        <v>0</v>
      </c>
      <c r="K208" s="166" t="s">
        <v>123</v>
      </c>
      <c r="L208" s="34"/>
      <c r="M208" s="171" t="s">
        <v>20</v>
      </c>
      <c r="N208" s="172" t="s">
        <v>44</v>
      </c>
      <c r="O208" s="35"/>
      <c r="P208" s="173">
        <f>O208*H208</f>
        <v>0</v>
      </c>
      <c r="Q208" s="173">
        <v>9.8680000000000004E-2</v>
      </c>
      <c r="R208" s="173">
        <f>Q208*H208</f>
        <v>2.0426760000000002</v>
      </c>
      <c r="S208" s="173">
        <v>0</v>
      </c>
      <c r="T208" s="174">
        <f>S208*H208</f>
        <v>0</v>
      </c>
      <c r="AR208" s="17" t="s">
        <v>124</v>
      </c>
      <c r="AT208" s="17" t="s">
        <v>119</v>
      </c>
      <c r="AU208" s="17" t="s">
        <v>80</v>
      </c>
      <c r="AY208" s="17" t="s">
        <v>116</v>
      </c>
      <c r="BE208" s="175">
        <f>IF(N208="základní",J208,0)</f>
        <v>0</v>
      </c>
      <c r="BF208" s="175">
        <f>IF(N208="snížená",J208,0)</f>
        <v>0</v>
      </c>
      <c r="BG208" s="175">
        <f>IF(N208="zákl. přenesená",J208,0)</f>
        <v>0</v>
      </c>
      <c r="BH208" s="175">
        <f>IF(N208="sníž. přenesená",J208,0)</f>
        <v>0</v>
      </c>
      <c r="BI208" s="175">
        <f>IF(N208="nulová",J208,0)</f>
        <v>0</v>
      </c>
      <c r="BJ208" s="17" t="s">
        <v>22</v>
      </c>
      <c r="BK208" s="175">
        <f>ROUND(I208*H208,2)</f>
        <v>0</v>
      </c>
      <c r="BL208" s="17" t="s">
        <v>124</v>
      </c>
      <c r="BM208" s="17" t="s">
        <v>282</v>
      </c>
    </row>
    <row r="209" spans="2:65" s="1" customFormat="1" ht="27">
      <c r="B209" s="34"/>
      <c r="D209" s="176" t="s">
        <v>126</v>
      </c>
      <c r="F209" s="177" t="s">
        <v>283</v>
      </c>
      <c r="I209" s="137"/>
      <c r="L209" s="34"/>
      <c r="M209" s="63"/>
      <c r="N209" s="35"/>
      <c r="O209" s="35"/>
      <c r="P209" s="35"/>
      <c r="Q209" s="35"/>
      <c r="R209" s="35"/>
      <c r="S209" s="35"/>
      <c r="T209" s="64"/>
      <c r="AT209" s="17" t="s">
        <v>126</v>
      </c>
      <c r="AU209" s="17" t="s">
        <v>80</v>
      </c>
    </row>
    <row r="210" spans="2:65" s="1" customFormat="1" ht="54">
      <c r="B210" s="34"/>
      <c r="D210" s="176" t="s">
        <v>128</v>
      </c>
      <c r="F210" s="178" t="s">
        <v>284</v>
      </c>
      <c r="I210" s="137"/>
      <c r="L210" s="34"/>
      <c r="M210" s="63"/>
      <c r="N210" s="35"/>
      <c r="O210" s="35"/>
      <c r="P210" s="35"/>
      <c r="Q210" s="35"/>
      <c r="R210" s="35"/>
      <c r="S210" s="35"/>
      <c r="T210" s="64"/>
      <c r="AT210" s="17" t="s">
        <v>128</v>
      </c>
      <c r="AU210" s="17" t="s">
        <v>80</v>
      </c>
    </row>
    <row r="211" spans="2:65" s="11" customFormat="1">
      <c r="B211" s="179"/>
      <c r="D211" s="176" t="s">
        <v>132</v>
      </c>
      <c r="E211" s="180" t="s">
        <v>20</v>
      </c>
      <c r="F211" s="181" t="s">
        <v>285</v>
      </c>
      <c r="H211" s="182">
        <v>20.7</v>
      </c>
      <c r="I211" s="183"/>
      <c r="L211" s="179"/>
      <c r="M211" s="184"/>
      <c r="N211" s="185"/>
      <c r="O211" s="185"/>
      <c r="P211" s="185"/>
      <c r="Q211" s="185"/>
      <c r="R211" s="185"/>
      <c r="S211" s="185"/>
      <c r="T211" s="186"/>
      <c r="AT211" s="180" t="s">
        <v>132</v>
      </c>
      <c r="AU211" s="180" t="s">
        <v>80</v>
      </c>
      <c r="AV211" s="11" t="s">
        <v>80</v>
      </c>
      <c r="AW211" s="11" t="s">
        <v>37</v>
      </c>
      <c r="AX211" s="11" t="s">
        <v>22</v>
      </c>
      <c r="AY211" s="180" t="s">
        <v>116</v>
      </c>
    </row>
    <row r="212" spans="2:65" s="10" customFormat="1" ht="29.85" customHeight="1">
      <c r="B212" s="149"/>
      <c r="D212" s="160" t="s">
        <v>72</v>
      </c>
      <c r="E212" s="161" t="s">
        <v>193</v>
      </c>
      <c r="F212" s="161" t="s">
        <v>286</v>
      </c>
      <c r="I212" s="152"/>
      <c r="J212" s="162">
        <f>BK212</f>
        <v>0</v>
      </c>
      <c r="L212" s="149"/>
      <c r="M212" s="154"/>
      <c r="N212" s="155"/>
      <c r="O212" s="155"/>
      <c r="P212" s="156">
        <f>SUM(P213:P247)</f>
        <v>0</v>
      </c>
      <c r="Q212" s="155"/>
      <c r="R212" s="156">
        <f>SUM(R213:R247)</f>
        <v>1.04E-2</v>
      </c>
      <c r="S212" s="155"/>
      <c r="T212" s="157">
        <f>SUM(T213:T247)</f>
        <v>12.207939</v>
      </c>
      <c r="AR212" s="150" t="s">
        <v>22</v>
      </c>
      <c r="AT212" s="158" t="s">
        <v>72</v>
      </c>
      <c r="AU212" s="158" t="s">
        <v>22</v>
      </c>
      <c r="AY212" s="150" t="s">
        <v>116</v>
      </c>
      <c r="BK212" s="159">
        <f>SUM(BK213:BK247)</f>
        <v>0</v>
      </c>
    </row>
    <row r="213" spans="2:65" s="1" customFormat="1" ht="31.5" customHeight="1">
      <c r="B213" s="163"/>
      <c r="C213" s="164" t="s">
        <v>287</v>
      </c>
      <c r="D213" s="164" t="s">
        <v>119</v>
      </c>
      <c r="E213" s="165" t="s">
        <v>288</v>
      </c>
      <c r="F213" s="166" t="s">
        <v>289</v>
      </c>
      <c r="G213" s="167" t="s">
        <v>122</v>
      </c>
      <c r="H213" s="168">
        <v>80</v>
      </c>
      <c r="I213" s="169"/>
      <c r="J213" s="170">
        <f>ROUND(I213*H213,2)</f>
        <v>0</v>
      </c>
      <c r="K213" s="166" t="s">
        <v>123</v>
      </c>
      <c r="L213" s="34"/>
      <c r="M213" s="171" t="s">
        <v>20</v>
      </c>
      <c r="N213" s="172" t="s">
        <v>44</v>
      </c>
      <c r="O213" s="35"/>
      <c r="P213" s="173">
        <f>O213*H213</f>
        <v>0</v>
      </c>
      <c r="Q213" s="173">
        <v>1.2999999999999999E-4</v>
      </c>
      <c r="R213" s="173">
        <f>Q213*H213</f>
        <v>1.04E-2</v>
      </c>
      <c r="S213" s="173">
        <v>0</v>
      </c>
      <c r="T213" s="174">
        <f>S213*H213</f>
        <v>0</v>
      </c>
      <c r="AR213" s="17" t="s">
        <v>124</v>
      </c>
      <c r="AT213" s="17" t="s">
        <v>119</v>
      </c>
      <c r="AU213" s="17" t="s">
        <v>80</v>
      </c>
      <c r="AY213" s="17" t="s">
        <v>116</v>
      </c>
      <c r="BE213" s="175">
        <f>IF(N213="základní",J213,0)</f>
        <v>0</v>
      </c>
      <c r="BF213" s="175">
        <f>IF(N213="snížená",J213,0)</f>
        <v>0</v>
      </c>
      <c r="BG213" s="175">
        <f>IF(N213="zákl. přenesená",J213,0)</f>
        <v>0</v>
      </c>
      <c r="BH213" s="175">
        <f>IF(N213="sníž. přenesená",J213,0)</f>
        <v>0</v>
      </c>
      <c r="BI213" s="175">
        <f>IF(N213="nulová",J213,0)</f>
        <v>0</v>
      </c>
      <c r="BJ213" s="17" t="s">
        <v>22</v>
      </c>
      <c r="BK213" s="175">
        <f>ROUND(I213*H213,2)</f>
        <v>0</v>
      </c>
      <c r="BL213" s="17" t="s">
        <v>124</v>
      </c>
      <c r="BM213" s="17" t="s">
        <v>290</v>
      </c>
    </row>
    <row r="214" spans="2:65" s="1" customFormat="1" ht="27">
      <c r="B214" s="34"/>
      <c r="D214" s="176" t="s">
        <v>126</v>
      </c>
      <c r="F214" s="177" t="s">
        <v>291</v>
      </c>
      <c r="I214" s="137"/>
      <c r="L214" s="34"/>
      <c r="M214" s="63"/>
      <c r="N214" s="35"/>
      <c r="O214" s="35"/>
      <c r="P214" s="35"/>
      <c r="Q214" s="35"/>
      <c r="R214" s="35"/>
      <c r="S214" s="35"/>
      <c r="T214" s="64"/>
      <c r="AT214" s="17" t="s">
        <v>126</v>
      </c>
      <c r="AU214" s="17" t="s">
        <v>80</v>
      </c>
    </row>
    <row r="215" spans="2:65" s="1" customFormat="1" ht="67.5">
      <c r="B215" s="34"/>
      <c r="D215" s="196" t="s">
        <v>128</v>
      </c>
      <c r="F215" s="200" t="s">
        <v>292</v>
      </c>
      <c r="I215" s="137"/>
      <c r="L215" s="34"/>
      <c r="M215" s="63"/>
      <c r="N215" s="35"/>
      <c r="O215" s="35"/>
      <c r="P215" s="35"/>
      <c r="Q215" s="35"/>
      <c r="R215" s="35"/>
      <c r="S215" s="35"/>
      <c r="T215" s="64"/>
      <c r="AT215" s="17" t="s">
        <v>128</v>
      </c>
      <c r="AU215" s="17" t="s">
        <v>80</v>
      </c>
    </row>
    <row r="216" spans="2:65" s="1" customFormat="1" ht="31.5" customHeight="1">
      <c r="B216" s="163"/>
      <c r="C216" s="164" t="s">
        <v>293</v>
      </c>
      <c r="D216" s="164" t="s">
        <v>119</v>
      </c>
      <c r="E216" s="165" t="s">
        <v>294</v>
      </c>
      <c r="F216" s="166" t="s">
        <v>295</v>
      </c>
      <c r="G216" s="167" t="s">
        <v>275</v>
      </c>
      <c r="H216" s="168">
        <v>0.47899999999999998</v>
      </c>
      <c r="I216" s="169"/>
      <c r="J216" s="170">
        <f>ROUND(I216*H216,2)</f>
        <v>0</v>
      </c>
      <c r="K216" s="166" t="s">
        <v>123</v>
      </c>
      <c r="L216" s="34"/>
      <c r="M216" s="171" t="s">
        <v>20</v>
      </c>
      <c r="N216" s="172" t="s">
        <v>44</v>
      </c>
      <c r="O216" s="35"/>
      <c r="P216" s="173">
        <f>O216*H216</f>
        <v>0</v>
      </c>
      <c r="Q216" s="173">
        <v>0</v>
      </c>
      <c r="R216" s="173">
        <f>Q216*H216</f>
        <v>0</v>
      </c>
      <c r="S216" s="173">
        <v>2.2000000000000002</v>
      </c>
      <c r="T216" s="174">
        <f>S216*H216</f>
        <v>1.0538000000000001</v>
      </c>
      <c r="AR216" s="17" t="s">
        <v>124</v>
      </c>
      <c r="AT216" s="17" t="s">
        <v>119</v>
      </c>
      <c r="AU216" s="17" t="s">
        <v>80</v>
      </c>
      <c r="AY216" s="17" t="s">
        <v>116</v>
      </c>
      <c r="BE216" s="175">
        <f>IF(N216="základní",J216,0)</f>
        <v>0</v>
      </c>
      <c r="BF216" s="175">
        <f>IF(N216="snížená",J216,0)</f>
        <v>0</v>
      </c>
      <c r="BG216" s="175">
        <f>IF(N216="zákl. přenesená",J216,0)</f>
        <v>0</v>
      </c>
      <c r="BH216" s="175">
        <f>IF(N216="sníž. přenesená",J216,0)</f>
        <v>0</v>
      </c>
      <c r="BI216" s="175">
        <f>IF(N216="nulová",J216,0)</f>
        <v>0</v>
      </c>
      <c r="BJ216" s="17" t="s">
        <v>22</v>
      </c>
      <c r="BK216" s="175">
        <f>ROUND(I216*H216,2)</f>
        <v>0</v>
      </c>
      <c r="BL216" s="17" t="s">
        <v>124</v>
      </c>
      <c r="BM216" s="17" t="s">
        <v>296</v>
      </c>
    </row>
    <row r="217" spans="2:65" s="1" customFormat="1" ht="40.5">
      <c r="B217" s="34"/>
      <c r="D217" s="176" t="s">
        <v>126</v>
      </c>
      <c r="F217" s="177" t="s">
        <v>297</v>
      </c>
      <c r="I217" s="137"/>
      <c r="L217" s="34"/>
      <c r="M217" s="63"/>
      <c r="N217" s="35"/>
      <c r="O217" s="35"/>
      <c r="P217" s="35"/>
      <c r="Q217" s="35"/>
      <c r="R217" s="35"/>
      <c r="S217" s="35"/>
      <c r="T217" s="64"/>
      <c r="AT217" s="17" t="s">
        <v>126</v>
      </c>
      <c r="AU217" s="17" t="s">
        <v>80</v>
      </c>
    </row>
    <row r="218" spans="2:65" s="1" customFormat="1" ht="27">
      <c r="B218" s="34"/>
      <c r="D218" s="176" t="s">
        <v>130</v>
      </c>
      <c r="F218" s="178" t="s">
        <v>298</v>
      </c>
      <c r="I218" s="137"/>
      <c r="L218" s="34"/>
      <c r="M218" s="63"/>
      <c r="N218" s="35"/>
      <c r="O218" s="35"/>
      <c r="P218" s="35"/>
      <c r="Q218" s="35"/>
      <c r="R218" s="35"/>
      <c r="S218" s="35"/>
      <c r="T218" s="64"/>
      <c r="AT218" s="17" t="s">
        <v>130</v>
      </c>
      <c r="AU218" s="17" t="s">
        <v>80</v>
      </c>
    </row>
    <row r="219" spans="2:65" s="11" customFormat="1">
      <c r="B219" s="179"/>
      <c r="D219" s="196" t="s">
        <v>132</v>
      </c>
      <c r="E219" s="209" t="s">
        <v>20</v>
      </c>
      <c r="F219" s="210" t="s">
        <v>299</v>
      </c>
      <c r="H219" s="211">
        <v>0.47899999999999998</v>
      </c>
      <c r="I219" s="183"/>
      <c r="L219" s="179"/>
      <c r="M219" s="184"/>
      <c r="N219" s="185"/>
      <c r="O219" s="185"/>
      <c r="P219" s="185"/>
      <c r="Q219" s="185"/>
      <c r="R219" s="185"/>
      <c r="S219" s="185"/>
      <c r="T219" s="186"/>
      <c r="AT219" s="180" t="s">
        <v>132</v>
      </c>
      <c r="AU219" s="180" t="s">
        <v>80</v>
      </c>
      <c r="AV219" s="11" t="s">
        <v>80</v>
      </c>
      <c r="AW219" s="11" t="s">
        <v>37</v>
      </c>
      <c r="AX219" s="11" t="s">
        <v>22</v>
      </c>
      <c r="AY219" s="180" t="s">
        <v>116</v>
      </c>
    </row>
    <row r="220" spans="2:65" s="1" customFormat="1" ht="22.5" customHeight="1">
      <c r="B220" s="163"/>
      <c r="C220" s="164" t="s">
        <v>300</v>
      </c>
      <c r="D220" s="164" t="s">
        <v>119</v>
      </c>
      <c r="E220" s="165" t="s">
        <v>301</v>
      </c>
      <c r="F220" s="166" t="s">
        <v>302</v>
      </c>
      <c r="G220" s="167" t="s">
        <v>275</v>
      </c>
      <c r="H220" s="168">
        <v>0.47899999999999998</v>
      </c>
      <c r="I220" s="169"/>
      <c r="J220" s="170">
        <f>ROUND(I220*H220,2)</f>
        <v>0</v>
      </c>
      <c r="K220" s="166" t="s">
        <v>123</v>
      </c>
      <c r="L220" s="34"/>
      <c r="M220" s="171" t="s">
        <v>20</v>
      </c>
      <c r="N220" s="172" t="s">
        <v>44</v>
      </c>
      <c r="O220" s="35"/>
      <c r="P220" s="173">
        <f>O220*H220</f>
        <v>0</v>
      </c>
      <c r="Q220" s="173">
        <v>0</v>
      </c>
      <c r="R220" s="173">
        <f>Q220*H220</f>
        <v>0</v>
      </c>
      <c r="S220" s="173">
        <v>2.9000000000000001E-2</v>
      </c>
      <c r="T220" s="174">
        <f>S220*H220</f>
        <v>1.3891000000000001E-2</v>
      </c>
      <c r="AR220" s="17" t="s">
        <v>124</v>
      </c>
      <c r="AT220" s="17" t="s">
        <v>119</v>
      </c>
      <c r="AU220" s="17" t="s">
        <v>80</v>
      </c>
      <c r="AY220" s="17" t="s">
        <v>116</v>
      </c>
      <c r="BE220" s="175">
        <f>IF(N220="základní",J220,0)</f>
        <v>0</v>
      </c>
      <c r="BF220" s="175">
        <f>IF(N220="snížená",J220,0)</f>
        <v>0</v>
      </c>
      <c r="BG220" s="175">
        <f>IF(N220="zákl. přenesená",J220,0)</f>
        <v>0</v>
      </c>
      <c r="BH220" s="175">
        <f>IF(N220="sníž. přenesená",J220,0)</f>
        <v>0</v>
      </c>
      <c r="BI220" s="175">
        <f>IF(N220="nulová",J220,0)</f>
        <v>0</v>
      </c>
      <c r="BJ220" s="17" t="s">
        <v>22</v>
      </c>
      <c r="BK220" s="175">
        <f>ROUND(I220*H220,2)</f>
        <v>0</v>
      </c>
      <c r="BL220" s="17" t="s">
        <v>124</v>
      </c>
      <c r="BM220" s="17" t="s">
        <v>303</v>
      </c>
    </row>
    <row r="221" spans="2:65" s="1" customFormat="1" ht="27">
      <c r="B221" s="34"/>
      <c r="D221" s="196" t="s">
        <v>126</v>
      </c>
      <c r="F221" s="222" t="s">
        <v>304</v>
      </c>
      <c r="I221" s="137"/>
      <c r="L221" s="34"/>
      <c r="M221" s="63"/>
      <c r="N221" s="35"/>
      <c r="O221" s="35"/>
      <c r="P221" s="35"/>
      <c r="Q221" s="35"/>
      <c r="R221" s="35"/>
      <c r="S221" s="35"/>
      <c r="T221" s="64"/>
      <c r="AT221" s="17" t="s">
        <v>126</v>
      </c>
      <c r="AU221" s="17" t="s">
        <v>80</v>
      </c>
    </row>
    <row r="222" spans="2:65" s="1" customFormat="1" ht="22.5" customHeight="1">
      <c r="B222" s="163"/>
      <c r="C222" s="164" t="s">
        <v>305</v>
      </c>
      <c r="D222" s="164" t="s">
        <v>119</v>
      </c>
      <c r="E222" s="165" t="s">
        <v>306</v>
      </c>
      <c r="F222" s="166" t="s">
        <v>307</v>
      </c>
      <c r="G222" s="167" t="s">
        <v>177</v>
      </c>
      <c r="H222" s="168">
        <v>11.08</v>
      </c>
      <c r="I222" s="169"/>
      <c r="J222" s="170">
        <f>ROUND(I222*H222,2)</f>
        <v>0</v>
      </c>
      <c r="K222" s="166" t="s">
        <v>123</v>
      </c>
      <c r="L222" s="34"/>
      <c r="M222" s="171" t="s">
        <v>20</v>
      </c>
      <c r="N222" s="172" t="s">
        <v>44</v>
      </c>
      <c r="O222" s="35"/>
      <c r="P222" s="173">
        <f>O222*H222</f>
        <v>0</v>
      </c>
      <c r="Q222" s="173">
        <v>0</v>
      </c>
      <c r="R222" s="173">
        <f>Q222*H222</f>
        <v>0</v>
      </c>
      <c r="S222" s="173">
        <v>1.4999999999999999E-2</v>
      </c>
      <c r="T222" s="174">
        <f>S222*H222</f>
        <v>0.16619999999999999</v>
      </c>
      <c r="AR222" s="17" t="s">
        <v>124</v>
      </c>
      <c r="AT222" s="17" t="s">
        <v>119</v>
      </c>
      <c r="AU222" s="17" t="s">
        <v>80</v>
      </c>
      <c r="AY222" s="17" t="s">
        <v>116</v>
      </c>
      <c r="BE222" s="175">
        <f>IF(N222="základní",J222,0)</f>
        <v>0</v>
      </c>
      <c r="BF222" s="175">
        <f>IF(N222="snížená",J222,0)</f>
        <v>0</v>
      </c>
      <c r="BG222" s="175">
        <f>IF(N222="zákl. přenesená",J222,0)</f>
        <v>0</v>
      </c>
      <c r="BH222" s="175">
        <f>IF(N222="sníž. přenesená",J222,0)</f>
        <v>0</v>
      </c>
      <c r="BI222" s="175">
        <f>IF(N222="nulová",J222,0)</f>
        <v>0</v>
      </c>
      <c r="BJ222" s="17" t="s">
        <v>22</v>
      </c>
      <c r="BK222" s="175">
        <f>ROUND(I222*H222,2)</f>
        <v>0</v>
      </c>
      <c r="BL222" s="17" t="s">
        <v>124</v>
      </c>
      <c r="BM222" s="17" t="s">
        <v>308</v>
      </c>
    </row>
    <row r="223" spans="2:65" s="1" customFormat="1" ht="27">
      <c r="B223" s="34"/>
      <c r="D223" s="176" t="s">
        <v>126</v>
      </c>
      <c r="F223" s="177" t="s">
        <v>309</v>
      </c>
      <c r="I223" s="137"/>
      <c r="L223" s="34"/>
      <c r="M223" s="63"/>
      <c r="N223" s="35"/>
      <c r="O223" s="35"/>
      <c r="P223" s="35"/>
      <c r="Q223" s="35"/>
      <c r="R223" s="35"/>
      <c r="S223" s="35"/>
      <c r="T223" s="64"/>
      <c r="AT223" s="17" t="s">
        <v>126</v>
      </c>
      <c r="AU223" s="17" t="s">
        <v>80</v>
      </c>
    </row>
    <row r="224" spans="2:65" s="1" customFormat="1" ht="27">
      <c r="B224" s="34"/>
      <c r="D224" s="176" t="s">
        <v>130</v>
      </c>
      <c r="F224" s="178" t="s">
        <v>310</v>
      </c>
      <c r="I224" s="137"/>
      <c r="L224" s="34"/>
      <c r="M224" s="63"/>
      <c r="N224" s="35"/>
      <c r="O224" s="35"/>
      <c r="P224" s="35"/>
      <c r="Q224" s="35"/>
      <c r="R224" s="35"/>
      <c r="S224" s="35"/>
      <c r="T224" s="64"/>
      <c r="AT224" s="17" t="s">
        <v>130</v>
      </c>
      <c r="AU224" s="17" t="s">
        <v>80</v>
      </c>
    </row>
    <row r="225" spans="2:65" s="11" customFormat="1">
      <c r="B225" s="179"/>
      <c r="D225" s="196" t="s">
        <v>132</v>
      </c>
      <c r="E225" s="209" t="s">
        <v>20</v>
      </c>
      <c r="F225" s="210" t="s">
        <v>311</v>
      </c>
      <c r="H225" s="211">
        <v>11.08</v>
      </c>
      <c r="I225" s="183"/>
      <c r="L225" s="179"/>
      <c r="M225" s="184"/>
      <c r="N225" s="185"/>
      <c r="O225" s="185"/>
      <c r="P225" s="185"/>
      <c r="Q225" s="185"/>
      <c r="R225" s="185"/>
      <c r="S225" s="185"/>
      <c r="T225" s="186"/>
      <c r="AT225" s="180" t="s">
        <v>132</v>
      </c>
      <c r="AU225" s="180" t="s">
        <v>80</v>
      </c>
      <c r="AV225" s="11" t="s">
        <v>80</v>
      </c>
      <c r="AW225" s="11" t="s">
        <v>37</v>
      </c>
      <c r="AX225" s="11" t="s">
        <v>22</v>
      </c>
      <c r="AY225" s="180" t="s">
        <v>116</v>
      </c>
    </row>
    <row r="226" spans="2:65" s="1" customFormat="1" ht="22.5" customHeight="1">
      <c r="B226" s="163"/>
      <c r="C226" s="164" t="s">
        <v>312</v>
      </c>
      <c r="D226" s="164" t="s">
        <v>119</v>
      </c>
      <c r="E226" s="165" t="s">
        <v>313</v>
      </c>
      <c r="F226" s="166" t="s">
        <v>314</v>
      </c>
      <c r="G226" s="167" t="s">
        <v>177</v>
      </c>
      <c r="H226" s="168">
        <v>10.64</v>
      </c>
      <c r="I226" s="169"/>
      <c r="J226" s="170">
        <f>ROUND(I226*H226,2)</f>
        <v>0</v>
      </c>
      <c r="K226" s="166" t="s">
        <v>123</v>
      </c>
      <c r="L226" s="34"/>
      <c r="M226" s="171" t="s">
        <v>20</v>
      </c>
      <c r="N226" s="172" t="s">
        <v>44</v>
      </c>
      <c r="O226" s="35"/>
      <c r="P226" s="173">
        <f>O226*H226</f>
        <v>0</v>
      </c>
      <c r="Q226" s="173">
        <v>0</v>
      </c>
      <c r="R226" s="173">
        <f>Q226*H226</f>
        <v>0</v>
      </c>
      <c r="S226" s="173">
        <v>0</v>
      </c>
      <c r="T226" s="174">
        <f>S226*H226</f>
        <v>0</v>
      </c>
      <c r="AR226" s="17" t="s">
        <v>124</v>
      </c>
      <c r="AT226" s="17" t="s">
        <v>119</v>
      </c>
      <c r="AU226" s="17" t="s">
        <v>80</v>
      </c>
      <c r="AY226" s="17" t="s">
        <v>116</v>
      </c>
      <c r="BE226" s="175">
        <f>IF(N226="základní",J226,0)</f>
        <v>0</v>
      </c>
      <c r="BF226" s="175">
        <f>IF(N226="snížená",J226,0)</f>
        <v>0</v>
      </c>
      <c r="BG226" s="175">
        <f>IF(N226="zákl. přenesená",J226,0)</f>
        <v>0</v>
      </c>
      <c r="BH226" s="175">
        <f>IF(N226="sníž. přenesená",J226,0)</f>
        <v>0</v>
      </c>
      <c r="BI226" s="175">
        <f>IF(N226="nulová",J226,0)</f>
        <v>0</v>
      </c>
      <c r="BJ226" s="17" t="s">
        <v>22</v>
      </c>
      <c r="BK226" s="175">
        <f>ROUND(I226*H226,2)</f>
        <v>0</v>
      </c>
      <c r="BL226" s="17" t="s">
        <v>124</v>
      </c>
      <c r="BM226" s="17" t="s">
        <v>315</v>
      </c>
    </row>
    <row r="227" spans="2:65" s="1" customFormat="1">
      <c r="B227" s="34"/>
      <c r="D227" s="176" t="s">
        <v>126</v>
      </c>
      <c r="F227" s="177" t="s">
        <v>316</v>
      </c>
      <c r="I227" s="137"/>
      <c r="L227" s="34"/>
      <c r="M227" s="63"/>
      <c r="N227" s="35"/>
      <c r="O227" s="35"/>
      <c r="P227" s="35"/>
      <c r="Q227" s="35"/>
      <c r="R227" s="35"/>
      <c r="S227" s="35"/>
      <c r="T227" s="64"/>
      <c r="AT227" s="17" t="s">
        <v>126</v>
      </c>
      <c r="AU227" s="17" t="s">
        <v>80</v>
      </c>
    </row>
    <row r="228" spans="2:65" s="11" customFormat="1">
      <c r="B228" s="179"/>
      <c r="D228" s="196" t="s">
        <v>132</v>
      </c>
      <c r="E228" s="209" t="s">
        <v>20</v>
      </c>
      <c r="F228" s="210" t="s">
        <v>317</v>
      </c>
      <c r="H228" s="211">
        <v>10.64</v>
      </c>
      <c r="I228" s="183"/>
      <c r="L228" s="179"/>
      <c r="M228" s="184"/>
      <c r="N228" s="185"/>
      <c r="O228" s="185"/>
      <c r="P228" s="185"/>
      <c r="Q228" s="185"/>
      <c r="R228" s="185"/>
      <c r="S228" s="185"/>
      <c r="T228" s="186"/>
      <c r="AT228" s="180" t="s">
        <v>132</v>
      </c>
      <c r="AU228" s="180" t="s">
        <v>80</v>
      </c>
      <c r="AV228" s="11" t="s">
        <v>80</v>
      </c>
      <c r="AW228" s="11" t="s">
        <v>37</v>
      </c>
      <c r="AX228" s="11" t="s">
        <v>22</v>
      </c>
      <c r="AY228" s="180" t="s">
        <v>116</v>
      </c>
    </row>
    <row r="229" spans="2:65" s="1" customFormat="1" ht="22.5" customHeight="1">
      <c r="B229" s="163"/>
      <c r="C229" s="164" t="s">
        <v>318</v>
      </c>
      <c r="D229" s="164" t="s">
        <v>119</v>
      </c>
      <c r="E229" s="165" t="s">
        <v>319</v>
      </c>
      <c r="F229" s="166" t="s">
        <v>320</v>
      </c>
      <c r="G229" s="167" t="s">
        <v>122</v>
      </c>
      <c r="H229" s="168">
        <v>41.4</v>
      </c>
      <c r="I229" s="169"/>
      <c r="J229" s="170">
        <f>ROUND(I229*H229,2)</f>
        <v>0</v>
      </c>
      <c r="K229" s="166" t="s">
        <v>123</v>
      </c>
      <c r="L229" s="34"/>
      <c r="M229" s="171" t="s">
        <v>20</v>
      </c>
      <c r="N229" s="172" t="s">
        <v>44</v>
      </c>
      <c r="O229" s="35"/>
      <c r="P229" s="173">
        <f>O229*H229</f>
        <v>0</v>
      </c>
      <c r="Q229" s="173">
        <v>0</v>
      </c>
      <c r="R229" s="173">
        <f>Q229*H229</f>
        <v>0</v>
      </c>
      <c r="S229" s="173">
        <v>5.8999999999999997E-2</v>
      </c>
      <c r="T229" s="174">
        <f>S229*H229</f>
        <v>2.4425999999999997</v>
      </c>
      <c r="AR229" s="17" t="s">
        <v>124</v>
      </c>
      <c r="AT229" s="17" t="s">
        <v>119</v>
      </c>
      <c r="AU229" s="17" t="s">
        <v>80</v>
      </c>
      <c r="AY229" s="17" t="s">
        <v>116</v>
      </c>
      <c r="BE229" s="175">
        <f>IF(N229="základní",J229,0)</f>
        <v>0</v>
      </c>
      <c r="BF229" s="175">
        <f>IF(N229="snížená",J229,0)</f>
        <v>0</v>
      </c>
      <c r="BG229" s="175">
        <f>IF(N229="zákl. přenesená",J229,0)</f>
        <v>0</v>
      </c>
      <c r="BH229" s="175">
        <f>IF(N229="sníž. přenesená",J229,0)</f>
        <v>0</v>
      </c>
      <c r="BI229" s="175">
        <f>IF(N229="nulová",J229,0)</f>
        <v>0</v>
      </c>
      <c r="BJ229" s="17" t="s">
        <v>22</v>
      </c>
      <c r="BK229" s="175">
        <f>ROUND(I229*H229,2)</f>
        <v>0</v>
      </c>
      <c r="BL229" s="17" t="s">
        <v>124</v>
      </c>
      <c r="BM229" s="17" t="s">
        <v>321</v>
      </c>
    </row>
    <row r="230" spans="2:65" s="1" customFormat="1" ht="27">
      <c r="B230" s="34"/>
      <c r="D230" s="176" t="s">
        <v>126</v>
      </c>
      <c r="F230" s="177" t="s">
        <v>322</v>
      </c>
      <c r="I230" s="137"/>
      <c r="L230" s="34"/>
      <c r="M230" s="63"/>
      <c r="N230" s="35"/>
      <c r="O230" s="35"/>
      <c r="P230" s="35"/>
      <c r="Q230" s="35"/>
      <c r="R230" s="35"/>
      <c r="S230" s="35"/>
      <c r="T230" s="64"/>
      <c r="AT230" s="17" t="s">
        <v>126</v>
      </c>
      <c r="AU230" s="17" t="s">
        <v>80</v>
      </c>
    </row>
    <row r="231" spans="2:65" s="11" customFormat="1">
      <c r="B231" s="179"/>
      <c r="D231" s="176" t="s">
        <v>132</v>
      </c>
      <c r="E231" s="180" t="s">
        <v>20</v>
      </c>
      <c r="F231" s="181" t="s">
        <v>323</v>
      </c>
      <c r="H231" s="182">
        <v>41.4</v>
      </c>
      <c r="I231" s="183"/>
      <c r="L231" s="179"/>
      <c r="M231" s="184"/>
      <c r="N231" s="185"/>
      <c r="O231" s="185"/>
      <c r="P231" s="185"/>
      <c r="Q231" s="185"/>
      <c r="R231" s="185"/>
      <c r="S231" s="185"/>
      <c r="T231" s="186"/>
      <c r="AT231" s="180" t="s">
        <v>132</v>
      </c>
      <c r="AU231" s="180" t="s">
        <v>80</v>
      </c>
      <c r="AV231" s="11" t="s">
        <v>80</v>
      </c>
      <c r="AW231" s="11" t="s">
        <v>37</v>
      </c>
      <c r="AX231" s="11" t="s">
        <v>73</v>
      </c>
      <c r="AY231" s="180" t="s">
        <v>116</v>
      </c>
    </row>
    <row r="232" spans="2:65" s="12" customFormat="1">
      <c r="B232" s="187"/>
      <c r="D232" s="196" t="s">
        <v>132</v>
      </c>
      <c r="E232" s="197" t="s">
        <v>20</v>
      </c>
      <c r="F232" s="198" t="s">
        <v>135</v>
      </c>
      <c r="H232" s="199">
        <v>41.4</v>
      </c>
      <c r="I232" s="191"/>
      <c r="L232" s="187"/>
      <c r="M232" s="192"/>
      <c r="N232" s="193"/>
      <c r="O232" s="193"/>
      <c r="P232" s="193"/>
      <c r="Q232" s="193"/>
      <c r="R232" s="193"/>
      <c r="S232" s="193"/>
      <c r="T232" s="194"/>
      <c r="AT232" s="195" t="s">
        <v>132</v>
      </c>
      <c r="AU232" s="195" t="s">
        <v>80</v>
      </c>
      <c r="AV232" s="12" t="s">
        <v>124</v>
      </c>
      <c r="AW232" s="12" t="s">
        <v>37</v>
      </c>
      <c r="AX232" s="12" t="s">
        <v>22</v>
      </c>
      <c r="AY232" s="195" t="s">
        <v>116</v>
      </c>
    </row>
    <row r="233" spans="2:65" s="1" customFormat="1" ht="22.5" customHeight="1">
      <c r="B233" s="163"/>
      <c r="C233" s="164" t="s">
        <v>324</v>
      </c>
      <c r="D233" s="164" t="s">
        <v>119</v>
      </c>
      <c r="E233" s="165" t="s">
        <v>325</v>
      </c>
      <c r="F233" s="166" t="s">
        <v>326</v>
      </c>
      <c r="G233" s="167" t="s">
        <v>122</v>
      </c>
      <c r="H233" s="168">
        <v>51.84</v>
      </c>
      <c r="I233" s="169"/>
      <c r="J233" s="170">
        <f>ROUND(I233*H233,2)</f>
        <v>0</v>
      </c>
      <c r="K233" s="166" t="s">
        <v>123</v>
      </c>
      <c r="L233" s="34"/>
      <c r="M233" s="171" t="s">
        <v>20</v>
      </c>
      <c r="N233" s="172" t="s">
        <v>44</v>
      </c>
      <c r="O233" s="35"/>
      <c r="P233" s="173">
        <f>O233*H233</f>
        <v>0</v>
      </c>
      <c r="Q233" s="173">
        <v>0</v>
      </c>
      <c r="R233" s="173">
        <f>Q233*H233</f>
        <v>0</v>
      </c>
      <c r="S233" s="173">
        <v>2.7E-2</v>
      </c>
      <c r="T233" s="174">
        <f>S233*H233</f>
        <v>1.39968</v>
      </c>
      <c r="AR233" s="17" t="s">
        <v>124</v>
      </c>
      <c r="AT233" s="17" t="s">
        <v>119</v>
      </c>
      <c r="AU233" s="17" t="s">
        <v>80</v>
      </c>
      <c r="AY233" s="17" t="s">
        <v>116</v>
      </c>
      <c r="BE233" s="175">
        <f>IF(N233="základní",J233,0)</f>
        <v>0</v>
      </c>
      <c r="BF233" s="175">
        <f>IF(N233="snížená",J233,0)</f>
        <v>0</v>
      </c>
      <c r="BG233" s="175">
        <f>IF(N233="zákl. přenesená",J233,0)</f>
        <v>0</v>
      </c>
      <c r="BH233" s="175">
        <f>IF(N233="sníž. přenesená",J233,0)</f>
        <v>0</v>
      </c>
      <c r="BI233" s="175">
        <f>IF(N233="nulová",J233,0)</f>
        <v>0</v>
      </c>
      <c r="BJ233" s="17" t="s">
        <v>22</v>
      </c>
      <c r="BK233" s="175">
        <f>ROUND(I233*H233,2)</f>
        <v>0</v>
      </c>
      <c r="BL233" s="17" t="s">
        <v>124</v>
      </c>
      <c r="BM233" s="17" t="s">
        <v>327</v>
      </c>
    </row>
    <row r="234" spans="2:65" s="1" customFormat="1" ht="27">
      <c r="B234" s="34"/>
      <c r="D234" s="176" t="s">
        <v>126</v>
      </c>
      <c r="F234" s="177" t="s">
        <v>328</v>
      </c>
      <c r="I234" s="137"/>
      <c r="L234" s="34"/>
      <c r="M234" s="63"/>
      <c r="N234" s="35"/>
      <c r="O234" s="35"/>
      <c r="P234" s="35"/>
      <c r="Q234" s="35"/>
      <c r="R234" s="35"/>
      <c r="S234" s="35"/>
      <c r="T234" s="64"/>
      <c r="AT234" s="17" t="s">
        <v>126</v>
      </c>
      <c r="AU234" s="17" t="s">
        <v>80</v>
      </c>
    </row>
    <row r="235" spans="2:65" s="1" customFormat="1" ht="27">
      <c r="B235" s="34"/>
      <c r="D235" s="176" t="s">
        <v>128</v>
      </c>
      <c r="F235" s="178" t="s">
        <v>329</v>
      </c>
      <c r="I235" s="137"/>
      <c r="L235" s="34"/>
      <c r="M235" s="63"/>
      <c r="N235" s="35"/>
      <c r="O235" s="35"/>
      <c r="P235" s="35"/>
      <c r="Q235" s="35"/>
      <c r="R235" s="35"/>
      <c r="S235" s="35"/>
      <c r="T235" s="64"/>
      <c r="AT235" s="17" t="s">
        <v>128</v>
      </c>
      <c r="AU235" s="17" t="s">
        <v>80</v>
      </c>
    </row>
    <row r="236" spans="2:65" s="11" customFormat="1">
      <c r="B236" s="179"/>
      <c r="D236" s="176" t="s">
        <v>132</v>
      </c>
      <c r="E236" s="180" t="s">
        <v>20</v>
      </c>
      <c r="F236" s="181" t="s">
        <v>330</v>
      </c>
      <c r="H236" s="182">
        <v>51.84</v>
      </c>
      <c r="I236" s="183"/>
      <c r="L236" s="179"/>
      <c r="M236" s="184"/>
      <c r="N236" s="185"/>
      <c r="O236" s="185"/>
      <c r="P236" s="185"/>
      <c r="Q236" s="185"/>
      <c r="R236" s="185"/>
      <c r="S236" s="185"/>
      <c r="T236" s="186"/>
      <c r="AT236" s="180" t="s">
        <v>132</v>
      </c>
      <c r="AU236" s="180" t="s">
        <v>80</v>
      </c>
      <c r="AV236" s="11" t="s">
        <v>80</v>
      </c>
      <c r="AW236" s="11" t="s">
        <v>37</v>
      </c>
      <c r="AX236" s="11" t="s">
        <v>73</v>
      </c>
      <c r="AY236" s="180" t="s">
        <v>116</v>
      </c>
    </row>
    <row r="237" spans="2:65" s="12" customFormat="1">
      <c r="B237" s="187"/>
      <c r="D237" s="196" t="s">
        <v>132</v>
      </c>
      <c r="E237" s="197" t="s">
        <v>20</v>
      </c>
      <c r="F237" s="198" t="s">
        <v>135</v>
      </c>
      <c r="H237" s="199">
        <v>51.84</v>
      </c>
      <c r="I237" s="191"/>
      <c r="L237" s="187"/>
      <c r="M237" s="192"/>
      <c r="N237" s="193"/>
      <c r="O237" s="193"/>
      <c r="P237" s="193"/>
      <c r="Q237" s="193"/>
      <c r="R237" s="193"/>
      <c r="S237" s="193"/>
      <c r="T237" s="194"/>
      <c r="AT237" s="195" t="s">
        <v>132</v>
      </c>
      <c r="AU237" s="195" t="s">
        <v>80</v>
      </c>
      <c r="AV237" s="12" t="s">
        <v>124</v>
      </c>
      <c r="AW237" s="12" t="s">
        <v>37</v>
      </c>
      <c r="AX237" s="12" t="s">
        <v>22</v>
      </c>
      <c r="AY237" s="195" t="s">
        <v>116</v>
      </c>
    </row>
    <row r="238" spans="2:65" s="1" customFormat="1" ht="22.5" customHeight="1">
      <c r="B238" s="163"/>
      <c r="C238" s="164" t="s">
        <v>331</v>
      </c>
      <c r="D238" s="164" t="s">
        <v>119</v>
      </c>
      <c r="E238" s="165" t="s">
        <v>332</v>
      </c>
      <c r="F238" s="166" t="s">
        <v>333</v>
      </c>
      <c r="G238" s="167" t="s">
        <v>122</v>
      </c>
      <c r="H238" s="168">
        <v>74.52</v>
      </c>
      <c r="I238" s="169"/>
      <c r="J238" s="170">
        <f>ROUND(I238*H238,2)</f>
        <v>0</v>
      </c>
      <c r="K238" s="166" t="s">
        <v>123</v>
      </c>
      <c r="L238" s="34"/>
      <c r="M238" s="171" t="s">
        <v>20</v>
      </c>
      <c r="N238" s="172" t="s">
        <v>44</v>
      </c>
      <c r="O238" s="35"/>
      <c r="P238" s="173">
        <f>O238*H238</f>
        <v>0</v>
      </c>
      <c r="Q238" s="173">
        <v>0</v>
      </c>
      <c r="R238" s="173">
        <f>Q238*H238</f>
        <v>0</v>
      </c>
      <c r="S238" s="173">
        <v>3.4000000000000002E-2</v>
      </c>
      <c r="T238" s="174">
        <f>S238*H238</f>
        <v>2.5336799999999999</v>
      </c>
      <c r="AR238" s="17" t="s">
        <v>124</v>
      </c>
      <c r="AT238" s="17" t="s">
        <v>119</v>
      </c>
      <c r="AU238" s="17" t="s">
        <v>80</v>
      </c>
      <c r="AY238" s="17" t="s">
        <v>116</v>
      </c>
      <c r="BE238" s="175">
        <f>IF(N238="základní",J238,0)</f>
        <v>0</v>
      </c>
      <c r="BF238" s="175">
        <f>IF(N238="snížená",J238,0)</f>
        <v>0</v>
      </c>
      <c r="BG238" s="175">
        <f>IF(N238="zákl. přenesená",J238,0)</f>
        <v>0</v>
      </c>
      <c r="BH238" s="175">
        <f>IF(N238="sníž. přenesená",J238,0)</f>
        <v>0</v>
      </c>
      <c r="BI238" s="175">
        <f>IF(N238="nulová",J238,0)</f>
        <v>0</v>
      </c>
      <c r="BJ238" s="17" t="s">
        <v>22</v>
      </c>
      <c r="BK238" s="175">
        <f>ROUND(I238*H238,2)</f>
        <v>0</v>
      </c>
      <c r="BL238" s="17" t="s">
        <v>124</v>
      </c>
      <c r="BM238" s="17" t="s">
        <v>334</v>
      </c>
    </row>
    <row r="239" spans="2:65" s="1" customFormat="1" ht="27">
      <c r="B239" s="34"/>
      <c r="D239" s="176" t="s">
        <v>126</v>
      </c>
      <c r="F239" s="177" t="s">
        <v>335</v>
      </c>
      <c r="I239" s="137"/>
      <c r="L239" s="34"/>
      <c r="M239" s="63"/>
      <c r="N239" s="35"/>
      <c r="O239" s="35"/>
      <c r="P239" s="35"/>
      <c r="Q239" s="35"/>
      <c r="R239" s="35"/>
      <c r="S239" s="35"/>
      <c r="T239" s="64"/>
      <c r="AT239" s="17" t="s">
        <v>126</v>
      </c>
      <c r="AU239" s="17" t="s">
        <v>80</v>
      </c>
    </row>
    <row r="240" spans="2:65" s="1" customFormat="1" ht="40.5">
      <c r="B240" s="34"/>
      <c r="D240" s="176" t="s">
        <v>128</v>
      </c>
      <c r="F240" s="178" t="s">
        <v>336</v>
      </c>
      <c r="I240" s="137"/>
      <c r="L240" s="34"/>
      <c r="M240" s="63"/>
      <c r="N240" s="35"/>
      <c r="O240" s="35"/>
      <c r="P240" s="35"/>
      <c r="Q240" s="35"/>
      <c r="R240" s="35"/>
      <c r="S240" s="35"/>
      <c r="T240" s="64"/>
      <c r="AT240" s="17" t="s">
        <v>128</v>
      </c>
      <c r="AU240" s="17" t="s">
        <v>80</v>
      </c>
    </row>
    <row r="241" spans="2:65" s="11" customFormat="1">
      <c r="B241" s="179"/>
      <c r="D241" s="176" t="s">
        <v>132</v>
      </c>
      <c r="E241" s="180" t="s">
        <v>20</v>
      </c>
      <c r="F241" s="181" t="s">
        <v>337</v>
      </c>
      <c r="H241" s="182">
        <v>74.52</v>
      </c>
      <c r="I241" s="183"/>
      <c r="L241" s="179"/>
      <c r="M241" s="184"/>
      <c r="N241" s="185"/>
      <c r="O241" s="185"/>
      <c r="P241" s="185"/>
      <c r="Q241" s="185"/>
      <c r="R241" s="185"/>
      <c r="S241" s="185"/>
      <c r="T241" s="186"/>
      <c r="AT241" s="180" t="s">
        <v>132</v>
      </c>
      <c r="AU241" s="180" t="s">
        <v>80</v>
      </c>
      <c r="AV241" s="11" t="s">
        <v>80</v>
      </c>
      <c r="AW241" s="11" t="s">
        <v>37</v>
      </c>
      <c r="AX241" s="11" t="s">
        <v>73</v>
      </c>
      <c r="AY241" s="180" t="s">
        <v>116</v>
      </c>
    </row>
    <row r="242" spans="2:65" s="12" customFormat="1">
      <c r="B242" s="187"/>
      <c r="D242" s="196" t="s">
        <v>132</v>
      </c>
      <c r="E242" s="197" t="s">
        <v>20</v>
      </c>
      <c r="F242" s="198" t="s">
        <v>135</v>
      </c>
      <c r="H242" s="199">
        <v>74.52</v>
      </c>
      <c r="I242" s="191"/>
      <c r="L242" s="187"/>
      <c r="M242" s="192"/>
      <c r="N242" s="193"/>
      <c r="O242" s="193"/>
      <c r="P242" s="193"/>
      <c r="Q242" s="193"/>
      <c r="R242" s="193"/>
      <c r="S242" s="193"/>
      <c r="T242" s="194"/>
      <c r="AT242" s="195" t="s">
        <v>132</v>
      </c>
      <c r="AU242" s="195" t="s">
        <v>80</v>
      </c>
      <c r="AV242" s="12" t="s">
        <v>124</v>
      </c>
      <c r="AW242" s="12" t="s">
        <v>37</v>
      </c>
      <c r="AX242" s="12" t="s">
        <v>22</v>
      </c>
      <c r="AY242" s="195" t="s">
        <v>116</v>
      </c>
    </row>
    <row r="243" spans="2:65" s="1" customFormat="1" ht="22.5" customHeight="1">
      <c r="B243" s="163"/>
      <c r="C243" s="164" t="s">
        <v>338</v>
      </c>
      <c r="D243" s="164" t="s">
        <v>119</v>
      </c>
      <c r="E243" s="165" t="s">
        <v>339</v>
      </c>
      <c r="F243" s="166" t="s">
        <v>340</v>
      </c>
      <c r="G243" s="167" t="s">
        <v>122</v>
      </c>
      <c r="H243" s="168">
        <v>69.668000000000006</v>
      </c>
      <c r="I243" s="169"/>
      <c r="J243" s="170">
        <f>ROUND(I243*H243,2)</f>
        <v>0</v>
      </c>
      <c r="K243" s="166" t="s">
        <v>123</v>
      </c>
      <c r="L243" s="34"/>
      <c r="M243" s="171" t="s">
        <v>20</v>
      </c>
      <c r="N243" s="172" t="s">
        <v>44</v>
      </c>
      <c r="O243" s="35"/>
      <c r="P243" s="173">
        <f>O243*H243</f>
        <v>0</v>
      </c>
      <c r="Q243" s="173">
        <v>0</v>
      </c>
      <c r="R243" s="173">
        <f>Q243*H243</f>
        <v>0</v>
      </c>
      <c r="S243" s="173">
        <v>6.6000000000000003E-2</v>
      </c>
      <c r="T243" s="174">
        <f>S243*H243</f>
        <v>4.5980880000000006</v>
      </c>
      <c r="AR243" s="17" t="s">
        <v>124</v>
      </c>
      <c r="AT243" s="17" t="s">
        <v>119</v>
      </c>
      <c r="AU243" s="17" t="s">
        <v>80</v>
      </c>
      <c r="AY243" s="17" t="s">
        <v>116</v>
      </c>
      <c r="BE243" s="175">
        <f>IF(N243="základní",J243,0)</f>
        <v>0</v>
      </c>
      <c r="BF243" s="175">
        <f>IF(N243="snížená",J243,0)</f>
        <v>0</v>
      </c>
      <c r="BG243" s="175">
        <f>IF(N243="zákl. přenesená",J243,0)</f>
        <v>0</v>
      </c>
      <c r="BH243" s="175">
        <f>IF(N243="sníž. přenesená",J243,0)</f>
        <v>0</v>
      </c>
      <c r="BI243" s="175">
        <f>IF(N243="nulová",J243,0)</f>
        <v>0</v>
      </c>
      <c r="BJ243" s="17" t="s">
        <v>22</v>
      </c>
      <c r="BK243" s="175">
        <f>ROUND(I243*H243,2)</f>
        <v>0</v>
      </c>
      <c r="BL243" s="17" t="s">
        <v>124</v>
      </c>
      <c r="BM243" s="17" t="s">
        <v>341</v>
      </c>
    </row>
    <row r="244" spans="2:65" s="1" customFormat="1" ht="27">
      <c r="B244" s="34"/>
      <c r="D244" s="176" t="s">
        <v>126</v>
      </c>
      <c r="F244" s="177" t="s">
        <v>342</v>
      </c>
      <c r="I244" s="137"/>
      <c r="L244" s="34"/>
      <c r="M244" s="63"/>
      <c r="N244" s="35"/>
      <c r="O244" s="35"/>
      <c r="P244" s="35"/>
      <c r="Q244" s="35"/>
      <c r="R244" s="35"/>
      <c r="S244" s="35"/>
      <c r="T244" s="64"/>
      <c r="AT244" s="17" t="s">
        <v>126</v>
      </c>
      <c r="AU244" s="17" t="s">
        <v>80</v>
      </c>
    </row>
    <row r="245" spans="2:65" s="1" customFormat="1" ht="40.5">
      <c r="B245" s="34"/>
      <c r="D245" s="176" t="s">
        <v>128</v>
      </c>
      <c r="F245" s="178" t="s">
        <v>336</v>
      </c>
      <c r="I245" s="137"/>
      <c r="L245" s="34"/>
      <c r="M245" s="63"/>
      <c r="N245" s="35"/>
      <c r="O245" s="35"/>
      <c r="P245" s="35"/>
      <c r="Q245" s="35"/>
      <c r="R245" s="35"/>
      <c r="S245" s="35"/>
      <c r="T245" s="64"/>
      <c r="AT245" s="17" t="s">
        <v>128</v>
      </c>
      <c r="AU245" s="17" t="s">
        <v>80</v>
      </c>
    </row>
    <row r="246" spans="2:65" s="11" customFormat="1">
      <c r="B246" s="179"/>
      <c r="D246" s="176" t="s">
        <v>132</v>
      </c>
      <c r="E246" s="180" t="s">
        <v>20</v>
      </c>
      <c r="F246" s="181" t="s">
        <v>343</v>
      </c>
      <c r="H246" s="182">
        <v>69.668000000000006</v>
      </c>
      <c r="I246" s="183"/>
      <c r="L246" s="179"/>
      <c r="M246" s="184"/>
      <c r="N246" s="185"/>
      <c r="O246" s="185"/>
      <c r="P246" s="185"/>
      <c r="Q246" s="185"/>
      <c r="R246" s="185"/>
      <c r="S246" s="185"/>
      <c r="T246" s="186"/>
      <c r="AT246" s="180" t="s">
        <v>132</v>
      </c>
      <c r="AU246" s="180" t="s">
        <v>80</v>
      </c>
      <c r="AV246" s="11" t="s">
        <v>80</v>
      </c>
      <c r="AW246" s="11" t="s">
        <v>37</v>
      </c>
      <c r="AX246" s="11" t="s">
        <v>73</v>
      </c>
      <c r="AY246" s="180" t="s">
        <v>116</v>
      </c>
    </row>
    <row r="247" spans="2:65" s="12" customFormat="1">
      <c r="B247" s="187"/>
      <c r="D247" s="176" t="s">
        <v>132</v>
      </c>
      <c r="E247" s="188" t="s">
        <v>20</v>
      </c>
      <c r="F247" s="189" t="s">
        <v>135</v>
      </c>
      <c r="H247" s="190">
        <v>69.668000000000006</v>
      </c>
      <c r="I247" s="191"/>
      <c r="L247" s="187"/>
      <c r="M247" s="192"/>
      <c r="N247" s="193"/>
      <c r="O247" s="193"/>
      <c r="P247" s="193"/>
      <c r="Q247" s="193"/>
      <c r="R247" s="193"/>
      <c r="S247" s="193"/>
      <c r="T247" s="194"/>
      <c r="AT247" s="195" t="s">
        <v>132</v>
      </c>
      <c r="AU247" s="195" t="s">
        <v>80</v>
      </c>
      <c r="AV247" s="12" t="s">
        <v>124</v>
      </c>
      <c r="AW247" s="12" t="s">
        <v>37</v>
      </c>
      <c r="AX247" s="12" t="s">
        <v>22</v>
      </c>
      <c r="AY247" s="195" t="s">
        <v>116</v>
      </c>
    </row>
    <row r="248" spans="2:65" s="10" customFormat="1" ht="29.85" customHeight="1">
      <c r="B248" s="149"/>
      <c r="D248" s="160" t="s">
        <v>72</v>
      </c>
      <c r="E248" s="161" t="s">
        <v>344</v>
      </c>
      <c r="F248" s="161" t="s">
        <v>345</v>
      </c>
      <c r="I248" s="152"/>
      <c r="J248" s="162">
        <f>BK248</f>
        <v>0</v>
      </c>
      <c r="L248" s="149"/>
      <c r="M248" s="154"/>
      <c r="N248" s="155"/>
      <c r="O248" s="155"/>
      <c r="P248" s="156">
        <f>SUM(P249:P269)</f>
        <v>0</v>
      </c>
      <c r="Q248" s="155"/>
      <c r="R248" s="156">
        <f>SUM(R249:R269)</f>
        <v>0</v>
      </c>
      <c r="S248" s="155"/>
      <c r="T248" s="157">
        <f>SUM(T249:T269)</f>
        <v>0</v>
      </c>
      <c r="AR248" s="150" t="s">
        <v>22</v>
      </c>
      <c r="AT248" s="158" t="s">
        <v>72</v>
      </c>
      <c r="AU248" s="158" t="s">
        <v>22</v>
      </c>
      <c r="AY248" s="150" t="s">
        <v>116</v>
      </c>
      <c r="BK248" s="159">
        <f>SUM(BK249:BK269)</f>
        <v>0</v>
      </c>
    </row>
    <row r="249" spans="2:65" s="1" customFormat="1" ht="22.5" customHeight="1">
      <c r="B249" s="163"/>
      <c r="C249" s="164" t="s">
        <v>346</v>
      </c>
      <c r="D249" s="164" t="s">
        <v>119</v>
      </c>
      <c r="E249" s="165" t="s">
        <v>347</v>
      </c>
      <c r="F249" s="166" t="s">
        <v>348</v>
      </c>
      <c r="G249" s="167" t="s">
        <v>349</v>
      </c>
      <c r="H249" s="168">
        <v>12.39</v>
      </c>
      <c r="I249" s="169"/>
      <c r="J249" s="170">
        <f>ROUND(I249*H249,2)</f>
        <v>0</v>
      </c>
      <c r="K249" s="166" t="s">
        <v>123</v>
      </c>
      <c r="L249" s="34"/>
      <c r="M249" s="171" t="s">
        <v>20</v>
      </c>
      <c r="N249" s="172" t="s">
        <v>44</v>
      </c>
      <c r="O249" s="35"/>
      <c r="P249" s="173">
        <f>O249*H249</f>
        <v>0</v>
      </c>
      <c r="Q249" s="173">
        <v>0</v>
      </c>
      <c r="R249" s="173">
        <f>Q249*H249</f>
        <v>0</v>
      </c>
      <c r="S249" s="173">
        <v>0</v>
      </c>
      <c r="T249" s="174">
        <f>S249*H249</f>
        <v>0</v>
      </c>
      <c r="AR249" s="17" t="s">
        <v>124</v>
      </c>
      <c r="AT249" s="17" t="s">
        <v>119</v>
      </c>
      <c r="AU249" s="17" t="s">
        <v>80</v>
      </c>
      <c r="AY249" s="17" t="s">
        <v>116</v>
      </c>
      <c r="BE249" s="175">
        <f>IF(N249="základní",J249,0)</f>
        <v>0</v>
      </c>
      <c r="BF249" s="175">
        <f>IF(N249="snížená",J249,0)</f>
        <v>0</v>
      </c>
      <c r="BG249" s="175">
        <f>IF(N249="zákl. přenesená",J249,0)</f>
        <v>0</v>
      </c>
      <c r="BH249" s="175">
        <f>IF(N249="sníž. přenesená",J249,0)</f>
        <v>0</v>
      </c>
      <c r="BI249" s="175">
        <f>IF(N249="nulová",J249,0)</f>
        <v>0</v>
      </c>
      <c r="BJ249" s="17" t="s">
        <v>22</v>
      </c>
      <c r="BK249" s="175">
        <f>ROUND(I249*H249,2)</f>
        <v>0</v>
      </c>
      <c r="BL249" s="17" t="s">
        <v>124</v>
      </c>
      <c r="BM249" s="17" t="s">
        <v>350</v>
      </c>
    </row>
    <row r="250" spans="2:65" s="1" customFormat="1" ht="27">
      <c r="B250" s="34"/>
      <c r="D250" s="176" t="s">
        <v>126</v>
      </c>
      <c r="F250" s="177" t="s">
        <v>351</v>
      </c>
      <c r="I250" s="137"/>
      <c r="L250" s="34"/>
      <c r="M250" s="63"/>
      <c r="N250" s="35"/>
      <c r="O250" s="35"/>
      <c r="P250" s="35"/>
      <c r="Q250" s="35"/>
      <c r="R250" s="35"/>
      <c r="S250" s="35"/>
      <c r="T250" s="64"/>
      <c r="AT250" s="17" t="s">
        <v>126</v>
      </c>
      <c r="AU250" s="17" t="s">
        <v>80</v>
      </c>
    </row>
    <row r="251" spans="2:65" s="1" customFormat="1" ht="94.5">
      <c r="B251" s="34"/>
      <c r="D251" s="196" t="s">
        <v>128</v>
      </c>
      <c r="F251" s="200" t="s">
        <v>352</v>
      </c>
      <c r="I251" s="137"/>
      <c r="L251" s="34"/>
      <c r="M251" s="63"/>
      <c r="N251" s="35"/>
      <c r="O251" s="35"/>
      <c r="P251" s="35"/>
      <c r="Q251" s="35"/>
      <c r="R251" s="35"/>
      <c r="S251" s="35"/>
      <c r="T251" s="64"/>
      <c r="AT251" s="17" t="s">
        <v>128</v>
      </c>
      <c r="AU251" s="17" t="s">
        <v>80</v>
      </c>
    </row>
    <row r="252" spans="2:65" s="1" customFormat="1" ht="22.5" customHeight="1">
      <c r="B252" s="163"/>
      <c r="C252" s="164" t="s">
        <v>353</v>
      </c>
      <c r="D252" s="164" t="s">
        <v>119</v>
      </c>
      <c r="E252" s="165" t="s">
        <v>354</v>
      </c>
      <c r="F252" s="166" t="s">
        <v>355</v>
      </c>
      <c r="G252" s="167" t="s">
        <v>349</v>
      </c>
      <c r="H252" s="168">
        <v>12.39</v>
      </c>
      <c r="I252" s="169"/>
      <c r="J252" s="170">
        <f>ROUND(I252*H252,2)</f>
        <v>0</v>
      </c>
      <c r="K252" s="166" t="s">
        <v>123</v>
      </c>
      <c r="L252" s="34"/>
      <c r="M252" s="171" t="s">
        <v>20</v>
      </c>
      <c r="N252" s="172" t="s">
        <v>44</v>
      </c>
      <c r="O252" s="35"/>
      <c r="P252" s="173">
        <f>O252*H252</f>
        <v>0</v>
      </c>
      <c r="Q252" s="173">
        <v>0</v>
      </c>
      <c r="R252" s="173">
        <f>Q252*H252</f>
        <v>0</v>
      </c>
      <c r="S252" s="173">
        <v>0</v>
      </c>
      <c r="T252" s="174">
        <f>S252*H252</f>
        <v>0</v>
      </c>
      <c r="AR252" s="17" t="s">
        <v>124</v>
      </c>
      <c r="AT252" s="17" t="s">
        <v>119</v>
      </c>
      <c r="AU252" s="17" t="s">
        <v>80</v>
      </c>
      <c r="AY252" s="17" t="s">
        <v>116</v>
      </c>
      <c r="BE252" s="175">
        <f>IF(N252="základní",J252,0)</f>
        <v>0</v>
      </c>
      <c r="BF252" s="175">
        <f>IF(N252="snížená",J252,0)</f>
        <v>0</v>
      </c>
      <c r="BG252" s="175">
        <f>IF(N252="zákl. přenesená",J252,0)</f>
        <v>0</v>
      </c>
      <c r="BH252" s="175">
        <f>IF(N252="sníž. přenesená",J252,0)</f>
        <v>0</v>
      </c>
      <c r="BI252" s="175">
        <f>IF(N252="nulová",J252,0)</f>
        <v>0</v>
      </c>
      <c r="BJ252" s="17" t="s">
        <v>22</v>
      </c>
      <c r="BK252" s="175">
        <f>ROUND(I252*H252,2)</f>
        <v>0</v>
      </c>
      <c r="BL252" s="17" t="s">
        <v>124</v>
      </c>
      <c r="BM252" s="17" t="s">
        <v>356</v>
      </c>
    </row>
    <row r="253" spans="2:65" s="1" customFormat="1">
      <c r="B253" s="34"/>
      <c r="D253" s="176" t="s">
        <v>126</v>
      </c>
      <c r="F253" s="177" t="s">
        <v>357</v>
      </c>
      <c r="I253" s="137"/>
      <c r="L253" s="34"/>
      <c r="M253" s="63"/>
      <c r="N253" s="35"/>
      <c r="O253" s="35"/>
      <c r="P253" s="35"/>
      <c r="Q253" s="35"/>
      <c r="R253" s="35"/>
      <c r="S253" s="35"/>
      <c r="T253" s="64"/>
      <c r="AT253" s="17" t="s">
        <v>126</v>
      </c>
      <c r="AU253" s="17" t="s">
        <v>80</v>
      </c>
    </row>
    <row r="254" spans="2:65" s="1" customFormat="1" ht="81">
      <c r="B254" s="34"/>
      <c r="D254" s="196" t="s">
        <v>128</v>
      </c>
      <c r="F254" s="200" t="s">
        <v>358</v>
      </c>
      <c r="I254" s="137"/>
      <c r="L254" s="34"/>
      <c r="M254" s="63"/>
      <c r="N254" s="35"/>
      <c r="O254" s="35"/>
      <c r="P254" s="35"/>
      <c r="Q254" s="35"/>
      <c r="R254" s="35"/>
      <c r="S254" s="35"/>
      <c r="T254" s="64"/>
      <c r="AT254" s="17" t="s">
        <v>128</v>
      </c>
      <c r="AU254" s="17" t="s">
        <v>80</v>
      </c>
    </row>
    <row r="255" spans="2:65" s="1" customFormat="1" ht="22.5" customHeight="1">
      <c r="B255" s="163"/>
      <c r="C255" s="164" t="s">
        <v>359</v>
      </c>
      <c r="D255" s="164" t="s">
        <v>119</v>
      </c>
      <c r="E255" s="165" t="s">
        <v>360</v>
      </c>
      <c r="F255" s="166" t="s">
        <v>361</v>
      </c>
      <c r="G255" s="167" t="s">
        <v>349</v>
      </c>
      <c r="H255" s="168">
        <v>200.47499999999999</v>
      </c>
      <c r="I255" s="169"/>
      <c r="J255" s="170">
        <f>ROUND(I255*H255,2)</f>
        <v>0</v>
      </c>
      <c r="K255" s="166" t="s">
        <v>123</v>
      </c>
      <c r="L255" s="34"/>
      <c r="M255" s="171" t="s">
        <v>20</v>
      </c>
      <c r="N255" s="172" t="s">
        <v>44</v>
      </c>
      <c r="O255" s="35"/>
      <c r="P255" s="173">
        <f>O255*H255</f>
        <v>0</v>
      </c>
      <c r="Q255" s="173">
        <v>0</v>
      </c>
      <c r="R255" s="173">
        <f>Q255*H255</f>
        <v>0</v>
      </c>
      <c r="S255" s="173">
        <v>0</v>
      </c>
      <c r="T255" s="174">
        <f>S255*H255</f>
        <v>0</v>
      </c>
      <c r="AR255" s="17" t="s">
        <v>124</v>
      </c>
      <c r="AT255" s="17" t="s">
        <v>119</v>
      </c>
      <c r="AU255" s="17" t="s">
        <v>80</v>
      </c>
      <c r="AY255" s="17" t="s">
        <v>116</v>
      </c>
      <c r="BE255" s="175">
        <f>IF(N255="základní",J255,0)</f>
        <v>0</v>
      </c>
      <c r="BF255" s="175">
        <f>IF(N255="snížená",J255,0)</f>
        <v>0</v>
      </c>
      <c r="BG255" s="175">
        <f>IF(N255="zákl. přenesená",J255,0)</f>
        <v>0</v>
      </c>
      <c r="BH255" s="175">
        <f>IF(N255="sníž. přenesená",J255,0)</f>
        <v>0</v>
      </c>
      <c r="BI255" s="175">
        <f>IF(N255="nulová",J255,0)</f>
        <v>0</v>
      </c>
      <c r="BJ255" s="17" t="s">
        <v>22</v>
      </c>
      <c r="BK255" s="175">
        <f>ROUND(I255*H255,2)</f>
        <v>0</v>
      </c>
      <c r="BL255" s="17" t="s">
        <v>124</v>
      </c>
      <c r="BM255" s="17" t="s">
        <v>362</v>
      </c>
    </row>
    <row r="256" spans="2:65" s="1" customFormat="1" ht="27">
      <c r="B256" s="34"/>
      <c r="D256" s="176" t="s">
        <v>126</v>
      </c>
      <c r="F256" s="177" t="s">
        <v>363</v>
      </c>
      <c r="I256" s="137"/>
      <c r="L256" s="34"/>
      <c r="M256" s="63"/>
      <c r="N256" s="35"/>
      <c r="O256" s="35"/>
      <c r="P256" s="35"/>
      <c r="Q256" s="35"/>
      <c r="R256" s="35"/>
      <c r="S256" s="35"/>
      <c r="T256" s="64"/>
      <c r="AT256" s="17" t="s">
        <v>126</v>
      </c>
      <c r="AU256" s="17" t="s">
        <v>80</v>
      </c>
    </row>
    <row r="257" spans="2:65" s="1" customFormat="1" ht="81">
      <c r="B257" s="34"/>
      <c r="D257" s="176" t="s">
        <v>128</v>
      </c>
      <c r="F257" s="178" t="s">
        <v>358</v>
      </c>
      <c r="I257" s="137"/>
      <c r="L257" s="34"/>
      <c r="M257" s="63"/>
      <c r="N257" s="35"/>
      <c r="O257" s="35"/>
      <c r="P257" s="35"/>
      <c r="Q257" s="35"/>
      <c r="R257" s="35"/>
      <c r="S257" s="35"/>
      <c r="T257" s="64"/>
      <c r="AT257" s="17" t="s">
        <v>128</v>
      </c>
      <c r="AU257" s="17" t="s">
        <v>80</v>
      </c>
    </row>
    <row r="258" spans="2:65" s="11" customFormat="1">
      <c r="B258" s="179"/>
      <c r="D258" s="176" t="s">
        <v>132</v>
      </c>
      <c r="E258" s="180" t="s">
        <v>20</v>
      </c>
      <c r="F258" s="181" t="s">
        <v>364</v>
      </c>
      <c r="H258" s="182">
        <v>200.47499999999999</v>
      </c>
      <c r="I258" s="183"/>
      <c r="L258" s="179"/>
      <c r="M258" s="184"/>
      <c r="N258" s="185"/>
      <c r="O258" s="185"/>
      <c r="P258" s="185"/>
      <c r="Q258" s="185"/>
      <c r="R258" s="185"/>
      <c r="S258" s="185"/>
      <c r="T258" s="186"/>
      <c r="AT258" s="180" t="s">
        <v>132</v>
      </c>
      <c r="AU258" s="180" t="s">
        <v>80</v>
      </c>
      <c r="AV258" s="11" t="s">
        <v>80</v>
      </c>
      <c r="AW258" s="11" t="s">
        <v>37</v>
      </c>
      <c r="AX258" s="11" t="s">
        <v>73</v>
      </c>
      <c r="AY258" s="180" t="s">
        <v>116</v>
      </c>
    </row>
    <row r="259" spans="2:65" s="12" customFormat="1">
      <c r="B259" s="187"/>
      <c r="D259" s="196" t="s">
        <v>132</v>
      </c>
      <c r="E259" s="197" t="s">
        <v>20</v>
      </c>
      <c r="F259" s="198" t="s">
        <v>135</v>
      </c>
      <c r="H259" s="199">
        <v>200.47499999999999</v>
      </c>
      <c r="I259" s="191"/>
      <c r="L259" s="187"/>
      <c r="M259" s="192"/>
      <c r="N259" s="193"/>
      <c r="O259" s="193"/>
      <c r="P259" s="193"/>
      <c r="Q259" s="193"/>
      <c r="R259" s="193"/>
      <c r="S259" s="193"/>
      <c r="T259" s="194"/>
      <c r="AT259" s="195" t="s">
        <v>132</v>
      </c>
      <c r="AU259" s="195" t="s">
        <v>80</v>
      </c>
      <c r="AV259" s="12" t="s">
        <v>124</v>
      </c>
      <c r="AW259" s="12" t="s">
        <v>37</v>
      </c>
      <c r="AX259" s="12" t="s">
        <v>22</v>
      </c>
      <c r="AY259" s="195" t="s">
        <v>116</v>
      </c>
    </row>
    <row r="260" spans="2:65" s="1" customFormat="1" ht="22.5" customHeight="1">
      <c r="B260" s="163"/>
      <c r="C260" s="164" t="s">
        <v>365</v>
      </c>
      <c r="D260" s="164" t="s">
        <v>119</v>
      </c>
      <c r="E260" s="165" t="s">
        <v>366</v>
      </c>
      <c r="F260" s="166" t="s">
        <v>367</v>
      </c>
      <c r="G260" s="167" t="s">
        <v>349</v>
      </c>
      <c r="H260" s="168">
        <v>12.39</v>
      </c>
      <c r="I260" s="169"/>
      <c r="J260" s="170">
        <f>ROUND(I260*H260,2)</f>
        <v>0</v>
      </c>
      <c r="K260" s="166" t="s">
        <v>123</v>
      </c>
      <c r="L260" s="34"/>
      <c r="M260" s="171" t="s">
        <v>20</v>
      </c>
      <c r="N260" s="172" t="s">
        <v>44</v>
      </c>
      <c r="O260" s="35"/>
      <c r="P260" s="173">
        <f>O260*H260</f>
        <v>0</v>
      </c>
      <c r="Q260" s="173">
        <v>0</v>
      </c>
      <c r="R260" s="173">
        <f>Q260*H260</f>
        <v>0</v>
      </c>
      <c r="S260" s="173">
        <v>0</v>
      </c>
      <c r="T260" s="174">
        <f>S260*H260</f>
        <v>0</v>
      </c>
      <c r="AR260" s="17" t="s">
        <v>124</v>
      </c>
      <c r="AT260" s="17" t="s">
        <v>119</v>
      </c>
      <c r="AU260" s="17" t="s">
        <v>80</v>
      </c>
      <c r="AY260" s="17" t="s">
        <v>116</v>
      </c>
      <c r="BE260" s="175">
        <f>IF(N260="základní",J260,0)</f>
        <v>0</v>
      </c>
      <c r="BF260" s="175">
        <f>IF(N260="snížená",J260,0)</f>
        <v>0</v>
      </c>
      <c r="BG260" s="175">
        <f>IF(N260="zákl. přenesená",J260,0)</f>
        <v>0</v>
      </c>
      <c r="BH260" s="175">
        <f>IF(N260="sníž. přenesená",J260,0)</f>
        <v>0</v>
      </c>
      <c r="BI260" s="175">
        <f>IF(N260="nulová",J260,0)</f>
        <v>0</v>
      </c>
      <c r="BJ260" s="17" t="s">
        <v>22</v>
      </c>
      <c r="BK260" s="175">
        <f>ROUND(I260*H260,2)</f>
        <v>0</v>
      </c>
      <c r="BL260" s="17" t="s">
        <v>124</v>
      </c>
      <c r="BM260" s="17" t="s">
        <v>368</v>
      </c>
    </row>
    <row r="261" spans="2:65" s="1" customFormat="1">
      <c r="B261" s="34"/>
      <c r="D261" s="176" t="s">
        <v>126</v>
      </c>
      <c r="F261" s="177" t="s">
        <v>369</v>
      </c>
      <c r="I261" s="137"/>
      <c r="L261" s="34"/>
      <c r="M261" s="63"/>
      <c r="N261" s="35"/>
      <c r="O261" s="35"/>
      <c r="P261" s="35"/>
      <c r="Q261" s="35"/>
      <c r="R261" s="35"/>
      <c r="S261" s="35"/>
      <c r="T261" s="64"/>
      <c r="AT261" s="17" t="s">
        <v>126</v>
      </c>
      <c r="AU261" s="17" t="s">
        <v>80</v>
      </c>
    </row>
    <row r="262" spans="2:65" s="1" customFormat="1" ht="67.5">
      <c r="B262" s="34"/>
      <c r="D262" s="196" t="s">
        <v>128</v>
      </c>
      <c r="F262" s="200" t="s">
        <v>370</v>
      </c>
      <c r="I262" s="137"/>
      <c r="L262" s="34"/>
      <c r="M262" s="63"/>
      <c r="N262" s="35"/>
      <c r="O262" s="35"/>
      <c r="P262" s="35"/>
      <c r="Q262" s="35"/>
      <c r="R262" s="35"/>
      <c r="S262" s="35"/>
      <c r="T262" s="64"/>
      <c r="AT262" s="17" t="s">
        <v>128</v>
      </c>
      <c r="AU262" s="17" t="s">
        <v>80</v>
      </c>
    </row>
    <row r="263" spans="2:65" s="1" customFormat="1" ht="22.5" customHeight="1">
      <c r="B263" s="163"/>
      <c r="C263" s="164" t="s">
        <v>371</v>
      </c>
      <c r="D263" s="164" t="s">
        <v>119</v>
      </c>
      <c r="E263" s="165" t="s">
        <v>372</v>
      </c>
      <c r="F263" s="166" t="s">
        <v>373</v>
      </c>
      <c r="G263" s="167" t="s">
        <v>349</v>
      </c>
      <c r="H263" s="168">
        <v>4.6109999999999998</v>
      </c>
      <c r="I263" s="169"/>
      <c r="J263" s="170">
        <f>ROUND(I263*H263,2)</f>
        <v>0</v>
      </c>
      <c r="K263" s="166" t="s">
        <v>123</v>
      </c>
      <c r="L263" s="34"/>
      <c r="M263" s="171" t="s">
        <v>20</v>
      </c>
      <c r="N263" s="172" t="s">
        <v>44</v>
      </c>
      <c r="O263" s="35"/>
      <c r="P263" s="173">
        <f>O263*H263</f>
        <v>0</v>
      </c>
      <c r="Q263" s="173">
        <v>0</v>
      </c>
      <c r="R263" s="173">
        <f>Q263*H263</f>
        <v>0</v>
      </c>
      <c r="S263" s="173">
        <v>0</v>
      </c>
      <c r="T263" s="174">
        <f>S263*H263</f>
        <v>0</v>
      </c>
      <c r="AR263" s="17" t="s">
        <v>124</v>
      </c>
      <c r="AT263" s="17" t="s">
        <v>119</v>
      </c>
      <c r="AU263" s="17" t="s">
        <v>80</v>
      </c>
      <c r="AY263" s="17" t="s">
        <v>116</v>
      </c>
      <c r="BE263" s="175">
        <f>IF(N263="základní",J263,0)</f>
        <v>0</v>
      </c>
      <c r="BF263" s="175">
        <f>IF(N263="snížená",J263,0)</f>
        <v>0</v>
      </c>
      <c r="BG263" s="175">
        <f>IF(N263="zákl. přenesená",J263,0)</f>
        <v>0</v>
      </c>
      <c r="BH263" s="175">
        <f>IF(N263="sníž. přenesená",J263,0)</f>
        <v>0</v>
      </c>
      <c r="BI263" s="175">
        <f>IF(N263="nulová",J263,0)</f>
        <v>0</v>
      </c>
      <c r="BJ263" s="17" t="s">
        <v>22</v>
      </c>
      <c r="BK263" s="175">
        <f>ROUND(I263*H263,2)</f>
        <v>0</v>
      </c>
      <c r="BL263" s="17" t="s">
        <v>124</v>
      </c>
      <c r="BM263" s="17" t="s">
        <v>374</v>
      </c>
    </row>
    <row r="264" spans="2:65" s="1" customFormat="1">
      <c r="B264" s="34"/>
      <c r="D264" s="176" t="s">
        <v>126</v>
      </c>
      <c r="F264" s="177" t="s">
        <v>375</v>
      </c>
      <c r="I264" s="137"/>
      <c r="L264" s="34"/>
      <c r="M264" s="63"/>
      <c r="N264" s="35"/>
      <c r="O264" s="35"/>
      <c r="P264" s="35"/>
      <c r="Q264" s="35"/>
      <c r="R264" s="35"/>
      <c r="S264" s="35"/>
      <c r="T264" s="64"/>
      <c r="AT264" s="17" t="s">
        <v>126</v>
      </c>
      <c r="AU264" s="17" t="s">
        <v>80</v>
      </c>
    </row>
    <row r="265" spans="2:65" s="11" customFormat="1">
      <c r="B265" s="179"/>
      <c r="D265" s="176" t="s">
        <v>132</v>
      </c>
      <c r="E265" s="180" t="s">
        <v>20</v>
      </c>
      <c r="F265" s="181" t="s">
        <v>376</v>
      </c>
      <c r="H265" s="182">
        <v>4.6109999999999998</v>
      </c>
      <c r="I265" s="183"/>
      <c r="L265" s="179"/>
      <c r="M265" s="184"/>
      <c r="N265" s="185"/>
      <c r="O265" s="185"/>
      <c r="P265" s="185"/>
      <c r="Q265" s="185"/>
      <c r="R265" s="185"/>
      <c r="S265" s="185"/>
      <c r="T265" s="186"/>
      <c r="AT265" s="180" t="s">
        <v>132</v>
      </c>
      <c r="AU265" s="180" t="s">
        <v>80</v>
      </c>
      <c r="AV265" s="11" t="s">
        <v>80</v>
      </c>
      <c r="AW265" s="11" t="s">
        <v>37</v>
      </c>
      <c r="AX265" s="11" t="s">
        <v>73</v>
      </c>
      <c r="AY265" s="180" t="s">
        <v>116</v>
      </c>
    </row>
    <row r="266" spans="2:65" s="12" customFormat="1">
      <c r="B266" s="187"/>
      <c r="D266" s="196" t="s">
        <v>132</v>
      </c>
      <c r="E266" s="197" t="s">
        <v>20</v>
      </c>
      <c r="F266" s="198" t="s">
        <v>135</v>
      </c>
      <c r="H266" s="199">
        <v>4.6109999999999998</v>
      </c>
      <c r="I266" s="191"/>
      <c r="L266" s="187"/>
      <c r="M266" s="192"/>
      <c r="N266" s="193"/>
      <c r="O266" s="193"/>
      <c r="P266" s="193"/>
      <c r="Q266" s="193"/>
      <c r="R266" s="193"/>
      <c r="S266" s="193"/>
      <c r="T266" s="194"/>
      <c r="AT266" s="195" t="s">
        <v>132</v>
      </c>
      <c r="AU266" s="195" t="s">
        <v>80</v>
      </c>
      <c r="AV266" s="12" t="s">
        <v>124</v>
      </c>
      <c r="AW266" s="12" t="s">
        <v>37</v>
      </c>
      <c r="AX266" s="12" t="s">
        <v>22</v>
      </c>
      <c r="AY266" s="195" t="s">
        <v>116</v>
      </c>
    </row>
    <row r="267" spans="2:65" s="1" customFormat="1" ht="22.5" customHeight="1">
      <c r="B267" s="163"/>
      <c r="C267" s="164" t="s">
        <v>377</v>
      </c>
      <c r="D267" s="164" t="s">
        <v>119</v>
      </c>
      <c r="E267" s="165" t="s">
        <v>378</v>
      </c>
      <c r="F267" s="166" t="s">
        <v>379</v>
      </c>
      <c r="G267" s="167" t="s">
        <v>349</v>
      </c>
      <c r="H267" s="168">
        <v>7.7789999999999999</v>
      </c>
      <c r="I267" s="169"/>
      <c r="J267" s="170">
        <f>ROUND(I267*H267,2)</f>
        <v>0</v>
      </c>
      <c r="K267" s="166" t="s">
        <v>123</v>
      </c>
      <c r="L267" s="34"/>
      <c r="M267" s="171" t="s">
        <v>20</v>
      </c>
      <c r="N267" s="172" t="s">
        <v>44</v>
      </c>
      <c r="O267" s="35"/>
      <c r="P267" s="173">
        <f>O267*H267</f>
        <v>0</v>
      </c>
      <c r="Q267" s="173">
        <v>0</v>
      </c>
      <c r="R267" s="173">
        <f>Q267*H267</f>
        <v>0</v>
      </c>
      <c r="S267" s="173">
        <v>0</v>
      </c>
      <c r="T267" s="174">
        <f>S267*H267</f>
        <v>0</v>
      </c>
      <c r="AR267" s="17" t="s">
        <v>124</v>
      </c>
      <c r="AT267" s="17" t="s">
        <v>119</v>
      </c>
      <c r="AU267" s="17" t="s">
        <v>80</v>
      </c>
      <c r="AY267" s="17" t="s">
        <v>116</v>
      </c>
      <c r="BE267" s="175">
        <f>IF(N267="základní",J267,0)</f>
        <v>0</v>
      </c>
      <c r="BF267" s="175">
        <f>IF(N267="snížená",J267,0)</f>
        <v>0</v>
      </c>
      <c r="BG267" s="175">
        <f>IF(N267="zákl. přenesená",J267,0)</f>
        <v>0</v>
      </c>
      <c r="BH267" s="175">
        <f>IF(N267="sníž. přenesená",J267,0)</f>
        <v>0</v>
      </c>
      <c r="BI267" s="175">
        <f>IF(N267="nulová",J267,0)</f>
        <v>0</v>
      </c>
      <c r="BJ267" s="17" t="s">
        <v>22</v>
      </c>
      <c r="BK267" s="175">
        <f>ROUND(I267*H267,2)</f>
        <v>0</v>
      </c>
      <c r="BL267" s="17" t="s">
        <v>124</v>
      </c>
      <c r="BM267" s="17" t="s">
        <v>380</v>
      </c>
    </row>
    <row r="268" spans="2:65" s="1" customFormat="1" ht="27">
      <c r="B268" s="34"/>
      <c r="D268" s="176" t="s">
        <v>126</v>
      </c>
      <c r="F268" s="177" t="s">
        <v>381</v>
      </c>
      <c r="I268" s="137"/>
      <c r="L268" s="34"/>
      <c r="M268" s="63"/>
      <c r="N268" s="35"/>
      <c r="O268" s="35"/>
      <c r="P268" s="35"/>
      <c r="Q268" s="35"/>
      <c r="R268" s="35"/>
      <c r="S268" s="35"/>
      <c r="T268" s="64"/>
      <c r="AT268" s="17" t="s">
        <v>126</v>
      </c>
      <c r="AU268" s="17" t="s">
        <v>80</v>
      </c>
    </row>
    <row r="269" spans="2:65" s="11" customFormat="1">
      <c r="B269" s="179"/>
      <c r="D269" s="176" t="s">
        <v>132</v>
      </c>
      <c r="E269" s="180" t="s">
        <v>20</v>
      </c>
      <c r="F269" s="181" t="s">
        <v>382</v>
      </c>
      <c r="H269" s="182">
        <v>7.7789999999999999</v>
      </c>
      <c r="I269" s="183"/>
      <c r="L269" s="179"/>
      <c r="M269" s="184"/>
      <c r="N269" s="185"/>
      <c r="O269" s="185"/>
      <c r="P269" s="185"/>
      <c r="Q269" s="185"/>
      <c r="R269" s="185"/>
      <c r="S269" s="185"/>
      <c r="T269" s="186"/>
      <c r="AT269" s="180" t="s">
        <v>132</v>
      </c>
      <c r="AU269" s="180" t="s">
        <v>80</v>
      </c>
      <c r="AV269" s="11" t="s">
        <v>80</v>
      </c>
      <c r="AW269" s="11" t="s">
        <v>37</v>
      </c>
      <c r="AX269" s="11" t="s">
        <v>22</v>
      </c>
      <c r="AY269" s="180" t="s">
        <v>116</v>
      </c>
    </row>
    <row r="270" spans="2:65" s="10" customFormat="1" ht="29.85" customHeight="1">
      <c r="B270" s="149"/>
      <c r="D270" s="160" t="s">
        <v>72</v>
      </c>
      <c r="E270" s="161" t="s">
        <v>383</v>
      </c>
      <c r="F270" s="161" t="s">
        <v>384</v>
      </c>
      <c r="I270" s="152"/>
      <c r="J270" s="162">
        <f>BK270</f>
        <v>0</v>
      </c>
      <c r="L270" s="149"/>
      <c r="M270" s="154"/>
      <c r="N270" s="155"/>
      <c r="O270" s="155"/>
      <c r="P270" s="156">
        <f>SUM(P271:P273)</f>
        <v>0</v>
      </c>
      <c r="Q270" s="155"/>
      <c r="R270" s="156">
        <f>SUM(R271:R273)</f>
        <v>0</v>
      </c>
      <c r="S270" s="155"/>
      <c r="T270" s="157">
        <f>SUM(T271:T273)</f>
        <v>0</v>
      </c>
      <c r="AR270" s="150" t="s">
        <v>22</v>
      </c>
      <c r="AT270" s="158" t="s">
        <v>72</v>
      </c>
      <c r="AU270" s="158" t="s">
        <v>22</v>
      </c>
      <c r="AY270" s="150" t="s">
        <v>116</v>
      </c>
      <c r="BK270" s="159">
        <f>SUM(BK271:BK273)</f>
        <v>0</v>
      </c>
    </row>
    <row r="271" spans="2:65" s="1" customFormat="1" ht="22.5" customHeight="1">
      <c r="B271" s="163"/>
      <c r="C271" s="164" t="s">
        <v>385</v>
      </c>
      <c r="D271" s="164" t="s">
        <v>119</v>
      </c>
      <c r="E271" s="165" t="s">
        <v>386</v>
      </c>
      <c r="F271" s="166" t="s">
        <v>387</v>
      </c>
      <c r="G271" s="167" t="s">
        <v>349</v>
      </c>
      <c r="H271" s="168">
        <v>10.79</v>
      </c>
      <c r="I271" s="169"/>
      <c r="J271" s="170">
        <f>ROUND(I271*H271,2)</f>
        <v>0</v>
      </c>
      <c r="K271" s="166" t="s">
        <v>123</v>
      </c>
      <c r="L271" s="34"/>
      <c r="M271" s="171" t="s">
        <v>20</v>
      </c>
      <c r="N271" s="172" t="s">
        <v>44</v>
      </c>
      <c r="O271" s="35"/>
      <c r="P271" s="173">
        <f>O271*H271</f>
        <v>0</v>
      </c>
      <c r="Q271" s="173">
        <v>0</v>
      </c>
      <c r="R271" s="173">
        <f>Q271*H271</f>
        <v>0</v>
      </c>
      <c r="S271" s="173">
        <v>0</v>
      </c>
      <c r="T271" s="174">
        <f>S271*H271</f>
        <v>0</v>
      </c>
      <c r="AR271" s="17" t="s">
        <v>124</v>
      </c>
      <c r="AT271" s="17" t="s">
        <v>119</v>
      </c>
      <c r="AU271" s="17" t="s">
        <v>80</v>
      </c>
      <c r="AY271" s="17" t="s">
        <v>116</v>
      </c>
      <c r="BE271" s="175">
        <f>IF(N271="základní",J271,0)</f>
        <v>0</v>
      </c>
      <c r="BF271" s="175">
        <f>IF(N271="snížená",J271,0)</f>
        <v>0</v>
      </c>
      <c r="BG271" s="175">
        <f>IF(N271="zákl. přenesená",J271,0)</f>
        <v>0</v>
      </c>
      <c r="BH271" s="175">
        <f>IF(N271="sníž. přenesená",J271,0)</f>
        <v>0</v>
      </c>
      <c r="BI271" s="175">
        <f>IF(N271="nulová",J271,0)</f>
        <v>0</v>
      </c>
      <c r="BJ271" s="17" t="s">
        <v>22</v>
      </c>
      <c r="BK271" s="175">
        <f>ROUND(I271*H271,2)</f>
        <v>0</v>
      </c>
      <c r="BL271" s="17" t="s">
        <v>124</v>
      </c>
      <c r="BM271" s="17" t="s">
        <v>388</v>
      </c>
    </row>
    <row r="272" spans="2:65" s="1" customFormat="1" ht="40.5">
      <c r="B272" s="34"/>
      <c r="D272" s="176" t="s">
        <v>126</v>
      </c>
      <c r="F272" s="177" t="s">
        <v>389</v>
      </c>
      <c r="I272" s="137"/>
      <c r="L272" s="34"/>
      <c r="M272" s="63"/>
      <c r="N272" s="35"/>
      <c r="O272" s="35"/>
      <c r="P272" s="35"/>
      <c r="Q272" s="35"/>
      <c r="R272" s="35"/>
      <c r="S272" s="35"/>
      <c r="T272" s="64"/>
      <c r="AT272" s="17" t="s">
        <v>126</v>
      </c>
      <c r="AU272" s="17" t="s">
        <v>80</v>
      </c>
    </row>
    <row r="273" spans="2:65" s="1" customFormat="1" ht="81">
      <c r="B273" s="34"/>
      <c r="D273" s="176" t="s">
        <v>128</v>
      </c>
      <c r="F273" s="178" t="s">
        <v>390</v>
      </c>
      <c r="I273" s="137"/>
      <c r="L273" s="34"/>
      <c r="M273" s="63"/>
      <c r="N273" s="35"/>
      <c r="O273" s="35"/>
      <c r="P273" s="35"/>
      <c r="Q273" s="35"/>
      <c r="R273" s="35"/>
      <c r="S273" s="35"/>
      <c r="T273" s="64"/>
      <c r="AT273" s="17" t="s">
        <v>128</v>
      </c>
      <c r="AU273" s="17" t="s">
        <v>80</v>
      </c>
    </row>
    <row r="274" spans="2:65" s="10" customFormat="1" ht="37.35" customHeight="1">
      <c r="B274" s="149"/>
      <c r="D274" s="150" t="s">
        <v>72</v>
      </c>
      <c r="E274" s="151" t="s">
        <v>391</v>
      </c>
      <c r="F274" s="151" t="s">
        <v>392</v>
      </c>
      <c r="I274" s="152"/>
      <c r="J274" s="153">
        <f>BK274</f>
        <v>0</v>
      </c>
      <c r="L274" s="149"/>
      <c r="M274" s="154"/>
      <c r="N274" s="155"/>
      <c r="O274" s="155"/>
      <c r="P274" s="156">
        <f>P275+P290+P301+P321+P349</f>
        <v>0</v>
      </c>
      <c r="Q274" s="155"/>
      <c r="R274" s="156">
        <f>R275+R290+R301+R321+R349</f>
        <v>2.3916317600000001</v>
      </c>
      <c r="S274" s="155"/>
      <c r="T274" s="157">
        <f>T275+T290+T301+T321+T349</f>
        <v>0.18215924999999999</v>
      </c>
      <c r="AR274" s="150" t="s">
        <v>80</v>
      </c>
      <c r="AT274" s="158" t="s">
        <v>72</v>
      </c>
      <c r="AU274" s="158" t="s">
        <v>73</v>
      </c>
      <c r="AY274" s="150" t="s">
        <v>116</v>
      </c>
      <c r="BK274" s="159">
        <f>BK275+BK290+BK301+BK321+BK349</f>
        <v>0</v>
      </c>
    </row>
    <row r="275" spans="2:65" s="10" customFormat="1" ht="19.899999999999999" customHeight="1">
      <c r="B275" s="149"/>
      <c r="D275" s="160" t="s">
        <v>72</v>
      </c>
      <c r="E275" s="161" t="s">
        <v>393</v>
      </c>
      <c r="F275" s="161" t="s">
        <v>394</v>
      </c>
      <c r="I275" s="152"/>
      <c r="J275" s="162">
        <f>BK275</f>
        <v>0</v>
      </c>
      <c r="L275" s="149"/>
      <c r="M275" s="154"/>
      <c r="N275" s="155"/>
      <c r="O275" s="155"/>
      <c r="P275" s="156">
        <f>SUM(P276:P289)</f>
        <v>0</v>
      </c>
      <c r="Q275" s="155"/>
      <c r="R275" s="156">
        <f>SUM(R276:R289)</f>
        <v>1.70621E-2</v>
      </c>
      <c r="S275" s="155"/>
      <c r="T275" s="157">
        <f>SUM(T276:T289)</f>
        <v>0</v>
      </c>
      <c r="AR275" s="150" t="s">
        <v>80</v>
      </c>
      <c r="AT275" s="158" t="s">
        <v>72</v>
      </c>
      <c r="AU275" s="158" t="s">
        <v>22</v>
      </c>
      <c r="AY275" s="150" t="s">
        <v>116</v>
      </c>
      <c r="BK275" s="159">
        <f>SUM(BK276:BK289)</f>
        <v>0</v>
      </c>
    </row>
    <row r="276" spans="2:65" s="1" customFormat="1" ht="22.5" customHeight="1">
      <c r="B276" s="163"/>
      <c r="C276" s="164" t="s">
        <v>395</v>
      </c>
      <c r="D276" s="164" t="s">
        <v>119</v>
      </c>
      <c r="E276" s="165" t="s">
        <v>396</v>
      </c>
      <c r="F276" s="166" t="s">
        <v>397</v>
      </c>
      <c r="G276" s="167" t="s">
        <v>122</v>
      </c>
      <c r="H276" s="168">
        <v>3.1920000000000002</v>
      </c>
      <c r="I276" s="169"/>
      <c r="J276" s="170">
        <f>ROUND(I276*H276,2)</f>
        <v>0</v>
      </c>
      <c r="K276" s="166" t="s">
        <v>123</v>
      </c>
      <c r="L276" s="34"/>
      <c r="M276" s="171" t="s">
        <v>20</v>
      </c>
      <c r="N276" s="172" t="s">
        <v>44</v>
      </c>
      <c r="O276" s="35"/>
      <c r="P276" s="173">
        <f>O276*H276</f>
        <v>0</v>
      </c>
      <c r="Q276" s="173">
        <v>4.0000000000000002E-4</v>
      </c>
      <c r="R276" s="173">
        <f>Q276*H276</f>
        <v>1.2768E-3</v>
      </c>
      <c r="S276" s="173">
        <v>0</v>
      </c>
      <c r="T276" s="174">
        <f>S276*H276</f>
        <v>0</v>
      </c>
      <c r="AR276" s="17" t="s">
        <v>242</v>
      </c>
      <c r="AT276" s="17" t="s">
        <v>119</v>
      </c>
      <c r="AU276" s="17" t="s">
        <v>80</v>
      </c>
      <c r="AY276" s="17" t="s">
        <v>116</v>
      </c>
      <c r="BE276" s="175">
        <f>IF(N276="základní",J276,0)</f>
        <v>0</v>
      </c>
      <c r="BF276" s="175">
        <f>IF(N276="snížená",J276,0)</f>
        <v>0</v>
      </c>
      <c r="BG276" s="175">
        <f>IF(N276="zákl. přenesená",J276,0)</f>
        <v>0</v>
      </c>
      <c r="BH276" s="175">
        <f>IF(N276="sníž. přenesená",J276,0)</f>
        <v>0</v>
      </c>
      <c r="BI276" s="175">
        <f>IF(N276="nulová",J276,0)</f>
        <v>0</v>
      </c>
      <c r="BJ276" s="17" t="s">
        <v>22</v>
      </c>
      <c r="BK276" s="175">
        <f>ROUND(I276*H276,2)</f>
        <v>0</v>
      </c>
      <c r="BL276" s="17" t="s">
        <v>242</v>
      </c>
      <c r="BM276" s="17" t="s">
        <v>398</v>
      </c>
    </row>
    <row r="277" spans="2:65" s="1" customFormat="1" ht="27">
      <c r="B277" s="34"/>
      <c r="D277" s="176" t="s">
        <v>126</v>
      </c>
      <c r="F277" s="177" t="s">
        <v>399</v>
      </c>
      <c r="I277" s="137"/>
      <c r="L277" s="34"/>
      <c r="M277" s="63"/>
      <c r="N277" s="35"/>
      <c r="O277" s="35"/>
      <c r="P277" s="35"/>
      <c r="Q277" s="35"/>
      <c r="R277" s="35"/>
      <c r="S277" s="35"/>
      <c r="T277" s="64"/>
      <c r="AT277" s="17" t="s">
        <v>126</v>
      </c>
      <c r="AU277" s="17" t="s">
        <v>80</v>
      </c>
    </row>
    <row r="278" spans="2:65" s="1" customFormat="1" ht="40.5">
      <c r="B278" s="34"/>
      <c r="D278" s="176" t="s">
        <v>128</v>
      </c>
      <c r="F278" s="178" t="s">
        <v>400</v>
      </c>
      <c r="I278" s="137"/>
      <c r="L278" s="34"/>
      <c r="M278" s="63"/>
      <c r="N278" s="35"/>
      <c r="O278" s="35"/>
      <c r="P278" s="35"/>
      <c r="Q278" s="35"/>
      <c r="R278" s="35"/>
      <c r="S278" s="35"/>
      <c r="T278" s="64"/>
      <c r="AT278" s="17" t="s">
        <v>128</v>
      </c>
      <c r="AU278" s="17" t="s">
        <v>80</v>
      </c>
    </row>
    <row r="279" spans="2:65" s="1" customFormat="1" ht="27">
      <c r="B279" s="34"/>
      <c r="D279" s="176" t="s">
        <v>130</v>
      </c>
      <c r="F279" s="178" t="s">
        <v>401</v>
      </c>
      <c r="I279" s="137"/>
      <c r="L279" s="34"/>
      <c r="M279" s="63"/>
      <c r="N279" s="35"/>
      <c r="O279" s="35"/>
      <c r="P279" s="35"/>
      <c r="Q279" s="35"/>
      <c r="R279" s="35"/>
      <c r="S279" s="35"/>
      <c r="T279" s="64"/>
      <c r="AT279" s="17" t="s">
        <v>130</v>
      </c>
      <c r="AU279" s="17" t="s">
        <v>80</v>
      </c>
    </row>
    <row r="280" spans="2:65" s="11" customFormat="1">
      <c r="B280" s="179"/>
      <c r="D280" s="196" t="s">
        <v>132</v>
      </c>
      <c r="E280" s="209" t="s">
        <v>20</v>
      </c>
      <c r="F280" s="210" t="s">
        <v>402</v>
      </c>
      <c r="H280" s="211">
        <v>3.1920000000000002</v>
      </c>
      <c r="I280" s="183"/>
      <c r="L280" s="179"/>
      <c r="M280" s="184"/>
      <c r="N280" s="185"/>
      <c r="O280" s="185"/>
      <c r="P280" s="185"/>
      <c r="Q280" s="185"/>
      <c r="R280" s="185"/>
      <c r="S280" s="185"/>
      <c r="T280" s="186"/>
      <c r="AT280" s="180" t="s">
        <v>132</v>
      </c>
      <c r="AU280" s="180" t="s">
        <v>80</v>
      </c>
      <c r="AV280" s="11" t="s">
        <v>80</v>
      </c>
      <c r="AW280" s="11" t="s">
        <v>37</v>
      </c>
      <c r="AX280" s="11" t="s">
        <v>22</v>
      </c>
      <c r="AY280" s="180" t="s">
        <v>116</v>
      </c>
    </row>
    <row r="281" spans="2:65" s="1" customFormat="1" ht="31.5" customHeight="1">
      <c r="B281" s="163"/>
      <c r="C281" s="164" t="s">
        <v>403</v>
      </c>
      <c r="D281" s="164" t="s">
        <v>119</v>
      </c>
      <c r="E281" s="165" t="s">
        <v>404</v>
      </c>
      <c r="F281" s="166" t="s">
        <v>405</v>
      </c>
      <c r="G281" s="167" t="s">
        <v>122</v>
      </c>
      <c r="H281" s="168">
        <v>2.66</v>
      </c>
      <c r="I281" s="169"/>
      <c r="J281" s="170">
        <f>ROUND(I281*H281,2)</f>
        <v>0</v>
      </c>
      <c r="K281" s="166" t="s">
        <v>123</v>
      </c>
      <c r="L281" s="34"/>
      <c r="M281" s="171" t="s">
        <v>20</v>
      </c>
      <c r="N281" s="172" t="s">
        <v>44</v>
      </c>
      <c r="O281" s="35"/>
      <c r="P281" s="173">
        <f>O281*H281</f>
        <v>0</v>
      </c>
      <c r="Q281" s="173">
        <v>0</v>
      </c>
      <c r="R281" s="173">
        <f>Q281*H281</f>
        <v>0</v>
      </c>
      <c r="S281" s="173">
        <v>0</v>
      </c>
      <c r="T281" s="174">
        <f>S281*H281</f>
        <v>0</v>
      </c>
      <c r="AR281" s="17" t="s">
        <v>242</v>
      </c>
      <c r="AT281" s="17" t="s">
        <v>119</v>
      </c>
      <c r="AU281" s="17" t="s">
        <v>80</v>
      </c>
      <c r="AY281" s="17" t="s">
        <v>116</v>
      </c>
      <c r="BE281" s="175">
        <f>IF(N281="základní",J281,0)</f>
        <v>0</v>
      </c>
      <c r="BF281" s="175">
        <f>IF(N281="snížená",J281,0)</f>
        <v>0</v>
      </c>
      <c r="BG281" s="175">
        <f>IF(N281="zákl. přenesená",J281,0)</f>
        <v>0</v>
      </c>
      <c r="BH281" s="175">
        <f>IF(N281="sníž. přenesená",J281,0)</f>
        <v>0</v>
      </c>
      <c r="BI281" s="175">
        <f>IF(N281="nulová",J281,0)</f>
        <v>0</v>
      </c>
      <c r="BJ281" s="17" t="s">
        <v>22</v>
      </c>
      <c r="BK281" s="175">
        <f>ROUND(I281*H281,2)</f>
        <v>0</v>
      </c>
      <c r="BL281" s="17" t="s">
        <v>242</v>
      </c>
      <c r="BM281" s="17" t="s">
        <v>406</v>
      </c>
    </row>
    <row r="282" spans="2:65" s="1" customFormat="1" ht="27">
      <c r="B282" s="34"/>
      <c r="D282" s="176" t="s">
        <v>126</v>
      </c>
      <c r="F282" s="177" t="s">
        <v>407</v>
      </c>
      <c r="I282" s="137"/>
      <c r="L282" s="34"/>
      <c r="M282" s="63"/>
      <c r="N282" s="35"/>
      <c r="O282" s="35"/>
      <c r="P282" s="35"/>
      <c r="Q282" s="35"/>
      <c r="R282" s="35"/>
      <c r="S282" s="35"/>
      <c r="T282" s="64"/>
      <c r="AT282" s="17" t="s">
        <v>126</v>
      </c>
      <c r="AU282" s="17" t="s">
        <v>80</v>
      </c>
    </row>
    <row r="283" spans="2:65" s="1" customFormat="1" ht="40.5">
      <c r="B283" s="34"/>
      <c r="D283" s="196" t="s">
        <v>128</v>
      </c>
      <c r="F283" s="200" t="s">
        <v>408</v>
      </c>
      <c r="I283" s="137"/>
      <c r="L283" s="34"/>
      <c r="M283" s="63"/>
      <c r="N283" s="35"/>
      <c r="O283" s="35"/>
      <c r="P283" s="35"/>
      <c r="Q283" s="35"/>
      <c r="R283" s="35"/>
      <c r="S283" s="35"/>
      <c r="T283" s="64"/>
      <c r="AT283" s="17" t="s">
        <v>128</v>
      </c>
      <c r="AU283" s="17" t="s">
        <v>80</v>
      </c>
    </row>
    <row r="284" spans="2:65" s="1" customFormat="1" ht="22.5" customHeight="1">
      <c r="B284" s="163"/>
      <c r="C284" s="212" t="s">
        <v>409</v>
      </c>
      <c r="D284" s="212" t="s">
        <v>187</v>
      </c>
      <c r="E284" s="213" t="s">
        <v>410</v>
      </c>
      <c r="F284" s="214" t="s">
        <v>411</v>
      </c>
      <c r="G284" s="215" t="s">
        <v>122</v>
      </c>
      <c r="H284" s="216">
        <v>3.6709999999999998</v>
      </c>
      <c r="I284" s="217"/>
      <c r="J284" s="218">
        <f>ROUND(I284*H284,2)</f>
        <v>0</v>
      </c>
      <c r="K284" s="214" t="s">
        <v>123</v>
      </c>
      <c r="L284" s="219"/>
      <c r="M284" s="220" t="s">
        <v>20</v>
      </c>
      <c r="N284" s="221" t="s">
        <v>44</v>
      </c>
      <c r="O284" s="35"/>
      <c r="P284" s="173">
        <f>O284*H284</f>
        <v>0</v>
      </c>
      <c r="Q284" s="173">
        <v>4.3E-3</v>
      </c>
      <c r="R284" s="173">
        <f>Q284*H284</f>
        <v>1.5785299999999999E-2</v>
      </c>
      <c r="S284" s="173">
        <v>0</v>
      </c>
      <c r="T284" s="174">
        <f>S284*H284</f>
        <v>0</v>
      </c>
      <c r="AR284" s="17" t="s">
        <v>353</v>
      </c>
      <c r="AT284" s="17" t="s">
        <v>187</v>
      </c>
      <c r="AU284" s="17" t="s">
        <v>80</v>
      </c>
      <c r="AY284" s="17" t="s">
        <v>116</v>
      </c>
      <c r="BE284" s="175">
        <f>IF(N284="základní",J284,0)</f>
        <v>0</v>
      </c>
      <c r="BF284" s="175">
        <f>IF(N284="snížená",J284,0)</f>
        <v>0</v>
      </c>
      <c r="BG284" s="175">
        <f>IF(N284="zákl. přenesená",J284,0)</f>
        <v>0</v>
      </c>
      <c r="BH284" s="175">
        <f>IF(N284="sníž. přenesená",J284,0)</f>
        <v>0</v>
      </c>
      <c r="BI284" s="175">
        <f>IF(N284="nulová",J284,0)</f>
        <v>0</v>
      </c>
      <c r="BJ284" s="17" t="s">
        <v>22</v>
      </c>
      <c r="BK284" s="175">
        <f>ROUND(I284*H284,2)</f>
        <v>0</v>
      </c>
      <c r="BL284" s="17" t="s">
        <v>242</v>
      </c>
      <c r="BM284" s="17" t="s">
        <v>412</v>
      </c>
    </row>
    <row r="285" spans="2:65" s="1" customFormat="1">
      <c r="B285" s="34"/>
      <c r="D285" s="176" t="s">
        <v>126</v>
      </c>
      <c r="F285" s="177" t="s">
        <v>413</v>
      </c>
      <c r="I285" s="137"/>
      <c r="L285" s="34"/>
      <c r="M285" s="63"/>
      <c r="N285" s="35"/>
      <c r="O285" s="35"/>
      <c r="P285" s="35"/>
      <c r="Q285" s="35"/>
      <c r="R285" s="35"/>
      <c r="S285" s="35"/>
      <c r="T285" s="64"/>
      <c r="AT285" s="17" t="s">
        <v>126</v>
      </c>
      <c r="AU285" s="17" t="s">
        <v>80</v>
      </c>
    </row>
    <row r="286" spans="2:65" s="11" customFormat="1">
      <c r="B286" s="179"/>
      <c r="D286" s="196" t="s">
        <v>132</v>
      </c>
      <c r="F286" s="210" t="s">
        <v>414</v>
      </c>
      <c r="H286" s="211">
        <v>3.6709999999999998</v>
      </c>
      <c r="I286" s="183"/>
      <c r="L286" s="179"/>
      <c r="M286" s="184"/>
      <c r="N286" s="185"/>
      <c r="O286" s="185"/>
      <c r="P286" s="185"/>
      <c r="Q286" s="185"/>
      <c r="R286" s="185"/>
      <c r="S286" s="185"/>
      <c r="T286" s="186"/>
      <c r="AT286" s="180" t="s">
        <v>132</v>
      </c>
      <c r="AU286" s="180" t="s">
        <v>80</v>
      </c>
      <c r="AV286" s="11" t="s">
        <v>80</v>
      </c>
      <c r="AW286" s="11" t="s">
        <v>4</v>
      </c>
      <c r="AX286" s="11" t="s">
        <v>22</v>
      </c>
      <c r="AY286" s="180" t="s">
        <v>116</v>
      </c>
    </row>
    <row r="287" spans="2:65" s="1" customFormat="1" ht="22.5" customHeight="1">
      <c r="B287" s="163"/>
      <c r="C287" s="164" t="s">
        <v>415</v>
      </c>
      <c r="D287" s="164" t="s">
        <v>119</v>
      </c>
      <c r="E287" s="165" t="s">
        <v>416</v>
      </c>
      <c r="F287" s="166" t="s">
        <v>417</v>
      </c>
      <c r="G287" s="167" t="s">
        <v>349</v>
      </c>
      <c r="H287" s="168">
        <v>1.7000000000000001E-2</v>
      </c>
      <c r="I287" s="169"/>
      <c r="J287" s="170">
        <f>ROUND(I287*H287,2)</f>
        <v>0</v>
      </c>
      <c r="K287" s="166" t="s">
        <v>123</v>
      </c>
      <c r="L287" s="34"/>
      <c r="M287" s="171" t="s">
        <v>20</v>
      </c>
      <c r="N287" s="172" t="s">
        <v>44</v>
      </c>
      <c r="O287" s="35"/>
      <c r="P287" s="173">
        <f>O287*H287</f>
        <v>0</v>
      </c>
      <c r="Q287" s="173">
        <v>0</v>
      </c>
      <c r="R287" s="173">
        <f>Q287*H287</f>
        <v>0</v>
      </c>
      <c r="S287" s="173">
        <v>0</v>
      </c>
      <c r="T287" s="174">
        <f>S287*H287</f>
        <v>0</v>
      </c>
      <c r="AR287" s="17" t="s">
        <v>242</v>
      </c>
      <c r="AT287" s="17" t="s">
        <v>119</v>
      </c>
      <c r="AU287" s="17" t="s">
        <v>80</v>
      </c>
      <c r="AY287" s="17" t="s">
        <v>116</v>
      </c>
      <c r="BE287" s="175">
        <f>IF(N287="základní",J287,0)</f>
        <v>0</v>
      </c>
      <c r="BF287" s="175">
        <f>IF(N287="snížená",J287,0)</f>
        <v>0</v>
      </c>
      <c r="BG287" s="175">
        <f>IF(N287="zákl. přenesená",J287,0)</f>
        <v>0</v>
      </c>
      <c r="BH287" s="175">
        <f>IF(N287="sníž. přenesená",J287,0)</f>
        <v>0</v>
      </c>
      <c r="BI287" s="175">
        <f>IF(N287="nulová",J287,0)</f>
        <v>0</v>
      </c>
      <c r="BJ287" s="17" t="s">
        <v>22</v>
      </c>
      <c r="BK287" s="175">
        <f>ROUND(I287*H287,2)</f>
        <v>0</v>
      </c>
      <c r="BL287" s="17" t="s">
        <v>242</v>
      </c>
      <c r="BM287" s="17" t="s">
        <v>418</v>
      </c>
    </row>
    <row r="288" spans="2:65" s="1" customFormat="1" ht="27">
      <c r="B288" s="34"/>
      <c r="D288" s="176" t="s">
        <v>126</v>
      </c>
      <c r="F288" s="177" t="s">
        <v>419</v>
      </c>
      <c r="I288" s="137"/>
      <c r="L288" s="34"/>
      <c r="M288" s="63"/>
      <c r="N288" s="35"/>
      <c r="O288" s="35"/>
      <c r="P288" s="35"/>
      <c r="Q288" s="35"/>
      <c r="R288" s="35"/>
      <c r="S288" s="35"/>
      <c r="T288" s="64"/>
      <c r="AT288" s="17" t="s">
        <v>126</v>
      </c>
      <c r="AU288" s="17" t="s">
        <v>80</v>
      </c>
    </row>
    <row r="289" spans="2:65" s="1" customFormat="1" ht="121.5">
      <c r="B289" s="34"/>
      <c r="D289" s="176" t="s">
        <v>128</v>
      </c>
      <c r="F289" s="178" t="s">
        <v>420</v>
      </c>
      <c r="I289" s="137"/>
      <c r="L289" s="34"/>
      <c r="M289" s="63"/>
      <c r="N289" s="35"/>
      <c r="O289" s="35"/>
      <c r="P289" s="35"/>
      <c r="Q289" s="35"/>
      <c r="R289" s="35"/>
      <c r="S289" s="35"/>
      <c r="T289" s="64"/>
      <c r="AT289" s="17" t="s">
        <v>128</v>
      </c>
      <c r="AU289" s="17" t="s">
        <v>80</v>
      </c>
    </row>
    <row r="290" spans="2:65" s="10" customFormat="1" ht="29.85" customHeight="1">
      <c r="B290" s="149"/>
      <c r="D290" s="160" t="s">
        <v>72</v>
      </c>
      <c r="E290" s="161" t="s">
        <v>421</v>
      </c>
      <c r="F290" s="161" t="s">
        <v>422</v>
      </c>
      <c r="I290" s="152"/>
      <c r="J290" s="162">
        <f>BK290</f>
        <v>0</v>
      </c>
      <c r="L290" s="149"/>
      <c r="M290" s="154"/>
      <c r="N290" s="155"/>
      <c r="O290" s="155"/>
      <c r="P290" s="156">
        <f>SUM(P291:P300)</f>
        <v>0</v>
      </c>
      <c r="Q290" s="155"/>
      <c r="R290" s="156">
        <f>SUM(R291:R300)</f>
        <v>0.127167</v>
      </c>
      <c r="S290" s="155"/>
      <c r="T290" s="157">
        <f>SUM(T291:T300)</f>
        <v>6.9138000000000005E-2</v>
      </c>
      <c r="AR290" s="150" t="s">
        <v>80</v>
      </c>
      <c r="AT290" s="158" t="s">
        <v>72</v>
      </c>
      <c r="AU290" s="158" t="s">
        <v>22</v>
      </c>
      <c r="AY290" s="150" t="s">
        <v>116</v>
      </c>
      <c r="BK290" s="159">
        <f>SUM(BK291:BK300)</f>
        <v>0</v>
      </c>
    </row>
    <row r="291" spans="2:65" s="1" customFormat="1" ht="22.5" customHeight="1">
      <c r="B291" s="163"/>
      <c r="C291" s="164" t="s">
        <v>423</v>
      </c>
      <c r="D291" s="164" t="s">
        <v>119</v>
      </c>
      <c r="E291" s="165" t="s">
        <v>424</v>
      </c>
      <c r="F291" s="166" t="s">
        <v>425</v>
      </c>
      <c r="G291" s="167" t="s">
        <v>177</v>
      </c>
      <c r="H291" s="168">
        <v>41.4</v>
      </c>
      <c r="I291" s="169"/>
      <c r="J291" s="170">
        <f>ROUND(I291*H291,2)</f>
        <v>0</v>
      </c>
      <c r="K291" s="166" t="s">
        <v>123</v>
      </c>
      <c r="L291" s="34"/>
      <c r="M291" s="171" t="s">
        <v>20</v>
      </c>
      <c r="N291" s="172" t="s">
        <v>44</v>
      </c>
      <c r="O291" s="35"/>
      <c r="P291" s="173">
        <f>O291*H291</f>
        <v>0</v>
      </c>
      <c r="Q291" s="173">
        <v>0</v>
      </c>
      <c r="R291" s="173">
        <f>Q291*H291</f>
        <v>0</v>
      </c>
      <c r="S291" s="173">
        <v>1.67E-3</v>
      </c>
      <c r="T291" s="174">
        <f>S291*H291</f>
        <v>6.9138000000000005E-2</v>
      </c>
      <c r="AR291" s="17" t="s">
        <v>242</v>
      </c>
      <c r="AT291" s="17" t="s">
        <v>119</v>
      </c>
      <c r="AU291" s="17" t="s">
        <v>80</v>
      </c>
      <c r="AY291" s="17" t="s">
        <v>116</v>
      </c>
      <c r="BE291" s="175">
        <f>IF(N291="základní",J291,0)</f>
        <v>0</v>
      </c>
      <c r="BF291" s="175">
        <f>IF(N291="snížená",J291,0)</f>
        <v>0</v>
      </c>
      <c r="BG291" s="175">
        <f>IF(N291="zákl. přenesená",J291,0)</f>
        <v>0</v>
      </c>
      <c r="BH291" s="175">
        <f>IF(N291="sníž. přenesená",J291,0)</f>
        <v>0</v>
      </c>
      <c r="BI291" s="175">
        <f>IF(N291="nulová",J291,0)</f>
        <v>0</v>
      </c>
      <c r="BJ291" s="17" t="s">
        <v>22</v>
      </c>
      <c r="BK291" s="175">
        <f>ROUND(I291*H291,2)</f>
        <v>0</v>
      </c>
      <c r="BL291" s="17" t="s">
        <v>242</v>
      </c>
      <c r="BM291" s="17" t="s">
        <v>426</v>
      </c>
    </row>
    <row r="292" spans="2:65" s="1" customFormat="1">
      <c r="B292" s="34"/>
      <c r="D292" s="176" t="s">
        <v>126</v>
      </c>
      <c r="F292" s="177" t="s">
        <v>427</v>
      </c>
      <c r="I292" s="137"/>
      <c r="L292" s="34"/>
      <c r="M292" s="63"/>
      <c r="N292" s="35"/>
      <c r="O292" s="35"/>
      <c r="P292" s="35"/>
      <c r="Q292" s="35"/>
      <c r="R292" s="35"/>
      <c r="S292" s="35"/>
      <c r="T292" s="64"/>
      <c r="AT292" s="17" t="s">
        <v>126</v>
      </c>
      <c r="AU292" s="17" t="s">
        <v>80</v>
      </c>
    </row>
    <row r="293" spans="2:65" s="11" customFormat="1">
      <c r="B293" s="179"/>
      <c r="D293" s="176" t="s">
        <v>132</v>
      </c>
      <c r="E293" s="180" t="s">
        <v>20</v>
      </c>
      <c r="F293" s="181" t="s">
        <v>428</v>
      </c>
      <c r="H293" s="182">
        <v>41.4</v>
      </c>
      <c r="I293" s="183"/>
      <c r="L293" s="179"/>
      <c r="M293" s="184"/>
      <c r="N293" s="185"/>
      <c r="O293" s="185"/>
      <c r="P293" s="185"/>
      <c r="Q293" s="185"/>
      <c r="R293" s="185"/>
      <c r="S293" s="185"/>
      <c r="T293" s="186"/>
      <c r="AT293" s="180" t="s">
        <v>132</v>
      </c>
      <c r="AU293" s="180" t="s">
        <v>80</v>
      </c>
      <c r="AV293" s="11" t="s">
        <v>80</v>
      </c>
      <c r="AW293" s="11" t="s">
        <v>37</v>
      </c>
      <c r="AX293" s="11" t="s">
        <v>73</v>
      </c>
      <c r="AY293" s="180" t="s">
        <v>116</v>
      </c>
    </row>
    <row r="294" spans="2:65" s="12" customFormat="1">
      <c r="B294" s="187"/>
      <c r="D294" s="196" t="s">
        <v>132</v>
      </c>
      <c r="E294" s="197" t="s">
        <v>20</v>
      </c>
      <c r="F294" s="198" t="s">
        <v>135</v>
      </c>
      <c r="H294" s="199">
        <v>41.4</v>
      </c>
      <c r="I294" s="191"/>
      <c r="L294" s="187"/>
      <c r="M294" s="192"/>
      <c r="N294" s="193"/>
      <c r="O294" s="193"/>
      <c r="P294" s="193"/>
      <c r="Q294" s="193"/>
      <c r="R294" s="193"/>
      <c r="S294" s="193"/>
      <c r="T294" s="194"/>
      <c r="AT294" s="195" t="s">
        <v>132</v>
      </c>
      <c r="AU294" s="195" t="s">
        <v>80</v>
      </c>
      <c r="AV294" s="12" t="s">
        <v>124</v>
      </c>
      <c r="AW294" s="12" t="s">
        <v>37</v>
      </c>
      <c r="AX294" s="12" t="s">
        <v>22</v>
      </c>
      <c r="AY294" s="195" t="s">
        <v>116</v>
      </c>
    </row>
    <row r="295" spans="2:65" s="1" customFormat="1" ht="31.5" customHeight="1">
      <c r="B295" s="163"/>
      <c r="C295" s="164" t="s">
        <v>429</v>
      </c>
      <c r="D295" s="164" t="s">
        <v>119</v>
      </c>
      <c r="E295" s="165" t="s">
        <v>430</v>
      </c>
      <c r="F295" s="166" t="s">
        <v>431</v>
      </c>
      <c r="G295" s="167" t="s">
        <v>177</v>
      </c>
      <c r="H295" s="168">
        <v>43.7</v>
      </c>
      <c r="I295" s="169"/>
      <c r="J295" s="170">
        <f>ROUND(I295*H295,2)</f>
        <v>0</v>
      </c>
      <c r="K295" s="166" t="s">
        <v>123</v>
      </c>
      <c r="L295" s="34"/>
      <c r="M295" s="171" t="s">
        <v>20</v>
      </c>
      <c r="N295" s="172" t="s">
        <v>44</v>
      </c>
      <c r="O295" s="35"/>
      <c r="P295" s="173">
        <f>O295*H295</f>
        <v>0</v>
      </c>
      <c r="Q295" s="173">
        <v>2.9099999999999998E-3</v>
      </c>
      <c r="R295" s="173">
        <f>Q295*H295</f>
        <v>0.127167</v>
      </c>
      <c r="S295" s="173">
        <v>0</v>
      </c>
      <c r="T295" s="174">
        <f>S295*H295</f>
        <v>0</v>
      </c>
      <c r="AR295" s="17" t="s">
        <v>242</v>
      </c>
      <c r="AT295" s="17" t="s">
        <v>119</v>
      </c>
      <c r="AU295" s="17" t="s">
        <v>80</v>
      </c>
      <c r="AY295" s="17" t="s">
        <v>116</v>
      </c>
      <c r="BE295" s="175">
        <f>IF(N295="základní",J295,0)</f>
        <v>0</v>
      </c>
      <c r="BF295" s="175">
        <f>IF(N295="snížená",J295,0)</f>
        <v>0</v>
      </c>
      <c r="BG295" s="175">
        <f>IF(N295="zákl. přenesená",J295,0)</f>
        <v>0</v>
      </c>
      <c r="BH295" s="175">
        <f>IF(N295="sníž. přenesená",J295,0)</f>
        <v>0</v>
      </c>
      <c r="BI295" s="175">
        <f>IF(N295="nulová",J295,0)</f>
        <v>0</v>
      </c>
      <c r="BJ295" s="17" t="s">
        <v>22</v>
      </c>
      <c r="BK295" s="175">
        <f>ROUND(I295*H295,2)</f>
        <v>0</v>
      </c>
      <c r="BL295" s="17" t="s">
        <v>242</v>
      </c>
      <c r="BM295" s="17" t="s">
        <v>432</v>
      </c>
    </row>
    <row r="296" spans="2:65" s="1" customFormat="1" ht="27">
      <c r="B296" s="34"/>
      <c r="D296" s="176" t="s">
        <v>126</v>
      </c>
      <c r="F296" s="177" t="s">
        <v>433</v>
      </c>
      <c r="I296" s="137"/>
      <c r="L296" s="34"/>
      <c r="M296" s="63"/>
      <c r="N296" s="35"/>
      <c r="O296" s="35"/>
      <c r="P296" s="35"/>
      <c r="Q296" s="35"/>
      <c r="R296" s="35"/>
      <c r="S296" s="35"/>
      <c r="T296" s="64"/>
      <c r="AT296" s="17" t="s">
        <v>126</v>
      </c>
      <c r="AU296" s="17" t="s">
        <v>80</v>
      </c>
    </row>
    <row r="297" spans="2:65" s="11" customFormat="1">
      <c r="B297" s="179"/>
      <c r="D297" s="196" t="s">
        <v>132</v>
      </c>
      <c r="E297" s="209" t="s">
        <v>20</v>
      </c>
      <c r="F297" s="210" t="s">
        <v>434</v>
      </c>
      <c r="H297" s="211">
        <v>43.7</v>
      </c>
      <c r="I297" s="183"/>
      <c r="L297" s="179"/>
      <c r="M297" s="184"/>
      <c r="N297" s="185"/>
      <c r="O297" s="185"/>
      <c r="P297" s="185"/>
      <c r="Q297" s="185"/>
      <c r="R297" s="185"/>
      <c r="S297" s="185"/>
      <c r="T297" s="186"/>
      <c r="AT297" s="180" t="s">
        <v>132</v>
      </c>
      <c r="AU297" s="180" t="s">
        <v>80</v>
      </c>
      <c r="AV297" s="11" t="s">
        <v>80</v>
      </c>
      <c r="AW297" s="11" t="s">
        <v>37</v>
      </c>
      <c r="AX297" s="11" t="s">
        <v>22</v>
      </c>
      <c r="AY297" s="180" t="s">
        <v>116</v>
      </c>
    </row>
    <row r="298" spans="2:65" s="1" customFormat="1" ht="22.5" customHeight="1">
      <c r="B298" s="163"/>
      <c r="C298" s="164" t="s">
        <v>435</v>
      </c>
      <c r="D298" s="164" t="s">
        <v>119</v>
      </c>
      <c r="E298" s="165" t="s">
        <v>436</v>
      </c>
      <c r="F298" s="166" t="s">
        <v>437</v>
      </c>
      <c r="G298" s="167" t="s">
        <v>349</v>
      </c>
      <c r="H298" s="168">
        <v>0.127</v>
      </c>
      <c r="I298" s="169"/>
      <c r="J298" s="170">
        <f>ROUND(I298*H298,2)</f>
        <v>0</v>
      </c>
      <c r="K298" s="166" t="s">
        <v>123</v>
      </c>
      <c r="L298" s="34"/>
      <c r="M298" s="171" t="s">
        <v>20</v>
      </c>
      <c r="N298" s="172" t="s">
        <v>44</v>
      </c>
      <c r="O298" s="35"/>
      <c r="P298" s="173">
        <f>O298*H298</f>
        <v>0</v>
      </c>
      <c r="Q298" s="173">
        <v>0</v>
      </c>
      <c r="R298" s="173">
        <f>Q298*H298</f>
        <v>0</v>
      </c>
      <c r="S298" s="173">
        <v>0</v>
      </c>
      <c r="T298" s="174">
        <f>S298*H298</f>
        <v>0</v>
      </c>
      <c r="AR298" s="17" t="s">
        <v>242</v>
      </c>
      <c r="AT298" s="17" t="s">
        <v>119</v>
      </c>
      <c r="AU298" s="17" t="s">
        <v>80</v>
      </c>
      <c r="AY298" s="17" t="s">
        <v>116</v>
      </c>
      <c r="BE298" s="175">
        <f>IF(N298="základní",J298,0)</f>
        <v>0</v>
      </c>
      <c r="BF298" s="175">
        <f>IF(N298="snížená",J298,0)</f>
        <v>0</v>
      </c>
      <c r="BG298" s="175">
        <f>IF(N298="zákl. přenesená",J298,0)</f>
        <v>0</v>
      </c>
      <c r="BH298" s="175">
        <f>IF(N298="sníž. přenesená",J298,0)</f>
        <v>0</v>
      </c>
      <c r="BI298" s="175">
        <f>IF(N298="nulová",J298,0)</f>
        <v>0</v>
      </c>
      <c r="BJ298" s="17" t="s">
        <v>22</v>
      </c>
      <c r="BK298" s="175">
        <f>ROUND(I298*H298,2)</f>
        <v>0</v>
      </c>
      <c r="BL298" s="17" t="s">
        <v>242</v>
      </c>
      <c r="BM298" s="17" t="s">
        <v>438</v>
      </c>
    </row>
    <row r="299" spans="2:65" s="1" customFormat="1" ht="27">
      <c r="B299" s="34"/>
      <c r="D299" s="176" t="s">
        <v>126</v>
      </c>
      <c r="F299" s="177" t="s">
        <v>439</v>
      </c>
      <c r="I299" s="137"/>
      <c r="L299" s="34"/>
      <c r="M299" s="63"/>
      <c r="N299" s="35"/>
      <c r="O299" s="35"/>
      <c r="P299" s="35"/>
      <c r="Q299" s="35"/>
      <c r="R299" s="35"/>
      <c r="S299" s="35"/>
      <c r="T299" s="64"/>
      <c r="AT299" s="17" t="s">
        <v>126</v>
      </c>
      <c r="AU299" s="17" t="s">
        <v>80</v>
      </c>
    </row>
    <row r="300" spans="2:65" s="1" customFormat="1" ht="121.5">
      <c r="B300" s="34"/>
      <c r="D300" s="176" t="s">
        <v>128</v>
      </c>
      <c r="F300" s="178" t="s">
        <v>440</v>
      </c>
      <c r="I300" s="137"/>
      <c r="L300" s="34"/>
      <c r="M300" s="63"/>
      <c r="N300" s="35"/>
      <c r="O300" s="35"/>
      <c r="P300" s="35"/>
      <c r="Q300" s="35"/>
      <c r="R300" s="35"/>
      <c r="S300" s="35"/>
      <c r="T300" s="64"/>
      <c r="AT300" s="17" t="s">
        <v>128</v>
      </c>
      <c r="AU300" s="17" t="s">
        <v>80</v>
      </c>
    </row>
    <row r="301" spans="2:65" s="10" customFormat="1" ht="29.85" customHeight="1">
      <c r="B301" s="149"/>
      <c r="D301" s="160" t="s">
        <v>72</v>
      </c>
      <c r="E301" s="161" t="s">
        <v>441</v>
      </c>
      <c r="F301" s="161" t="s">
        <v>442</v>
      </c>
      <c r="I301" s="152"/>
      <c r="J301" s="162">
        <f>BK301</f>
        <v>0</v>
      </c>
      <c r="L301" s="149"/>
      <c r="M301" s="154"/>
      <c r="N301" s="155"/>
      <c r="O301" s="155"/>
      <c r="P301" s="156">
        <f>SUM(P302:P320)</f>
        <v>0</v>
      </c>
      <c r="Q301" s="155"/>
      <c r="R301" s="156">
        <f>SUM(R302:R320)</f>
        <v>0.95369000000000004</v>
      </c>
      <c r="S301" s="155"/>
      <c r="T301" s="157">
        <f>SUM(T302:T320)</f>
        <v>0</v>
      </c>
      <c r="AR301" s="150" t="s">
        <v>80</v>
      </c>
      <c r="AT301" s="158" t="s">
        <v>72</v>
      </c>
      <c r="AU301" s="158" t="s">
        <v>22</v>
      </c>
      <c r="AY301" s="150" t="s">
        <v>116</v>
      </c>
      <c r="BK301" s="159">
        <f>SUM(BK302:BK320)</f>
        <v>0</v>
      </c>
    </row>
    <row r="302" spans="2:65" s="1" customFormat="1" ht="22.5" customHeight="1">
      <c r="B302" s="163"/>
      <c r="C302" s="164" t="s">
        <v>443</v>
      </c>
      <c r="D302" s="164" t="s">
        <v>119</v>
      </c>
      <c r="E302" s="165" t="s">
        <v>444</v>
      </c>
      <c r="F302" s="166" t="s">
        <v>445</v>
      </c>
      <c r="G302" s="167" t="s">
        <v>122</v>
      </c>
      <c r="H302" s="168">
        <v>74.52</v>
      </c>
      <c r="I302" s="169"/>
      <c r="J302" s="170">
        <f>ROUND(I302*H302,2)</f>
        <v>0</v>
      </c>
      <c r="K302" s="166" t="s">
        <v>123</v>
      </c>
      <c r="L302" s="34"/>
      <c r="M302" s="171" t="s">
        <v>20</v>
      </c>
      <c r="N302" s="172" t="s">
        <v>44</v>
      </c>
      <c r="O302" s="35"/>
      <c r="P302" s="173">
        <f>O302*H302</f>
        <v>0</v>
      </c>
      <c r="Q302" s="173">
        <v>2.5000000000000001E-4</v>
      </c>
      <c r="R302" s="173">
        <f>Q302*H302</f>
        <v>1.8630000000000001E-2</v>
      </c>
      <c r="S302" s="173">
        <v>0</v>
      </c>
      <c r="T302" s="174">
        <f>S302*H302</f>
        <v>0</v>
      </c>
      <c r="AR302" s="17" t="s">
        <v>242</v>
      </c>
      <c r="AT302" s="17" t="s">
        <v>119</v>
      </c>
      <c r="AU302" s="17" t="s">
        <v>80</v>
      </c>
      <c r="AY302" s="17" t="s">
        <v>116</v>
      </c>
      <c r="BE302" s="175">
        <f>IF(N302="základní",J302,0)</f>
        <v>0</v>
      </c>
      <c r="BF302" s="175">
        <f>IF(N302="snížená",J302,0)</f>
        <v>0</v>
      </c>
      <c r="BG302" s="175">
        <f>IF(N302="zákl. přenesená",J302,0)</f>
        <v>0</v>
      </c>
      <c r="BH302" s="175">
        <f>IF(N302="sníž. přenesená",J302,0)</f>
        <v>0</v>
      </c>
      <c r="BI302" s="175">
        <f>IF(N302="nulová",J302,0)</f>
        <v>0</v>
      </c>
      <c r="BJ302" s="17" t="s">
        <v>22</v>
      </c>
      <c r="BK302" s="175">
        <f>ROUND(I302*H302,2)</f>
        <v>0</v>
      </c>
      <c r="BL302" s="17" t="s">
        <v>242</v>
      </c>
      <c r="BM302" s="17" t="s">
        <v>446</v>
      </c>
    </row>
    <row r="303" spans="2:65" s="1" customFormat="1" ht="27">
      <c r="B303" s="34"/>
      <c r="D303" s="176" t="s">
        <v>126</v>
      </c>
      <c r="F303" s="177" t="s">
        <v>447</v>
      </c>
      <c r="I303" s="137"/>
      <c r="L303" s="34"/>
      <c r="M303" s="63"/>
      <c r="N303" s="35"/>
      <c r="O303" s="35"/>
      <c r="P303" s="35"/>
      <c r="Q303" s="35"/>
      <c r="R303" s="35"/>
      <c r="S303" s="35"/>
      <c r="T303" s="64"/>
      <c r="AT303" s="17" t="s">
        <v>126</v>
      </c>
      <c r="AU303" s="17" t="s">
        <v>80</v>
      </c>
    </row>
    <row r="304" spans="2:65" s="1" customFormat="1" ht="94.5">
      <c r="B304" s="34"/>
      <c r="D304" s="176" t="s">
        <v>128</v>
      </c>
      <c r="F304" s="178" t="s">
        <v>448</v>
      </c>
      <c r="I304" s="137"/>
      <c r="L304" s="34"/>
      <c r="M304" s="63"/>
      <c r="N304" s="35"/>
      <c r="O304" s="35"/>
      <c r="P304" s="35"/>
      <c r="Q304" s="35"/>
      <c r="R304" s="35"/>
      <c r="S304" s="35"/>
      <c r="T304" s="64"/>
      <c r="AT304" s="17" t="s">
        <v>128</v>
      </c>
      <c r="AU304" s="17" t="s">
        <v>80</v>
      </c>
    </row>
    <row r="305" spans="2:65" s="11" customFormat="1">
      <c r="B305" s="179"/>
      <c r="D305" s="196" t="s">
        <v>132</v>
      </c>
      <c r="E305" s="209" t="s">
        <v>20</v>
      </c>
      <c r="F305" s="210" t="s">
        <v>269</v>
      </c>
      <c r="H305" s="211">
        <v>74.52</v>
      </c>
      <c r="I305" s="183"/>
      <c r="L305" s="179"/>
      <c r="M305" s="184"/>
      <c r="N305" s="185"/>
      <c r="O305" s="185"/>
      <c r="P305" s="185"/>
      <c r="Q305" s="185"/>
      <c r="R305" s="185"/>
      <c r="S305" s="185"/>
      <c r="T305" s="186"/>
      <c r="AT305" s="180" t="s">
        <v>132</v>
      </c>
      <c r="AU305" s="180" t="s">
        <v>80</v>
      </c>
      <c r="AV305" s="11" t="s">
        <v>80</v>
      </c>
      <c r="AW305" s="11" t="s">
        <v>37</v>
      </c>
      <c r="AX305" s="11" t="s">
        <v>22</v>
      </c>
      <c r="AY305" s="180" t="s">
        <v>116</v>
      </c>
    </row>
    <row r="306" spans="2:65" s="1" customFormat="1" ht="22.5" customHeight="1">
      <c r="B306" s="163"/>
      <c r="C306" s="212" t="s">
        <v>449</v>
      </c>
      <c r="D306" s="212" t="s">
        <v>187</v>
      </c>
      <c r="E306" s="213" t="s">
        <v>450</v>
      </c>
      <c r="F306" s="214" t="s">
        <v>451</v>
      </c>
      <c r="G306" s="215" t="s">
        <v>452</v>
      </c>
      <c r="H306" s="216">
        <v>19</v>
      </c>
      <c r="I306" s="217"/>
      <c r="J306" s="218">
        <f>ROUND(I306*H306,2)</f>
        <v>0</v>
      </c>
      <c r="K306" s="214" t="s">
        <v>20</v>
      </c>
      <c r="L306" s="219"/>
      <c r="M306" s="220" t="s">
        <v>20</v>
      </c>
      <c r="N306" s="221" t="s">
        <v>44</v>
      </c>
      <c r="O306" s="35"/>
      <c r="P306" s="173">
        <f>O306*H306</f>
        <v>0</v>
      </c>
      <c r="Q306" s="173">
        <v>3.5000000000000003E-2</v>
      </c>
      <c r="R306" s="173">
        <f>Q306*H306</f>
        <v>0.66500000000000004</v>
      </c>
      <c r="S306" s="173">
        <v>0</v>
      </c>
      <c r="T306" s="174">
        <f>S306*H306</f>
        <v>0</v>
      </c>
      <c r="AR306" s="17" t="s">
        <v>353</v>
      </c>
      <c r="AT306" s="17" t="s">
        <v>187</v>
      </c>
      <c r="AU306" s="17" t="s">
        <v>80</v>
      </c>
      <c r="AY306" s="17" t="s">
        <v>116</v>
      </c>
      <c r="BE306" s="175">
        <f>IF(N306="základní",J306,0)</f>
        <v>0</v>
      </c>
      <c r="BF306" s="175">
        <f>IF(N306="snížená",J306,0)</f>
        <v>0</v>
      </c>
      <c r="BG306" s="175">
        <f>IF(N306="zákl. přenesená",J306,0)</f>
        <v>0</v>
      </c>
      <c r="BH306" s="175">
        <f>IF(N306="sníž. přenesená",J306,0)</f>
        <v>0</v>
      </c>
      <c r="BI306" s="175">
        <f>IF(N306="nulová",J306,0)</f>
        <v>0</v>
      </c>
      <c r="BJ306" s="17" t="s">
        <v>22</v>
      </c>
      <c r="BK306" s="175">
        <f>ROUND(I306*H306,2)</f>
        <v>0</v>
      </c>
      <c r="BL306" s="17" t="s">
        <v>242</v>
      </c>
      <c r="BM306" s="17" t="s">
        <v>453</v>
      </c>
    </row>
    <row r="307" spans="2:65" s="1" customFormat="1" ht="54">
      <c r="B307" s="34"/>
      <c r="D307" s="196" t="s">
        <v>126</v>
      </c>
      <c r="F307" s="222" t="s">
        <v>454</v>
      </c>
      <c r="I307" s="137"/>
      <c r="L307" s="34"/>
      <c r="M307" s="63"/>
      <c r="N307" s="35"/>
      <c r="O307" s="35"/>
      <c r="P307" s="35"/>
      <c r="Q307" s="35"/>
      <c r="R307" s="35"/>
      <c r="S307" s="35"/>
      <c r="T307" s="64"/>
      <c r="AT307" s="17" t="s">
        <v>126</v>
      </c>
      <c r="AU307" s="17" t="s">
        <v>80</v>
      </c>
    </row>
    <row r="308" spans="2:65" s="1" customFormat="1" ht="22.5" customHeight="1">
      <c r="B308" s="163"/>
      <c r="C308" s="212" t="s">
        <v>455</v>
      </c>
      <c r="D308" s="212" t="s">
        <v>187</v>
      </c>
      <c r="E308" s="213" t="s">
        <v>456</v>
      </c>
      <c r="F308" s="214" t="s">
        <v>457</v>
      </c>
      <c r="G308" s="215" t="s">
        <v>452</v>
      </c>
      <c r="H308" s="216">
        <v>4</v>
      </c>
      <c r="I308" s="217"/>
      <c r="J308" s="218">
        <f>ROUND(I308*H308,2)</f>
        <v>0</v>
      </c>
      <c r="K308" s="214" t="s">
        <v>20</v>
      </c>
      <c r="L308" s="219"/>
      <c r="M308" s="220" t="s">
        <v>20</v>
      </c>
      <c r="N308" s="221" t="s">
        <v>44</v>
      </c>
      <c r="O308" s="35"/>
      <c r="P308" s="173">
        <f>O308*H308</f>
        <v>0</v>
      </c>
      <c r="Q308" s="173">
        <v>4.6699999999999998E-2</v>
      </c>
      <c r="R308" s="173">
        <f>Q308*H308</f>
        <v>0.18679999999999999</v>
      </c>
      <c r="S308" s="173">
        <v>0</v>
      </c>
      <c r="T308" s="174">
        <f>S308*H308</f>
        <v>0</v>
      </c>
      <c r="AR308" s="17" t="s">
        <v>353</v>
      </c>
      <c r="AT308" s="17" t="s">
        <v>187</v>
      </c>
      <c r="AU308" s="17" t="s">
        <v>80</v>
      </c>
      <c r="AY308" s="17" t="s">
        <v>116</v>
      </c>
      <c r="BE308" s="175">
        <f>IF(N308="základní",J308,0)</f>
        <v>0</v>
      </c>
      <c r="BF308" s="175">
        <f>IF(N308="snížená",J308,0)</f>
        <v>0</v>
      </c>
      <c r="BG308" s="175">
        <f>IF(N308="zákl. přenesená",J308,0)</f>
        <v>0</v>
      </c>
      <c r="BH308" s="175">
        <f>IF(N308="sníž. přenesená",J308,0)</f>
        <v>0</v>
      </c>
      <c r="BI308" s="175">
        <f>IF(N308="nulová",J308,0)</f>
        <v>0</v>
      </c>
      <c r="BJ308" s="17" t="s">
        <v>22</v>
      </c>
      <c r="BK308" s="175">
        <f>ROUND(I308*H308,2)</f>
        <v>0</v>
      </c>
      <c r="BL308" s="17" t="s">
        <v>242</v>
      </c>
      <c r="BM308" s="17" t="s">
        <v>458</v>
      </c>
    </row>
    <row r="309" spans="2:65" s="1" customFormat="1" ht="40.5">
      <c r="B309" s="34"/>
      <c r="D309" s="196" t="s">
        <v>126</v>
      </c>
      <c r="F309" s="222" t="s">
        <v>459</v>
      </c>
      <c r="I309" s="137"/>
      <c r="L309" s="34"/>
      <c r="M309" s="63"/>
      <c r="N309" s="35"/>
      <c r="O309" s="35"/>
      <c r="P309" s="35"/>
      <c r="Q309" s="35"/>
      <c r="R309" s="35"/>
      <c r="S309" s="35"/>
      <c r="T309" s="64"/>
      <c r="AT309" s="17" t="s">
        <v>126</v>
      </c>
      <c r="AU309" s="17" t="s">
        <v>80</v>
      </c>
    </row>
    <row r="310" spans="2:65" s="1" customFormat="1" ht="22.5" customHeight="1">
      <c r="B310" s="163"/>
      <c r="C310" s="164" t="s">
        <v>460</v>
      </c>
      <c r="D310" s="164" t="s">
        <v>119</v>
      </c>
      <c r="E310" s="165" t="s">
        <v>461</v>
      </c>
      <c r="F310" s="166" t="s">
        <v>462</v>
      </c>
      <c r="G310" s="167" t="s">
        <v>452</v>
      </c>
      <c r="H310" s="168">
        <v>23</v>
      </c>
      <c r="I310" s="169"/>
      <c r="J310" s="170">
        <f>ROUND(I310*H310,2)</f>
        <v>0</v>
      </c>
      <c r="K310" s="166" t="s">
        <v>123</v>
      </c>
      <c r="L310" s="34"/>
      <c r="M310" s="171" t="s">
        <v>20</v>
      </c>
      <c r="N310" s="172" t="s">
        <v>44</v>
      </c>
      <c r="O310" s="35"/>
      <c r="P310" s="173">
        <f>O310*H310</f>
        <v>0</v>
      </c>
      <c r="Q310" s="173">
        <v>0</v>
      </c>
      <c r="R310" s="173">
        <f>Q310*H310</f>
        <v>0</v>
      </c>
      <c r="S310" s="173">
        <v>0</v>
      </c>
      <c r="T310" s="174">
        <f>S310*H310</f>
        <v>0</v>
      </c>
      <c r="AR310" s="17" t="s">
        <v>242</v>
      </c>
      <c r="AT310" s="17" t="s">
        <v>119</v>
      </c>
      <c r="AU310" s="17" t="s">
        <v>80</v>
      </c>
      <c r="AY310" s="17" t="s">
        <v>116</v>
      </c>
      <c r="BE310" s="175">
        <f>IF(N310="základní",J310,0)</f>
        <v>0</v>
      </c>
      <c r="BF310" s="175">
        <f>IF(N310="snížená",J310,0)</f>
        <v>0</v>
      </c>
      <c r="BG310" s="175">
        <f>IF(N310="zákl. přenesená",J310,0)</f>
        <v>0</v>
      </c>
      <c r="BH310" s="175">
        <f>IF(N310="sníž. přenesená",J310,0)</f>
        <v>0</v>
      </c>
      <c r="BI310" s="175">
        <f>IF(N310="nulová",J310,0)</f>
        <v>0</v>
      </c>
      <c r="BJ310" s="17" t="s">
        <v>22</v>
      </c>
      <c r="BK310" s="175">
        <f>ROUND(I310*H310,2)</f>
        <v>0</v>
      </c>
      <c r="BL310" s="17" t="s">
        <v>242</v>
      </c>
      <c r="BM310" s="17" t="s">
        <v>463</v>
      </c>
    </row>
    <row r="311" spans="2:65" s="1" customFormat="1" ht="27">
      <c r="B311" s="34"/>
      <c r="D311" s="176" t="s">
        <v>126</v>
      </c>
      <c r="F311" s="177" t="s">
        <v>464</v>
      </c>
      <c r="I311" s="137"/>
      <c r="L311" s="34"/>
      <c r="M311" s="63"/>
      <c r="N311" s="35"/>
      <c r="O311" s="35"/>
      <c r="P311" s="35"/>
      <c r="Q311" s="35"/>
      <c r="R311" s="35"/>
      <c r="S311" s="35"/>
      <c r="T311" s="64"/>
      <c r="AT311" s="17" t="s">
        <v>126</v>
      </c>
      <c r="AU311" s="17" t="s">
        <v>80</v>
      </c>
    </row>
    <row r="312" spans="2:65" s="1" customFormat="1" ht="40.5">
      <c r="B312" s="34"/>
      <c r="D312" s="196" t="s">
        <v>128</v>
      </c>
      <c r="F312" s="200" t="s">
        <v>465</v>
      </c>
      <c r="I312" s="137"/>
      <c r="L312" s="34"/>
      <c r="M312" s="63"/>
      <c r="N312" s="35"/>
      <c r="O312" s="35"/>
      <c r="P312" s="35"/>
      <c r="Q312" s="35"/>
      <c r="R312" s="35"/>
      <c r="S312" s="35"/>
      <c r="T312" s="64"/>
      <c r="AT312" s="17" t="s">
        <v>128</v>
      </c>
      <c r="AU312" s="17" t="s">
        <v>80</v>
      </c>
    </row>
    <row r="313" spans="2:65" s="1" customFormat="1" ht="22.5" customHeight="1">
      <c r="B313" s="163"/>
      <c r="C313" s="212" t="s">
        <v>466</v>
      </c>
      <c r="D313" s="212" t="s">
        <v>187</v>
      </c>
      <c r="E313" s="213" t="s">
        <v>467</v>
      </c>
      <c r="F313" s="214" t="s">
        <v>468</v>
      </c>
      <c r="G313" s="215" t="s">
        <v>177</v>
      </c>
      <c r="H313" s="216">
        <v>43.7</v>
      </c>
      <c r="I313" s="217"/>
      <c r="J313" s="218">
        <f>ROUND(I313*H313,2)</f>
        <v>0</v>
      </c>
      <c r="K313" s="214" t="s">
        <v>123</v>
      </c>
      <c r="L313" s="219"/>
      <c r="M313" s="220" t="s">
        <v>20</v>
      </c>
      <c r="N313" s="221" t="s">
        <v>44</v>
      </c>
      <c r="O313" s="35"/>
      <c r="P313" s="173">
        <f>O313*H313</f>
        <v>0</v>
      </c>
      <c r="Q313" s="173">
        <v>1.8E-3</v>
      </c>
      <c r="R313" s="173">
        <f>Q313*H313</f>
        <v>7.8660000000000008E-2</v>
      </c>
      <c r="S313" s="173">
        <v>0</v>
      </c>
      <c r="T313" s="174">
        <f>S313*H313</f>
        <v>0</v>
      </c>
      <c r="AR313" s="17" t="s">
        <v>353</v>
      </c>
      <c r="AT313" s="17" t="s">
        <v>187</v>
      </c>
      <c r="AU313" s="17" t="s">
        <v>80</v>
      </c>
      <c r="AY313" s="17" t="s">
        <v>116</v>
      </c>
      <c r="BE313" s="175">
        <f>IF(N313="základní",J313,0)</f>
        <v>0</v>
      </c>
      <c r="BF313" s="175">
        <f>IF(N313="snížená",J313,0)</f>
        <v>0</v>
      </c>
      <c r="BG313" s="175">
        <f>IF(N313="zákl. přenesená",J313,0)</f>
        <v>0</v>
      </c>
      <c r="BH313" s="175">
        <f>IF(N313="sníž. přenesená",J313,0)</f>
        <v>0</v>
      </c>
      <c r="BI313" s="175">
        <f>IF(N313="nulová",J313,0)</f>
        <v>0</v>
      </c>
      <c r="BJ313" s="17" t="s">
        <v>22</v>
      </c>
      <c r="BK313" s="175">
        <f>ROUND(I313*H313,2)</f>
        <v>0</v>
      </c>
      <c r="BL313" s="17" t="s">
        <v>242</v>
      </c>
      <c r="BM313" s="17" t="s">
        <v>469</v>
      </c>
    </row>
    <row r="314" spans="2:65" s="1" customFormat="1" ht="27">
      <c r="B314" s="34"/>
      <c r="D314" s="176" t="s">
        <v>126</v>
      </c>
      <c r="F314" s="177" t="s">
        <v>470</v>
      </c>
      <c r="I314" s="137"/>
      <c r="L314" s="34"/>
      <c r="M314" s="63"/>
      <c r="N314" s="35"/>
      <c r="O314" s="35"/>
      <c r="P314" s="35"/>
      <c r="Q314" s="35"/>
      <c r="R314" s="35"/>
      <c r="S314" s="35"/>
      <c r="T314" s="64"/>
      <c r="AT314" s="17" t="s">
        <v>126</v>
      </c>
      <c r="AU314" s="17" t="s">
        <v>80</v>
      </c>
    </row>
    <row r="315" spans="2:65" s="11" customFormat="1">
      <c r="B315" s="179"/>
      <c r="D315" s="196" t="s">
        <v>132</v>
      </c>
      <c r="E315" s="209" t="s">
        <v>20</v>
      </c>
      <c r="F315" s="210" t="s">
        <v>471</v>
      </c>
      <c r="H315" s="211">
        <v>43.7</v>
      </c>
      <c r="I315" s="183"/>
      <c r="L315" s="179"/>
      <c r="M315" s="184"/>
      <c r="N315" s="185"/>
      <c r="O315" s="185"/>
      <c r="P315" s="185"/>
      <c r="Q315" s="185"/>
      <c r="R315" s="185"/>
      <c r="S315" s="185"/>
      <c r="T315" s="186"/>
      <c r="AT315" s="180" t="s">
        <v>132</v>
      </c>
      <c r="AU315" s="180" t="s">
        <v>80</v>
      </c>
      <c r="AV315" s="11" t="s">
        <v>80</v>
      </c>
      <c r="AW315" s="11" t="s">
        <v>37</v>
      </c>
      <c r="AX315" s="11" t="s">
        <v>22</v>
      </c>
      <c r="AY315" s="180" t="s">
        <v>116</v>
      </c>
    </row>
    <row r="316" spans="2:65" s="1" customFormat="1" ht="22.5" customHeight="1">
      <c r="B316" s="163"/>
      <c r="C316" s="212" t="s">
        <v>472</v>
      </c>
      <c r="D316" s="212" t="s">
        <v>187</v>
      </c>
      <c r="E316" s="213" t="s">
        <v>473</v>
      </c>
      <c r="F316" s="214" t="s">
        <v>474</v>
      </c>
      <c r="G316" s="215" t="s">
        <v>452</v>
      </c>
      <c r="H316" s="216">
        <v>23</v>
      </c>
      <c r="I316" s="217"/>
      <c r="J316" s="218">
        <f>ROUND(I316*H316,2)</f>
        <v>0</v>
      </c>
      <c r="K316" s="214" t="s">
        <v>123</v>
      </c>
      <c r="L316" s="219"/>
      <c r="M316" s="220" t="s">
        <v>20</v>
      </c>
      <c r="N316" s="221" t="s">
        <v>44</v>
      </c>
      <c r="O316" s="35"/>
      <c r="P316" s="173">
        <f>O316*H316</f>
        <v>0</v>
      </c>
      <c r="Q316" s="173">
        <v>2.0000000000000001E-4</v>
      </c>
      <c r="R316" s="173">
        <f>Q316*H316</f>
        <v>4.5999999999999999E-3</v>
      </c>
      <c r="S316" s="173">
        <v>0</v>
      </c>
      <c r="T316" s="174">
        <f>S316*H316</f>
        <v>0</v>
      </c>
      <c r="AR316" s="17" t="s">
        <v>353</v>
      </c>
      <c r="AT316" s="17" t="s">
        <v>187</v>
      </c>
      <c r="AU316" s="17" t="s">
        <v>80</v>
      </c>
      <c r="AY316" s="17" t="s">
        <v>116</v>
      </c>
      <c r="BE316" s="175">
        <f>IF(N316="základní",J316,0)</f>
        <v>0</v>
      </c>
      <c r="BF316" s="175">
        <f>IF(N316="snížená",J316,0)</f>
        <v>0</v>
      </c>
      <c r="BG316" s="175">
        <f>IF(N316="zákl. přenesená",J316,0)</f>
        <v>0</v>
      </c>
      <c r="BH316" s="175">
        <f>IF(N316="sníž. přenesená",J316,0)</f>
        <v>0</v>
      </c>
      <c r="BI316" s="175">
        <f>IF(N316="nulová",J316,0)</f>
        <v>0</v>
      </c>
      <c r="BJ316" s="17" t="s">
        <v>22</v>
      </c>
      <c r="BK316" s="175">
        <f>ROUND(I316*H316,2)</f>
        <v>0</v>
      </c>
      <c r="BL316" s="17" t="s">
        <v>242</v>
      </c>
      <c r="BM316" s="17" t="s">
        <v>475</v>
      </c>
    </row>
    <row r="317" spans="2:65" s="1" customFormat="1">
      <c r="B317" s="34"/>
      <c r="D317" s="196" t="s">
        <v>126</v>
      </c>
      <c r="F317" s="222" t="s">
        <v>476</v>
      </c>
      <c r="I317" s="137"/>
      <c r="L317" s="34"/>
      <c r="M317" s="63"/>
      <c r="N317" s="35"/>
      <c r="O317" s="35"/>
      <c r="P317" s="35"/>
      <c r="Q317" s="35"/>
      <c r="R317" s="35"/>
      <c r="S317" s="35"/>
      <c r="T317" s="64"/>
      <c r="AT317" s="17" t="s">
        <v>126</v>
      </c>
      <c r="AU317" s="17" t="s">
        <v>80</v>
      </c>
    </row>
    <row r="318" spans="2:65" s="1" customFormat="1" ht="22.5" customHeight="1">
      <c r="B318" s="163"/>
      <c r="C318" s="164" t="s">
        <v>477</v>
      </c>
      <c r="D318" s="164" t="s">
        <v>119</v>
      </c>
      <c r="E318" s="165" t="s">
        <v>478</v>
      </c>
      <c r="F318" s="166" t="s">
        <v>479</v>
      </c>
      <c r="G318" s="167" t="s">
        <v>349</v>
      </c>
      <c r="H318" s="168">
        <v>0.95399999999999996</v>
      </c>
      <c r="I318" s="169"/>
      <c r="J318" s="170">
        <f>ROUND(I318*H318,2)</f>
        <v>0</v>
      </c>
      <c r="K318" s="166" t="s">
        <v>123</v>
      </c>
      <c r="L318" s="34"/>
      <c r="M318" s="171" t="s">
        <v>20</v>
      </c>
      <c r="N318" s="172" t="s">
        <v>44</v>
      </c>
      <c r="O318" s="35"/>
      <c r="P318" s="173">
        <f>O318*H318</f>
        <v>0</v>
      </c>
      <c r="Q318" s="173">
        <v>0</v>
      </c>
      <c r="R318" s="173">
        <f>Q318*H318</f>
        <v>0</v>
      </c>
      <c r="S318" s="173">
        <v>0</v>
      </c>
      <c r="T318" s="174">
        <f>S318*H318</f>
        <v>0</v>
      </c>
      <c r="AR318" s="17" t="s">
        <v>242</v>
      </c>
      <c r="AT318" s="17" t="s">
        <v>119</v>
      </c>
      <c r="AU318" s="17" t="s">
        <v>80</v>
      </c>
      <c r="AY318" s="17" t="s">
        <v>116</v>
      </c>
      <c r="BE318" s="175">
        <f>IF(N318="základní",J318,0)</f>
        <v>0</v>
      </c>
      <c r="BF318" s="175">
        <f>IF(N318="snížená",J318,0)</f>
        <v>0</v>
      </c>
      <c r="BG318" s="175">
        <f>IF(N318="zákl. přenesená",J318,0)</f>
        <v>0</v>
      </c>
      <c r="BH318" s="175">
        <f>IF(N318="sníž. přenesená",J318,0)</f>
        <v>0</v>
      </c>
      <c r="BI318" s="175">
        <f>IF(N318="nulová",J318,0)</f>
        <v>0</v>
      </c>
      <c r="BJ318" s="17" t="s">
        <v>22</v>
      </c>
      <c r="BK318" s="175">
        <f>ROUND(I318*H318,2)</f>
        <v>0</v>
      </c>
      <c r="BL318" s="17" t="s">
        <v>242</v>
      </c>
      <c r="BM318" s="17" t="s">
        <v>480</v>
      </c>
    </row>
    <row r="319" spans="2:65" s="1" customFormat="1" ht="27">
      <c r="B319" s="34"/>
      <c r="D319" s="176" t="s">
        <v>126</v>
      </c>
      <c r="F319" s="177" t="s">
        <v>481</v>
      </c>
      <c r="I319" s="137"/>
      <c r="L319" s="34"/>
      <c r="M319" s="63"/>
      <c r="N319" s="35"/>
      <c r="O319" s="35"/>
      <c r="P319" s="35"/>
      <c r="Q319" s="35"/>
      <c r="R319" s="35"/>
      <c r="S319" s="35"/>
      <c r="T319" s="64"/>
      <c r="AT319" s="17" t="s">
        <v>126</v>
      </c>
      <c r="AU319" s="17" t="s">
        <v>80</v>
      </c>
    </row>
    <row r="320" spans="2:65" s="1" customFormat="1" ht="121.5">
      <c r="B320" s="34"/>
      <c r="D320" s="176" t="s">
        <v>128</v>
      </c>
      <c r="F320" s="178" t="s">
        <v>482</v>
      </c>
      <c r="I320" s="137"/>
      <c r="L320" s="34"/>
      <c r="M320" s="63"/>
      <c r="N320" s="35"/>
      <c r="O320" s="35"/>
      <c r="P320" s="35"/>
      <c r="Q320" s="35"/>
      <c r="R320" s="35"/>
      <c r="S320" s="35"/>
      <c r="T320" s="64"/>
      <c r="AT320" s="17" t="s">
        <v>128</v>
      </c>
      <c r="AU320" s="17" t="s">
        <v>80</v>
      </c>
    </row>
    <row r="321" spans="2:65" s="10" customFormat="1" ht="29.85" customHeight="1">
      <c r="B321" s="149"/>
      <c r="D321" s="160" t="s">
        <v>72</v>
      </c>
      <c r="E321" s="161" t="s">
        <v>483</v>
      </c>
      <c r="F321" s="161" t="s">
        <v>484</v>
      </c>
      <c r="I321" s="152"/>
      <c r="J321" s="162">
        <f>BK321</f>
        <v>0</v>
      </c>
      <c r="L321" s="149"/>
      <c r="M321" s="154"/>
      <c r="N321" s="155"/>
      <c r="O321" s="155"/>
      <c r="P321" s="156">
        <f>SUM(P322:P348)</f>
        <v>0</v>
      </c>
      <c r="Q321" s="155"/>
      <c r="R321" s="156">
        <f>SUM(R322:R348)</f>
        <v>0.75531999999999999</v>
      </c>
      <c r="S321" s="155"/>
      <c r="T321" s="157">
        <f>SUM(T322:T348)</f>
        <v>0</v>
      </c>
      <c r="AR321" s="150" t="s">
        <v>80</v>
      </c>
      <c r="AT321" s="158" t="s">
        <v>72</v>
      </c>
      <c r="AU321" s="158" t="s">
        <v>22</v>
      </c>
      <c r="AY321" s="150" t="s">
        <v>116</v>
      </c>
      <c r="BK321" s="159">
        <f>SUM(BK322:BK348)</f>
        <v>0</v>
      </c>
    </row>
    <row r="322" spans="2:65" s="1" customFormat="1" ht="22.5" customHeight="1">
      <c r="B322" s="163"/>
      <c r="C322" s="164" t="s">
        <v>485</v>
      </c>
      <c r="D322" s="164" t="s">
        <v>119</v>
      </c>
      <c r="E322" s="165" t="s">
        <v>486</v>
      </c>
      <c r="F322" s="166" t="s">
        <v>487</v>
      </c>
      <c r="G322" s="167" t="s">
        <v>452</v>
      </c>
      <c r="H322" s="168">
        <v>2</v>
      </c>
      <c r="I322" s="169"/>
      <c r="J322" s="170">
        <f>ROUND(I322*H322,2)</f>
        <v>0</v>
      </c>
      <c r="K322" s="166" t="s">
        <v>123</v>
      </c>
      <c r="L322" s="34"/>
      <c r="M322" s="171" t="s">
        <v>20</v>
      </c>
      <c r="N322" s="172" t="s">
        <v>44</v>
      </c>
      <c r="O322" s="35"/>
      <c r="P322" s="173">
        <f>O322*H322</f>
        <v>0</v>
      </c>
      <c r="Q322" s="173">
        <v>0</v>
      </c>
      <c r="R322" s="173">
        <f>Q322*H322</f>
        <v>0</v>
      </c>
      <c r="S322" s="173">
        <v>0</v>
      </c>
      <c r="T322" s="174">
        <f>S322*H322</f>
        <v>0</v>
      </c>
      <c r="AR322" s="17" t="s">
        <v>242</v>
      </c>
      <c r="AT322" s="17" t="s">
        <v>119</v>
      </c>
      <c r="AU322" s="17" t="s">
        <v>80</v>
      </c>
      <c r="AY322" s="17" t="s">
        <v>116</v>
      </c>
      <c r="BE322" s="175">
        <f>IF(N322="základní",J322,0)</f>
        <v>0</v>
      </c>
      <c r="BF322" s="175">
        <f>IF(N322="snížená",J322,0)</f>
        <v>0</v>
      </c>
      <c r="BG322" s="175">
        <f>IF(N322="zákl. přenesená",J322,0)</f>
        <v>0</v>
      </c>
      <c r="BH322" s="175">
        <f>IF(N322="sníž. přenesená",J322,0)</f>
        <v>0</v>
      </c>
      <c r="BI322" s="175">
        <f>IF(N322="nulová",J322,0)</f>
        <v>0</v>
      </c>
      <c r="BJ322" s="17" t="s">
        <v>22</v>
      </c>
      <c r="BK322" s="175">
        <f>ROUND(I322*H322,2)</f>
        <v>0</v>
      </c>
      <c r="BL322" s="17" t="s">
        <v>242</v>
      </c>
      <c r="BM322" s="17" t="s">
        <v>488</v>
      </c>
    </row>
    <row r="323" spans="2:65" s="1" customFormat="1">
      <c r="B323" s="34"/>
      <c r="D323" s="176" t="s">
        <v>126</v>
      </c>
      <c r="F323" s="177" t="s">
        <v>489</v>
      </c>
      <c r="I323" s="137"/>
      <c r="L323" s="34"/>
      <c r="M323" s="63"/>
      <c r="N323" s="35"/>
      <c r="O323" s="35"/>
      <c r="P323" s="35"/>
      <c r="Q323" s="35"/>
      <c r="R323" s="35"/>
      <c r="S323" s="35"/>
      <c r="T323" s="64"/>
      <c r="AT323" s="17" t="s">
        <v>126</v>
      </c>
      <c r="AU323" s="17" t="s">
        <v>80</v>
      </c>
    </row>
    <row r="324" spans="2:65" s="1" customFormat="1" ht="108">
      <c r="B324" s="34"/>
      <c r="D324" s="196" t="s">
        <v>128</v>
      </c>
      <c r="F324" s="200" t="s">
        <v>490</v>
      </c>
      <c r="I324" s="137"/>
      <c r="L324" s="34"/>
      <c r="M324" s="63"/>
      <c r="N324" s="35"/>
      <c r="O324" s="35"/>
      <c r="P324" s="35"/>
      <c r="Q324" s="35"/>
      <c r="R324" s="35"/>
      <c r="S324" s="35"/>
      <c r="T324" s="64"/>
      <c r="AT324" s="17" t="s">
        <v>128</v>
      </c>
      <c r="AU324" s="17" t="s">
        <v>80</v>
      </c>
    </row>
    <row r="325" spans="2:65" s="1" customFormat="1" ht="22.5" customHeight="1">
      <c r="B325" s="163"/>
      <c r="C325" s="212" t="s">
        <v>491</v>
      </c>
      <c r="D325" s="212" t="s">
        <v>187</v>
      </c>
      <c r="E325" s="213" t="s">
        <v>492</v>
      </c>
      <c r="F325" s="214" t="s">
        <v>493</v>
      </c>
      <c r="G325" s="215" t="s">
        <v>452</v>
      </c>
      <c r="H325" s="216">
        <v>1</v>
      </c>
      <c r="I325" s="217"/>
      <c r="J325" s="218">
        <f>ROUND(I325*H325,2)</f>
        <v>0</v>
      </c>
      <c r="K325" s="214" t="s">
        <v>20</v>
      </c>
      <c r="L325" s="219"/>
      <c r="M325" s="220" t="s">
        <v>20</v>
      </c>
      <c r="N325" s="221" t="s">
        <v>44</v>
      </c>
      <c r="O325" s="35"/>
      <c r="P325" s="173">
        <f>O325*H325</f>
        <v>0</v>
      </c>
      <c r="Q325" s="173">
        <v>0.1176</v>
      </c>
      <c r="R325" s="173">
        <f>Q325*H325</f>
        <v>0.1176</v>
      </c>
      <c r="S325" s="173">
        <v>0</v>
      </c>
      <c r="T325" s="174">
        <f>S325*H325</f>
        <v>0</v>
      </c>
      <c r="AR325" s="17" t="s">
        <v>353</v>
      </c>
      <c r="AT325" s="17" t="s">
        <v>187</v>
      </c>
      <c r="AU325" s="17" t="s">
        <v>80</v>
      </c>
      <c r="AY325" s="17" t="s">
        <v>116</v>
      </c>
      <c r="BE325" s="175">
        <f>IF(N325="základní",J325,0)</f>
        <v>0</v>
      </c>
      <c r="BF325" s="175">
        <f>IF(N325="snížená",J325,0)</f>
        <v>0</v>
      </c>
      <c r="BG325" s="175">
        <f>IF(N325="zákl. přenesená",J325,0)</f>
        <v>0</v>
      </c>
      <c r="BH325" s="175">
        <f>IF(N325="sníž. přenesená",J325,0)</f>
        <v>0</v>
      </c>
      <c r="BI325" s="175">
        <f>IF(N325="nulová",J325,0)</f>
        <v>0</v>
      </c>
      <c r="BJ325" s="17" t="s">
        <v>22</v>
      </c>
      <c r="BK325" s="175">
        <f>ROUND(I325*H325,2)</f>
        <v>0</v>
      </c>
      <c r="BL325" s="17" t="s">
        <v>242</v>
      </c>
      <c r="BM325" s="17" t="s">
        <v>494</v>
      </c>
    </row>
    <row r="326" spans="2:65" s="1" customFormat="1" ht="67.5">
      <c r="B326" s="34"/>
      <c r="D326" s="196" t="s">
        <v>126</v>
      </c>
      <c r="F326" s="222" t="s">
        <v>495</v>
      </c>
      <c r="I326" s="137"/>
      <c r="L326" s="34"/>
      <c r="M326" s="63"/>
      <c r="N326" s="35"/>
      <c r="O326" s="35"/>
      <c r="P326" s="35"/>
      <c r="Q326" s="35"/>
      <c r="R326" s="35"/>
      <c r="S326" s="35"/>
      <c r="T326" s="64"/>
      <c r="AT326" s="17" t="s">
        <v>126</v>
      </c>
      <c r="AU326" s="17" t="s">
        <v>80</v>
      </c>
    </row>
    <row r="327" spans="2:65" s="1" customFormat="1" ht="22.5" customHeight="1">
      <c r="B327" s="163"/>
      <c r="C327" s="212" t="s">
        <v>496</v>
      </c>
      <c r="D327" s="212" t="s">
        <v>187</v>
      </c>
      <c r="E327" s="213" t="s">
        <v>497</v>
      </c>
      <c r="F327" s="214" t="s">
        <v>498</v>
      </c>
      <c r="G327" s="215" t="s">
        <v>452</v>
      </c>
      <c r="H327" s="216">
        <v>1</v>
      </c>
      <c r="I327" s="217"/>
      <c r="J327" s="218">
        <f>ROUND(I327*H327,2)</f>
        <v>0</v>
      </c>
      <c r="K327" s="214" t="s">
        <v>20</v>
      </c>
      <c r="L327" s="219"/>
      <c r="M327" s="220" t="s">
        <v>20</v>
      </c>
      <c r="N327" s="221" t="s">
        <v>44</v>
      </c>
      <c r="O327" s="35"/>
      <c r="P327" s="173">
        <f>O327*H327</f>
        <v>0</v>
      </c>
      <c r="Q327" s="173">
        <v>0.1176</v>
      </c>
      <c r="R327" s="173">
        <f>Q327*H327</f>
        <v>0.1176</v>
      </c>
      <c r="S327" s="173">
        <v>0</v>
      </c>
      <c r="T327" s="174">
        <f>S327*H327</f>
        <v>0</v>
      </c>
      <c r="AR327" s="17" t="s">
        <v>353</v>
      </c>
      <c r="AT327" s="17" t="s">
        <v>187</v>
      </c>
      <c r="AU327" s="17" t="s">
        <v>80</v>
      </c>
      <c r="AY327" s="17" t="s">
        <v>116</v>
      </c>
      <c r="BE327" s="175">
        <f>IF(N327="základní",J327,0)</f>
        <v>0</v>
      </c>
      <c r="BF327" s="175">
        <f>IF(N327="snížená",J327,0)</f>
        <v>0</v>
      </c>
      <c r="BG327" s="175">
        <f>IF(N327="zákl. přenesená",J327,0)</f>
        <v>0</v>
      </c>
      <c r="BH327" s="175">
        <f>IF(N327="sníž. přenesená",J327,0)</f>
        <v>0</v>
      </c>
      <c r="BI327" s="175">
        <f>IF(N327="nulová",J327,0)</f>
        <v>0</v>
      </c>
      <c r="BJ327" s="17" t="s">
        <v>22</v>
      </c>
      <c r="BK327" s="175">
        <f>ROUND(I327*H327,2)</f>
        <v>0</v>
      </c>
      <c r="BL327" s="17" t="s">
        <v>242</v>
      </c>
      <c r="BM327" s="17" t="s">
        <v>499</v>
      </c>
    </row>
    <row r="328" spans="2:65" s="1" customFormat="1" ht="67.5">
      <c r="B328" s="34"/>
      <c r="D328" s="196" t="s">
        <v>126</v>
      </c>
      <c r="F328" s="222" t="s">
        <v>500</v>
      </c>
      <c r="I328" s="137"/>
      <c r="L328" s="34"/>
      <c r="M328" s="63"/>
      <c r="N328" s="35"/>
      <c r="O328" s="35"/>
      <c r="P328" s="35"/>
      <c r="Q328" s="35"/>
      <c r="R328" s="35"/>
      <c r="S328" s="35"/>
      <c r="T328" s="64"/>
      <c r="AT328" s="17" t="s">
        <v>126</v>
      </c>
      <c r="AU328" s="17" t="s">
        <v>80</v>
      </c>
    </row>
    <row r="329" spans="2:65" s="1" customFormat="1" ht="22.5" customHeight="1">
      <c r="B329" s="163"/>
      <c r="C329" s="164" t="s">
        <v>501</v>
      </c>
      <c r="D329" s="164" t="s">
        <v>119</v>
      </c>
      <c r="E329" s="165" t="s">
        <v>502</v>
      </c>
      <c r="F329" s="166" t="s">
        <v>503</v>
      </c>
      <c r="G329" s="167" t="s">
        <v>452</v>
      </c>
      <c r="H329" s="168">
        <v>1</v>
      </c>
      <c r="I329" s="169"/>
      <c r="J329" s="170">
        <f>ROUND(I329*H329,2)</f>
        <v>0</v>
      </c>
      <c r="K329" s="166" t="s">
        <v>123</v>
      </c>
      <c r="L329" s="34"/>
      <c r="M329" s="171" t="s">
        <v>20</v>
      </c>
      <c r="N329" s="172" t="s">
        <v>44</v>
      </c>
      <c r="O329" s="35"/>
      <c r="P329" s="173">
        <f>O329*H329</f>
        <v>0</v>
      </c>
      <c r="Q329" s="173">
        <v>0</v>
      </c>
      <c r="R329" s="173">
        <f>Q329*H329</f>
        <v>0</v>
      </c>
      <c r="S329" s="173">
        <v>0</v>
      </c>
      <c r="T329" s="174">
        <f>S329*H329</f>
        <v>0</v>
      </c>
      <c r="AR329" s="17" t="s">
        <v>242</v>
      </c>
      <c r="AT329" s="17" t="s">
        <v>119</v>
      </c>
      <c r="AU329" s="17" t="s">
        <v>80</v>
      </c>
      <c r="AY329" s="17" t="s">
        <v>116</v>
      </c>
      <c r="BE329" s="175">
        <f>IF(N329="základní",J329,0)</f>
        <v>0</v>
      </c>
      <c r="BF329" s="175">
        <f>IF(N329="snížená",J329,0)</f>
        <v>0</v>
      </c>
      <c r="BG329" s="175">
        <f>IF(N329="zákl. přenesená",J329,0)</f>
        <v>0</v>
      </c>
      <c r="BH329" s="175">
        <f>IF(N329="sníž. přenesená",J329,0)</f>
        <v>0</v>
      </c>
      <c r="BI329" s="175">
        <f>IF(N329="nulová",J329,0)</f>
        <v>0</v>
      </c>
      <c r="BJ329" s="17" t="s">
        <v>22</v>
      </c>
      <c r="BK329" s="175">
        <f>ROUND(I329*H329,2)</f>
        <v>0</v>
      </c>
      <c r="BL329" s="17" t="s">
        <v>242</v>
      </c>
      <c r="BM329" s="17" t="s">
        <v>504</v>
      </c>
    </row>
    <row r="330" spans="2:65" s="1" customFormat="1">
      <c r="B330" s="34"/>
      <c r="D330" s="176" t="s">
        <v>126</v>
      </c>
      <c r="F330" s="177" t="s">
        <v>505</v>
      </c>
      <c r="I330" s="137"/>
      <c r="L330" s="34"/>
      <c r="M330" s="63"/>
      <c r="N330" s="35"/>
      <c r="O330" s="35"/>
      <c r="P330" s="35"/>
      <c r="Q330" s="35"/>
      <c r="R330" s="35"/>
      <c r="S330" s="35"/>
      <c r="T330" s="64"/>
      <c r="AT330" s="17" t="s">
        <v>126</v>
      </c>
      <c r="AU330" s="17" t="s">
        <v>80</v>
      </c>
    </row>
    <row r="331" spans="2:65" s="1" customFormat="1" ht="108">
      <c r="B331" s="34"/>
      <c r="D331" s="196" t="s">
        <v>128</v>
      </c>
      <c r="F331" s="200" t="s">
        <v>490</v>
      </c>
      <c r="I331" s="137"/>
      <c r="L331" s="34"/>
      <c r="M331" s="63"/>
      <c r="N331" s="35"/>
      <c r="O331" s="35"/>
      <c r="P331" s="35"/>
      <c r="Q331" s="35"/>
      <c r="R331" s="35"/>
      <c r="S331" s="35"/>
      <c r="T331" s="64"/>
      <c r="AT331" s="17" t="s">
        <v>128</v>
      </c>
      <c r="AU331" s="17" t="s">
        <v>80</v>
      </c>
    </row>
    <row r="332" spans="2:65" s="1" customFormat="1" ht="22.5" customHeight="1">
      <c r="B332" s="163"/>
      <c r="C332" s="212" t="s">
        <v>506</v>
      </c>
      <c r="D332" s="212" t="s">
        <v>187</v>
      </c>
      <c r="E332" s="213" t="s">
        <v>507</v>
      </c>
      <c r="F332" s="214" t="s">
        <v>508</v>
      </c>
      <c r="G332" s="215" t="s">
        <v>452</v>
      </c>
      <c r="H332" s="216">
        <v>1</v>
      </c>
      <c r="I332" s="217"/>
      <c r="J332" s="218">
        <f>ROUND(I332*H332,2)</f>
        <v>0</v>
      </c>
      <c r="K332" s="214" t="s">
        <v>20</v>
      </c>
      <c r="L332" s="219"/>
      <c r="M332" s="220" t="s">
        <v>20</v>
      </c>
      <c r="N332" s="221" t="s">
        <v>44</v>
      </c>
      <c r="O332" s="35"/>
      <c r="P332" s="173">
        <f>O332*H332</f>
        <v>0</v>
      </c>
      <c r="Q332" s="173">
        <v>0.14699999999999999</v>
      </c>
      <c r="R332" s="173">
        <f>Q332*H332</f>
        <v>0.14699999999999999</v>
      </c>
      <c r="S332" s="173">
        <v>0</v>
      </c>
      <c r="T332" s="174">
        <f>S332*H332</f>
        <v>0</v>
      </c>
      <c r="AR332" s="17" t="s">
        <v>353</v>
      </c>
      <c r="AT332" s="17" t="s">
        <v>187</v>
      </c>
      <c r="AU332" s="17" t="s">
        <v>80</v>
      </c>
      <c r="AY332" s="17" t="s">
        <v>116</v>
      </c>
      <c r="BE332" s="175">
        <f>IF(N332="základní",J332,0)</f>
        <v>0</v>
      </c>
      <c r="BF332" s="175">
        <f>IF(N332="snížená",J332,0)</f>
        <v>0</v>
      </c>
      <c r="BG332" s="175">
        <f>IF(N332="zákl. přenesená",J332,0)</f>
        <v>0</v>
      </c>
      <c r="BH332" s="175">
        <f>IF(N332="sníž. přenesená",J332,0)</f>
        <v>0</v>
      </c>
      <c r="BI332" s="175">
        <f>IF(N332="nulová",J332,0)</f>
        <v>0</v>
      </c>
      <c r="BJ332" s="17" t="s">
        <v>22</v>
      </c>
      <c r="BK332" s="175">
        <f>ROUND(I332*H332,2)</f>
        <v>0</v>
      </c>
      <c r="BL332" s="17" t="s">
        <v>242</v>
      </c>
      <c r="BM332" s="17" t="s">
        <v>509</v>
      </c>
    </row>
    <row r="333" spans="2:65" s="1" customFormat="1" ht="67.5">
      <c r="B333" s="34"/>
      <c r="D333" s="196" t="s">
        <v>126</v>
      </c>
      <c r="F333" s="222" t="s">
        <v>510</v>
      </c>
      <c r="I333" s="137"/>
      <c r="L333" s="34"/>
      <c r="M333" s="63"/>
      <c r="N333" s="35"/>
      <c r="O333" s="35"/>
      <c r="P333" s="35"/>
      <c r="Q333" s="35"/>
      <c r="R333" s="35"/>
      <c r="S333" s="35"/>
      <c r="T333" s="64"/>
      <c r="AT333" s="17" t="s">
        <v>126</v>
      </c>
      <c r="AU333" s="17" t="s">
        <v>80</v>
      </c>
    </row>
    <row r="334" spans="2:65" s="1" customFormat="1" ht="22.5" customHeight="1">
      <c r="B334" s="163"/>
      <c r="C334" s="164" t="s">
        <v>511</v>
      </c>
      <c r="D334" s="164" t="s">
        <v>119</v>
      </c>
      <c r="E334" s="165" t="s">
        <v>512</v>
      </c>
      <c r="F334" s="166" t="s">
        <v>513</v>
      </c>
      <c r="G334" s="167" t="s">
        <v>452</v>
      </c>
      <c r="H334" s="168">
        <v>2</v>
      </c>
      <c r="I334" s="169"/>
      <c r="J334" s="170">
        <f>ROUND(I334*H334,2)</f>
        <v>0</v>
      </c>
      <c r="K334" s="166" t="s">
        <v>123</v>
      </c>
      <c r="L334" s="34"/>
      <c r="M334" s="171" t="s">
        <v>20</v>
      </c>
      <c r="N334" s="172" t="s">
        <v>44</v>
      </c>
      <c r="O334" s="35"/>
      <c r="P334" s="173">
        <f>O334*H334</f>
        <v>0</v>
      </c>
      <c r="Q334" s="173">
        <v>0</v>
      </c>
      <c r="R334" s="173">
        <f>Q334*H334</f>
        <v>0</v>
      </c>
      <c r="S334" s="173">
        <v>0</v>
      </c>
      <c r="T334" s="174">
        <f>S334*H334</f>
        <v>0</v>
      </c>
      <c r="AR334" s="17" t="s">
        <v>242</v>
      </c>
      <c r="AT334" s="17" t="s">
        <v>119</v>
      </c>
      <c r="AU334" s="17" t="s">
        <v>80</v>
      </c>
      <c r="AY334" s="17" t="s">
        <v>116</v>
      </c>
      <c r="BE334" s="175">
        <f>IF(N334="základní",J334,0)</f>
        <v>0</v>
      </c>
      <c r="BF334" s="175">
        <f>IF(N334="snížená",J334,0)</f>
        <v>0</v>
      </c>
      <c r="BG334" s="175">
        <f>IF(N334="zákl. přenesená",J334,0)</f>
        <v>0</v>
      </c>
      <c r="BH334" s="175">
        <f>IF(N334="sníž. přenesená",J334,0)</f>
        <v>0</v>
      </c>
      <c r="BI334" s="175">
        <f>IF(N334="nulová",J334,0)</f>
        <v>0</v>
      </c>
      <c r="BJ334" s="17" t="s">
        <v>22</v>
      </c>
      <c r="BK334" s="175">
        <f>ROUND(I334*H334,2)</f>
        <v>0</v>
      </c>
      <c r="BL334" s="17" t="s">
        <v>242</v>
      </c>
      <c r="BM334" s="17" t="s">
        <v>514</v>
      </c>
    </row>
    <row r="335" spans="2:65" s="1" customFormat="1">
      <c r="B335" s="34"/>
      <c r="D335" s="176" t="s">
        <v>126</v>
      </c>
      <c r="F335" s="177" t="s">
        <v>515</v>
      </c>
      <c r="I335" s="137"/>
      <c r="L335" s="34"/>
      <c r="M335" s="63"/>
      <c r="N335" s="35"/>
      <c r="O335" s="35"/>
      <c r="P335" s="35"/>
      <c r="Q335" s="35"/>
      <c r="R335" s="35"/>
      <c r="S335" s="35"/>
      <c r="T335" s="64"/>
      <c r="AT335" s="17" t="s">
        <v>126</v>
      </c>
      <c r="AU335" s="17" t="s">
        <v>80</v>
      </c>
    </row>
    <row r="336" spans="2:65" s="1" customFormat="1" ht="108">
      <c r="B336" s="34"/>
      <c r="D336" s="196" t="s">
        <v>128</v>
      </c>
      <c r="F336" s="200" t="s">
        <v>490</v>
      </c>
      <c r="I336" s="137"/>
      <c r="L336" s="34"/>
      <c r="M336" s="63"/>
      <c r="N336" s="35"/>
      <c r="O336" s="35"/>
      <c r="P336" s="35"/>
      <c r="Q336" s="35"/>
      <c r="R336" s="35"/>
      <c r="S336" s="35"/>
      <c r="T336" s="64"/>
      <c r="AT336" s="17" t="s">
        <v>128</v>
      </c>
      <c r="AU336" s="17" t="s">
        <v>80</v>
      </c>
    </row>
    <row r="337" spans="2:65" s="1" customFormat="1" ht="22.5" customHeight="1">
      <c r="B337" s="163"/>
      <c r="C337" s="212" t="s">
        <v>516</v>
      </c>
      <c r="D337" s="212" t="s">
        <v>187</v>
      </c>
      <c r="E337" s="213" t="s">
        <v>517</v>
      </c>
      <c r="F337" s="214" t="s">
        <v>518</v>
      </c>
      <c r="G337" s="215" t="s">
        <v>452</v>
      </c>
      <c r="H337" s="216">
        <v>1</v>
      </c>
      <c r="I337" s="217"/>
      <c r="J337" s="218">
        <f>ROUND(I337*H337,2)</f>
        <v>0</v>
      </c>
      <c r="K337" s="214" t="s">
        <v>20</v>
      </c>
      <c r="L337" s="219"/>
      <c r="M337" s="220" t="s">
        <v>20</v>
      </c>
      <c r="N337" s="221" t="s">
        <v>44</v>
      </c>
      <c r="O337" s="35"/>
      <c r="P337" s="173">
        <f>O337*H337</f>
        <v>0</v>
      </c>
      <c r="Q337" s="173">
        <v>0.154</v>
      </c>
      <c r="R337" s="173">
        <f>Q337*H337</f>
        <v>0.154</v>
      </c>
      <c r="S337" s="173">
        <v>0</v>
      </c>
      <c r="T337" s="174">
        <f>S337*H337</f>
        <v>0</v>
      </c>
      <c r="AR337" s="17" t="s">
        <v>353</v>
      </c>
      <c r="AT337" s="17" t="s">
        <v>187</v>
      </c>
      <c r="AU337" s="17" t="s">
        <v>80</v>
      </c>
      <c r="AY337" s="17" t="s">
        <v>116</v>
      </c>
      <c r="BE337" s="175">
        <f>IF(N337="základní",J337,0)</f>
        <v>0</v>
      </c>
      <c r="BF337" s="175">
        <f>IF(N337="snížená",J337,0)</f>
        <v>0</v>
      </c>
      <c r="BG337" s="175">
        <f>IF(N337="zákl. přenesená",J337,0)</f>
        <v>0</v>
      </c>
      <c r="BH337" s="175">
        <f>IF(N337="sníž. přenesená",J337,0)</f>
        <v>0</v>
      </c>
      <c r="BI337" s="175">
        <f>IF(N337="nulová",J337,0)</f>
        <v>0</v>
      </c>
      <c r="BJ337" s="17" t="s">
        <v>22</v>
      </c>
      <c r="BK337" s="175">
        <f>ROUND(I337*H337,2)</f>
        <v>0</v>
      </c>
      <c r="BL337" s="17" t="s">
        <v>242</v>
      </c>
      <c r="BM337" s="17" t="s">
        <v>519</v>
      </c>
    </row>
    <row r="338" spans="2:65" s="1" customFormat="1" ht="67.5">
      <c r="B338" s="34"/>
      <c r="D338" s="196" t="s">
        <v>126</v>
      </c>
      <c r="F338" s="222" t="s">
        <v>520</v>
      </c>
      <c r="I338" s="137"/>
      <c r="L338" s="34"/>
      <c r="M338" s="63"/>
      <c r="N338" s="35"/>
      <c r="O338" s="35"/>
      <c r="P338" s="35"/>
      <c r="Q338" s="35"/>
      <c r="R338" s="35"/>
      <c r="S338" s="35"/>
      <c r="T338" s="64"/>
      <c r="AT338" s="17" t="s">
        <v>126</v>
      </c>
      <c r="AU338" s="17" t="s">
        <v>80</v>
      </c>
    </row>
    <row r="339" spans="2:65" s="1" customFormat="1" ht="22.5" customHeight="1">
      <c r="B339" s="163"/>
      <c r="C339" s="212" t="s">
        <v>521</v>
      </c>
      <c r="D339" s="212" t="s">
        <v>187</v>
      </c>
      <c r="E339" s="213" t="s">
        <v>522</v>
      </c>
      <c r="F339" s="214" t="s">
        <v>523</v>
      </c>
      <c r="G339" s="215" t="s">
        <v>452</v>
      </c>
      <c r="H339" s="216">
        <v>1</v>
      </c>
      <c r="I339" s="217"/>
      <c r="J339" s="218">
        <f>ROUND(I339*H339,2)</f>
        <v>0</v>
      </c>
      <c r="K339" s="214" t="s">
        <v>20</v>
      </c>
      <c r="L339" s="219"/>
      <c r="M339" s="220" t="s">
        <v>20</v>
      </c>
      <c r="N339" s="221" t="s">
        <v>44</v>
      </c>
      <c r="O339" s="35"/>
      <c r="P339" s="173">
        <f>O339*H339</f>
        <v>0</v>
      </c>
      <c r="Q339" s="173">
        <v>0.15912000000000001</v>
      </c>
      <c r="R339" s="173">
        <f>Q339*H339</f>
        <v>0.15912000000000001</v>
      </c>
      <c r="S339" s="173">
        <v>0</v>
      </c>
      <c r="T339" s="174">
        <f>S339*H339</f>
        <v>0</v>
      </c>
      <c r="AR339" s="17" t="s">
        <v>353</v>
      </c>
      <c r="AT339" s="17" t="s">
        <v>187</v>
      </c>
      <c r="AU339" s="17" t="s">
        <v>80</v>
      </c>
      <c r="AY339" s="17" t="s">
        <v>116</v>
      </c>
      <c r="BE339" s="175">
        <f>IF(N339="základní",J339,0)</f>
        <v>0</v>
      </c>
      <c r="BF339" s="175">
        <f>IF(N339="snížená",J339,0)</f>
        <v>0</v>
      </c>
      <c r="BG339" s="175">
        <f>IF(N339="zákl. přenesená",J339,0)</f>
        <v>0</v>
      </c>
      <c r="BH339" s="175">
        <f>IF(N339="sníž. přenesená",J339,0)</f>
        <v>0</v>
      </c>
      <c r="BI339" s="175">
        <f>IF(N339="nulová",J339,0)</f>
        <v>0</v>
      </c>
      <c r="BJ339" s="17" t="s">
        <v>22</v>
      </c>
      <c r="BK339" s="175">
        <f>ROUND(I339*H339,2)</f>
        <v>0</v>
      </c>
      <c r="BL339" s="17" t="s">
        <v>242</v>
      </c>
      <c r="BM339" s="17" t="s">
        <v>524</v>
      </c>
    </row>
    <row r="340" spans="2:65" s="1" customFormat="1" ht="67.5">
      <c r="B340" s="34"/>
      <c r="D340" s="196" t="s">
        <v>126</v>
      </c>
      <c r="F340" s="222" t="s">
        <v>520</v>
      </c>
      <c r="I340" s="137"/>
      <c r="L340" s="34"/>
      <c r="M340" s="63"/>
      <c r="N340" s="35"/>
      <c r="O340" s="35"/>
      <c r="P340" s="35"/>
      <c r="Q340" s="35"/>
      <c r="R340" s="35"/>
      <c r="S340" s="35"/>
      <c r="T340" s="64"/>
      <c r="AT340" s="17" t="s">
        <v>126</v>
      </c>
      <c r="AU340" s="17" t="s">
        <v>80</v>
      </c>
    </row>
    <row r="341" spans="2:65" s="1" customFormat="1" ht="22.5" customHeight="1">
      <c r="B341" s="163"/>
      <c r="C341" s="164" t="s">
        <v>525</v>
      </c>
      <c r="D341" s="164" t="s">
        <v>119</v>
      </c>
      <c r="E341" s="165" t="s">
        <v>526</v>
      </c>
      <c r="F341" s="166" t="s">
        <v>527</v>
      </c>
      <c r="G341" s="167" t="s">
        <v>452</v>
      </c>
      <c r="H341" s="168">
        <v>5</v>
      </c>
      <c r="I341" s="169"/>
      <c r="J341" s="170">
        <f>ROUND(I341*H341,2)</f>
        <v>0</v>
      </c>
      <c r="K341" s="166" t="s">
        <v>123</v>
      </c>
      <c r="L341" s="34"/>
      <c r="M341" s="171" t="s">
        <v>20</v>
      </c>
      <c r="N341" s="172" t="s">
        <v>44</v>
      </c>
      <c r="O341" s="35"/>
      <c r="P341" s="173">
        <f>O341*H341</f>
        <v>0</v>
      </c>
      <c r="Q341" s="173">
        <v>0</v>
      </c>
      <c r="R341" s="173">
        <f>Q341*H341</f>
        <v>0</v>
      </c>
      <c r="S341" s="173">
        <v>0</v>
      </c>
      <c r="T341" s="174">
        <f>S341*H341</f>
        <v>0</v>
      </c>
      <c r="AR341" s="17" t="s">
        <v>242</v>
      </c>
      <c r="AT341" s="17" t="s">
        <v>119</v>
      </c>
      <c r="AU341" s="17" t="s">
        <v>80</v>
      </c>
      <c r="AY341" s="17" t="s">
        <v>116</v>
      </c>
      <c r="BE341" s="175">
        <f>IF(N341="základní",J341,0)</f>
        <v>0</v>
      </c>
      <c r="BF341" s="175">
        <f>IF(N341="snížená",J341,0)</f>
        <v>0</v>
      </c>
      <c r="BG341" s="175">
        <f>IF(N341="zákl. přenesená",J341,0)</f>
        <v>0</v>
      </c>
      <c r="BH341" s="175">
        <f>IF(N341="sníž. přenesená",J341,0)</f>
        <v>0</v>
      </c>
      <c r="BI341" s="175">
        <f>IF(N341="nulová",J341,0)</f>
        <v>0</v>
      </c>
      <c r="BJ341" s="17" t="s">
        <v>22</v>
      </c>
      <c r="BK341" s="175">
        <f>ROUND(I341*H341,2)</f>
        <v>0</v>
      </c>
      <c r="BL341" s="17" t="s">
        <v>242</v>
      </c>
      <c r="BM341" s="17" t="s">
        <v>528</v>
      </c>
    </row>
    <row r="342" spans="2:65" s="1" customFormat="1">
      <c r="B342" s="34"/>
      <c r="D342" s="176" t="s">
        <v>126</v>
      </c>
      <c r="F342" s="177" t="s">
        <v>529</v>
      </c>
      <c r="I342" s="137"/>
      <c r="L342" s="34"/>
      <c r="M342" s="63"/>
      <c r="N342" s="35"/>
      <c r="O342" s="35"/>
      <c r="P342" s="35"/>
      <c r="Q342" s="35"/>
      <c r="R342" s="35"/>
      <c r="S342" s="35"/>
      <c r="T342" s="64"/>
      <c r="AT342" s="17" t="s">
        <v>126</v>
      </c>
      <c r="AU342" s="17" t="s">
        <v>80</v>
      </c>
    </row>
    <row r="343" spans="2:65" s="1" customFormat="1" ht="108">
      <c r="B343" s="34"/>
      <c r="D343" s="196" t="s">
        <v>128</v>
      </c>
      <c r="F343" s="200" t="s">
        <v>490</v>
      </c>
      <c r="I343" s="137"/>
      <c r="L343" s="34"/>
      <c r="M343" s="63"/>
      <c r="N343" s="35"/>
      <c r="O343" s="35"/>
      <c r="P343" s="35"/>
      <c r="Q343" s="35"/>
      <c r="R343" s="35"/>
      <c r="S343" s="35"/>
      <c r="T343" s="64"/>
      <c r="AT343" s="17" t="s">
        <v>128</v>
      </c>
      <c r="AU343" s="17" t="s">
        <v>80</v>
      </c>
    </row>
    <row r="344" spans="2:65" s="1" customFormat="1" ht="22.5" customHeight="1">
      <c r="B344" s="163"/>
      <c r="C344" s="212" t="s">
        <v>530</v>
      </c>
      <c r="D344" s="212" t="s">
        <v>187</v>
      </c>
      <c r="E344" s="213" t="s">
        <v>531</v>
      </c>
      <c r="F344" s="214" t="s">
        <v>532</v>
      </c>
      <c r="G344" s="215" t="s">
        <v>452</v>
      </c>
      <c r="H344" s="216">
        <v>5</v>
      </c>
      <c r="I344" s="217"/>
      <c r="J344" s="218">
        <f>ROUND(I344*H344,2)</f>
        <v>0</v>
      </c>
      <c r="K344" s="214" t="s">
        <v>123</v>
      </c>
      <c r="L344" s="219"/>
      <c r="M344" s="220" t="s">
        <v>20</v>
      </c>
      <c r="N344" s="221" t="s">
        <v>44</v>
      </c>
      <c r="O344" s="35"/>
      <c r="P344" s="173">
        <f>O344*H344</f>
        <v>0</v>
      </c>
      <c r="Q344" s="173">
        <v>1.2E-2</v>
      </c>
      <c r="R344" s="173">
        <f>Q344*H344</f>
        <v>0.06</v>
      </c>
      <c r="S344" s="173">
        <v>0</v>
      </c>
      <c r="T344" s="174">
        <f>S344*H344</f>
        <v>0</v>
      </c>
      <c r="AR344" s="17" t="s">
        <v>353</v>
      </c>
      <c r="AT344" s="17" t="s">
        <v>187</v>
      </c>
      <c r="AU344" s="17" t="s">
        <v>80</v>
      </c>
      <c r="AY344" s="17" t="s">
        <v>116</v>
      </c>
      <c r="BE344" s="175">
        <f>IF(N344="základní",J344,0)</f>
        <v>0</v>
      </c>
      <c r="BF344" s="175">
        <f>IF(N344="snížená",J344,0)</f>
        <v>0</v>
      </c>
      <c r="BG344" s="175">
        <f>IF(N344="zákl. přenesená",J344,0)</f>
        <v>0</v>
      </c>
      <c r="BH344" s="175">
        <f>IF(N344="sníž. přenesená",J344,0)</f>
        <v>0</v>
      </c>
      <c r="BI344" s="175">
        <f>IF(N344="nulová",J344,0)</f>
        <v>0</v>
      </c>
      <c r="BJ344" s="17" t="s">
        <v>22</v>
      </c>
      <c r="BK344" s="175">
        <f>ROUND(I344*H344,2)</f>
        <v>0</v>
      </c>
      <c r="BL344" s="17" t="s">
        <v>242</v>
      </c>
      <c r="BM344" s="17" t="s">
        <v>533</v>
      </c>
    </row>
    <row r="345" spans="2:65" s="1" customFormat="1" ht="121.5">
      <c r="B345" s="34"/>
      <c r="D345" s="196" t="s">
        <v>126</v>
      </c>
      <c r="F345" s="222" t="s">
        <v>534</v>
      </c>
      <c r="I345" s="137"/>
      <c r="L345" s="34"/>
      <c r="M345" s="63"/>
      <c r="N345" s="35"/>
      <c r="O345" s="35"/>
      <c r="P345" s="35"/>
      <c r="Q345" s="35"/>
      <c r="R345" s="35"/>
      <c r="S345" s="35"/>
      <c r="T345" s="64"/>
      <c r="AT345" s="17" t="s">
        <v>126</v>
      </c>
      <c r="AU345" s="17" t="s">
        <v>80</v>
      </c>
    </row>
    <row r="346" spans="2:65" s="1" customFormat="1" ht="22.5" customHeight="1">
      <c r="B346" s="163"/>
      <c r="C346" s="164" t="s">
        <v>535</v>
      </c>
      <c r="D346" s="164" t="s">
        <v>119</v>
      </c>
      <c r="E346" s="165" t="s">
        <v>536</v>
      </c>
      <c r="F346" s="166" t="s">
        <v>537</v>
      </c>
      <c r="G346" s="167" t="s">
        <v>349</v>
      </c>
      <c r="H346" s="168">
        <v>0.755</v>
      </c>
      <c r="I346" s="169"/>
      <c r="J346" s="170">
        <f>ROUND(I346*H346,2)</f>
        <v>0</v>
      </c>
      <c r="K346" s="166" t="s">
        <v>123</v>
      </c>
      <c r="L346" s="34"/>
      <c r="M346" s="171" t="s">
        <v>20</v>
      </c>
      <c r="N346" s="172" t="s">
        <v>44</v>
      </c>
      <c r="O346" s="35"/>
      <c r="P346" s="173">
        <f>O346*H346</f>
        <v>0</v>
      </c>
      <c r="Q346" s="173">
        <v>0</v>
      </c>
      <c r="R346" s="173">
        <f>Q346*H346</f>
        <v>0</v>
      </c>
      <c r="S346" s="173">
        <v>0</v>
      </c>
      <c r="T346" s="174">
        <f>S346*H346</f>
        <v>0</v>
      </c>
      <c r="AR346" s="17" t="s">
        <v>242</v>
      </c>
      <c r="AT346" s="17" t="s">
        <v>119</v>
      </c>
      <c r="AU346" s="17" t="s">
        <v>80</v>
      </c>
      <c r="AY346" s="17" t="s">
        <v>116</v>
      </c>
      <c r="BE346" s="175">
        <f>IF(N346="základní",J346,0)</f>
        <v>0</v>
      </c>
      <c r="BF346" s="175">
        <f>IF(N346="snížená",J346,0)</f>
        <v>0</v>
      </c>
      <c r="BG346" s="175">
        <f>IF(N346="zákl. přenesená",J346,0)</f>
        <v>0</v>
      </c>
      <c r="BH346" s="175">
        <f>IF(N346="sníž. přenesená",J346,0)</f>
        <v>0</v>
      </c>
      <c r="BI346" s="175">
        <f>IF(N346="nulová",J346,0)</f>
        <v>0</v>
      </c>
      <c r="BJ346" s="17" t="s">
        <v>22</v>
      </c>
      <c r="BK346" s="175">
        <f>ROUND(I346*H346,2)</f>
        <v>0</v>
      </c>
      <c r="BL346" s="17" t="s">
        <v>242</v>
      </c>
      <c r="BM346" s="17" t="s">
        <v>538</v>
      </c>
    </row>
    <row r="347" spans="2:65" s="1" customFormat="1" ht="27">
      <c r="B347" s="34"/>
      <c r="D347" s="176" t="s">
        <v>126</v>
      </c>
      <c r="F347" s="177" t="s">
        <v>539</v>
      </c>
      <c r="I347" s="137"/>
      <c r="L347" s="34"/>
      <c r="M347" s="63"/>
      <c r="N347" s="35"/>
      <c r="O347" s="35"/>
      <c r="P347" s="35"/>
      <c r="Q347" s="35"/>
      <c r="R347" s="35"/>
      <c r="S347" s="35"/>
      <c r="T347" s="64"/>
      <c r="AT347" s="17" t="s">
        <v>126</v>
      </c>
      <c r="AU347" s="17" t="s">
        <v>80</v>
      </c>
    </row>
    <row r="348" spans="2:65" s="1" customFormat="1" ht="121.5">
      <c r="B348" s="34"/>
      <c r="D348" s="176" t="s">
        <v>128</v>
      </c>
      <c r="F348" s="178" t="s">
        <v>540</v>
      </c>
      <c r="I348" s="137"/>
      <c r="L348" s="34"/>
      <c r="M348" s="63"/>
      <c r="N348" s="35"/>
      <c r="O348" s="35"/>
      <c r="P348" s="35"/>
      <c r="Q348" s="35"/>
      <c r="R348" s="35"/>
      <c r="S348" s="35"/>
      <c r="T348" s="64"/>
      <c r="AT348" s="17" t="s">
        <v>128</v>
      </c>
      <c r="AU348" s="17" t="s">
        <v>80</v>
      </c>
    </row>
    <row r="349" spans="2:65" s="10" customFormat="1" ht="29.85" customHeight="1">
      <c r="B349" s="149"/>
      <c r="D349" s="160" t="s">
        <v>72</v>
      </c>
      <c r="E349" s="161" t="s">
        <v>541</v>
      </c>
      <c r="F349" s="161" t="s">
        <v>542</v>
      </c>
      <c r="I349" s="152"/>
      <c r="J349" s="162">
        <f>BK349</f>
        <v>0</v>
      </c>
      <c r="L349" s="149"/>
      <c r="M349" s="154"/>
      <c r="N349" s="155"/>
      <c r="O349" s="155"/>
      <c r="P349" s="156">
        <f>SUM(P350:P388)</f>
        <v>0</v>
      </c>
      <c r="Q349" s="155"/>
      <c r="R349" s="156">
        <f>SUM(R350:R388)</f>
        <v>0.53839265999999997</v>
      </c>
      <c r="S349" s="155"/>
      <c r="T349" s="157">
        <f>SUM(T350:T388)</f>
        <v>0.11302125</v>
      </c>
      <c r="AR349" s="150" t="s">
        <v>80</v>
      </c>
      <c r="AT349" s="158" t="s">
        <v>72</v>
      </c>
      <c r="AU349" s="158" t="s">
        <v>22</v>
      </c>
      <c r="AY349" s="150" t="s">
        <v>116</v>
      </c>
      <c r="BK349" s="159">
        <f>SUM(BK350:BK388)</f>
        <v>0</v>
      </c>
    </row>
    <row r="350" spans="2:65" s="1" customFormat="1" ht="22.5" customHeight="1">
      <c r="B350" s="163"/>
      <c r="C350" s="164" t="s">
        <v>543</v>
      </c>
      <c r="D350" s="164" t="s">
        <v>119</v>
      </c>
      <c r="E350" s="165" t="s">
        <v>544</v>
      </c>
      <c r="F350" s="166" t="s">
        <v>545</v>
      </c>
      <c r="G350" s="167" t="s">
        <v>122</v>
      </c>
      <c r="H350" s="168">
        <v>52.875</v>
      </c>
      <c r="I350" s="169"/>
      <c r="J350" s="170">
        <f>ROUND(I350*H350,2)</f>
        <v>0</v>
      </c>
      <c r="K350" s="166" t="s">
        <v>123</v>
      </c>
      <c r="L350" s="34"/>
      <c r="M350" s="171" t="s">
        <v>20</v>
      </c>
      <c r="N350" s="172" t="s">
        <v>44</v>
      </c>
      <c r="O350" s="35"/>
      <c r="P350" s="173">
        <f>O350*H350</f>
        <v>0</v>
      </c>
      <c r="Q350" s="173">
        <v>0</v>
      </c>
      <c r="R350" s="173">
        <f>Q350*H350</f>
        <v>0</v>
      </c>
      <c r="S350" s="173">
        <v>1.4999999999999999E-4</v>
      </c>
      <c r="T350" s="174">
        <f>S350*H350</f>
        <v>7.9312499999999991E-3</v>
      </c>
      <c r="AR350" s="17" t="s">
        <v>242</v>
      </c>
      <c r="AT350" s="17" t="s">
        <v>119</v>
      </c>
      <c r="AU350" s="17" t="s">
        <v>80</v>
      </c>
      <c r="AY350" s="17" t="s">
        <v>116</v>
      </c>
      <c r="BE350" s="175">
        <f>IF(N350="základní",J350,0)</f>
        <v>0</v>
      </c>
      <c r="BF350" s="175">
        <f>IF(N350="snížená",J350,0)</f>
        <v>0</v>
      </c>
      <c r="BG350" s="175">
        <f>IF(N350="zákl. přenesená",J350,0)</f>
        <v>0</v>
      </c>
      <c r="BH350" s="175">
        <f>IF(N350="sníž. přenesená",J350,0)</f>
        <v>0</v>
      </c>
      <c r="BI350" s="175">
        <f>IF(N350="nulová",J350,0)</f>
        <v>0</v>
      </c>
      <c r="BJ350" s="17" t="s">
        <v>22</v>
      </c>
      <c r="BK350" s="175">
        <f>ROUND(I350*H350,2)</f>
        <v>0</v>
      </c>
      <c r="BL350" s="17" t="s">
        <v>242</v>
      </c>
      <c r="BM350" s="17" t="s">
        <v>546</v>
      </c>
    </row>
    <row r="351" spans="2:65" s="1" customFormat="1">
      <c r="B351" s="34"/>
      <c r="D351" s="176" t="s">
        <v>126</v>
      </c>
      <c r="F351" s="177" t="s">
        <v>547</v>
      </c>
      <c r="I351" s="137"/>
      <c r="L351" s="34"/>
      <c r="M351" s="63"/>
      <c r="N351" s="35"/>
      <c r="O351" s="35"/>
      <c r="P351" s="35"/>
      <c r="Q351" s="35"/>
      <c r="R351" s="35"/>
      <c r="S351" s="35"/>
      <c r="T351" s="64"/>
      <c r="AT351" s="17" t="s">
        <v>126</v>
      </c>
      <c r="AU351" s="17" t="s">
        <v>80</v>
      </c>
    </row>
    <row r="352" spans="2:65" s="11" customFormat="1">
      <c r="B352" s="179"/>
      <c r="D352" s="176" t="s">
        <v>132</v>
      </c>
      <c r="E352" s="180" t="s">
        <v>20</v>
      </c>
      <c r="F352" s="181" t="s">
        <v>165</v>
      </c>
      <c r="H352" s="182">
        <v>4.0110000000000001</v>
      </c>
      <c r="I352" s="183"/>
      <c r="L352" s="179"/>
      <c r="M352" s="184"/>
      <c r="N352" s="185"/>
      <c r="O352" s="185"/>
      <c r="P352" s="185"/>
      <c r="Q352" s="185"/>
      <c r="R352" s="185"/>
      <c r="S352" s="185"/>
      <c r="T352" s="186"/>
      <c r="AT352" s="180" t="s">
        <v>132</v>
      </c>
      <c r="AU352" s="180" t="s">
        <v>80</v>
      </c>
      <c r="AV352" s="11" t="s">
        <v>80</v>
      </c>
      <c r="AW352" s="11" t="s">
        <v>37</v>
      </c>
      <c r="AX352" s="11" t="s">
        <v>73</v>
      </c>
      <c r="AY352" s="180" t="s">
        <v>116</v>
      </c>
    </row>
    <row r="353" spans="2:65" s="11" customFormat="1">
      <c r="B353" s="179"/>
      <c r="D353" s="176" t="s">
        <v>132</v>
      </c>
      <c r="E353" s="180" t="s">
        <v>20</v>
      </c>
      <c r="F353" s="181" t="s">
        <v>548</v>
      </c>
      <c r="H353" s="182">
        <v>13.5</v>
      </c>
      <c r="I353" s="183"/>
      <c r="L353" s="179"/>
      <c r="M353" s="184"/>
      <c r="N353" s="185"/>
      <c r="O353" s="185"/>
      <c r="P353" s="185"/>
      <c r="Q353" s="185"/>
      <c r="R353" s="185"/>
      <c r="S353" s="185"/>
      <c r="T353" s="186"/>
      <c r="AT353" s="180" t="s">
        <v>132</v>
      </c>
      <c r="AU353" s="180" t="s">
        <v>80</v>
      </c>
      <c r="AV353" s="11" t="s">
        <v>80</v>
      </c>
      <c r="AW353" s="11" t="s">
        <v>37</v>
      </c>
      <c r="AX353" s="11" t="s">
        <v>73</v>
      </c>
      <c r="AY353" s="180" t="s">
        <v>116</v>
      </c>
    </row>
    <row r="354" spans="2:65" s="13" customFormat="1">
      <c r="B354" s="201"/>
      <c r="D354" s="176" t="s">
        <v>132</v>
      </c>
      <c r="E354" s="202" t="s">
        <v>20</v>
      </c>
      <c r="F354" s="203" t="s">
        <v>167</v>
      </c>
      <c r="H354" s="204">
        <v>17.510999999999999</v>
      </c>
      <c r="I354" s="205"/>
      <c r="L354" s="201"/>
      <c r="M354" s="206"/>
      <c r="N354" s="207"/>
      <c r="O354" s="207"/>
      <c r="P354" s="207"/>
      <c r="Q354" s="207"/>
      <c r="R354" s="207"/>
      <c r="S354" s="207"/>
      <c r="T354" s="208"/>
      <c r="AT354" s="202" t="s">
        <v>132</v>
      </c>
      <c r="AU354" s="202" t="s">
        <v>80</v>
      </c>
      <c r="AV354" s="13" t="s">
        <v>117</v>
      </c>
      <c r="AW354" s="13" t="s">
        <v>37</v>
      </c>
      <c r="AX354" s="13" t="s">
        <v>73</v>
      </c>
      <c r="AY354" s="202" t="s">
        <v>116</v>
      </c>
    </row>
    <row r="355" spans="2:65" s="11" customFormat="1">
      <c r="B355" s="179"/>
      <c r="D355" s="176" t="s">
        <v>132</v>
      </c>
      <c r="E355" s="180" t="s">
        <v>20</v>
      </c>
      <c r="F355" s="181" t="s">
        <v>549</v>
      </c>
      <c r="H355" s="182">
        <v>8.3640000000000008</v>
      </c>
      <c r="I355" s="183"/>
      <c r="L355" s="179"/>
      <c r="M355" s="184"/>
      <c r="N355" s="185"/>
      <c r="O355" s="185"/>
      <c r="P355" s="185"/>
      <c r="Q355" s="185"/>
      <c r="R355" s="185"/>
      <c r="S355" s="185"/>
      <c r="T355" s="186"/>
      <c r="AT355" s="180" t="s">
        <v>132</v>
      </c>
      <c r="AU355" s="180" t="s">
        <v>80</v>
      </c>
      <c r="AV355" s="11" t="s">
        <v>80</v>
      </c>
      <c r="AW355" s="11" t="s">
        <v>37</v>
      </c>
      <c r="AX355" s="11" t="s">
        <v>73</v>
      </c>
      <c r="AY355" s="180" t="s">
        <v>116</v>
      </c>
    </row>
    <row r="356" spans="2:65" s="11" customFormat="1">
      <c r="B356" s="179"/>
      <c r="D356" s="176" t="s">
        <v>132</v>
      </c>
      <c r="E356" s="180" t="s">
        <v>20</v>
      </c>
      <c r="F356" s="181" t="s">
        <v>145</v>
      </c>
      <c r="H356" s="182">
        <v>27</v>
      </c>
      <c r="I356" s="183"/>
      <c r="L356" s="179"/>
      <c r="M356" s="184"/>
      <c r="N356" s="185"/>
      <c r="O356" s="185"/>
      <c r="P356" s="185"/>
      <c r="Q356" s="185"/>
      <c r="R356" s="185"/>
      <c r="S356" s="185"/>
      <c r="T356" s="186"/>
      <c r="AT356" s="180" t="s">
        <v>132</v>
      </c>
      <c r="AU356" s="180" t="s">
        <v>80</v>
      </c>
      <c r="AV356" s="11" t="s">
        <v>80</v>
      </c>
      <c r="AW356" s="11" t="s">
        <v>37</v>
      </c>
      <c r="AX356" s="11" t="s">
        <v>73</v>
      </c>
      <c r="AY356" s="180" t="s">
        <v>116</v>
      </c>
    </row>
    <row r="357" spans="2:65" s="12" customFormat="1">
      <c r="B357" s="187"/>
      <c r="D357" s="196" t="s">
        <v>132</v>
      </c>
      <c r="E357" s="197" t="s">
        <v>20</v>
      </c>
      <c r="F357" s="198" t="s">
        <v>135</v>
      </c>
      <c r="H357" s="199">
        <v>52.875</v>
      </c>
      <c r="I357" s="191"/>
      <c r="L357" s="187"/>
      <c r="M357" s="192"/>
      <c r="N357" s="193"/>
      <c r="O357" s="193"/>
      <c r="P357" s="193"/>
      <c r="Q357" s="193"/>
      <c r="R357" s="193"/>
      <c r="S357" s="193"/>
      <c r="T357" s="194"/>
      <c r="AT357" s="195" t="s">
        <v>132</v>
      </c>
      <c r="AU357" s="195" t="s">
        <v>80</v>
      </c>
      <c r="AV357" s="12" t="s">
        <v>124</v>
      </c>
      <c r="AW357" s="12" t="s">
        <v>37</v>
      </c>
      <c r="AX357" s="12" t="s">
        <v>22</v>
      </c>
      <c r="AY357" s="195" t="s">
        <v>116</v>
      </c>
    </row>
    <row r="358" spans="2:65" s="1" customFormat="1" ht="22.5" customHeight="1">
      <c r="B358" s="163"/>
      <c r="C358" s="164" t="s">
        <v>550</v>
      </c>
      <c r="D358" s="164" t="s">
        <v>119</v>
      </c>
      <c r="E358" s="165" t="s">
        <v>551</v>
      </c>
      <c r="F358" s="166" t="s">
        <v>552</v>
      </c>
      <c r="G358" s="167" t="s">
        <v>122</v>
      </c>
      <c r="H358" s="168">
        <v>339</v>
      </c>
      <c r="I358" s="169"/>
      <c r="J358" s="170">
        <f>ROUND(I358*H358,2)</f>
        <v>0</v>
      </c>
      <c r="K358" s="166" t="s">
        <v>123</v>
      </c>
      <c r="L358" s="34"/>
      <c r="M358" s="171" t="s">
        <v>20</v>
      </c>
      <c r="N358" s="172" t="s">
        <v>44</v>
      </c>
      <c r="O358" s="35"/>
      <c r="P358" s="173">
        <f>O358*H358</f>
        <v>0</v>
      </c>
      <c r="Q358" s="173">
        <v>1E-3</v>
      </c>
      <c r="R358" s="173">
        <f>Q358*H358</f>
        <v>0.33900000000000002</v>
      </c>
      <c r="S358" s="173">
        <v>3.1E-4</v>
      </c>
      <c r="T358" s="174">
        <f>S358*H358</f>
        <v>0.10509</v>
      </c>
      <c r="AR358" s="17" t="s">
        <v>242</v>
      </c>
      <c r="AT358" s="17" t="s">
        <v>119</v>
      </c>
      <c r="AU358" s="17" t="s">
        <v>80</v>
      </c>
      <c r="AY358" s="17" t="s">
        <v>116</v>
      </c>
      <c r="BE358" s="175">
        <f>IF(N358="základní",J358,0)</f>
        <v>0</v>
      </c>
      <c r="BF358" s="175">
        <f>IF(N358="snížená",J358,0)</f>
        <v>0</v>
      </c>
      <c r="BG358" s="175">
        <f>IF(N358="zákl. přenesená",J358,0)</f>
        <v>0</v>
      </c>
      <c r="BH358" s="175">
        <f>IF(N358="sníž. přenesená",J358,0)</f>
        <v>0</v>
      </c>
      <c r="BI358" s="175">
        <f>IF(N358="nulová",J358,0)</f>
        <v>0</v>
      </c>
      <c r="BJ358" s="17" t="s">
        <v>22</v>
      </c>
      <c r="BK358" s="175">
        <f>ROUND(I358*H358,2)</f>
        <v>0</v>
      </c>
      <c r="BL358" s="17" t="s">
        <v>242</v>
      </c>
      <c r="BM358" s="17" t="s">
        <v>553</v>
      </c>
    </row>
    <row r="359" spans="2:65" s="1" customFormat="1">
      <c r="B359" s="34"/>
      <c r="D359" s="176" t="s">
        <v>126</v>
      </c>
      <c r="F359" s="177" t="s">
        <v>554</v>
      </c>
      <c r="I359" s="137"/>
      <c r="L359" s="34"/>
      <c r="M359" s="63"/>
      <c r="N359" s="35"/>
      <c r="O359" s="35"/>
      <c r="P359" s="35"/>
      <c r="Q359" s="35"/>
      <c r="R359" s="35"/>
      <c r="S359" s="35"/>
      <c r="T359" s="64"/>
      <c r="AT359" s="17" t="s">
        <v>126</v>
      </c>
      <c r="AU359" s="17" t="s">
        <v>80</v>
      </c>
    </row>
    <row r="360" spans="2:65" s="1" customFormat="1" ht="27">
      <c r="B360" s="34"/>
      <c r="D360" s="176" t="s">
        <v>128</v>
      </c>
      <c r="F360" s="178" t="s">
        <v>555</v>
      </c>
      <c r="I360" s="137"/>
      <c r="L360" s="34"/>
      <c r="M360" s="63"/>
      <c r="N360" s="35"/>
      <c r="O360" s="35"/>
      <c r="P360" s="35"/>
      <c r="Q360" s="35"/>
      <c r="R360" s="35"/>
      <c r="S360" s="35"/>
      <c r="T360" s="64"/>
      <c r="AT360" s="17" t="s">
        <v>128</v>
      </c>
      <c r="AU360" s="17" t="s">
        <v>80</v>
      </c>
    </row>
    <row r="361" spans="2:65" s="11" customFormat="1">
      <c r="B361" s="179"/>
      <c r="D361" s="196" t="s">
        <v>132</v>
      </c>
      <c r="E361" s="209" t="s">
        <v>20</v>
      </c>
      <c r="F361" s="210" t="s">
        <v>556</v>
      </c>
      <c r="H361" s="211">
        <v>339</v>
      </c>
      <c r="I361" s="183"/>
      <c r="L361" s="179"/>
      <c r="M361" s="184"/>
      <c r="N361" s="185"/>
      <c r="O361" s="185"/>
      <c r="P361" s="185"/>
      <c r="Q361" s="185"/>
      <c r="R361" s="185"/>
      <c r="S361" s="185"/>
      <c r="T361" s="186"/>
      <c r="AT361" s="180" t="s">
        <v>132</v>
      </c>
      <c r="AU361" s="180" t="s">
        <v>80</v>
      </c>
      <c r="AV361" s="11" t="s">
        <v>80</v>
      </c>
      <c r="AW361" s="11" t="s">
        <v>37</v>
      </c>
      <c r="AX361" s="11" t="s">
        <v>22</v>
      </c>
      <c r="AY361" s="180" t="s">
        <v>116</v>
      </c>
    </row>
    <row r="362" spans="2:65" s="1" customFormat="1" ht="22.5" customHeight="1">
      <c r="B362" s="163"/>
      <c r="C362" s="164" t="s">
        <v>557</v>
      </c>
      <c r="D362" s="164" t="s">
        <v>119</v>
      </c>
      <c r="E362" s="165" t="s">
        <v>558</v>
      </c>
      <c r="F362" s="166" t="s">
        <v>559</v>
      </c>
      <c r="G362" s="167" t="s">
        <v>122</v>
      </c>
      <c r="H362" s="168">
        <v>406.61099999999999</v>
      </c>
      <c r="I362" s="169"/>
      <c r="J362" s="170">
        <f>ROUND(I362*H362,2)</f>
        <v>0</v>
      </c>
      <c r="K362" s="166" t="s">
        <v>123</v>
      </c>
      <c r="L362" s="34"/>
      <c r="M362" s="171" t="s">
        <v>20</v>
      </c>
      <c r="N362" s="172" t="s">
        <v>44</v>
      </c>
      <c r="O362" s="35"/>
      <c r="P362" s="173">
        <f>O362*H362</f>
        <v>0</v>
      </c>
      <c r="Q362" s="173">
        <v>2.0000000000000001E-4</v>
      </c>
      <c r="R362" s="173">
        <f>Q362*H362</f>
        <v>8.1322199999999997E-2</v>
      </c>
      <c r="S362" s="173">
        <v>0</v>
      </c>
      <c r="T362" s="174">
        <f>S362*H362</f>
        <v>0</v>
      </c>
      <c r="AR362" s="17" t="s">
        <v>242</v>
      </c>
      <c r="AT362" s="17" t="s">
        <v>119</v>
      </c>
      <c r="AU362" s="17" t="s">
        <v>80</v>
      </c>
      <c r="AY362" s="17" t="s">
        <v>116</v>
      </c>
      <c r="BE362" s="175">
        <f>IF(N362="základní",J362,0)</f>
        <v>0</v>
      </c>
      <c r="BF362" s="175">
        <f>IF(N362="snížená",J362,0)</f>
        <v>0</v>
      </c>
      <c r="BG362" s="175">
        <f>IF(N362="zákl. přenesená",J362,0)</f>
        <v>0</v>
      </c>
      <c r="BH362" s="175">
        <f>IF(N362="sníž. přenesená",J362,0)</f>
        <v>0</v>
      </c>
      <c r="BI362" s="175">
        <f>IF(N362="nulová",J362,0)</f>
        <v>0</v>
      </c>
      <c r="BJ362" s="17" t="s">
        <v>22</v>
      </c>
      <c r="BK362" s="175">
        <f>ROUND(I362*H362,2)</f>
        <v>0</v>
      </c>
      <c r="BL362" s="17" t="s">
        <v>242</v>
      </c>
      <c r="BM362" s="17" t="s">
        <v>560</v>
      </c>
    </row>
    <row r="363" spans="2:65" s="1" customFormat="1">
      <c r="B363" s="34"/>
      <c r="D363" s="176" t="s">
        <v>126</v>
      </c>
      <c r="F363" s="177" t="s">
        <v>561</v>
      </c>
      <c r="I363" s="137"/>
      <c r="L363" s="34"/>
      <c r="M363" s="63"/>
      <c r="N363" s="35"/>
      <c r="O363" s="35"/>
      <c r="P363" s="35"/>
      <c r="Q363" s="35"/>
      <c r="R363" s="35"/>
      <c r="S363" s="35"/>
      <c r="T363" s="64"/>
      <c r="AT363" s="17" t="s">
        <v>126</v>
      </c>
      <c r="AU363" s="17" t="s">
        <v>80</v>
      </c>
    </row>
    <row r="364" spans="2:65" s="11" customFormat="1">
      <c r="B364" s="179"/>
      <c r="D364" s="176" t="s">
        <v>132</v>
      </c>
      <c r="E364" s="180" t="s">
        <v>20</v>
      </c>
      <c r="F364" s="181" t="s">
        <v>562</v>
      </c>
      <c r="H364" s="182">
        <v>14.736000000000001</v>
      </c>
      <c r="I364" s="183"/>
      <c r="L364" s="179"/>
      <c r="M364" s="184"/>
      <c r="N364" s="185"/>
      <c r="O364" s="185"/>
      <c r="P364" s="185"/>
      <c r="Q364" s="185"/>
      <c r="R364" s="185"/>
      <c r="S364" s="185"/>
      <c r="T364" s="186"/>
      <c r="AT364" s="180" t="s">
        <v>132</v>
      </c>
      <c r="AU364" s="180" t="s">
        <v>80</v>
      </c>
      <c r="AV364" s="11" t="s">
        <v>80</v>
      </c>
      <c r="AW364" s="11" t="s">
        <v>37</v>
      </c>
      <c r="AX364" s="11" t="s">
        <v>73</v>
      </c>
      <c r="AY364" s="180" t="s">
        <v>116</v>
      </c>
    </row>
    <row r="365" spans="2:65" s="11" customFormat="1">
      <c r="B365" s="179"/>
      <c r="D365" s="176" t="s">
        <v>132</v>
      </c>
      <c r="E365" s="180" t="s">
        <v>20</v>
      </c>
      <c r="F365" s="181" t="s">
        <v>556</v>
      </c>
      <c r="H365" s="182">
        <v>339</v>
      </c>
      <c r="I365" s="183"/>
      <c r="L365" s="179"/>
      <c r="M365" s="184"/>
      <c r="N365" s="185"/>
      <c r="O365" s="185"/>
      <c r="P365" s="185"/>
      <c r="Q365" s="185"/>
      <c r="R365" s="185"/>
      <c r="S365" s="185"/>
      <c r="T365" s="186"/>
      <c r="AT365" s="180" t="s">
        <v>132</v>
      </c>
      <c r="AU365" s="180" t="s">
        <v>80</v>
      </c>
      <c r="AV365" s="11" t="s">
        <v>80</v>
      </c>
      <c r="AW365" s="11" t="s">
        <v>37</v>
      </c>
      <c r="AX365" s="11" t="s">
        <v>73</v>
      </c>
      <c r="AY365" s="180" t="s">
        <v>116</v>
      </c>
    </row>
    <row r="366" spans="2:65" s="11" customFormat="1">
      <c r="B366" s="179"/>
      <c r="D366" s="176" t="s">
        <v>132</v>
      </c>
      <c r="E366" s="180" t="s">
        <v>20</v>
      </c>
      <c r="F366" s="181" t="s">
        <v>165</v>
      </c>
      <c r="H366" s="182">
        <v>4.0110000000000001</v>
      </c>
      <c r="I366" s="183"/>
      <c r="L366" s="179"/>
      <c r="M366" s="184"/>
      <c r="N366" s="185"/>
      <c r="O366" s="185"/>
      <c r="P366" s="185"/>
      <c r="Q366" s="185"/>
      <c r="R366" s="185"/>
      <c r="S366" s="185"/>
      <c r="T366" s="186"/>
      <c r="AT366" s="180" t="s">
        <v>132</v>
      </c>
      <c r="AU366" s="180" t="s">
        <v>80</v>
      </c>
      <c r="AV366" s="11" t="s">
        <v>80</v>
      </c>
      <c r="AW366" s="11" t="s">
        <v>37</v>
      </c>
      <c r="AX366" s="11" t="s">
        <v>73</v>
      </c>
      <c r="AY366" s="180" t="s">
        <v>116</v>
      </c>
    </row>
    <row r="367" spans="2:65" s="11" customFormat="1">
      <c r="B367" s="179"/>
      <c r="D367" s="176" t="s">
        <v>132</v>
      </c>
      <c r="E367" s="180" t="s">
        <v>20</v>
      </c>
      <c r="F367" s="181" t="s">
        <v>548</v>
      </c>
      <c r="H367" s="182">
        <v>13.5</v>
      </c>
      <c r="I367" s="183"/>
      <c r="L367" s="179"/>
      <c r="M367" s="184"/>
      <c r="N367" s="185"/>
      <c r="O367" s="185"/>
      <c r="P367" s="185"/>
      <c r="Q367" s="185"/>
      <c r="R367" s="185"/>
      <c r="S367" s="185"/>
      <c r="T367" s="186"/>
      <c r="AT367" s="180" t="s">
        <v>132</v>
      </c>
      <c r="AU367" s="180" t="s">
        <v>80</v>
      </c>
      <c r="AV367" s="11" t="s">
        <v>80</v>
      </c>
      <c r="AW367" s="11" t="s">
        <v>37</v>
      </c>
      <c r="AX367" s="11" t="s">
        <v>73</v>
      </c>
      <c r="AY367" s="180" t="s">
        <v>116</v>
      </c>
    </row>
    <row r="368" spans="2:65" s="13" customFormat="1">
      <c r="B368" s="201"/>
      <c r="D368" s="176" t="s">
        <v>132</v>
      </c>
      <c r="E368" s="202" t="s">
        <v>20</v>
      </c>
      <c r="F368" s="203" t="s">
        <v>167</v>
      </c>
      <c r="H368" s="204">
        <v>371.24700000000001</v>
      </c>
      <c r="I368" s="205"/>
      <c r="L368" s="201"/>
      <c r="M368" s="206"/>
      <c r="N368" s="207"/>
      <c r="O368" s="207"/>
      <c r="P368" s="207"/>
      <c r="Q368" s="207"/>
      <c r="R368" s="207"/>
      <c r="S368" s="207"/>
      <c r="T368" s="208"/>
      <c r="AT368" s="202" t="s">
        <v>132</v>
      </c>
      <c r="AU368" s="202" t="s">
        <v>80</v>
      </c>
      <c r="AV368" s="13" t="s">
        <v>117</v>
      </c>
      <c r="AW368" s="13" t="s">
        <v>37</v>
      </c>
      <c r="AX368" s="13" t="s">
        <v>73</v>
      </c>
      <c r="AY368" s="202" t="s">
        <v>116</v>
      </c>
    </row>
    <row r="369" spans="2:65" s="11" customFormat="1">
      <c r="B369" s="179"/>
      <c r="D369" s="176" t="s">
        <v>132</v>
      </c>
      <c r="E369" s="180" t="s">
        <v>20</v>
      </c>
      <c r="F369" s="181" t="s">
        <v>549</v>
      </c>
      <c r="H369" s="182">
        <v>8.3640000000000008</v>
      </c>
      <c r="I369" s="183"/>
      <c r="L369" s="179"/>
      <c r="M369" s="184"/>
      <c r="N369" s="185"/>
      <c r="O369" s="185"/>
      <c r="P369" s="185"/>
      <c r="Q369" s="185"/>
      <c r="R369" s="185"/>
      <c r="S369" s="185"/>
      <c r="T369" s="186"/>
      <c r="AT369" s="180" t="s">
        <v>132</v>
      </c>
      <c r="AU369" s="180" t="s">
        <v>80</v>
      </c>
      <c r="AV369" s="11" t="s">
        <v>80</v>
      </c>
      <c r="AW369" s="11" t="s">
        <v>37</v>
      </c>
      <c r="AX369" s="11" t="s">
        <v>73</v>
      </c>
      <c r="AY369" s="180" t="s">
        <v>116</v>
      </c>
    </row>
    <row r="370" spans="2:65" s="11" customFormat="1">
      <c r="B370" s="179"/>
      <c r="D370" s="176" t="s">
        <v>132</v>
      </c>
      <c r="E370" s="180" t="s">
        <v>20</v>
      </c>
      <c r="F370" s="181" t="s">
        <v>145</v>
      </c>
      <c r="H370" s="182">
        <v>27</v>
      </c>
      <c r="I370" s="183"/>
      <c r="L370" s="179"/>
      <c r="M370" s="184"/>
      <c r="N370" s="185"/>
      <c r="O370" s="185"/>
      <c r="P370" s="185"/>
      <c r="Q370" s="185"/>
      <c r="R370" s="185"/>
      <c r="S370" s="185"/>
      <c r="T370" s="186"/>
      <c r="AT370" s="180" t="s">
        <v>132</v>
      </c>
      <c r="AU370" s="180" t="s">
        <v>80</v>
      </c>
      <c r="AV370" s="11" t="s">
        <v>80</v>
      </c>
      <c r="AW370" s="11" t="s">
        <v>37</v>
      </c>
      <c r="AX370" s="11" t="s">
        <v>73</v>
      </c>
      <c r="AY370" s="180" t="s">
        <v>116</v>
      </c>
    </row>
    <row r="371" spans="2:65" s="12" customFormat="1">
      <c r="B371" s="187"/>
      <c r="D371" s="196" t="s">
        <v>132</v>
      </c>
      <c r="E371" s="197" t="s">
        <v>20</v>
      </c>
      <c r="F371" s="198" t="s">
        <v>135</v>
      </c>
      <c r="H371" s="199">
        <v>406.61099999999999</v>
      </c>
      <c r="I371" s="191"/>
      <c r="L371" s="187"/>
      <c r="M371" s="192"/>
      <c r="N371" s="193"/>
      <c r="O371" s="193"/>
      <c r="P371" s="193"/>
      <c r="Q371" s="193"/>
      <c r="R371" s="193"/>
      <c r="S371" s="193"/>
      <c r="T371" s="194"/>
      <c r="AT371" s="195" t="s">
        <v>132</v>
      </c>
      <c r="AU371" s="195" t="s">
        <v>80</v>
      </c>
      <c r="AV371" s="12" t="s">
        <v>124</v>
      </c>
      <c r="AW371" s="12" t="s">
        <v>37</v>
      </c>
      <c r="AX371" s="12" t="s">
        <v>22</v>
      </c>
      <c r="AY371" s="195" t="s">
        <v>116</v>
      </c>
    </row>
    <row r="372" spans="2:65" s="1" customFormat="1" ht="31.5" customHeight="1">
      <c r="B372" s="163"/>
      <c r="C372" s="164" t="s">
        <v>563</v>
      </c>
      <c r="D372" s="164" t="s">
        <v>119</v>
      </c>
      <c r="E372" s="165" t="s">
        <v>564</v>
      </c>
      <c r="F372" s="166" t="s">
        <v>565</v>
      </c>
      <c r="G372" s="167" t="s">
        <v>122</v>
      </c>
      <c r="H372" s="168">
        <v>406.61099999999999</v>
      </c>
      <c r="I372" s="169"/>
      <c r="J372" s="170">
        <f>ROUND(I372*H372,2)</f>
        <v>0</v>
      </c>
      <c r="K372" s="166" t="s">
        <v>123</v>
      </c>
      <c r="L372" s="34"/>
      <c r="M372" s="171" t="s">
        <v>20</v>
      </c>
      <c r="N372" s="172" t="s">
        <v>44</v>
      </c>
      <c r="O372" s="35"/>
      <c r="P372" s="173">
        <f>O372*H372</f>
        <v>0</v>
      </c>
      <c r="Q372" s="173">
        <v>2.9E-4</v>
      </c>
      <c r="R372" s="173">
        <f>Q372*H372</f>
        <v>0.11791718999999999</v>
      </c>
      <c r="S372" s="173">
        <v>0</v>
      </c>
      <c r="T372" s="174">
        <f>S372*H372</f>
        <v>0</v>
      </c>
      <c r="AR372" s="17" t="s">
        <v>242</v>
      </c>
      <c r="AT372" s="17" t="s">
        <v>119</v>
      </c>
      <c r="AU372" s="17" t="s">
        <v>80</v>
      </c>
      <c r="AY372" s="17" t="s">
        <v>116</v>
      </c>
      <c r="BE372" s="175">
        <f>IF(N372="základní",J372,0)</f>
        <v>0</v>
      </c>
      <c r="BF372" s="175">
        <f>IF(N372="snížená",J372,0)</f>
        <v>0</v>
      </c>
      <c r="BG372" s="175">
        <f>IF(N372="zákl. přenesená",J372,0)</f>
        <v>0</v>
      </c>
      <c r="BH372" s="175">
        <f>IF(N372="sníž. přenesená",J372,0)</f>
        <v>0</v>
      </c>
      <c r="BI372" s="175">
        <f>IF(N372="nulová",J372,0)</f>
        <v>0</v>
      </c>
      <c r="BJ372" s="17" t="s">
        <v>22</v>
      </c>
      <c r="BK372" s="175">
        <f>ROUND(I372*H372,2)</f>
        <v>0</v>
      </c>
      <c r="BL372" s="17" t="s">
        <v>242</v>
      </c>
      <c r="BM372" s="17" t="s">
        <v>566</v>
      </c>
    </row>
    <row r="373" spans="2:65" s="1" customFormat="1" ht="27">
      <c r="B373" s="34"/>
      <c r="D373" s="176" t="s">
        <v>126</v>
      </c>
      <c r="F373" s="177" t="s">
        <v>567</v>
      </c>
      <c r="I373" s="137"/>
      <c r="L373" s="34"/>
      <c r="M373" s="63"/>
      <c r="N373" s="35"/>
      <c r="O373" s="35"/>
      <c r="P373" s="35"/>
      <c r="Q373" s="35"/>
      <c r="R373" s="35"/>
      <c r="S373" s="35"/>
      <c r="T373" s="64"/>
      <c r="AT373" s="17" t="s">
        <v>126</v>
      </c>
      <c r="AU373" s="17" t="s">
        <v>80</v>
      </c>
    </row>
    <row r="374" spans="2:65" s="11" customFormat="1">
      <c r="B374" s="179"/>
      <c r="D374" s="176" t="s">
        <v>132</v>
      </c>
      <c r="E374" s="180" t="s">
        <v>20</v>
      </c>
      <c r="F374" s="181" t="s">
        <v>562</v>
      </c>
      <c r="H374" s="182">
        <v>14.736000000000001</v>
      </c>
      <c r="I374" s="183"/>
      <c r="L374" s="179"/>
      <c r="M374" s="184"/>
      <c r="N374" s="185"/>
      <c r="O374" s="185"/>
      <c r="P374" s="185"/>
      <c r="Q374" s="185"/>
      <c r="R374" s="185"/>
      <c r="S374" s="185"/>
      <c r="T374" s="186"/>
      <c r="AT374" s="180" t="s">
        <v>132</v>
      </c>
      <c r="AU374" s="180" t="s">
        <v>80</v>
      </c>
      <c r="AV374" s="11" t="s">
        <v>80</v>
      </c>
      <c r="AW374" s="11" t="s">
        <v>37</v>
      </c>
      <c r="AX374" s="11" t="s">
        <v>73</v>
      </c>
      <c r="AY374" s="180" t="s">
        <v>116</v>
      </c>
    </row>
    <row r="375" spans="2:65" s="11" customFormat="1">
      <c r="B375" s="179"/>
      <c r="D375" s="176" t="s">
        <v>132</v>
      </c>
      <c r="E375" s="180" t="s">
        <v>20</v>
      </c>
      <c r="F375" s="181" t="s">
        <v>556</v>
      </c>
      <c r="H375" s="182">
        <v>339</v>
      </c>
      <c r="I375" s="183"/>
      <c r="L375" s="179"/>
      <c r="M375" s="184"/>
      <c r="N375" s="185"/>
      <c r="O375" s="185"/>
      <c r="P375" s="185"/>
      <c r="Q375" s="185"/>
      <c r="R375" s="185"/>
      <c r="S375" s="185"/>
      <c r="T375" s="186"/>
      <c r="AT375" s="180" t="s">
        <v>132</v>
      </c>
      <c r="AU375" s="180" t="s">
        <v>80</v>
      </c>
      <c r="AV375" s="11" t="s">
        <v>80</v>
      </c>
      <c r="AW375" s="11" t="s">
        <v>37</v>
      </c>
      <c r="AX375" s="11" t="s">
        <v>73</v>
      </c>
      <c r="AY375" s="180" t="s">
        <v>116</v>
      </c>
    </row>
    <row r="376" spans="2:65" s="11" customFormat="1">
      <c r="B376" s="179"/>
      <c r="D376" s="176" t="s">
        <v>132</v>
      </c>
      <c r="E376" s="180" t="s">
        <v>20</v>
      </c>
      <c r="F376" s="181" t="s">
        <v>165</v>
      </c>
      <c r="H376" s="182">
        <v>4.0110000000000001</v>
      </c>
      <c r="I376" s="183"/>
      <c r="L376" s="179"/>
      <c r="M376" s="184"/>
      <c r="N376" s="185"/>
      <c r="O376" s="185"/>
      <c r="P376" s="185"/>
      <c r="Q376" s="185"/>
      <c r="R376" s="185"/>
      <c r="S376" s="185"/>
      <c r="T376" s="186"/>
      <c r="AT376" s="180" t="s">
        <v>132</v>
      </c>
      <c r="AU376" s="180" t="s">
        <v>80</v>
      </c>
      <c r="AV376" s="11" t="s">
        <v>80</v>
      </c>
      <c r="AW376" s="11" t="s">
        <v>37</v>
      </c>
      <c r="AX376" s="11" t="s">
        <v>73</v>
      </c>
      <c r="AY376" s="180" t="s">
        <v>116</v>
      </c>
    </row>
    <row r="377" spans="2:65" s="11" customFormat="1">
      <c r="B377" s="179"/>
      <c r="D377" s="176" t="s">
        <v>132</v>
      </c>
      <c r="E377" s="180" t="s">
        <v>20</v>
      </c>
      <c r="F377" s="181" t="s">
        <v>548</v>
      </c>
      <c r="H377" s="182">
        <v>13.5</v>
      </c>
      <c r="I377" s="183"/>
      <c r="L377" s="179"/>
      <c r="M377" s="184"/>
      <c r="N377" s="185"/>
      <c r="O377" s="185"/>
      <c r="P377" s="185"/>
      <c r="Q377" s="185"/>
      <c r="R377" s="185"/>
      <c r="S377" s="185"/>
      <c r="T377" s="186"/>
      <c r="AT377" s="180" t="s">
        <v>132</v>
      </c>
      <c r="AU377" s="180" t="s">
        <v>80</v>
      </c>
      <c r="AV377" s="11" t="s">
        <v>80</v>
      </c>
      <c r="AW377" s="11" t="s">
        <v>37</v>
      </c>
      <c r="AX377" s="11" t="s">
        <v>73</v>
      </c>
      <c r="AY377" s="180" t="s">
        <v>116</v>
      </c>
    </row>
    <row r="378" spans="2:65" s="13" customFormat="1">
      <c r="B378" s="201"/>
      <c r="D378" s="176" t="s">
        <v>132</v>
      </c>
      <c r="E378" s="202" t="s">
        <v>20</v>
      </c>
      <c r="F378" s="203" t="s">
        <v>167</v>
      </c>
      <c r="H378" s="204">
        <v>371.24700000000001</v>
      </c>
      <c r="I378" s="205"/>
      <c r="L378" s="201"/>
      <c r="M378" s="206"/>
      <c r="N378" s="207"/>
      <c r="O378" s="207"/>
      <c r="P378" s="207"/>
      <c r="Q378" s="207"/>
      <c r="R378" s="207"/>
      <c r="S378" s="207"/>
      <c r="T378" s="208"/>
      <c r="AT378" s="202" t="s">
        <v>132</v>
      </c>
      <c r="AU378" s="202" t="s">
        <v>80</v>
      </c>
      <c r="AV378" s="13" t="s">
        <v>117</v>
      </c>
      <c r="AW378" s="13" t="s">
        <v>37</v>
      </c>
      <c r="AX378" s="13" t="s">
        <v>73</v>
      </c>
      <c r="AY378" s="202" t="s">
        <v>116</v>
      </c>
    </row>
    <row r="379" spans="2:65" s="11" customFormat="1">
      <c r="B379" s="179"/>
      <c r="D379" s="176" t="s">
        <v>132</v>
      </c>
      <c r="E379" s="180" t="s">
        <v>20</v>
      </c>
      <c r="F379" s="181" t="s">
        <v>549</v>
      </c>
      <c r="H379" s="182">
        <v>8.3640000000000008</v>
      </c>
      <c r="I379" s="183"/>
      <c r="L379" s="179"/>
      <c r="M379" s="184"/>
      <c r="N379" s="185"/>
      <c r="O379" s="185"/>
      <c r="P379" s="185"/>
      <c r="Q379" s="185"/>
      <c r="R379" s="185"/>
      <c r="S379" s="185"/>
      <c r="T379" s="186"/>
      <c r="AT379" s="180" t="s">
        <v>132</v>
      </c>
      <c r="AU379" s="180" t="s">
        <v>80</v>
      </c>
      <c r="AV379" s="11" t="s">
        <v>80</v>
      </c>
      <c r="AW379" s="11" t="s">
        <v>37</v>
      </c>
      <c r="AX379" s="11" t="s">
        <v>73</v>
      </c>
      <c r="AY379" s="180" t="s">
        <v>116</v>
      </c>
    </row>
    <row r="380" spans="2:65" s="11" customFormat="1">
      <c r="B380" s="179"/>
      <c r="D380" s="176" t="s">
        <v>132</v>
      </c>
      <c r="E380" s="180" t="s">
        <v>20</v>
      </c>
      <c r="F380" s="181" t="s">
        <v>145</v>
      </c>
      <c r="H380" s="182">
        <v>27</v>
      </c>
      <c r="I380" s="183"/>
      <c r="L380" s="179"/>
      <c r="M380" s="184"/>
      <c r="N380" s="185"/>
      <c r="O380" s="185"/>
      <c r="P380" s="185"/>
      <c r="Q380" s="185"/>
      <c r="R380" s="185"/>
      <c r="S380" s="185"/>
      <c r="T380" s="186"/>
      <c r="AT380" s="180" t="s">
        <v>132</v>
      </c>
      <c r="AU380" s="180" t="s">
        <v>80</v>
      </c>
      <c r="AV380" s="11" t="s">
        <v>80</v>
      </c>
      <c r="AW380" s="11" t="s">
        <v>37</v>
      </c>
      <c r="AX380" s="11" t="s">
        <v>73</v>
      </c>
      <c r="AY380" s="180" t="s">
        <v>116</v>
      </c>
    </row>
    <row r="381" spans="2:65" s="12" customFormat="1">
      <c r="B381" s="187"/>
      <c r="D381" s="196" t="s">
        <v>132</v>
      </c>
      <c r="E381" s="197" t="s">
        <v>20</v>
      </c>
      <c r="F381" s="198" t="s">
        <v>135</v>
      </c>
      <c r="H381" s="199">
        <v>406.61099999999999</v>
      </c>
      <c r="I381" s="191"/>
      <c r="L381" s="187"/>
      <c r="M381" s="192"/>
      <c r="N381" s="193"/>
      <c r="O381" s="193"/>
      <c r="P381" s="193"/>
      <c r="Q381" s="193"/>
      <c r="R381" s="193"/>
      <c r="S381" s="193"/>
      <c r="T381" s="194"/>
      <c r="AT381" s="195" t="s">
        <v>132</v>
      </c>
      <c r="AU381" s="195" t="s">
        <v>80</v>
      </c>
      <c r="AV381" s="12" t="s">
        <v>124</v>
      </c>
      <c r="AW381" s="12" t="s">
        <v>37</v>
      </c>
      <c r="AX381" s="12" t="s">
        <v>22</v>
      </c>
      <c r="AY381" s="195" t="s">
        <v>116</v>
      </c>
    </row>
    <row r="382" spans="2:65" s="1" customFormat="1" ht="31.5" customHeight="1">
      <c r="B382" s="163"/>
      <c r="C382" s="164" t="s">
        <v>568</v>
      </c>
      <c r="D382" s="164" t="s">
        <v>119</v>
      </c>
      <c r="E382" s="165" t="s">
        <v>569</v>
      </c>
      <c r="F382" s="166" t="s">
        <v>570</v>
      </c>
      <c r="G382" s="167" t="s">
        <v>122</v>
      </c>
      <c r="H382" s="168">
        <v>15.327</v>
      </c>
      <c r="I382" s="169"/>
      <c r="J382" s="170">
        <f>ROUND(I382*H382,2)</f>
        <v>0</v>
      </c>
      <c r="K382" s="166" t="s">
        <v>123</v>
      </c>
      <c r="L382" s="34"/>
      <c r="M382" s="171" t="s">
        <v>20</v>
      </c>
      <c r="N382" s="172" t="s">
        <v>44</v>
      </c>
      <c r="O382" s="35"/>
      <c r="P382" s="173">
        <f>O382*H382</f>
        <v>0</v>
      </c>
      <c r="Q382" s="173">
        <v>1.0000000000000001E-5</v>
      </c>
      <c r="R382" s="173">
        <f>Q382*H382</f>
        <v>1.5327E-4</v>
      </c>
      <c r="S382" s="173">
        <v>0</v>
      </c>
      <c r="T382" s="174">
        <f>S382*H382</f>
        <v>0</v>
      </c>
      <c r="AR382" s="17" t="s">
        <v>242</v>
      </c>
      <c r="AT382" s="17" t="s">
        <v>119</v>
      </c>
      <c r="AU382" s="17" t="s">
        <v>80</v>
      </c>
      <c r="AY382" s="17" t="s">
        <v>116</v>
      </c>
      <c r="BE382" s="175">
        <f>IF(N382="základní",J382,0)</f>
        <v>0</v>
      </c>
      <c r="BF382" s="175">
        <f>IF(N382="snížená",J382,0)</f>
        <v>0</v>
      </c>
      <c r="BG382" s="175">
        <f>IF(N382="zákl. přenesená",J382,0)</f>
        <v>0</v>
      </c>
      <c r="BH382" s="175">
        <f>IF(N382="sníž. přenesená",J382,0)</f>
        <v>0</v>
      </c>
      <c r="BI382" s="175">
        <f>IF(N382="nulová",J382,0)</f>
        <v>0</v>
      </c>
      <c r="BJ382" s="17" t="s">
        <v>22</v>
      </c>
      <c r="BK382" s="175">
        <f>ROUND(I382*H382,2)</f>
        <v>0</v>
      </c>
      <c r="BL382" s="17" t="s">
        <v>242</v>
      </c>
      <c r="BM382" s="17" t="s">
        <v>571</v>
      </c>
    </row>
    <row r="383" spans="2:65" s="1" customFormat="1" ht="27">
      <c r="B383" s="34"/>
      <c r="D383" s="176" t="s">
        <v>126</v>
      </c>
      <c r="F383" s="177" t="s">
        <v>572</v>
      </c>
      <c r="I383" s="137"/>
      <c r="L383" s="34"/>
      <c r="M383" s="63"/>
      <c r="N383" s="35"/>
      <c r="O383" s="35"/>
      <c r="P383" s="35"/>
      <c r="Q383" s="35"/>
      <c r="R383" s="35"/>
      <c r="S383" s="35"/>
      <c r="T383" s="64"/>
      <c r="AT383" s="17" t="s">
        <v>126</v>
      </c>
      <c r="AU383" s="17" t="s">
        <v>80</v>
      </c>
    </row>
    <row r="384" spans="2:65" s="11" customFormat="1">
      <c r="B384" s="179"/>
      <c r="D384" s="176" t="s">
        <v>132</v>
      </c>
      <c r="E384" s="180" t="s">
        <v>20</v>
      </c>
      <c r="F384" s="181" t="s">
        <v>573</v>
      </c>
      <c r="H384" s="182">
        <v>81</v>
      </c>
      <c r="I384" s="183"/>
      <c r="L384" s="179"/>
      <c r="M384" s="184"/>
      <c r="N384" s="185"/>
      <c r="O384" s="185"/>
      <c r="P384" s="185"/>
      <c r="Q384" s="185"/>
      <c r="R384" s="185"/>
      <c r="S384" s="185"/>
      <c r="T384" s="186"/>
      <c r="AT384" s="180" t="s">
        <v>132</v>
      </c>
      <c r="AU384" s="180" t="s">
        <v>80</v>
      </c>
      <c r="AV384" s="11" t="s">
        <v>80</v>
      </c>
      <c r="AW384" s="11" t="s">
        <v>37</v>
      </c>
      <c r="AX384" s="11" t="s">
        <v>73</v>
      </c>
      <c r="AY384" s="180" t="s">
        <v>116</v>
      </c>
    </row>
    <row r="385" spans="2:51" s="11" customFormat="1">
      <c r="B385" s="179"/>
      <c r="D385" s="176" t="s">
        <v>132</v>
      </c>
      <c r="E385" s="180" t="s">
        <v>20</v>
      </c>
      <c r="F385" s="181" t="s">
        <v>133</v>
      </c>
      <c r="H385" s="182">
        <v>14.736000000000001</v>
      </c>
      <c r="I385" s="183"/>
      <c r="L385" s="179"/>
      <c r="M385" s="184"/>
      <c r="N385" s="185"/>
      <c r="O385" s="185"/>
      <c r="P385" s="185"/>
      <c r="Q385" s="185"/>
      <c r="R385" s="185"/>
      <c r="S385" s="185"/>
      <c r="T385" s="186"/>
      <c r="AT385" s="180" t="s">
        <v>132</v>
      </c>
      <c r="AU385" s="180" t="s">
        <v>80</v>
      </c>
      <c r="AV385" s="11" t="s">
        <v>80</v>
      </c>
      <c r="AW385" s="11" t="s">
        <v>37</v>
      </c>
      <c r="AX385" s="11" t="s">
        <v>73</v>
      </c>
      <c r="AY385" s="180" t="s">
        <v>116</v>
      </c>
    </row>
    <row r="386" spans="2:51" s="11" customFormat="1">
      <c r="B386" s="179"/>
      <c r="D386" s="176" t="s">
        <v>132</v>
      </c>
      <c r="E386" s="180" t="s">
        <v>20</v>
      </c>
      <c r="F386" s="181" t="s">
        <v>574</v>
      </c>
      <c r="H386" s="182">
        <v>10.045999999999999</v>
      </c>
      <c r="I386" s="183"/>
      <c r="L386" s="179"/>
      <c r="M386" s="184"/>
      <c r="N386" s="185"/>
      <c r="O386" s="185"/>
      <c r="P386" s="185"/>
      <c r="Q386" s="185"/>
      <c r="R386" s="185"/>
      <c r="S386" s="185"/>
      <c r="T386" s="186"/>
      <c r="AT386" s="180" t="s">
        <v>132</v>
      </c>
      <c r="AU386" s="180" t="s">
        <v>80</v>
      </c>
      <c r="AV386" s="11" t="s">
        <v>80</v>
      </c>
      <c r="AW386" s="11" t="s">
        <v>37</v>
      </c>
      <c r="AX386" s="11" t="s">
        <v>73</v>
      </c>
      <c r="AY386" s="180" t="s">
        <v>116</v>
      </c>
    </row>
    <row r="387" spans="2:51" s="11" customFormat="1">
      <c r="B387" s="179"/>
      <c r="D387" s="176" t="s">
        <v>132</v>
      </c>
      <c r="E387" s="180" t="s">
        <v>20</v>
      </c>
      <c r="F387" s="181" t="s">
        <v>575</v>
      </c>
      <c r="H387" s="182">
        <v>14.821999999999999</v>
      </c>
      <c r="I387" s="183"/>
      <c r="L387" s="179"/>
      <c r="M387" s="184"/>
      <c r="N387" s="185"/>
      <c r="O387" s="185"/>
      <c r="P387" s="185"/>
      <c r="Q387" s="185"/>
      <c r="R387" s="185"/>
      <c r="S387" s="185"/>
      <c r="T387" s="186"/>
      <c r="AT387" s="180" t="s">
        <v>132</v>
      </c>
      <c r="AU387" s="180" t="s">
        <v>80</v>
      </c>
      <c r="AV387" s="11" t="s">
        <v>80</v>
      </c>
      <c r="AW387" s="11" t="s">
        <v>37</v>
      </c>
      <c r="AX387" s="11" t="s">
        <v>73</v>
      </c>
      <c r="AY387" s="180" t="s">
        <v>116</v>
      </c>
    </row>
    <row r="388" spans="2:51" s="11" customFormat="1">
      <c r="B388" s="179"/>
      <c r="D388" s="176" t="s">
        <v>132</v>
      </c>
      <c r="E388" s="180" t="s">
        <v>20</v>
      </c>
      <c r="F388" s="181" t="s">
        <v>576</v>
      </c>
      <c r="H388" s="182">
        <v>15.327</v>
      </c>
      <c r="I388" s="183"/>
      <c r="L388" s="179"/>
      <c r="M388" s="223"/>
      <c r="N388" s="224"/>
      <c r="O388" s="224"/>
      <c r="P388" s="224"/>
      <c r="Q388" s="224"/>
      <c r="R388" s="224"/>
      <c r="S388" s="224"/>
      <c r="T388" s="225"/>
      <c r="AT388" s="180" t="s">
        <v>132</v>
      </c>
      <c r="AU388" s="180" t="s">
        <v>80</v>
      </c>
      <c r="AV388" s="11" t="s">
        <v>80</v>
      </c>
      <c r="AW388" s="11" t="s">
        <v>37</v>
      </c>
      <c r="AX388" s="11" t="s">
        <v>22</v>
      </c>
      <c r="AY388" s="180" t="s">
        <v>116</v>
      </c>
    </row>
    <row r="389" spans="2:51" s="1" customFormat="1" ht="6.95" customHeight="1">
      <c r="B389" s="49"/>
      <c r="C389" s="50"/>
      <c r="D389" s="50"/>
      <c r="E389" s="50"/>
      <c r="F389" s="50"/>
      <c r="G389" s="50"/>
      <c r="H389" s="50"/>
      <c r="I389" s="115"/>
      <c r="J389" s="50"/>
      <c r="K389" s="50"/>
      <c r="L389" s="34"/>
    </row>
    <row r="390" spans="2:51">
      <c r="AT390" s="226"/>
    </row>
  </sheetData>
  <sheetProtection password="CC35" sheet="1" objects="1" scenarios="1" formatColumns="0" formatRows="0" sort="0" autoFilter="0"/>
  <autoFilter ref="C81:K81"/>
  <mergeCells count="6">
    <mergeCell ref="E7:H7"/>
    <mergeCell ref="E22:H22"/>
    <mergeCell ref="E43:H43"/>
    <mergeCell ref="E74:H74"/>
    <mergeCell ref="G1:H1"/>
    <mergeCell ref="L2:V2"/>
  </mergeCells>
  <hyperlinks>
    <hyperlink ref="F1:G1" location="C2" tooltip="Krycí list soupisu" display="1) Krycí list soupisu"/>
    <hyperlink ref="G1:H1" location="C50" tooltip="Rekapitulace" display="2) Rekapitulace"/>
    <hyperlink ref="J1" location="C81" tooltip="Soupis prací" display="3) Soupis prací"/>
    <hyperlink ref="L1:V1" location="'Rekapitulace stavby'!C2" tooltip="Rekapitulace stavby" display="Rekapitulace stavby"/>
  </hyperlinks>
  <pageMargins left="0.58333331346511841" right="0.58333331346511841" top="0.58333331346511841" bottom="0.58333331346511841" header="0" footer="0"/>
  <pageSetup paperSize="9" fitToHeight="100" orientation="landscape" blackAndWhite="1" errors="blank"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sheetPr>
    <pageSetUpPr autoPageBreaks="0" fitToPage="1"/>
  </sheetPr>
  <dimension ref="A1:BR390"/>
  <sheetViews>
    <sheetView showGridLines="0" workbookViewId="0">
      <pane ySplit="1" topLeftCell="A2" activePane="bottomLeft" state="frozen"/>
      <selection pane="bottomLeft"/>
    </sheetView>
  </sheetViews>
  <sheetFormatPr defaultRowHeight="13.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91" customWidth="1"/>
    <col min="10" max="10" width="23.5" customWidth="1"/>
    <col min="11" max="11" width="15.5" customWidth="1"/>
    <col min="13" max="18" width="9.33203125" hidden="1" customWidth="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ustomWidth="1"/>
  </cols>
  <sheetData>
    <row r="1" spans="1:70" ht="21.75" customHeight="1">
      <c r="A1" s="15"/>
      <c r="B1" s="234"/>
      <c r="C1" s="234"/>
      <c r="D1" s="233" t="s">
        <v>1</v>
      </c>
      <c r="E1" s="234"/>
      <c r="F1" s="235" t="s">
        <v>594</v>
      </c>
      <c r="G1" s="361" t="s">
        <v>595</v>
      </c>
      <c r="H1" s="361"/>
      <c r="I1" s="240"/>
      <c r="J1" s="235" t="s">
        <v>596</v>
      </c>
      <c r="K1" s="233" t="s">
        <v>81</v>
      </c>
      <c r="L1" s="235" t="s">
        <v>597</v>
      </c>
      <c r="M1" s="235"/>
      <c r="N1" s="235"/>
      <c r="O1" s="235"/>
      <c r="P1" s="235"/>
      <c r="Q1" s="235"/>
      <c r="R1" s="235"/>
      <c r="S1" s="235"/>
      <c r="T1" s="235"/>
      <c r="U1" s="231"/>
      <c r="V1" s="231"/>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row>
    <row r="2" spans="1:70" ht="36.950000000000003" customHeight="1">
      <c r="L2" s="323"/>
      <c r="M2" s="323"/>
      <c r="N2" s="323"/>
      <c r="O2" s="323"/>
      <c r="P2" s="323"/>
      <c r="Q2" s="323"/>
      <c r="R2" s="323"/>
      <c r="S2" s="323"/>
      <c r="T2" s="323"/>
      <c r="U2" s="323"/>
      <c r="V2" s="323"/>
      <c r="AT2" s="17" t="s">
        <v>79</v>
      </c>
    </row>
    <row r="3" spans="1:70" ht="6.95" customHeight="1">
      <c r="B3" s="18"/>
      <c r="C3" s="19"/>
      <c r="D3" s="19"/>
      <c r="E3" s="19"/>
      <c r="F3" s="19"/>
      <c r="G3" s="19"/>
      <c r="H3" s="19"/>
      <c r="I3" s="92"/>
      <c r="J3" s="19"/>
      <c r="K3" s="20"/>
      <c r="AT3" s="17" t="s">
        <v>80</v>
      </c>
    </row>
    <row r="4" spans="1:70" ht="36.950000000000003" customHeight="1">
      <c r="B4" s="21"/>
      <c r="C4" s="22"/>
      <c r="D4" s="23" t="s">
        <v>82</v>
      </c>
      <c r="E4" s="22"/>
      <c r="F4" s="22"/>
      <c r="G4" s="22"/>
      <c r="H4" s="22"/>
      <c r="I4" s="93"/>
      <c r="J4" s="22"/>
      <c r="K4" s="24"/>
      <c r="M4" s="25" t="s">
        <v>10</v>
      </c>
      <c r="AT4" s="17" t="s">
        <v>4</v>
      </c>
    </row>
    <row r="5" spans="1:70" ht="6.95" customHeight="1">
      <c r="B5" s="21"/>
      <c r="C5" s="22"/>
      <c r="D5" s="22"/>
      <c r="E5" s="22"/>
      <c r="F5" s="22"/>
      <c r="G5" s="22"/>
      <c r="H5" s="22"/>
      <c r="I5" s="93"/>
      <c r="J5" s="22"/>
      <c r="K5" s="24"/>
    </row>
    <row r="6" spans="1:70" ht="15">
      <c r="B6" s="21"/>
      <c r="C6" s="22"/>
      <c r="D6" s="30" t="s">
        <v>16</v>
      </c>
      <c r="E6" s="22"/>
      <c r="F6" s="22"/>
      <c r="G6" s="22"/>
      <c r="H6" s="22"/>
      <c r="I6" s="93"/>
      <c r="J6" s="22"/>
      <c r="K6" s="24"/>
    </row>
    <row r="7" spans="1:70" ht="22.5" customHeight="1">
      <c r="B7" s="21"/>
      <c r="C7" s="22"/>
      <c r="D7" s="22"/>
      <c r="E7" s="362" t="str">
        <f>'Rekapitulace stavby'!K6</f>
        <v>Výměna výplní otvorů budovy č.p. 97, Čechtín</v>
      </c>
      <c r="F7" s="352"/>
      <c r="G7" s="352"/>
      <c r="H7" s="352"/>
      <c r="I7" s="93"/>
      <c r="J7" s="22"/>
      <c r="K7" s="24"/>
    </row>
    <row r="8" spans="1:70" s="1" customFormat="1" ht="15">
      <c r="B8" s="34"/>
      <c r="C8" s="35"/>
      <c r="D8" s="30" t="s">
        <v>577</v>
      </c>
      <c r="E8" s="35"/>
      <c r="F8" s="35"/>
      <c r="G8" s="35"/>
      <c r="H8" s="35"/>
      <c r="I8" s="94"/>
      <c r="J8" s="35"/>
      <c r="K8" s="38"/>
    </row>
    <row r="9" spans="1:70" s="1" customFormat="1" ht="36.950000000000003" customHeight="1">
      <c r="B9" s="34"/>
      <c r="C9" s="35"/>
      <c r="D9" s="35"/>
      <c r="E9" s="359" t="s">
        <v>578</v>
      </c>
      <c r="F9" s="345"/>
      <c r="G9" s="345"/>
      <c r="H9" s="345"/>
      <c r="I9" s="94"/>
      <c r="J9" s="35"/>
      <c r="K9" s="38"/>
    </row>
    <row r="10" spans="1:70" s="1" customFormat="1">
      <c r="B10" s="34"/>
      <c r="C10" s="35"/>
      <c r="D10" s="35"/>
      <c r="E10" s="35"/>
      <c r="F10" s="35"/>
      <c r="G10" s="35"/>
      <c r="H10" s="35"/>
      <c r="I10" s="94"/>
      <c r="J10" s="35"/>
      <c r="K10" s="38"/>
    </row>
    <row r="11" spans="1:70" s="1" customFormat="1" ht="14.45" customHeight="1">
      <c r="B11" s="34"/>
      <c r="C11" s="35"/>
      <c r="D11" s="30" t="s">
        <v>19</v>
      </c>
      <c r="E11" s="35"/>
      <c r="F11" s="28" t="s">
        <v>20</v>
      </c>
      <c r="G11" s="35"/>
      <c r="H11" s="35"/>
      <c r="I11" s="95" t="s">
        <v>21</v>
      </c>
      <c r="J11" s="28" t="s">
        <v>20</v>
      </c>
      <c r="K11" s="38"/>
    </row>
    <row r="12" spans="1:70" s="1" customFormat="1" ht="14.45" customHeight="1">
      <c r="B12" s="34"/>
      <c r="C12" s="35"/>
      <c r="D12" s="30" t="s">
        <v>23</v>
      </c>
      <c r="E12" s="35"/>
      <c r="F12" s="28" t="s">
        <v>24</v>
      </c>
      <c r="G12" s="35"/>
      <c r="H12" s="35"/>
      <c r="I12" s="95" t="s">
        <v>25</v>
      </c>
      <c r="J12" s="96" t="str">
        <f>'Rekapitulace stavby'!AN8</f>
        <v>2.9.2015</v>
      </c>
      <c r="K12" s="38"/>
    </row>
    <row r="13" spans="1:70" s="1" customFormat="1" ht="10.9" customHeight="1">
      <c r="B13" s="34"/>
      <c r="C13" s="35"/>
      <c r="D13" s="35"/>
      <c r="E13" s="35"/>
      <c r="F13" s="35"/>
      <c r="G13" s="35"/>
      <c r="H13" s="35"/>
      <c r="I13" s="94"/>
      <c r="J13" s="35"/>
      <c r="K13" s="38"/>
    </row>
    <row r="14" spans="1:70" s="1" customFormat="1" ht="14.45" customHeight="1">
      <c r="B14" s="34"/>
      <c r="C14" s="35"/>
      <c r="D14" s="30" t="s">
        <v>29</v>
      </c>
      <c r="E14" s="35"/>
      <c r="F14" s="35"/>
      <c r="G14" s="35"/>
      <c r="H14" s="35"/>
      <c r="I14" s="95" t="s">
        <v>30</v>
      </c>
      <c r="J14" s="28" t="s">
        <v>20</v>
      </c>
      <c r="K14" s="38"/>
    </row>
    <row r="15" spans="1:70" s="1" customFormat="1" ht="18" customHeight="1">
      <c r="B15" s="34"/>
      <c r="C15" s="35"/>
      <c r="D15" s="35"/>
      <c r="E15" s="28" t="s">
        <v>31</v>
      </c>
      <c r="F15" s="35"/>
      <c r="G15" s="35"/>
      <c r="H15" s="35"/>
      <c r="I15" s="95" t="s">
        <v>32</v>
      </c>
      <c r="J15" s="28" t="s">
        <v>20</v>
      </c>
      <c r="K15" s="38"/>
    </row>
    <row r="16" spans="1:70" s="1" customFormat="1" ht="6.95" customHeight="1">
      <c r="B16" s="34"/>
      <c r="C16" s="35"/>
      <c r="D16" s="35"/>
      <c r="E16" s="35"/>
      <c r="F16" s="35"/>
      <c r="G16" s="35"/>
      <c r="H16" s="35"/>
      <c r="I16" s="94"/>
      <c r="J16" s="35"/>
      <c r="K16" s="38"/>
    </row>
    <row r="17" spans="2:11" s="1" customFormat="1" ht="14.45" customHeight="1">
      <c r="B17" s="34"/>
      <c r="C17" s="35"/>
      <c r="D17" s="30" t="s">
        <v>33</v>
      </c>
      <c r="E17" s="35"/>
      <c r="F17" s="35"/>
      <c r="G17" s="35"/>
      <c r="H17" s="35"/>
      <c r="I17" s="95" t="s">
        <v>30</v>
      </c>
      <c r="J17" s="28" t="str">
        <f>IF('Rekapitulace stavby'!AN13="Vyplň údaj","",IF('Rekapitulace stavby'!AN13="","",'Rekapitulace stavby'!AN13))</f>
        <v/>
      </c>
      <c r="K17" s="38"/>
    </row>
    <row r="18" spans="2:11" s="1" customFormat="1" ht="18" customHeight="1">
      <c r="B18" s="34"/>
      <c r="C18" s="35"/>
      <c r="D18" s="35"/>
      <c r="E18" s="28" t="str">
        <f>IF('Rekapitulace stavby'!E14="Vyplň údaj","",IF('Rekapitulace stavby'!E14="","",'Rekapitulace stavby'!E14))</f>
        <v/>
      </c>
      <c r="F18" s="35"/>
      <c r="G18" s="35"/>
      <c r="H18" s="35"/>
      <c r="I18" s="95" t="s">
        <v>32</v>
      </c>
      <c r="J18" s="28" t="str">
        <f>IF('Rekapitulace stavby'!AN14="Vyplň údaj","",IF('Rekapitulace stavby'!AN14="","",'Rekapitulace stavby'!AN14))</f>
        <v/>
      </c>
      <c r="K18" s="38"/>
    </row>
    <row r="19" spans="2:11" s="1" customFormat="1" ht="6.95" customHeight="1">
      <c r="B19" s="34"/>
      <c r="C19" s="35"/>
      <c r="D19" s="35"/>
      <c r="E19" s="35"/>
      <c r="F19" s="35"/>
      <c r="G19" s="35"/>
      <c r="H19" s="35"/>
      <c r="I19" s="94"/>
      <c r="J19" s="35"/>
      <c r="K19" s="38"/>
    </row>
    <row r="20" spans="2:11" s="1" customFormat="1" ht="14.45" customHeight="1">
      <c r="B20" s="34"/>
      <c r="C20" s="35"/>
      <c r="D20" s="30" t="s">
        <v>35</v>
      </c>
      <c r="E20" s="35"/>
      <c r="F20" s="35"/>
      <c r="G20" s="35"/>
      <c r="H20" s="35"/>
      <c r="I20" s="95" t="s">
        <v>30</v>
      </c>
      <c r="J20" s="28" t="str">
        <f>IF('Rekapitulace stavby'!AN16="","",'Rekapitulace stavby'!AN16)</f>
        <v/>
      </c>
      <c r="K20" s="38"/>
    </row>
    <row r="21" spans="2:11" s="1" customFormat="1" ht="18" customHeight="1">
      <c r="B21" s="34"/>
      <c r="C21" s="35"/>
      <c r="D21" s="35"/>
      <c r="E21" s="28" t="str">
        <f>IF('Rekapitulace stavby'!E17="","",'Rekapitulace stavby'!E17)</f>
        <v xml:space="preserve"> </v>
      </c>
      <c r="F21" s="35"/>
      <c r="G21" s="35"/>
      <c r="H21" s="35"/>
      <c r="I21" s="95" t="s">
        <v>32</v>
      </c>
      <c r="J21" s="28" t="str">
        <f>IF('Rekapitulace stavby'!AN17="","",'Rekapitulace stavby'!AN17)</f>
        <v/>
      </c>
      <c r="K21" s="38"/>
    </row>
    <row r="22" spans="2:11" s="1" customFormat="1" ht="6.95" customHeight="1">
      <c r="B22" s="34"/>
      <c r="C22" s="35"/>
      <c r="D22" s="35"/>
      <c r="E22" s="35"/>
      <c r="F22" s="35"/>
      <c r="G22" s="35"/>
      <c r="H22" s="35"/>
      <c r="I22" s="94"/>
      <c r="J22" s="35"/>
      <c r="K22" s="38"/>
    </row>
    <row r="23" spans="2:11" s="1" customFormat="1" ht="14.45" customHeight="1">
      <c r="B23" s="34"/>
      <c r="C23" s="35"/>
      <c r="D23" s="30" t="s">
        <v>38</v>
      </c>
      <c r="E23" s="35"/>
      <c r="F23" s="35"/>
      <c r="G23" s="35"/>
      <c r="H23" s="35"/>
      <c r="I23" s="94"/>
      <c r="J23" s="35"/>
      <c r="K23" s="38"/>
    </row>
    <row r="24" spans="2:11" s="6" customFormat="1" ht="22.5" customHeight="1">
      <c r="B24" s="97"/>
      <c r="C24" s="98"/>
      <c r="D24" s="98"/>
      <c r="E24" s="355" t="s">
        <v>20</v>
      </c>
      <c r="F24" s="360"/>
      <c r="G24" s="360"/>
      <c r="H24" s="360"/>
      <c r="I24" s="99"/>
      <c r="J24" s="98"/>
      <c r="K24" s="100"/>
    </row>
    <row r="25" spans="2:11" s="1" customFormat="1" ht="6.95" customHeight="1">
      <c r="B25" s="34"/>
      <c r="C25" s="35"/>
      <c r="D25" s="35"/>
      <c r="E25" s="35"/>
      <c r="F25" s="35"/>
      <c r="G25" s="35"/>
      <c r="H25" s="35"/>
      <c r="I25" s="94"/>
      <c r="J25" s="35"/>
      <c r="K25" s="38"/>
    </row>
    <row r="26" spans="2:11" s="1" customFormat="1" ht="6.95" customHeight="1">
      <c r="B26" s="34"/>
      <c r="C26" s="35"/>
      <c r="D26" s="61"/>
      <c r="E26" s="61"/>
      <c r="F26" s="61"/>
      <c r="G26" s="61"/>
      <c r="H26" s="61"/>
      <c r="I26" s="101"/>
      <c r="J26" s="61"/>
      <c r="K26" s="102"/>
    </row>
    <row r="27" spans="2:11" s="1" customFormat="1" ht="25.35" customHeight="1">
      <c r="B27" s="34"/>
      <c r="C27" s="35"/>
      <c r="D27" s="103" t="s">
        <v>39</v>
      </c>
      <c r="E27" s="35"/>
      <c r="F27" s="35"/>
      <c r="G27" s="35"/>
      <c r="H27" s="35"/>
      <c r="I27" s="94"/>
      <c r="J27" s="104">
        <f>ROUND(J78,2)</f>
        <v>0</v>
      </c>
      <c r="K27" s="38"/>
    </row>
    <row r="28" spans="2:11" s="1" customFormat="1" ht="6.95" customHeight="1">
      <c r="B28" s="34"/>
      <c r="C28" s="35"/>
      <c r="D28" s="61"/>
      <c r="E28" s="61"/>
      <c r="F28" s="61"/>
      <c r="G28" s="61"/>
      <c r="H28" s="61"/>
      <c r="I28" s="101"/>
      <c r="J28" s="61"/>
      <c r="K28" s="102"/>
    </row>
    <row r="29" spans="2:11" s="1" customFormat="1" ht="14.45" customHeight="1">
      <c r="B29" s="34"/>
      <c r="C29" s="35"/>
      <c r="D29" s="35"/>
      <c r="E29" s="35"/>
      <c r="F29" s="39" t="s">
        <v>41</v>
      </c>
      <c r="G29" s="35"/>
      <c r="H29" s="35"/>
      <c r="I29" s="105" t="s">
        <v>40</v>
      </c>
      <c r="J29" s="39" t="s">
        <v>42</v>
      </c>
      <c r="K29" s="38"/>
    </row>
    <row r="30" spans="2:11" s="1" customFormat="1" ht="14.45" customHeight="1">
      <c r="B30" s="34"/>
      <c r="C30" s="35"/>
      <c r="D30" s="42" t="s">
        <v>43</v>
      </c>
      <c r="E30" s="42" t="s">
        <v>44</v>
      </c>
      <c r="F30" s="106">
        <f>ROUND(SUM(BE78:BE82), 2)</f>
        <v>0</v>
      </c>
      <c r="G30" s="35"/>
      <c r="H30" s="35"/>
      <c r="I30" s="107">
        <v>0.21</v>
      </c>
      <c r="J30" s="106">
        <f>ROUND(ROUND((SUM(BE78:BE82)), 2)*I30, 2)</f>
        <v>0</v>
      </c>
      <c r="K30" s="38"/>
    </row>
    <row r="31" spans="2:11" s="1" customFormat="1" ht="14.45" customHeight="1">
      <c r="B31" s="34"/>
      <c r="C31" s="35"/>
      <c r="D31" s="35"/>
      <c r="E31" s="42" t="s">
        <v>45</v>
      </c>
      <c r="F31" s="106">
        <f>ROUND(SUM(BF78:BF82), 2)</f>
        <v>0</v>
      </c>
      <c r="G31" s="35"/>
      <c r="H31" s="35"/>
      <c r="I31" s="107">
        <v>0.15</v>
      </c>
      <c r="J31" s="106">
        <f>ROUND(ROUND((SUM(BF78:BF82)), 2)*I31, 2)</f>
        <v>0</v>
      </c>
      <c r="K31" s="38"/>
    </row>
    <row r="32" spans="2:11" s="1" customFormat="1" ht="14.45" hidden="1" customHeight="1">
      <c r="B32" s="34"/>
      <c r="C32" s="35"/>
      <c r="D32" s="35"/>
      <c r="E32" s="42" t="s">
        <v>46</v>
      </c>
      <c r="F32" s="106">
        <f>ROUND(SUM(BG78:BG82), 2)</f>
        <v>0</v>
      </c>
      <c r="G32" s="35"/>
      <c r="H32" s="35"/>
      <c r="I32" s="107">
        <v>0.21</v>
      </c>
      <c r="J32" s="106">
        <v>0</v>
      </c>
      <c r="K32" s="38"/>
    </row>
    <row r="33" spans="2:11" s="1" customFormat="1" ht="14.45" hidden="1" customHeight="1">
      <c r="B33" s="34"/>
      <c r="C33" s="35"/>
      <c r="D33" s="35"/>
      <c r="E33" s="42" t="s">
        <v>47</v>
      </c>
      <c r="F33" s="106">
        <f>ROUND(SUM(BH78:BH82), 2)</f>
        <v>0</v>
      </c>
      <c r="G33" s="35"/>
      <c r="H33" s="35"/>
      <c r="I33" s="107">
        <v>0.15</v>
      </c>
      <c r="J33" s="106">
        <v>0</v>
      </c>
      <c r="K33" s="38"/>
    </row>
    <row r="34" spans="2:11" s="1" customFormat="1" ht="14.45" hidden="1" customHeight="1">
      <c r="B34" s="34"/>
      <c r="C34" s="35"/>
      <c r="D34" s="35"/>
      <c r="E34" s="42" t="s">
        <v>48</v>
      </c>
      <c r="F34" s="106">
        <f>ROUND(SUM(BI78:BI82), 2)</f>
        <v>0</v>
      </c>
      <c r="G34" s="35"/>
      <c r="H34" s="35"/>
      <c r="I34" s="107">
        <v>0</v>
      </c>
      <c r="J34" s="106">
        <v>0</v>
      </c>
      <c r="K34" s="38"/>
    </row>
    <row r="35" spans="2:11" s="1" customFormat="1" ht="6.95" customHeight="1">
      <c r="B35" s="34"/>
      <c r="C35" s="35"/>
      <c r="D35" s="35"/>
      <c r="E35" s="35"/>
      <c r="F35" s="35"/>
      <c r="G35" s="35"/>
      <c r="H35" s="35"/>
      <c r="I35" s="94"/>
      <c r="J35" s="35"/>
      <c r="K35" s="38"/>
    </row>
    <row r="36" spans="2:11" s="1" customFormat="1" ht="25.35" customHeight="1">
      <c r="B36" s="34"/>
      <c r="C36" s="108"/>
      <c r="D36" s="109" t="s">
        <v>49</v>
      </c>
      <c r="E36" s="65"/>
      <c r="F36" s="65"/>
      <c r="G36" s="110" t="s">
        <v>50</v>
      </c>
      <c r="H36" s="111" t="s">
        <v>51</v>
      </c>
      <c r="I36" s="112"/>
      <c r="J36" s="113">
        <f>SUM(J27:J34)</f>
        <v>0</v>
      </c>
      <c r="K36" s="114"/>
    </row>
    <row r="37" spans="2:11" s="1" customFormat="1" ht="14.45" customHeight="1">
      <c r="B37" s="49"/>
      <c r="C37" s="50"/>
      <c r="D37" s="50"/>
      <c r="E37" s="50"/>
      <c r="F37" s="50"/>
      <c r="G37" s="50"/>
      <c r="H37" s="50"/>
      <c r="I37" s="115"/>
      <c r="J37" s="50"/>
      <c r="K37" s="51"/>
    </row>
    <row r="41" spans="2:11" s="1" customFormat="1" ht="6.95" customHeight="1">
      <c r="B41" s="52"/>
      <c r="C41" s="53"/>
      <c r="D41" s="53"/>
      <c r="E41" s="53"/>
      <c r="F41" s="53"/>
      <c r="G41" s="53"/>
      <c r="H41" s="53"/>
      <c r="I41" s="116"/>
      <c r="J41" s="53"/>
      <c r="K41" s="117"/>
    </row>
    <row r="42" spans="2:11" s="1" customFormat="1" ht="36.950000000000003" customHeight="1">
      <c r="B42" s="34"/>
      <c r="C42" s="23" t="s">
        <v>83</v>
      </c>
      <c r="D42" s="35"/>
      <c r="E42" s="35"/>
      <c r="F42" s="35"/>
      <c r="G42" s="35"/>
      <c r="H42" s="35"/>
      <c r="I42" s="94"/>
      <c r="J42" s="35"/>
      <c r="K42" s="38"/>
    </row>
    <row r="43" spans="2:11" s="1" customFormat="1" ht="6.95" customHeight="1">
      <c r="B43" s="34"/>
      <c r="C43" s="35"/>
      <c r="D43" s="35"/>
      <c r="E43" s="35"/>
      <c r="F43" s="35"/>
      <c r="G43" s="35"/>
      <c r="H43" s="35"/>
      <c r="I43" s="94"/>
      <c r="J43" s="35"/>
      <c r="K43" s="38"/>
    </row>
    <row r="44" spans="2:11" s="1" customFormat="1" ht="14.45" customHeight="1">
      <c r="B44" s="34"/>
      <c r="C44" s="30" t="s">
        <v>16</v>
      </c>
      <c r="D44" s="35"/>
      <c r="E44" s="35"/>
      <c r="F44" s="35"/>
      <c r="G44" s="35"/>
      <c r="H44" s="35"/>
      <c r="I44" s="94"/>
      <c r="J44" s="35"/>
      <c r="K44" s="38"/>
    </row>
    <row r="45" spans="2:11" s="1" customFormat="1" ht="22.5" customHeight="1">
      <c r="B45" s="34"/>
      <c r="C45" s="35"/>
      <c r="D45" s="35"/>
      <c r="E45" s="362" t="str">
        <f>E7</f>
        <v>Výměna výplní otvorů budovy č.p. 97, Čechtín</v>
      </c>
      <c r="F45" s="345"/>
      <c r="G45" s="345"/>
      <c r="H45" s="345"/>
      <c r="I45" s="94"/>
      <c r="J45" s="35"/>
      <c r="K45" s="38"/>
    </row>
    <row r="46" spans="2:11" s="1" customFormat="1" ht="14.45" customHeight="1">
      <c r="B46" s="34"/>
      <c r="C46" s="30" t="s">
        <v>577</v>
      </c>
      <c r="D46" s="35"/>
      <c r="E46" s="35"/>
      <c r="F46" s="35"/>
      <c r="G46" s="35"/>
      <c r="H46" s="35"/>
      <c r="I46" s="94"/>
      <c r="J46" s="35"/>
      <c r="K46" s="38"/>
    </row>
    <row r="47" spans="2:11" s="1" customFormat="1" ht="23.25" customHeight="1">
      <c r="B47" s="34"/>
      <c r="C47" s="35"/>
      <c r="D47" s="35"/>
      <c r="E47" s="359" t="str">
        <f>E9</f>
        <v>Z_15_065 - Výměna výplní otvorů budovy č.p. 97, Čechtín</v>
      </c>
      <c r="F47" s="345"/>
      <c r="G47" s="345"/>
      <c r="H47" s="345"/>
      <c r="I47" s="94"/>
      <c r="J47" s="35"/>
      <c r="K47" s="38"/>
    </row>
    <row r="48" spans="2:11" s="1" customFormat="1" ht="6.95" customHeight="1">
      <c r="B48" s="34"/>
      <c r="C48" s="35"/>
      <c r="D48" s="35"/>
      <c r="E48" s="35"/>
      <c r="F48" s="35"/>
      <c r="G48" s="35"/>
      <c r="H48" s="35"/>
      <c r="I48" s="94"/>
      <c r="J48" s="35"/>
      <c r="K48" s="38"/>
    </row>
    <row r="49" spans="2:47" s="1" customFormat="1" ht="18" customHeight="1">
      <c r="B49" s="34"/>
      <c r="C49" s="30" t="s">
        <v>23</v>
      </c>
      <c r="D49" s="35"/>
      <c r="E49" s="35"/>
      <c r="F49" s="28" t="str">
        <f>F12</f>
        <v>Čechtín</v>
      </c>
      <c r="G49" s="35"/>
      <c r="H49" s="35"/>
      <c r="I49" s="95" t="s">
        <v>25</v>
      </c>
      <c r="J49" s="96" t="str">
        <f>IF(J12="","",J12)</f>
        <v>2.9.2015</v>
      </c>
      <c r="K49" s="38"/>
    </row>
    <row r="50" spans="2:47" s="1" customFormat="1" ht="6.95" customHeight="1">
      <c r="B50" s="34"/>
      <c r="C50" s="35"/>
      <c r="D50" s="35"/>
      <c r="E50" s="35"/>
      <c r="F50" s="35"/>
      <c r="G50" s="35"/>
      <c r="H50" s="35"/>
      <c r="I50" s="94"/>
      <c r="J50" s="35"/>
      <c r="K50" s="38"/>
    </row>
    <row r="51" spans="2:47" s="1" customFormat="1" ht="15">
      <c r="B51" s="34"/>
      <c r="C51" s="30" t="s">
        <v>29</v>
      </c>
      <c r="D51" s="35"/>
      <c r="E51" s="35"/>
      <c r="F51" s="28" t="str">
        <f>E15</f>
        <v>ZD Podlesí, Čechtín</v>
      </c>
      <c r="G51" s="35"/>
      <c r="H51" s="35"/>
      <c r="I51" s="95" t="s">
        <v>35</v>
      </c>
      <c r="J51" s="28" t="str">
        <f>E21</f>
        <v xml:space="preserve"> </v>
      </c>
      <c r="K51" s="38"/>
    </row>
    <row r="52" spans="2:47" s="1" customFormat="1" ht="14.45" customHeight="1">
      <c r="B52" s="34"/>
      <c r="C52" s="30" t="s">
        <v>33</v>
      </c>
      <c r="D52" s="35"/>
      <c r="E52" s="35"/>
      <c r="F52" s="28" t="str">
        <f>IF(E18="","",E18)</f>
        <v/>
      </c>
      <c r="G52" s="35"/>
      <c r="H52" s="35"/>
      <c r="I52" s="94"/>
      <c r="J52" s="35"/>
      <c r="K52" s="38"/>
    </row>
    <row r="53" spans="2:47" s="1" customFormat="1" ht="10.35" customHeight="1">
      <c r="B53" s="34"/>
      <c r="C53" s="35"/>
      <c r="D53" s="35"/>
      <c r="E53" s="35"/>
      <c r="F53" s="35"/>
      <c r="G53" s="35"/>
      <c r="H53" s="35"/>
      <c r="I53" s="94"/>
      <c r="J53" s="35"/>
      <c r="K53" s="38"/>
    </row>
    <row r="54" spans="2:47" s="1" customFormat="1" ht="29.25" customHeight="1">
      <c r="B54" s="34"/>
      <c r="C54" s="118" t="s">
        <v>84</v>
      </c>
      <c r="D54" s="108"/>
      <c r="E54" s="108"/>
      <c r="F54" s="108"/>
      <c r="G54" s="108"/>
      <c r="H54" s="108"/>
      <c r="I54" s="119"/>
      <c r="J54" s="120" t="s">
        <v>85</v>
      </c>
      <c r="K54" s="121"/>
    </row>
    <row r="55" spans="2:47" s="1" customFormat="1" ht="10.35" customHeight="1">
      <c r="B55" s="34"/>
      <c r="C55" s="35"/>
      <c r="D55" s="35"/>
      <c r="E55" s="35"/>
      <c r="F55" s="35"/>
      <c r="G55" s="35"/>
      <c r="H55" s="35"/>
      <c r="I55" s="94"/>
      <c r="J55" s="35"/>
      <c r="K55" s="38"/>
    </row>
    <row r="56" spans="2:47" s="1" customFormat="1" ht="29.25" customHeight="1">
      <c r="B56" s="34"/>
      <c r="C56" s="122" t="s">
        <v>86</v>
      </c>
      <c r="D56" s="35"/>
      <c r="E56" s="35"/>
      <c r="F56" s="35"/>
      <c r="G56" s="35"/>
      <c r="H56" s="35"/>
      <c r="I56" s="94"/>
      <c r="J56" s="104">
        <f>J78</f>
        <v>0</v>
      </c>
      <c r="K56" s="38"/>
      <c r="AU56" s="17" t="s">
        <v>87</v>
      </c>
    </row>
    <row r="57" spans="2:47" s="7" customFormat="1" ht="24.95" customHeight="1">
      <c r="B57" s="123"/>
      <c r="C57" s="124"/>
      <c r="D57" s="125" t="s">
        <v>579</v>
      </c>
      <c r="E57" s="126"/>
      <c r="F57" s="126"/>
      <c r="G57" s="126"/>
      <c r="H57" s="126"/>
      <c r="I57" s="127"/>
      <c r="J57" s="128">
        <f>J79</f>
        <v>0</v>
      </c>
      <c r="K57" s="129"/>
    </row>
    <row r="58" spans="2:47" s="8" customFormat="1" ht="19.899999999999999" customHeight="1">
      <c r="B58" s="130"/>
      <c r="C58" s="131"/>
      <c r="D58" s="132" t="s">
        <v>580</v>
      </c>
      <c r="E58" s="133"/>
      <c r="F58" s="133"/>
      <c r="G58" s="133"/>
      <c r="H58" s="133"/>
      <c r="I58" s="134"/>
      <c r="J58" s="135">
        <f>J80</f>
        <v>0</v>
      </c>
      <c r="K58" s="136"/>
    </row>
    <row r="59" spans="2:47" s="1" customFormat="1" ht="21.75" customHeight="1">
      <c r="B59" s="34"/>
      <c r="C59" s="35"/>
      <c r="D59" s="35"/>
      <c r="E59" s="35"/>
      <c r="F59" s="35"/>
      <c r="G59" s="35"/>
      <c r="H59" s="35"/>
      <c r="I59" s="94"/>
      <c r="J59" s="35"/>
      <c r="K59" s="38"/>
    </row>
    <row r="60" spans="2:47" s="1" customFormat="1" ht="6.95" customHeight="1">
      <c r="B60" s="49"/>
      <c r="C60" s="50"/>
      <c r="D60" s="50"/>
      <c r="E60" s="50"/>
      <c r="F60" s="50"/>
      <c r="G60" s="50"/>
      <c r="H60" s="50"/>
      <c r="I60" s="115"/>
      <c r="J60" s="50"/>
      <c r="K60" s="51"/>
    </row>
    <row r="64" spans="2:47" s="1" customFormat="1" ht="6.95" customHeight="1">
      <c r="B64" s="52"/>
      <c r="C64" s="53"/>
      <c r="D64" s="53"/>
      <c r="E64" s="53"/>
      <c r="F64" s="53"/>
      <c r="G64" s="53"/>
      <c r="H64" s="53"/>
      <c r="I64" s="116"/>
      <c r="J64" s="53"/>
      <c r="K64" s="53"/>
      <c r="L64" s="34"/>
    </row>
    <row r="65" spans="2:63" s="1" customFormat="1" ht="36.950000000000003" customHeight="1">
      <c r="B65" s="34"/>
      <c r="C65" s="54" t="s">
        <v>100</v>
      </c>
      <c r="I65" s="137"/>
      <c r="L65" s="34"/>
    </row>
    <row r="66" spans="2:63" s="1" customFormat="1" ht="6.95" customHeight="1">
      <c r="B66" s="34"/>
      <c r="I66" s="137"/>
      <c r="L66" s="34"/>
    </row>
    <row r="67" spans="2:63" s="1" customFormat="1" ht="14.45" customHeight="1">
      <c r="B67" s="34"/>
      <c r="C67" s="56" t="s">
        <v>16</v>
      </c>
      <c r="I67" s="137"/>
      <c r="L67" s="34"/>
    </row>
    <row r="68" spans="2:63" s="1" customFormat="1" ht="22.5" customHeight="1">
      <c r="B68" s="34"/>
      <c r="E68" s="363" t="str">
        <f>E7</f>
        <v>Výměna výplní otvorů budovy č.p. 97, Čechtín</v>
      </c>
      <c r="F68" s="340"/>
      <c r="G68" s="340"/>
      <c r="H68" s="340"/>
      <c r="I68" s="137"/>
      <c r="L68" s="34"/>
    </row>
    <row r="69" spans="2:63" s="1" customFormat="1" ht="14.45" customHeight="1">
      <c r="B69" s="34"/>
      <c r="C69" s="56" t="s">
        <v>577</v>
      </c>
      <c r="I69" s="137"/>
      <c r="L69" s="34"/>
    </row>
    <row r="70" spans="2:63" s="1" customFormat="1" ht="23.25" customHeight="1">
      <c r="B70" s="34"/>
      <c r="E70" s="337" t="str">
        <f>E9</f>
        <v>Z_15_065 - Výměna výplní otvorů budovy č.p. 97, Čechtín</v>
      </c>
      <c r="F70" s="340"/>
      <c r="G70" s="340"/>
      <c r="H70" s="340"/>
      <c r="I70" s="137"/>
      <c r="L70" s="34"/>
    </row>
    <row r="71" spans="2:63" s="1" customFormat="1" ht="6.95" customHeight="1">
      <c r="B71" s="34"/>
      <c r="I71" s="137"/>
      <c r="L71" s="34"/>
    </row>
    <row r="72" spans="2:63" s="1" customFormat="1" ht="18" customHeight="1">
      <c r="B72" s="34"/>
      <c r="C72" s="56" t="s">
        <v>23</v>
      </c>
      <c r="F72" s="138" t="str">
        <f>F12</f>
        <v>Čechtín</v>
      </c>
      <c r="I72" s="139" t="s">
        <v>25</v>
      </c>
      <c r="J72" s="60" t="str">
        <f>IF(J12="","",J12)</f>
        <v>2.9.2015</v>
      </c>
      <c r="L72" s="34"/>
    </row>
    <row r="73" spans="2:63" s="1" customFormat="1" ht="6.95" customHeight="1">
      <c r="B73" s="34"/>
      <c r="I73" s="137"/>
      <c r="L73" s="34"/>
    </row>
    <row r="74" spans="2:63" s="1" customFormat="1" ht="15">
      <c r="B74" s="34"/>
      <c r="C74" s="56" t="s">
        <v>29</v>
      </c>
      <c r="F74" s="138" t="str">
        <f>E15</f>
        <v>ZD Podlesí, Čechtín</v>
      </c>
      <c r="I74" s="139" t="s">
        <v>35</v>
      </c>
      <c r="J74" s="138" t="str">
        <f>E21</f>
        <v xml:space="preserve"> </v>
      </c>
      <c r="L74" s="34"/>
    </row>
    <row r="75" spans="2:63" s="1" customFormat="1" ht="14.45" customHeight="1">
      <c r="B75" s="34"/>
      <c r="C75" s="56" t="s">
        <v>33</v>
      </c>
      <c r="F75" s="138" t="str">
        <f>IF(E18="","",E18)</f>
        <v/>
      </c>
      <c r="I75" s="137"/>
      <c r="L75" s="34"/>
    </row>
    <row r="76" spans="2:63" s="1" customFormat="1" ht="10.35" customHeight="1">
      <c r="B76" s="34"/>
      <c r="I76" s="137"/>
      <c r="L76" s="34"/>
    </row>
    <row r="77" spans="2:63" s="9" customFormat="1" ht="29.25" customHeight="1">
      <c r="B77" s="140"/>
      <c r="C77" s="141" t="s">
        <v>101</v>
      </c>
      <c r="D77" s="142" t="s">
        <v>58</v>
      </c>
      <c r="E77" s="142" t="s">
        <v>54</v>
      </c>
      <c r="F77" s="142" t="s">
        <v>102</v>
      </c>
      <c r="G77" s="142" t="s">
        <v>103</v>
      </c>
      <c r="H77" s="142" t="s">
        <v>104</v>
      </c>
      <c r="I77" s="143" t="s">
        <v>105</v>
      </c>
      <c r="J77" s="142" t="s">
        <v>85</v>
      </c>
      <c r="K77" s="144" t="s">
        <v>106</v>
      </c>
      <c r="L77" s="140"/>
      <c r="M77" s="67" t="s">
        <v>107</v>
      </c>
      <c r="N77" s="68" t="s">
        <v>43</v>
      </c>
      <c r="O77" s="68" t="s">
        <v>108</v>
      </c>
      <c r="P77" s="68" t="s">
        <v>109</v>
      </c>
      <c r="Q77" s="68" t="s">
        <v>110</v>
      </c>
      <c r="R77" s="68" t="s">
        <v>111</v>
      </c>
      <c r="S77" s="68" t="s">
        <v>112</v>
      </c>
      <c r="T77" s="69" t="s">
        <v>113</v>
      </c>
    </row>
    <row r="78" spans="2:63" s="1" customFormat="1" ht="29.25" customHeight="1">
      <c r="B78" s="34"/>
      <c r="C78" s="71" t="s">
        <v>86</v>
      </c>
      <c r="I78" s="137"/>
      <c r="J78" s="145">
        <f>BK78</f>
        <v>0</v>
      </c>
      <c r="L78" s="34"/>
      <c r="M78" s="70"/>
      <c r="N78" s="61"/>
      <c r="O78" s="61"/>
      <c r="P78" s="146">
        <f>P79</f>
        <v>0</v>
      </c>
      <c r="Q78" s="61"/>
      <c r="R78" s="146">
        <f>R79</f>
        <v>0</v>
      </c>
      <c r="S78" s="61"/>
      <c r="T78" s="147">
        <f>T79</f>
        <v>0</v>
      </c>
      <c r="AT78" s="17" t="s">
        <v>72</v>
      </c>
      <c r="AU78" s="17" t="s">
        <v>87</v>
      </c>
      <c r="BK78" s="148">
        <f>BK79</f>
        <v>0</v>
      </c>
    </row>
    <row r="79" spans="2:63" s="10" customFormat="1" ht="37.35" customHeight="1">
      <c r="B79" s="149"/>
      <c r="D79" s="150" t="s">
        <v>72</v>
      </c>
      <c r="E79" s="151" t="s">
        <v>581</v>
      </c>
      <c r="F79" s="151" t="s">
        <v>582</v>
      </c>
      <c r="I79" s="152"/>
      <c r="J79" s="153">
        <f>BK79</f>
        <v>0</v>
      </c>
      <c r="L79" s="149"/>
      <c r="M79" s="154"/>
      <c r="N79" s="155"/>
      <c r="O79" s="155"/>
      <c r="P79" s="156">
        <f>P80</f>
        <v>0</v>
      </c>
      <c r="Q79" s="155"/>
      <c r="R79" s="156">
        <f>R80</f>
        <v>0</v>
      </c>
      <c r="S79" s="155"/>
      <c r="T79" s="157">
        <f>T80</f>
        <v>0</v>
      </c>
      <c r="AR79" s="150" t="s">
        <v>158</v>
      </c>
      <c r="AT79" s="158" t="s">
        <v>72</v>
      </c>
      <c r="AU79" s="158" t="s">
        <v>73</v>
      </c>
      <c r="AY79" s="150" t="s">
        <v>116</v>
      </c>
      <c r="BK79" s="159">
        <f>BK80</f>
        <v>0</v>
      </c>
    </row>
    <row r="80" spans="2:63" s="10" customFormat="1" ht="19.899999999999999" customHeight="1">
      <c r="B80" s="149"/>
      <c r="D80" s="160" t="s">
        <v>72</v>
      </c>
      <c r="E80" s="161" t="s">
        <v>583</v>
      </c>
      <c r="F80" s="161" t="s">
        <v>584</v>
      </c>
      <c r="I80" s="152"/>
      <c r="J80" s="162">
        <f>BK80</f>
        <v>0</v>
      </c>
      <c r="L80" s="149"/>
      <c r="M80" s="154"/>
      <c r="N80" s="155"/>
      <c r="O80" s="155"/>
      <c r="P80" s="156">
        <f>SUM(P81:P82)</f>
        <v>0</v>
      </c>
      <c r="Q80" s="155"/>
      <c r="R80" s="156">
        <f>SUM(R81:R82)</f>
        <v>0</v>
      </c>
      <c r="S80" s="155"/>
      <c r="T80" s="157">
        <f>SUM(T81:T82)</f>
        <v>0</v>
      </c>
      <c r="AR80" s="150" t="s">
        <v>158</v>
      </c>
      <c r="AT80" s="158" t="s">
        <v>72</v>
      </c>
      <c r="AU80" s="158" t="s">
        <v>22</v>
      </c>
      <c r="AY80" s="150" t="s">
        <v>116</v>
      </c>
      <c r="BK80" s="159">
        <f>SUM(BK81:BK82)</f>
        <v>0</v>
      </c>
    </row>
    <row r="81" spans="2:65" s="1" customFormat="1" ht="22.5" customHeight="1">
      <c r="B81" s="163"/>
      <c r="C81" s="164" t="s">
        <v>22</v>
      </c>
      <c r="D81" s="164" t="s">
        <v>119</v>
      </c>
      <c r="E81" s="165" t="s">
        <v>585</v>
      </c>
      <c r="F81" s="166" t="s">
        <v>586</v>
      </c>
      <c r="G81" s="167" t="s">
        <v>587</v>
      </c>
      <c r="H81" s="227"/>
      <c r="I81" s="169"/>
      <c r="J81" s="170">
        <f>ROUND(I81*H81,2)</f>
        <v>0</v>
      </c>
      <c r="K81" s="166" t="s">
        <v>123</v>
      </c>
      <c r="L81" s="34"/>
      <c r="M81" s="171" t="s">
        <v>20</v>
      </c>
      <c r="N81" s="172" t="s">
        <v>44</v>
      </c>
      <c r="O81" s="35"/>
      <c r="P81" s="173">
        <f>O81*H81</f>
        <v>0</v>
      </c>
      <c r="Q81" s="173">
        <v>0</v>
      </c>
      <c r="R81" s="173">
        <f>Q81*H81</f>
        <v>0</v>
      </c>
      <c r="S81" s="173">
        <v>0</v>
      </c>
      <c r="T81" s="174">
        <f>S81*H81</f>
        <v>0</v>
      </c>
      <c r="AR81" s="17" t="s">
        <v>588</v>
      </c>
      <c r="AT81" s="17" t="s">
        <v>119</v>
      </c>
      <c r="AU81" s="17" t="s">
        <v>80</v>
      </c>
      <c r="AY81" s="17" t="s">
        <v>116</v>
      </c>
      <c r="BE81" s="175">
        <f>IF(N81="základní",J81,0)</f>
        <v>0</v>
      </c>
      <c r="BF81" s="175">
        <f>IF(N81="snížená",J81,0)</f>
        <v>0</v>
      </c>
      <c r="BG81" s="175">
        <f>IF(N81="zákl. přenesená",J81,0)</f>
        <v>0</v>
      </c>
      <c r="BH81" s="175">
        <f>IF(N81="sníž. přenesená",J81,0)</f>
        <v>0</v>
      </c>
      <c r="BI81" s="175">
        <f>IF(N81="nulová",J81,0)</f>
        <v>0</v>
      </c>
      <c r="BJ81" s="17" t="s">
        <v>22</v>
      </c>
      <c r="BK81" s="175">
        <f>ROUND(I81*H81,2)</f>
        <v>0</v>
      </c>
      <c r="BL81" s="17" t="s">
        <v>588</v>
      </c>
      <c r="BM81" s="17" t="s">
        <v>589</v>
      </c>
    </row>
    <row r="82" spans="2:65" s="1" customFormat="1">
      <c r="B82" s="34"/>
      <c r="D82" s="176" t="s">
        <v>126</v>
      </c>
      <c r="F82" s="177" t="s">
        <v>590</v>
      </c>
      <c r="I82" s="137"/>
      <c r="L82" s="34"/>
      <c r="M82" s="228"/>
      <c r="N82" s="229"/>
      <c r="O82" s="229"/>
      <c r="P82" s="229"/>
      <c r="Q82" s="229"/>
      <c r="R82" s="229"/>
      <c r="S82" s="229"/>
      <c r="T82" s="230"/>
      <c r="AT82" s="17" t="s">
        <v>126</v>
      </c>
      <c r="AU82" s="17" t="s">
        <v>80</v>
      </c>
    </row>
    <row r="83" spans="2:65" s="1" customFormat="1" ht="6.95" customHeight="1">
      <c r="B83" s="49"/>
      <c r="C83" s="50"/>
      <c r="D83" s="50"/>
      <c r="E83" s="50"/>
      <c r="F83" s="50"/>
      <c r="G83" s="50"/>
      <c r="H83" s="50"/>
      <c r="I83" s="115"/>
      <c r="J83" s="50"/>
      <c r="K83" s="50"/>
      <c r="L83" s="34"/>
    </row>
    <row r="390" spans="46:46">
      <c r="AT390" s="226"/>
    </row>
  </sheetData>
  <sheetProtection password="CC35" sheet="1" objects="1" scenarios="1" formatColumns="0" formatRows="0" sort="0" autoFilter="0"/>
  <autoFilter ref="C77:K77"/>
  <mergeCells count="9">
    <mergeCell ref="E70:H70"/>
    <mergeCell ref="G1:H1"/>
    <mergeCell ref="L2:V2"/>
    <mergeCell ref="E7:H7"/>
    <mergeCell ref="E9:H9"/>
    <mergeCell ref="E24:H24"/>
    <mergeCell ref="E45:H45"/>
    <mergeCell ref="E47:H47"/>
    <mergeCell ref="E68:H68"/>
  </mergeCells>
  <hyperlinks>
    <hyperlink ref="F1:G1" location="C2" tooltip="Krycí list soupisu" display="1) Krycí list soupisu"/>
    <hyperlink ref="G1:H1" location="C54" tooltip="Rekapitulace" display="2) Rekapitulace"/>
    <hyperlink ref="J1" location="C77" tooltip="Soupis prací" display="3) Soupis prací"/>
    <hyperlink ref="L1:V1" location="'Rekapitulace stavby'!C2" tooltip="Rekapitulace stavby" display="Rekapitulace stavby"/>
  </hyperlinks>
  <pageMargins left="0.58333331346511841" right="0.58333331346511841" top="0.58333331346511841" bottom="0.58333331346511841" header="0" footer="0"/>
  <pageSetup paperSize="9" fitToHeight="100" orientation="landscape" blackAndWhite="1" errors="blank"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sheetPr>
    <pageSetUpPr fitToPage="1"/>
  </sheetPr>
  <dimension ref="B1:K212"/>
  <sheetViews>
    <sheetView showGridLines="0" zoomScaleNormal="100" workbookViewId="0"/>
  </sheetViews>
  <sheetFormatPr defaultRowHeight="13.5"/>
  <cols>
    <col min="1" max="1" width="8.33203125" style="241" customWidth="1"/>
    <col min="2" max="2" width="1.6640625" style="241" customWidth="1"/>
    <col min="3" max="4" width="5" style="241" customWidth="1"/>
    <col min="5" max="5" width="11.6640625" style="241" customWidth="1"/>
    <col min="6" max="6" width="9.1640625" style="241" customWidth="1"/>
    <col min="7" max="7" width="5" style="241" customWidth="1"/>
    <col min="8" max="8" width="77.83203125" style="241" customWidth="1"/>
    <col min="9" max="10" width="20" style="241" customWidth="1"/>
    <col min="11" max="11" width="1.6640625" style="241" customWidth="1"/>
    <col min="12" max="16384" width="9.33203125" style="241"/>
  </cols>
  <sheetData>
    <row r="1" spans="2:11" ht="37.5" customHeight="1"/>
    <row r="2" spans="2:11" ht="7.5" customHeight="1">
      <c r="B2" s="242"/>
      <c r="C2" s="243"/>
      <c r="D2" s="243"/>
      <c r="E2" s="243"/>
      <c r="F2" s="243"/>
      <c r="G2" s="243"/>
      <c r="H2" s="243"/>
      <c r="I2" s="243"/>
      <c r="J2" s="243"/>
      <c r="K2" s="244"/>
    </row>
    <row r="3" spans="2:11" s="247" customFormat="1" ht="45" customHeight="1">
      <c r="B3" s="245"/>
      <c r="C3" s="366" t="s">
        <v>598</v>
      </c>
      <c r="D3" s="366"/>
      <c r="E3" s="366"/>
      <c r="F3" s="366"/>
      <c r="G3" s="366"/>
      <c r="H3" s="366"/>
      <c r="I3" s="366"/>
      <c r="J3" s="366"/>
      <c r="K3" s="246"/>
    </row>
    <row r="4" spans="2:11" ht="25.5" customHeight="1">
      <c r="B4" s="248"/>
      <c r="C4" s="371" t="s">
        <v>599</v>
      </c>
      <c r="D4" s="371"/>
      <c r="E4" s="371"/>
      <c r="F4" s="371"/>
      <c r="G4" s="371"/>
      <c r="H4" s="371"/>
      <c r="I4" s="371"/>
      <c r="J4" s="371"/>
      <c r="K4" s="249"/>
    </row>
    <row r="5" spans="2:11" ht="5.25" customHeight="1">
      <c r="B5" s="248"/>
      <c r="C5" s="250"/>
      <c r="D5" s="250"/>
      <c r="E5" s="250"/>
      <c r="F5" s="250"/>
      <c r="G5" s="250"/>
      <c r="H5" s="250"/>
      <c r="I5" s="250"/>
      <c r="J5" s="250"/>
      <c r="K5" s="249"/>
    </row>
    <row r="6" spans="2:11" ht="15" customHeight="1">
      <c r="B6" s="248"/>
      <c r="C6" s="368" t="s">
        <v>600</v>
      </c>
      <c r="D6" s="368"/>
      <c r="E6" s="368"/>
      <c r="F6" s="368"/>
      <c r="G6" s="368"/>
      <c r="H6" s="368"/>
      <c r="I6" s="368"/>
      <c r="J6" s="368"/>
      <c r="K6" s="249"/>
    </row>
    <row r="7" spans="2:11" ht="15" customHeight="1">
      <c r="B7" s="252"/>
      <c r="C7" s="368" t="s">
        <v>601</v>
      </c>
      <c r="D7" s="368"/>
      <c r="E7" s="368"/>
      <c r="F7" s="368"/>
      <c r="G7" s="368"/>
      <c r="H7" s="368"/>
      <c r="I7" s="368"/>
      <c r="J7" s="368"/>
      <c r="K7" s="249"/>
    </row>
    <row r="8" spans="2:11" ht="12.75" customHeight="1">
      <c r="B8" s="252"/>
      <c r="C8" s="251"/>
      <c r="D8" s="251"/>
      <c r="E8" s="251"/>
      <c r="F8" s="251"/>
      <c r="G8" s="251"/>
      <c r="H8" s="251"/>
      <c r="I8" s="251"/>
      <c r="J8" s="251"/>
      <c r="K8" s="249"/>
    </row>
    <row r="9" spans="2:11" ht="15" customHeight="1">
      <c r="B9" s="252"/>
      <c r="C9" s="368" t="s">
        <v>602</v>
      </c>
      <c r="D9" s="368"/>
      <c r="E9" s="368"/>
      <c r="F9" s="368"/>
      <c r="G9" s="368"/>
      <c r="H9" s="368"/>
      <c r="I9" s="368"/>
      <c r="J9" s="368"/>
      <c r="K9" s="249"/>
    </row>
    <row r="10" spans="2:11" ht="15" customHeight="1">
      <c r="B10" s="252"/>
      <c r="C10" s="251"/>
      <c r="D10" s="368" t="s">
        <v>603</v>
      </c>
      <c r="E10" s="368"/>
      <c r="F10" s="368"/>
      <c r="G10" s="368"/>
      <c r="H10" s="368"/>
      <c r="I10" s="368"/>
      <c r="J10" s="368"/>
      <c r="K10" s="249"/>
    </row>
    <row r="11" spans="2:11" ht="15" customHeight="1">
      <c r="B11" s="252"/>
      <c r="C11" s="253"/>
      <c r="D11" s="368" t="s">
        <v>604</v>
      </c>
      <c r="E11" s="368"/>
      <c r="F11" s="368"/>
      <c r="G11" s="368"/>
      <c r="H11" s="368"/>
      <c r="I11" s="368"/>
      <c r="J11" s="368"/>
      <c r="K11" s="249"/>
    </row>
    <row r="12" spans="2:11" ht="12.75" customHeight="1">
      <c r="B12" s="252"/>
      <c r="C12" s="253"/>
      <c r="D12" s="253"/>
      <c r="E12" s="253"/>
      <c r="F12" s="253"/>
      <c r="G12" s="253"/>
      <c r="H12" s="253"/>
      <c r="I12" s="253"/>
      <c r="J12" s="253"/>
      <c r="K12" s="249"/>
    </row>
    <row r="13" spans="2:11" ht="15" customHeight="1">
      <c r="B13" s="252"/>
      <c r="C13" s="253"/>
      <c r="D13" s="368" t="s">
        <v>605</v>
      </c>
      <c r="E13" s="368"/>
      <c r="F13" s="368"/>
      <c r="G13" s="368"/>
      <c r="H13" s="368"/>
      <c r="I13" s="368"/>
      <c r="J13" s="368"/>
      <c r="K13" s="249"/>
    </row>
    <row r="14" spans="2:11" ht="15" customHeight="1">
      <c r="B14" s="252"/>
      <c r="C14" s="253"/>
      <c r="D14" s="368" t="s">
        <v>606</v>
      </c>
      <c r="E14" s="368"/>
      <c r="F14" s="368"/>
      <c r="G14" s="368"/>
      <c r="H14" s="368"/>
      <c r="I14" s="368"/>
      <c r="J14" s="368"/>
      <c r="K14" s="249"/>
    </row>
    <row r="15" spans="2:11" ht="15" customHeight="1">
      <c r="B15" s="252"/>
      <c r="C15" s="253"/>
      <c r="D15" s="368" t="s">
        <v>607</v>
      </c>
      <c r="E15" s="368"/>
      <c r="F15" s="368"/>
      <c r="G15" s="368"/>
      <c r="H15" s="368"/>
      <c r="I15" s="368"/>
      <c r="J15" s="368"/>
      <c r="K15" s="249"/>
    </row>
    <row r="16" spans="2:11" ht="15" customHeight="1">
      <c r="B16" s="252"/>
      <c r="C16" s="253"/>
      <c r="D16" s="253"/>
      <c r="E16" s="254" t="s">
        <v>76</v>
      </c>
      <c r="F16" s="368" t="s">
        <v>608</v>
      </c>
      <c r="G16" s="368"/>
      <c r="H16" s="368"/>
      <c r="I16" s="368"/>
      <c r="J16" s="368"/>
      <c r="K16" s="249"/>
    </row>
    <row r="17" spans="2:11" ht="15" customHeight="1">
      <c r="B17" s="252"/>
      <c r="C17" s="253"/>
      <c r="D17" s="253"/>
      <c r="E17" s="254" t="s">
        <v>609</v>
      </c>
      <c r="F17" s="368" t="s">
        <v>610</v>
      </c>
      <c r="G17" s="368"/>
      <c r="H17" s="368"/>
      <c r="I17" s="368"/>
      <c r="J17" s="368"/>
      <c r="K17" s="249"/>
    </row>
    <row r="18" spans="2:11" ht="15" customHeight="1">
      <c r="B18" s="252"/>
      <c r="C18" s="253"/>
      <c r="D18" s="253"/>
      <c r="E18" s="254" t="s">
        <v>611</v>
      </c>
      <c r="F18" s="368" t="s">
        <v>612</v>
      </c>
      <c r="G18" s="368"/>
      <c r="H18" s="368"/>
      <c r="I18" s="368"/>
      <c r="J18" s="368"/>
      <c r="K18" s="249"/>
    </row>
    <row r="19" spans="2:11" ht="15" customHeight="1">
      <c r="B19" s="252"/>
      <c r="C19" s="253"/>
      <c r="D19" s="253"/>
      <c r="E19" s="254" t="s">
        <v>78</v>
      </c>
      <c r="F19" s="368" t="s">
        <v>613</v>
      </c>
      <c r="G19" s="368"/>
      <c r="H19" s="368"/>
      <c r="I19" s="368"/>
      <c r="J19" s="368"/>
      <c r="K19" s="249"/>
    </row>
    <row r="20" spans="2:11" ht="15" customHeight="1">
      <c r="B20" s="252"/>
      <c r="C20" s="253"/>
      <c r="D20" s="253"/>
      <c r="E20" s="254" t="s">
        <v>614</v>
      </c>
      <c r="F20" s="368" t="s">
        <v>615</v>
      </c>
      <c r="G20" s="368"/>
      <c r="H20" s="368"/>
      <c r="I20" s="368"/>
      <c r="J20" s="368"/>
      <c r="K20" s="249"/>
    </row>
    <row r="21" spans="2:11" ht="15" customHeight="1">
      <c r="B21" s="252"/>
      <c r="C21" s="253"/>
      <c r="D21" s="253"/>
      <c r="E21" s="254" t="s">
        <v>616</v>
      </c>
      <c r="F21" s="368" t="s">
        <v>617</v>
      </c>
      <c r="G21" s="368"/>
      <c r="H21" s="368"/>
      <c r="I21" s="368"/>
      <c r="J21" s="368"/>
      <c r="K21" s="249"/>
    </row>
    <row r="22" spans="2:11" ht="12.75" customHeight="1">
      <c r="B22" s="252"/>
      <c r="C22" s="253"/>
      <c r="D22" s="253"/>
      <c r="E22" s="253"/>
      <c r="F22" s="253"/>
      <c r="G22" s="253"/>
      <c r="H22" s="253"/>
      <c r="I22" s="253"/>
      <c r="J22" s="253"/>
      <c r="K22" s="249"/>
    </row>
    <row r="23" spans="2:11" ht="15" customHeight="1">
      <c r="B23" s="252"/>
      <c r="C23" s="368" t="s">
        <v>618</v>
      </c>
      <c r="D23" s="368"/>
      <c r="E23" s="368"/>
      <c r="F23" s="368"/>
      <c r="G23" s="368"/>
      <c r="H23" s="368"/>
      <c r="I23" s="368"/>
      <c r="J23" s="368"/>
      <c r="K23" s="249"/>
    </row>
    <row r="24" spans="2:11" ht="15" customHeight="1">
      <c r="B24" s="252"/>
      <c r="C24" s="368" t="s">
        <v>619</v>
      </c>
      <c r="D24" s="368"/>
      <c r="E24" s="368"/>
      <c r="F24" s="368"/>
      <c r="G24" s="368"/>
      <c r="H24" s="368"/>
      <c r="I24" s="368"/>
      <c r="J24" s="368"/>
      <c r="K24" s="249"/>
    </row>
    <row r="25" spans="2:11" ht="15" customHeight="1">
      <c r="B25" s="252"/>
      <c r="C25" s="251"/>
      <c r="D25" s="368" t="s">
        <v>620</v>
      </c>
      <c r="E25" s="368"/>
      <c r="F25" s="368"/>
      <c r="G25" s="368"/>
      <c r="H25" s="368"/>
      <c r="I25" s="368"/>
      <c r="J25" s="368"/>
      <c r="K25" s="249"/>
    </row>
    <row r="26" spans="2:11" ht="15" customHeight="1">
      <c r="B26" s="252"/>
      <c r="C26" s="253"/>
      <c r="D26" s="368" t="s">
        <v>621</v>
      </c>
      <c r="E26" s="368"/>
      <c r="F26" s="368"/>
      <c r="G26" s="368"/>
      <c r="H26" s="368"/>
      <c r="I26" s="368"/>
      <c r="J26" s="368"/>
      <c r="K26" s="249"/>
    </row>
    <row r="27" spans="2:11" ht="12.75" customHeight="1">
      <c r="B27" s="252"/>
      <c r="C27" s="253"/>
      <c r="D27" s="253"/>
      <c r="E27" s="253"/>
      <c r="F27" s="253"/>
      <c r="G27" s="253"/>
      <c r="H27" s="253"/>
      <c r="I27" s="253"/>
      <c r="J27" s="253"/>
      <c r="K27" s="249"/>
    </row>
    <row r="28" spans="2:11" ht="15" customHeight="1">
      <c r="B28" s="252"/>
      <c r="C28" s="253"/>
      <c r="D28" s="368" t="s">
        <v>622</v>
      </c>
      <c r="E28" s="368"/>
      <c r="F28" s="368"/>
      <c r="G28" s="368"/>
      <c r="H28" s="368"/>
      <c r="I28" s="368"/>
      <c r="J28" s="368"/>
      <c r="K28" s="249"/>
    </row>
    <row r="29" spans="2:11" ht="15" customHeight="1">
      <c r="B29" s="252"/>
      <c r="C29" s="253"/>
      <c r="D29" s="368" t="s">
        <v>623</v>
      </c>
      <c r="E29" s="368"/>
      <c r="F29" s="368"/>
      <c r="G29" s="368"/>
      <c r="H29" s="368"/>
      <c r="I29" s="368"/>
      <c r="J29" s="368"/>
      <c r="K29" s="249"/>
    </row>
    <row r="30" spans="2:11" ht="12.75" customHeight="1">
      <c r="B30" s="252"/>
      <c r="C30" s="253"/>
      <c r="D30" s="253"/>
      <c r="E30" s="253"/>
      <c r="F30" s="253"/>
      <c r="G30" s="253"/>
      <c r="H30" s="253"/>
      <c r="I30" s="253"/>
      <c r="J30" s="253"/>
      <c r="K30" s="249"/>
    </row>
    <row r="31" spans="2:11" ht="15" customHeight="1">
      <c r="B31" s="252"/>
      <c r="C31" s="253"/>
      <c r="D31" s="368" t="s">
        <v>624</v>
      </c>
      <c r="E31" s="368"/>
      <c r="F31" s="368"/>
      <c r="G31" s="368"/>
      <c r="H31" s="368"/>
      <c r="I31" s="368"/>
      <c r="J31" s="368"/>
      <c r="K31" s="249"/>
    </row>
    <row r="32" spans="2:11" ht="15" customHeight="1">
      <c r="B32" s="252"/>
      <c r="C32" s="253"/>
      <c r="D32" s="368" t="s">
        <v>625</v>
      </c>
      <c r="E32" s="368"/>
      <c r="F32" s="368"/>
      <c r="G32" s="368"/>
      <c r="H32" s="368"/>
      <c r="I32" s="368"/>
      <c r="J32" s="368"/>
      <c r="K32" s="249"/>
    </row>
    <row r="33" spans="2:11" ht="15" customHeight="1">
      <c r="B33" s="252"/>
      <c r="C33" s="253"/>
      <c r="D33" s="368" t="s">
        <v>626</v>
      </c>
      <c r="E33" s="368"/>
      <c r="F33" s="368"/>
      <c r="G33" s="368"/>
      <c r="H33" s="368"/>
      <c r="I33" s="368"/>
      <c r="J33" s="368"/>
      <c r="K33" s="249"/>
    </row>
    <row r="34" spans="2:11" ht="15" customHeight="1">
      <c r="B34" s="252"/>
      <c r="C34" s="253"/>
      <c r="D34" s="251"/>
      <c r="E34" s="255" t="s">
        <v>101</v>
      </c>
      <c r="F34" s="251"/>
      <c r="G34" s="368" t="s">
        <v>627</v>
      </c>
      <c r="H34" s="368"/>
      <c r="I34" s="368"/>
      <c r="J34" s="368"/>
      <c r="K34" s="249"/>
    </row>
    <row r="35" spans="2:11" ht="30.75" customHeight="1">
      <c r="B35" s="252"/>
      <c r="C35" s="253"/>
      <c r="D35" s="251"/>
      <c r="E35" s="255" t="s">
        <v>628</v>
      </c>
      <c r="F35" s="251"/>
      <c r="G35" s="368" t="s">
        <v>629</v>
      </c>
      <c r="H35" s="368"/>
      <c r="I35" s="368"/>
      <c r="J35" s="368"/>
      <c r="K35" s="249"/>
    </row>
    <row r="36" spans="2:11" ht="15" customHeight="1">
      <c r="B36" s="252"/>
      <c r="C36" s="253"/>
      <c r="D36" s="251"/>
      <c r="E36" s="255" t="s">
        <v>54</v>
      </c>
      <c r="F36" s="251"/>
      <c r="G36" s="368" t="s">
        <v>630</v>
      </c>
      <c r="H36" s="368"/>
      <c r="I36" s="368"/>
      <c r="J36" s="368"/>
      <c r="K36" s="249"/>
    </row>
    <row r="37" spans="2:11" ht="15" customHeight="1">
      <c r="B37" s="252"/>
      <c r="C37" s="253"/>
      <c r="D37" s="251"/>
      <c r="E37" s="255" t="s">
        <v>102</v>
      </c>
      <c r="F37" s="251"/>
      <c r="G37" s="368" t="s">
        <v>631</v>
      </c>
      <c r="H37" s="368"/>
      <c r="I37" s="368"/>
      <c r="J37" s="368"/>
      <c r="K37" s="249"/>
    </row>
    <row r="38" spans="2:11" ht="15" customHeight="1">
      <c r="B38" s="252"/>
      <c r="C38" s="253"/>
      <c r="D38" s="251"/>
      <c r="E38" s="255" t="s">
        <v>103</v>
      </c>
      <c r="F38" s="251"/>
      <c r="G38" s="368" t="s">
        <v>632</v>
      </c>
      <c r="H38" s="368"/>
      <c r="I38" s="368"/>
      <c r="J38" s="368"/>
      <c r="K38" s="249"/>
    </row>
    <row r="39" spans="2:11" ht="15" customHeight="1">
      <c r="B39" s="252"/>
      <c r="C39" s="253"/>
      <c r="D39" s="251"/>
      <c r="E39" s="255" t="s">
        <v>104</v>
      </c>
      <c r="F39" s="251"/>
      <c r="G39" s="368" t="s">
        <v>633</v>
      </c>
      <c r="H39" s="368"/>
      <c r="I39" s="368"/>
      <c r="J39" s="368"/>
      <c r="K39" s="249"/>
    </row>
    <row r="40" spans="2:11" ht="15" customHeight="1">
      <c r="B40" s="252"/>
      <c r="C40" s="253"/>
      <c r="D40" s="251"/>
      <c r="E40" s="255" t="s">
        <v>634</v>
      </c>
      <c r="F40" s="251"/>
      <c r="G40" s="368" t="s">
        <v>635</v>
      </c>
      <c r="H40" s="368"/>
      <c r="I40" s="368"/>
      <c r="J40" s="368"/>
      <c r="K40" s="249"/>
    </row>
    <row r="41" spans="2:11" ht="15" customHeight="1">
      <c r="B41" s="252"/>
      <c r="C41" s="253"/>
      <c r="D41" s="251"/>
      <c r="E41" s="255"/>
      <c r="F41" s="251"/>
      <c r="G41" s="368" t="s">
        <v>636</v>
      </c>
      <c r="H41" s="368"/>
      <c r="I41" s="368"/>
      <c r="J41" s="368"/>
      <c r="K41" s="249"/>
    </row>
    <row r="42" spans="2:11" ht="15" customHeight="1">
      <c r="B42" s="252"/>
      <c r="C42" s="253"/>
      <c r="D42" s="251"/>
      <c r="E42" s="255" t="s">
        <v>637</v>
      </c>
      <c r="F42" s="251"/>
      <c r="G42" s="368" t="s">
        <v>638</v>
      </c>
      <c r="H42" s="368"/>
      <c r="I42" s="368"/>
      <c r="J42" s="368"/>
      <c r="K42" s="249"/>
    </row>
    <row r="43" spans="2:11" ht="15" customHeight="1">
      <c r="B43" s="252"/>
      <c r="C43" s="253"/>
      <c r="D43" s="251"/>
      <c r="E43" s="255" t="s">
        <v>106</v>
      </c>
      <c r="F43" s="251"/>
      <c r="G43" s="368" t="s">
        <v>639</v>
      </c>
      <c r="H43" s="368"/>
      <c r="I43" s="368"/>
      <c r="J43" s="368"/>
      <c r="K43" s="249"/>
    </row>
    <row r="44" spans="2:11" ht="12.75" customHeight="1">
      <c r="B44" s="252"/>
      <c r="C44" s="253"/>
      <c r="D44" s="251"/>
      <c r="E44" s="251"/>
      <c r="F44" s="251"/>
      <c r="G44" s="251"/>
      <c r="H44" s="251"/>
      <c r="I44" s="251"/>
      <c r="J44" s="251"/>
      <c r="K44" s="249"/>
    </row>
    <row r="45" spans="2:11" ht="15" customHeight="1">
      <c r="B45" s="252"/>
      <c r="C45" s="253"/>
      <c r="D45" s="368" t="s">
        <v>640</v>
      </c>
      <c r="E45" s="368"/>
      <c r="F45" s="368"/>
      <c r="G45" s="368"/>
      <c r="H45" s="368"/>
      <c r="I45" s="368"/>
      <c r="J45" s="368"/>
      <c r="K45" s="249"/>
    </row>
    <row r="46" spans="2:11" ht="15" customHeight="1">
      <c r="B46" s="252"/>
      <c r="C46" s="253"/>
      <c r="D46" s="253"/>
      <c r="E46" s="368" t="s">
        <v>641</v>
      </c>
      <c r="F46" s="368"/>
      <c r="G46" s="368"/>
      <c r="H46" s="368"/>
      <c r="I46" s="368"/>
      <c r="J46" s="368"/>
      <c r="K46" s="249"/>
    </row>
    <row r="47" spans="2:11" ht="15" customHeight="1">
      <c r="B47" s="252"/>
      <c r="C47" s="253"/>
      <c r="D47" s="253"/>
      <c r="E47" s="368" t="s">
        <v>642</v>
      </c>
      <c r="F47" s="368"/>
      <c r="G47" s="368"/>
      <c r="H47" s="368"/>
      <c r="I47" s="368"/>
      <c r="J47" s="368"/>
      <c r="K47" s="249"/>
    </row>
    <row r="48" spans="2:11" ht="15" customHeight="1">
      <c r="B48" s="252"/>
      <c r="C48" s="253"/>
      <c r="D48" s="253"/>
      <c r="E48" s="368" t="s">
        <v>643</v>
      </c>
      <c r="F48" s="368"/>
      <c r="G48" s="368"/>
      <c r="H48" s="368"/>
      <c r="I48" s="368"/>
      <c r="J48" s="368"/>
      <c r="K48" s="249"/>
    </row>
    <row r="49" spans="2:11" ht="15" customHeight="1">
      <c r="B49" s="252"/>
      <c r="C49" s="253"/>
      <c r="D49" s="368" t="s">
        <v>644</v>
      </c>
      <c r="E49" s="368"/>
      <c r="F49" s="368"/>
      <c r="G49" s="368"/>
      <c r="H49" s="368"/>
      <c r="I49" s="368"/>
      <c r="J49" s="368"/>
      <c r="K49" s="249"/>
    </row>
    <row r="50" spans="2:11" ht="25.5" customHeight="1">
      <c r="B50" s="248"/>
      <c r="C50" s="371" t="s">
        <v>645</v>
      </c>
      <c r="D50" s="371"/>
      <c r="E50" s="371"/>
      <c r="F50" s="371"/>
      <c r="G50" s="371"/>
      <c r="H50" s="371"/>
      <c r="I50" s="371"/>
      <c r="J50" s="371"/>
      <c r="K50" s="249"/>
    </row>
    <row r="51" spans="2:11" ht="5.25" customHeight="1">
      <c r="B51" s="248"/>
      <c r="C51" s="250"/>
      <c r="D51" s="250"/>
      <c r="E51" s="250"/>
      <c r="F51" s="250"/>
      <c r="G51" s="250"/>
      <c r="H51" s="250"/>
      <c r="I51" s="250"/>
      <c r="J51" s="250"/>
      <c r="K51" s="249"/>
    </row>
    <row r="52" spans="2:11" ht="15" customHeight="1">
      <c r="B52" s="248"/>
      <c r="C52" s="368" t="s">
        <v>646</v>
      </c>
      <c r="D52" s="368"/>
      <c r="E52" s="368"/>
      <c r="F52" s="368"/>
      <c r="G52" s="368"/>
      <c r="H52" s="368"/>
      <c r="I52" s="368"/>
      <c r="J52" s="368"/>
      <c r="K52" s="249"/>
    </row>
    <row r="53" spans="2:11" ht="15" customHeight="1">
      <c r="B53" s="248"/>
      <c r="C53" s="368" t="s">
        <v>647</v>
      </c>
      <c r="D53" s="368"/>
      <c r="E53" s="368"/>
      <c r="F53" s="368"/>
      <c r="G53" s="368"/>
      <c r="H53" s="368"/>
      <c r="I53" s="368"/>
      <c r="J53" s="368"/>
      <c r="K53" s="249"/>
    </row>
    <row r="54" spans="2:11" ht="12.75" customHeight="1">
      <c r="B54" s="248"/>
      <c r="C54" s="251"/>
      <c r="D54" s="251"/>
      <c r="E54" s="251"/>
      <c r="F54" s="251"/>
      <c r="G54" s="251"/>
      <c r="H54" s="251"/>
      <c r="I54" s="251"/>
      <c r="J54" s="251"/>
      <c r="K54" s="249"/>
    </row>
    <row r="55" spans="2:11" ht="15" customHeight="1">
      <c r="B55" s="248"/>
      <c r="C55" s="368" t="s">
        <v>648</v>
      </c>
      <c r="D55" s="368"/>
      <c r="E55" s="368"/>
      <c r="F55" s="368"/>
      <c r="G55" s="368"/>
      <c r="H55" s="368"/>
      <c r="I55" s="368"/>
      <c r="J55" s="368"/>
      <c r="K55" s="249"/>
    </row>
    <row r="56" spans="2:11" ht="15" customHeight="1">
      <c r="B56" s="248"/>
      <c r="C56" s="253"/>
      <c r="D56" s="368" t="s">
        <v>649</v>
      </c>
      <c r="E56" s="368"/>
      <c r="F56" s="368"/>
      <c r="G56" s="368"/>
      <c r="H56" s="368"/>
      <c r="I56" s="368"/>
      <c r="J56" s="368"/>
      <c r="K56" s="249"/>
    </row>
    <row r="57" spans="2:11" ht="15" customHeight="1">
      <c r="B57" s="248"/>
      <c r="C57" s="253"/>
      <c r="D57" s="368" t="s">
        <v>650</v>
      </c>
      <c r="E57" s="368"/>
      <c r="F57" s="368"/>
      <c r="G57" s="368"/>
      <c r="H57" s="368"/>
      <c r="I57" s="368"/>
      <c r="J57" s="368"/>
      <c r="K57" s="249"/>
    </row>
    <row r="58" spans="2:11" ht="15" customHeight="1">
      <c r="B58" s="248"/>
      <c r="C58" s="253"/>
      <c r="D58" s="368" t="s">
        <v>651</v>
      </c>
      <c r="E58" s="368"/>
      <c r="F58" s="368"/>
      <c r="G58" s="368"/>
      <c r="H58" s="368"/>
      <c r="I58" s="368"/>
      <c r="J58" s="368"/>
      <c r="K58" s="249"/>
    </row>
    <row r="59" spans="2:11" ht="15" customHeight="1">
      <c r="B59" s="248"/>
      <c r="C59" s="253"/>
      <c r="D59" s="368" t="s">
        <v>652</v>
      </c>
      <c r="E59" s="368"/>
      <c r="F59" s="368"/>
      <c r="G59" s="368"/>
      <c r="H59" s="368"/>
      <c r="I59" s="368"/>
      <c r="J59" s="368"/>
      <c r="K59" s="249"/>
    </row>
    <row r="60" spans="2:11" ht="15" customHeight="1">
      <c r="B60" s="248"/>
      <c r="C60" s="253"/>
      <c r="D60" s="370" t="s">
        <v>653</v>
      </c>
      <c r="E60" s="370"/>
      <c r="F60" s="370"/>
      <c r="G60" s="370"/>
      <c r="H60" s="370"/>
      <c r="I60" s="370"/>
      <c r="J60" s="370"/>
      <c r="K60" s="249"/>
    </row>
    <row r="61" spans="2:11" ht="15" customHeight="1">
      <c r="B61" s="248"/>
      <c r="C61" s="253"/>
      <c r="D61" s="368" t="s">
        <v>654</v>
      </c>
      <c r="E61" s="368"/>
      <c r="F61" s="368"/>
      <c r="G61" s="368"/>
      <c r="H61" s="368"/>
      <c r="I61" s="368"/>
      <c r="J61" s="368"/>
      <c r="K61" s="249"/>
    </row>
    <row r="62" spans="2:11" ht="12.75" customHeight="1">
      <c r="B62" s="248"/>
      <c r="C62" s="253"/>
      <c r="D62" s="253"/>
      <c r="E62" s="256"/>
      <c r="F62" s="253"/>
      <c r="G62" s="253"/>
      <c r="H62" s="253"/>
      <c r="I62" s="253"/>
      <c r="J62" s="253"/>
      <c r="K62" s="249"/>
    </row>
    <row r="63" spans="2:11" ht="15" customHeight="1">
      <c r="B63" s="248"/>
      <c r="C63" s="253"/>
      <c r="D63" s="368" t="s">
        <v>655</v>
      </c>
      <c r="E63" s="368"/>
      <c r="F63" s="368"/>
      <c r="G63" s="368"/>
      <c r="H63" s="368"/>
      <c r="I63" s="368"/>
      <c r="J63" s="368"/>
      <c r="K63" s="249"/>
    </row>
    <row r="64" spans="2:11" ht="15" customHeight="1">
      <c r="B64" s="248"/>
      <c r="C64" s="253"/>
      <c r="D64" s="370" t="s">
        <v>656</v>
      </c>
      <c r="E64" s="370"/>
      <c r="F64" s="370"/>
      <c r="G64" s="370"/>
      <c r="H64" s="370"/>
      <c r="I64" s="370"/>
      <c r="J64" s="370"/>
      <c r="K64" s="249"/>
    </row>
    <row r="65" spans="2:11" ht="15" customHeight="1">
      <c r="B65" s="248"/>
      <c r="C65" s="253"/>
      <c r="D65" s="368" t="s">
        <v>657</v>
      </c>
      <c r="E65" s="368"/>
      <c r="F65" s="368"/>
      <c r="G65" s="368"/>
      <c r="H65" s="368"/>
      <c r="I65" s="368"/>
      <c r="J65" s="368"/>
      <c r="K65" s="249"/>
    </row>
    <row r="66" spans="2:11" ht="15" customHeight="1">
      <c r="B66" s="248"/>
      <c r="C66" s="253"/>
      <c r="D66" s="368" t="s">
        <v>658</v>
      </c>
      <c r="E66" s="368"/>
      <c r="F66" s="368"/>
      <c r="G66" s="368"/>
      <c r="H66" s="368"/>
      <c r="I66" s="368"/>
      <c r="J66" s="368"/>
      <c r="K66" s="249"/>
    </row>
    <row r="67" spans="2:11" ht="15" customHeight="1">
      <c r="B67" s="248"/>
      <c r="C67" s="253"/>
      <c r="D67" s="368" t="s">
        <v>659</v>
      </c>
      <c r="E67" s="368"/>
      <c r="F67" s="368"/>
      <c r="G67" s="368"/>
      <c r="H67" s="368"/>
      <c r="I67" s="368"/>
      <c r="J67" s="368"/>
      <c r="K67" s="249"/>
    </row>
    <row r="68" spans="2:11" ht="15" customHeight="1">
      <c r="B68" s="248"/>
      <c r="C68" s="253"/>
      <c r="D68" s="368" t="s">
        <v>660</v>
      </c>
      <c r="E68" s="368"/>
      <c r="F68" s="368"/>
      <c r="G68" s="368"/>
      <c r="H68" s="368"/>
      <c r="I68" s="368"/>
      <c r="J68" s="368"/>
      <c r="K68" s="249"/>
    </row>
    <row r="69" spans="2:11" ht="12.75" customHeight="1">
      <c r="B69" s="257"/>
      <c r="C69" s="258"/>
      <c r="D69" s="258"/>
      <c r="E69" s="258"/>
      <c r="F69" s="258"/>
      <c r="G69" s="258"/>
      <c r="H69" s="258"/>
      <c r="I69" s="258"/>
      <c r="J69" s="258"/>
      <c r="K69" s="259"/>
    </row>
    <row r="70" spans="2:11" ht="18.75" customHeight="1">
      <c r="B70" s="260"/>
      <c r="C70" s="260"/>
      <c r="D70" s="260"/>
      <c r="E70" s="260"/>
      <c r="F70" s="260"/>
      <c r="G70" s="260"/>
      <c r="H70" s="260"/>
      <c r="I70" s="260"/>
      <c r="J70" s="260"/>
      <c r="K70" s="261"/>
    </row>
    <row r="71" spans="2:11" ht="18.75" customHeight="1">
      <c r="B71" s="261"/>
      <c r="C71" s="261"/>
      <c r="D71" s="261"/>
      <c r="E71" s="261"/>
      <c r="F71" s="261"/>
      <c r="G71" s="261"/>
      <c r="H71" s="261"/>
      <c r="I71" s="261"/>
      <c r="J71" s="261"/>
      <c r="K71" s="261"/>
    </row>
    <row r="72" spans="2:11" ht="7.5" customHeight="1">
      <c r="B72" s="262"/>
      <c r="C72" s="263"/>
      <c r="D72" s="263"/>
      <c r="E72" s="263"/>
      <c r="F72" s="263"/>
      <c r="G72" s="263"/>
      <c r="H72" s="263"/>
      <c r="I72" s="263"/>
      <c r="J72" s="263"/>
      <c r="K72" s="264"/>
    </row>
    <row r="73" spans="2:11" ht="45" customHeight="1">
      <c r="B73" s="265"/>
      <c r="C73" s="369" t="s">
        <v>597</v>
      </c>
      <c r="D73" s="369"/>
      <c r="E73" s="369"/>
      <c r="F73" s="369"/>
      <c r="G73" s="369"/>
      <c r="H73" s="369"/>
      <c r="I73" s="369"/>
      <c r="J73" s="369"/>
      <c r="K73" s="266"/>
    </row>
    <row r="74" spans="2:11" ht="17.25" customHeight="1">
      <c r="B74" s="265"/>
      <c r="C74" s="267" t="s">
        <v>661</v>
      </c>
      <c r="D74" s="267"/>
      <c r="E74" s="267"/>
      <c r="F74" s="267" t="s">
        <v>662</v>
      </c>
      <c r="G74" s="268"/>
      <c r="H74" s="267" t="s">
        <v>102</v>
      </c>
      <c r="I74" s="267" t="s">
        <v>58</v>
      </c>
      <c r="J74" s="267" t="s">
        <v>663</v>
      </c>
      <c r="K74" s="266"/>
    </row>
    <row r="75" spans="2:11" ht="17.25" customHeight="1">
      <c r="B75" s="265"/>
      <c r="C75" s="269" t="s">
        <v>664</v>
      </c>
      <c r="D75" s="269"/>
      <c r="E75" s="269"/>
      <c r="F75" s="270" t="s">
        <v>665</v>
      </c>
      <c r="G75" s="271"/>
      <c r="H75" s="269"/>
      <c r="I75" s="269"/>
      <c r="J75" s="269" t="s">
        <v>666</v>
      </c>
      <c r="K75" s="266"/>
    </row>
    <row r="76" spans="2:11" ht="5.25" customHeight="1">
      <c r="B76" s="265"/>
      <c r="C76" s="272"/>
      <c r="D76" s="272"/>
      <c r="E76" s="272"/>
      <c r="F76" s="272"/>
      <c r="G76" s="273"/>
      <c r="H76" s="272"/>
      <c r="I76" s="272"/>
      <c r="J76" s="272"/>
      <c r="K76" s="266"/>
    </row>
    <row r="77" spans="2:11" ht="15" customHeight="1">
      <c r="B77" s="265"/>
      <c r="C77" s="255" t="s">
        <v>54</v>
      </c>
      <c r="D77" s="272"/>
      <c r="E77" s="272"/>
      <c r="F77" s="274" t="s">
        <v>667</v>
      </c>
      <c r="G77" s="273"/>
      <c r="H77" s="255" t="s">
        <v>668</v>
      </c>
      <c r="I77" s="255" t="s">
        <v>669</v>
      </c>
      <c r="J77" s="255">
        <v>20</v>
      </c>
      <c r="K77" s="266"/>
    </row>
    <row r="78" spans="2:11" ht="15" customHeight="1">
      <c r="B78" s="265"/>
      <c r="C78" s="255" t="s">
        <v>670</v>
      </c>
      <c r="D78" s="255"/>
      <c r="E78" s="255"/>
      <c r="F78" s="274" t="s">
        <v>667</v>
      </c>
      <c r="G78" s="273"/>
      <c r="H78" s="255" t="s">
        <v>671</v>
      </c>
      <c r="I78" s="255" t="s">
        <v>669</v>
      </c>
      <c r="J78" s="255">
        <v>120</v>
      </c>
      <c r="K78" s="266"/>
    </row>
    <row r="79" spans="2:11" ht="15" customHeight="1">
      <c r="B79" s="275"/>
      <c r="C79" s="255" t="s">
        <v>672</v>
      </c>
      <c r="D79" s="255"/>
      <c r="E79" s="255"/>
      <c r="F79" s="274" t="s">
        <v>673</v>
      </c>
      <c r="G79" s="273"/>
      <c r="H79" s="255" t="s">
        <v>674</v>
      </c>
      <c r="I79" s="255" t="s">
        <v>669</v>
      </c>
      <c r="J79" s="255">
        <v>50</v>
      </c>
      <c r="K79" s="266"/>
    </row>
    <row r="80" spans="2:11" ht="15" customHeight="1">
      <c r="B80" s="275"/>
      <c r="C80" s="255" t="s">
        <v>675</v>
      </c>
      <c r="D80" s="255"/>
      <c r="E80" s="255"/>
      <c r="F80" s="274" t="s">
        <v>667</v>
      </c>
      <c r="G80" s="273"/>
      <c r="H80" s="255" t="s">
        <v>676</v>
      </c>
      <c r="I80" s="255" t="s">
        <v>677</v>
      </c>
      <c r="J80" s="255"/>
      <c r="K80" s="266"/>
    </row>
    <row r="81" spans="2:11" ht="15" customHeight="1">
      <c r="B81" s="275"/>
      <c r="C81" s="276" t="s">
        <v>678</v>
      </c>
      <c r="D81" s="276"/>
      <c r="E81" s="276"/>
      <c r="F81" s="277" t="s">
        <v>673</v>
      </c>
      <c r="G81" s="276"/>
      <c r="H81" s="276" t="s">
        <v>679</v>
      </c>
      <c r="I81" s="276" t="s">
        <v>669</v>
      </c>
      <c r="J81" s="276">
        <v>15</v>
      </c>
      <c r="K81" s="266"/>
    </row>
    <row r="82" spans="2:11" ht="15" customHeight="1">
      <c r="B82" s="275"/>
      <c r="C82" s="276" t="s">
        <v>680</v>
      </c>
      <c r="D82" s="276"/>
      <c r="E82" s="276"/>
      <c r="F82" s="277" t="s">
        <v>673</v>
      </c>
      <c r="G82" s="276"/>
      <c r="H82" s="276" t="s">
        <v>681</v>
      </c>
      <c r="I82" s="276" t="s">
        <v>669</v>
      </c>
      <c r="J82" s="276">
        <v>15</v>
      </c>
      <c r="K82" s="266"/>
    </row>
    <row r="83" spans="2:11" ht="15" customHeight="1">
      <c r="B83" s="275"/>
      <c r="C83" s="276" t="s">
        <v>682</v>
      </c>
      <c r="D83" s="276"/>
      <c r="E83" s="276"/>
      <c r="F83" s="277" t="s">
        <v>673</v>
      </c>
      <c r="G83" s="276"/>
      <c r="H83" s="276" t="s">
        <v>683</v>
      </c>
      <c r="I83" s="276" t="s">
        <v>669</v>
      </c>
      <c r="J83" s="276">
        <v>20</v>
      </c>
      <c r="K83" s="266"/>
    </row>
    <row r="84" spans="2:11" ht="15" customHeight="1">
      <c r="B84" s="275"/>
      <c r="C84" s="276" t="s">
        <v>684</v>
      </c>
      <c r="D84" s="276"/>
      <c r="E84" s="276"/>
      <c r="F84" s="277" t="s">
        <v>673</v>
      </c>
      <c r="G84" s="276"/>
      <c r="H84" s="276" t="s">
        <v>685</v>
      </c>
      <c r="I84" s="276" t="s">
        <v>669</v>
      </c>
      <c r="J84" s="276">
        <v>20</v>
      </c>
      <c r="K84" s="266"/>
    </row>
    <row r="85" spans="2:11" ht="15" customHeight="1">
      <c r="B85" s="275"/>
      <c r="C85" s="255" t="s">
        <v>686</v>
      </c>
      <c r="D85" s="255"/>
      <c r="E85" s="255"/>
      <c r="F85" s="274" t="s">
        <v>673</v>
      </c>
      <c r="G85" s="273"/>
      <c r="H85" s="255" t="s">
        <v>687</v>
      </c>
      <c r="I85" s="255" t="s">
        <v>669</v>
      </c>
      <c r="J85" s="255">
        <v>50</v>
      </c>
      <c r="K85" s="266"/>
    </row>
    <row r="86" spans="2:11" ht="15" customHeight="1">
      <c r="B86" s="275"/>
      <c r="C86" s="255" t="s">
        <v>688</v>
      </c>
      <c r="D86" s="255"/>
      <c r="E86" s="255"/>
      <c r="F86" s="274" t="s">
        <v>673</v>
      </c>
      <c r="G86" s="273"/>
      <c r="H86" s="255" t="s">
        <v>689</v>
      </c>
      <c r="I86" s="255" t="s">
        <v>669</v>
      </c>
      <c r="J86" s="255">
        <v>20</v>
      </c>
      <c r="K86" s="266"/>
    </row>
    <row r="87" spans="2:11" ht="15" customHeight="1">
      <c r="B87" s="275"/>
      <c r="C87" s="255" t="s">
        <v>690</v>
      </c>
      <c r="D87" s="255"/>
      <c r="E87" s="255"/>
      <c r="F87" s="274" t="s">
        <v>673</v>
      </c>
      <c r="G87" s="273"/>
      <c r="H87" s="255" t="s">
        <v>691</v>
      </c>
      <c r="I87" s="255" t="s">
        <v>669</v>
      </c>
      <c r="J87" s="255">
        <v>20</v>
      </c>
      <c r="K87" s="266"/>
    </row>
    <row r="88" spans="2:11" ht="15" customHeight="1">
      <c r="B88" s="275"/>
      <c r="C88" s="255" t="s">
        <v>692</v>
      </c>
      <c r="D88" s="255"/>
      <c r="E88" s="255"/>
      <c r="F88" s="274" t="s">
        <v>673</v>
      </c>
      <c r="G88" s="273"/>
      <c r="H88" s="255" t="s">
        <v>693</v>
      </c>
      <c r="I88" s="255" t="s">
        <v>669</v>
      </c>
      <c r="J88" s="255">
        <v>50</v>
      </c>
      <c r="K88" s="266"/>
    </row>
    <row r="89" spans="2:11" ht="15" customHeight="1">
      <c r="B89" s="275"/>
      <c r="C89" s="255" t="s">
        <v>694</v>
      </c>
      <c r="D89" s="255"/>
      <c r="E89" s="255"/>
      <c r="F89" s="274" t="s">
        <v>673</v>
      </c>
      <c r="G89" s="273"/>
      <c r="H89" s="255" t="s">
        <v>694</v>
      </c>
      <c r="I89" s="255" t="s">
        <v>669</v>
      </c>
      <c r="J89" s="255">
        <v>50</v>
      </c>
      <c r="K89" s="266"/>
    </row>
    <row r="90" spans="2:11" ht="15" customHeight="1">
      <c r="B90" s="275"/>
      <c r="C90" s="255" t="s">
        <v>107</v>
      </c>
      <c r="D90" s="255"/>
      <c r="E90" s="255"/>
      <c r="F90" s="274" t="s">
        <v>673</v>
      </c>
      <c r="G90" s="273"/>
      <c r="H90" s="255" t="s">
        <v>695</v>
      </c>
      <c r="I90" s="255" t="s">
        <v>669</v>
      </c>
      <c r="J90" s="255">
        <v>255</v>
      </c>
      <c r="K90" s="266"/>
    </row>
    <row r="91" spans="2:11" ht="15" customHeight="1">
      <c r="B91" s="275"/>
      <c r="C91" s="255" t="s">
        <v>696</v>
      </c>
      <c r="D91" s="255"/>
      <c r="E91" s="255"/>
      <c r="F91" s="274" t="s">
        <v>667</v>
      </c>
      <c r="G91" s="273"/>
      <c r="H91" s="255" t="s">
        <v>697</v>
      </c>
      <c r="I91" s="255" t="s">
        <v>698</v>
      </c>
      <c r="J91" s="255"/>
      <c r="K91" s="266"/>
    </row>
    <row r="92" spans="2:11" ht="15" customHeight="1">
      <c r="B92" s="275"/>
      <c r="C92" s="255" t="s">
        <v>699</v>
      </c>
      <c r="D92" s="255"/>
      <c r="E92" s="255"/>
      <c r="F92" s="274" t="s">
        <v>667</v>
      </c>
      <c r="G92" s="273"/>
      <c r="H92" s="255" t="s">
        <v>700</v>
      </c>
      <c r="I92" s="255" t="s">
        <v>701</v>
      </c>
      <c r="J92" s="255"/>
      <c r="K92" s="266"/>
    </row>
    <row r="93" spans="2:11" ht="15" customHeight="1">
      <c r="B93" s="275"/>
      <c r="C93" s="255" t="s">
        <v>702</v>
      </c>
      <c r="D93" s="255"/>
      <c r="E93" s="255"/>
      <c r="F93" s="274" t="s">
        <v>667</v>
      </c>
      <c r="G93" s="273"/>
      <c r="H93" s="255" t="s">
        <v>702</v>
      </c>
      <c r="I93" s="255" t="s">
        <v>701</v>
      </c>
      <c r="J93" s="255"/>
      <c r="K93" s="266"/>
    </row>
    <row r="94" spans="2:11" ht="15" customHeight="1">
      <c r="B94" s="275"/>
      <c r="C94" s="255" t="s">
        <v>39</v>
      </c>
      <c r="D94" s="255"/>
      <c r="E94" s="255"/>
      <c r="F94" s="274" t="s">
        <v>667</v>
      </c>
      <c r="G94" s="273"/>
      <c r="H94" s="255" t="s">
        <v>703</v>
      </c>
      <c r="I94" s="255" t="s">
        <v>701</v>
      </c>
      <c r="J94" s="255"/>
      <c r="K94" s="266"/>
    </row>
    <row r="95" spans="2:11" ht="15" customHeight="1">
      <c r="B95" s="275"/>
      <c r="C95" s="255" t="s">
        <v>49</v>
      </c>
      <c r="D95" s="255"/>
      <c r="E95" s="255"/>
      <c r="F95" s="274" t="s">
        <v>667</v>
      </c>
      <c r="G95" s="273"/>
      <c r="H95" s="255" t="s">
        <v>704</v>
      </c>
      <c r="I95" s="255" t="s">
        <v>701</v>
      </c>
      <c r="J95" s="255"/>
      <c r="K95" s="266"/>
    </row>
    <row r="96" spans="2:11" ht="15" customHeight="1">
      <c r="B96" s="278"/>
      <c r="C96" s="279"/>
      <c r="D96" s="279"/>
      <c r="E96" s="279"/>
      <c r="F96" s="279"/>
      <c r="G96" s="279"/>
      <c r="H96" s="279"/>
      <c r="I96" s="279"/>
      <c r="J96" s="279"/>
      <c r="K96" s="280"/>
    </row>
    <row r="97" spans="2:11" ht="18.75" customHeight="1">
      <c r="B97" s="281"/>
      <c r="C97" s="282"/>
      <c r="D97" s="282"/>
      <c r="E97" s="282"/>
      <c r="F97" s="282"/>
      <c r="G97" s="282"/>
      <c r="H97" s="282"/>
      <c r="I97" s="282"/>
      <c r="J97" s="282"/>
      <c r="K97" s="281"/>
    </row>
    <row r="98" spans="2:11" ht="18.75" customHeight="1">
      <c r="B98" s="261"/>
      <c r="C98" s="261"/>
      <c r="D98" s="261"/>
      <c r="E98" s="261"/>
      <c r="F98" s="261"/>
      <c r="G98" s="261"/>
      <c r="H98" s="261"/>
      <c r="I98" s="261"/>
      <c r="J98" s="261"/>
      <c r="K98" s="261"/>
    </row>
    <row r="99" spans="2:11" ht="7.5" customHeight="1">
      <c r="B99" s="262"/>
      <c r="C99" s="263"/>
      <c r="D99" s="263"/>
      <c r="E99" s="263"/>
      <c r="F99" s="263"/>
      <c r="G99" s="263"/>
      <c r="H99" s="263"/>
      <c r="I99" s="263"/>
      <c r="J99" s="263"/>
      <c r="K99" s="264"/>
    </row>
    <row r="100" spans="2:11" ht="45" customHeight="1">
      <c r="B100" s="265"/>
      <c r="C100" s="369" t="s">
        <v>705</v>
      </c>
      <c r="D100" s="369"/>
      <c r="E100" s="369"/>
      <c r="F100" s="369"/>
      <c r="G100" s="369"/>
      <c r="H100" s="369"/>
      <c r="I100" s="369"/>
      <c r="J100" s="369"/>
      <c r="K100" s="266"/>
    </row>
    <row r="101" spans="2:11" ht="17.25" customHeight="1">
      <c r="B101" s="265"/>
      <c r="C101" s="267" t="s">
        <v>661</v>
      </c>
      <c r="D101" s="267"/>
      <c r="E101" s="267"/>
      <c r="F101" s="267" t="s">
        <v>662</v>
      </c>
      <c r="G101" s="268"/>
      <c r="H101" s="267" t="s">
        <v>102</v>
      </c>
      <c r="I101" s="267" t="s">
        <v>58</v>
      </c>
      <c r="J101" s="267" t="s">
        <v>663</v>
      </c>
      <c r="K101" s="266"/>
    </row>
    <row r="102" spans="2:11" ht="17.25" customHeight="1">
      <c r="B102" s="265"/>
      <c r="C102" s="269" t="s">
        <v>664</v>
      </c>
      <c r="D102" s="269"/>
      <c r="E102" s="269"/>
      <c r="F102" s="270" t="s">
        <v>665</v>
      </c>
      <c r="G102" s="271"/>
      <c r="H102" s="269"/>
      <c r="I102" s="269"/>
      <c r="J102" s="269" t="s">
        <v>666</v>
      </c>
      <c r="K102" s="266"/>
    </row>
    <row r="103" spans="2:11" ht="5.25" customHeight="1">
      <c r="B103" s="265"/>
      <c r="C103" s="267"/>
      <c r="D103" s="267"/>
      <c r="E103" s="267"/>
      <c r="F103" s="267"/>
      <c r="G103" s="283"/>
      <c r="H103" s="267"/>
      <c r="I103" s="267"/>
      <c r="J103" s="267"/>
      <c r="K103" s="266"/>
    </row>
    <row r="104" spans="2:11" ht="15" customHeight="1">
      <c r="B104" s="265"/>
      <c r="C104" s="255" t="s">
        <v>54</v>
      </c>
      <c r="D104" s="272"/>
      <c r="E104" s="272"/>
      <c r="F104" s="274" t="s">
        <v>667</v>
      </c>
      <c r="G104" s="283"/>
      <c r="H104" s="255" t="s">
        <v>706</v>
      </c>
      <c r="I104" s="255" t="s">
        <v>669</v>
      </c>
      <c r="J104" s="255">
        <v>20</v>
      </c>
      <c r="K104" s="266"/>
    </row>
    <row r="105" spans="2:11" ht="15" customHeight="1">
      <c r="B105" s="265"/>
      <c r="C105" s="255" t="s">
        <v>670</v>
      </c>
      <c r="D105" s="255"/>
      <c r="E105" s="255"/>
      <c r="F105" s="274" t="s">
        <v>667</v>
      </c>
      <c r="G105" s="255"/>
      <c r="H105" s="255" t="s">
        <v>706</v>
      </c>
      <c r="I105" s="255" t="s">
        <v>669</v>
      </c>
      <c r="J105" s="255">
        <v>120</v>
      </c>
      <c r="K105" s="266"/>
    </row>
    <row r="106" spans="2:11" ht="15" customHeight="1">
      <c r="B106" s="275"/>
      <c r="C106" s="255" t="s">
        <v>672</v>
      </c>
      <c r="D106" s="255"/>
      <c r="E106" s="255"/>
      <c r="F106" s="274" t="s">
        <v>673</v>
      </c>
      <c r="G106" s="255"/>
      <c r="H106" s="255" t="s">
        <v>706</v>
      </c>
      <c r="I106" s="255" t="s">
        <v>669</v>
      </c>
      <c r="J106" s="255">
        <v>50</v>
      </c>
      <c r="K106" s="266"/>
    </row>
    <row r="107" spans="2:11" ht="15" customHeight="1">
      <c r="B107" s="275"/>
      <c r="C107" s="255" t="s">
        <v>675</v>
      </c>
      <c r="D107" s="255"/>
      <c r="E107" s="255"/>
      <c r="F107" s="274" t="s">
        <v>667</v>
      </c>
      <c r="G107" s="255"/>
      <c r="H107" s="255" t="s">
        <v>706</v>
      </c>
      <c r="I107" s="255" t="s">
        <v>677</v>
      </c>
      <c r="J107" s="255"/>
      <c r="K107" s="266"/>
    </row>
    <row r="108" spans="2:11" ht="15" customHeight="1">
      <c r="B108" s="275"/>
      <c r="C108" s="255" t="s">
        <v>686</v>
      </c>
      <c r="D108" s="255"/>
      <c r="E108" s="255"/>
      <c r="F108" s="274" t="s">
        <v>673</v>
      </c>
      <c r="G108" s="255"/>
      <c r="H108" s="255" t="s">
        <v>706</v>
      </c>
      <c r="I108" s="255" t="s">
        <v>669</v>
      </c>
      <c r="J108" s="255">
        <v>50</v>
      </c>
      <c r="K108" s="266"/>
    </row>
    <row r="109" spans="2:11" ht="15" customHeight="1">
      <c r="B109" s="275"/>
      <c r="C109" s="255" t="s">
        <v>694</v>
      </c>
      <c r="D109" s="255"/>
      <c r="E109" s="255"/>
      <c r="F109" s="274" t="s">
        <v>673</v>
      </c>
      <c r="G109" s="255"/>
      <c r="H109" s="255" t="s">
        <v>706</v>
      </c>
      <c r="I109" s="255" t="s">
        <v>669</v>
      </c>
      <c r="J109" s="255">
        <v>50</v>
      </c>
      <c r="K109" s="266"/>
    </row>
    <row r="110" spans="2:11" ht="15" customHeight="1">
      <c r="B110" s="275"/>
      <c r="C110" s="255" t="s">
        <v>692</v>
      </c>
      <c r="D110" s="255"/>
      <c r="E110" s="255"/>
      <c r="F110" s="274" t="s">
        <v>673</v>
      </c>
      <c r="G110" s="255"/>
      <c r="H110" s="255" t="s">
        <v>706</v>
      </c>
      <c r="I110" s="255" t="s">
        <v>669</v>
      </c>
      <c r="J110" s="255">
        <v>50</v>
      </c>
      <c r="K110" s="266"/>
    </row>
    <row r="111" spans="2:11" ht="15" customHeight="1">
      <c r="B111" s="275"/>
      <c r="C111" s="255" t="s">
        <v>54</v>
      </c>
      <c r="D111" s="255"/>
      <c r="E111" s="255"/>
      <c r="F111" s="274" t="s">
        <v>667</v>
      </c>
      <c r="G111" s="255"/>
      <c r="H111" s="255" t="s">
        <v>707</v>
      </c>
      <c r="I111" s="255" t="s">
        <v>669</v>
      </c>
      <c r="J111" s="255">
        <v>20</v>
      </c>
      <c r="K111" s="266"/>
    </row>
    <row r="112" spans="2:11" ht="15" customHeight="1">
      <c r="B112" s="275"/>
      <c r="C112" s="255" t="s">
        <v>708</v>
      </c>
      <c r="D112" s="255"/>
      <c r="E112" s="255"/>
      <c r="F112" s="274" t="s">
        <v>667</v>
      </c>
      <c r="G112" s="255"/>
      <c r="H112" s="255" t="s">
        <v>709</v>
      </c>
      <c r="I112" s="255" t="s">
        <v>669</v>
      </c>
      <c r="J112" s="255">
        <v>120</v>
      </c>
      <c r="K112" s="266"/>
    </row>
    <row r="113" spans="2:11" ht="15" customHeight="1">
      <c r="B113" s="275"/>
      <c r="C113" s="255" t="s">
        <v>39</v>
      </c>
      <c r="D113" s="255"/>
      <c r="E113" s="255"/>
      <c r="F113" s="274" t="s">
        <v>667</v>
      </c>
      <c r="G113" s="255"/>
      <c r="H113" s="255" t="s">
        <v>710</v>
      </c>
      <c r="I113" s="255" t="s">
        <v>701</v>
      </c>
      <c r="J113" s="255"/>
      <c r="K113" s="266"/>
    </row>
    <row r="114" spans="2:11" ht="15" customHeight="1">
      <c r="B114" s="275"/>
      <c r="C114" s="255" t="s">
        <v>49</v>
      </c>
      <c r="D114" s="255"/>
      <c r="E114" s="255"/>
      <c r="F114" s="274" t="s">
        <v>667</v>
      </c>
      <c r="G114" s="255"/>
      <c r="H114" s="255" t="s">
        <v>711</v>
      </c>
      <c r="I114" s="255" t="s">
        <v>701</v>
      </c>
      <c r="J114" s="255"/>
      <c r="K114" s="266"/>
    </row>
    <row r="115" spans="2:11" ht="15" customHeight="1">
      <c r="B115" s="275"/>
      <c r="C115" s="255" t="s">
        <v>58</v>
      </c>
      <c r="D115" s="255"/>
      <c r="E115" s="255"/>
      <c r="F115" s="274" t="s">
        <v>667</v>
      </c>
      <c r="G115" s="255"/>
      <c r="H115" s="255" t="s">
        <v>712</v>
      </c>
      <c r="I115" s="255" t="s">
        <v>713</v>
      </c>
      <c r="J115" s="255"/>
      <c r="K115" s="266"/>
    </row>
    <row r="116" spans="2:11" ht="15" customHeight="1">
      <c r="B116" s="278"/>
      <c r="C116" s="284"/>
      <c r="D116" s="284"/>
      <c r="E116" s="284"/>
      <c r="F116" s="284"/>
      <c r="G116" s="284"/>
      <c r="H116" s="284"/>
      <c r="I116" s="284"/>
      <c r="J116" s="284"/>
      <c r="K116" s="280"/>
    </row>
    <row r="117" spans="2:11" ht="18.75" customHeight="1">
      <c r="B117" s="285"/>
      <c r="C117" s="251"/>
      <c r="D117" s="251"/>
      <c r="E117" s="251"/>
      <c r="F117" s="286"/>
      <c r="G117" s="251"/>
      <c r="H117" s="251"/>
      <c r="I117" s="251"/>
      <c r="J117" s="251"/>
      <c r="K117" s="285"/>
    </row>
    <row r="118" spans="2:11" ht="18.75" customHeight="1">
      <c r="B118" s="261"/>
      <c r="C118" s="261"/>
      <c r="D118" s="261"/>
      <c r="E118" s="261"/>
      <c r="F118" s="261"/>
      <c r="G118" s="261"/>
      <c r="H118" s="261"/>
      <c r="I118" s="261"/>
      <c r="J118" s="261"/>
      <c r="K118" s="261"/>
    </row>
    <row r="119" spans="2:11" ht="7.5" customHeight="1">
      <c r="B119" s="287"/>
      <c r="C119" s="288"/>
      <c r="D119" s="288"/>
      <c r="E119" s="288"/>
      <c r="F119" s="288"/>
      <c r="G119" s="288"/>
      <c r="H119" s="288"/>
      <c r="I119" s="288"/>
      <c r="J119" s="288"/>
      <c r="K119" s="289"/>
    </row>
    <row r="120" spans="2:11" ht="45" customHeight="1">
      <c r="B120" s="290"/>
      <c r="C120" s="366" t="s">
        <v>714</v>
      </c>
      <c r="D120" s="366"/>
      <c r="E120" s="366"/>
      <c r="F120" s="366"/>
      <c r="G120" s="366"/>
      <c r="H120" s="366"/>
      <c r="I120" s="366"/>
      <c r="J120" s="366"/>
      <c r="K120" s="291"/>
    </row>
    <row r="121" spans="2:11" ht="17.25" customHeight="1">
      <c r="B121" s="292"/>
      <c r="C121" s="267" t="s">
        <v>661</v>
      </c>
      <c r="D121" s="267"/>
      <c r="E121" s="267"/>
      <c r="F121" s="267" t="s">
        <v>662</v>
      </c>
      <c r="G121" s="268"/>
      <c r="H121" s="267" t="s">
        <v>102</v>
      </c>
      <c r="I121" s="267" t="s">
        <v>58</v>
      </c>
      <c r="J121" s="267" t="s">
        <v>663</v>
      </c>
      <c r="K121" s="293"/>
    </row>
    <row r="122" spans="2:11" ht="17.25" customHeight="1">
      <c r="B122" s="292"/>
      <c r="C122" s="269" t="s">
        <v>664</v>
      </c>
      <c r="D122" s="269"/>
      <c r="E122" s="269"/>
      <c r="F122" s="270" t="s">
        <v>665</v>
      </c>
      <c r="G122" s="271"/>
      <c r="H122" s="269"/>
      <c r="I122" s="269"/>
      <c r="J122" s="269" t="s">
        <v>666</v>
      </c>
      <c r="K122" s="293"/>
    </row>
    <row r="123" spans="2:11" ht="5.25" customHeight="1">
      <c r="B123" s="294"/>
      <c r="C123" s="272"/>
      <c r="D123" s="272"/>
      <c r="E123" s="272"/>
      <c r="F123" s="272"/>
      <c r="G123" s="255"/>
      <c r="H123" s="272"/>
      <c r="I123" s="272"/>
      <c r="J123" s="272"/>
      <c r="K123" s="295"/>
    </row>
    <row r="124" spans="2:11" ht="15" customHeight="1">
      <c r="B124" s="294"/>
      <c r="C124" s="255" t="s">
        <v>670</v>
      </c>
      <c r="D124" s="272"/>
      <c r="E124" s="272"/>
      <c r="F124" s="274" t="s">
        <v>667</v>
      </c>
      <c r="G124" s="255"/>
      <c r="H124" s="255" t="s">
        <v>706</v>
      </c>
      <c r="I124" s="255" t="s">
        <v>669</v>
      </c>
      <c r="J124" s="255">
        <v>120</v>
      </c>
      <c r="K124" s="296"/>
    </row>
    <row r="125" spans="2:11" ht="15" customHeight="1">
      <c r="B125" s="294"/>
      <c r="C125" s="255" t="s">
        <v>715</v>
      </c>
      <c r="D125" s="255"/>
      <c r="E125" s="255"/>
      <c r="F125" s="274" t="s">
        <v>667</v>
      </c>
      <c r="G125" s="255"/>
      <c r="H125" s="255" t="s">
        <v>716</v>
      </c>
      <c r="I125" s="255" t="s">
        <v>669</v>
      </c>
      <c r="J125" s="255" t="s">
        <v>717</v>
      </c>
      <c r="K125" s="296"/>
    </row>
    <row r="126" spans="2:11" ht="15" customHeight="1">
      <c r="B126" s="294"/>
      <c r="C126" s="255" t="s">
        <v>616</v>
      </c>
      <c r="D126" s="255"/>
      <c r="E126" s="255"/>
      <c r="F126" s="274" t="s">
        <v>667</v>
      </c>
      <c r="G126" s="255"/>
      <c r="H126" s="255" t="s">
        <v>718</v>
      </c>
      <c r="I126" s="255" t="s">
        <v>669</v>
      </c>
      <c r="J126" s="255" t="s">
        <v>717</v>
      </c>
      <c r="K126" s="296"/>
    </row>
    <row r="127" spans="2:11" ht="15" customHeight="1">
      <c r="B127" s="294"/>
      <c r="C127" s="255" t="s">
        <v>678</v>
      </c>
      <c r="D127" s="255"/>
      <c r="E127" s="255"/>
      <c r="F127" s="274" t="s">
        <v>673</v>
      </c>
      <c r="G127" s="255"/>
      <c r="H127" s="255" t="s">
        <v>679</v>
      </c>
      <c r="I127" s="255" t="s">
        <v>669</v>
      </c>
      <c r="J127" s="255">
        <v>15</v>
      </c>
      <c r="K127" s="296"/>
    </row>
    <row r="128" spans="2:11" ht="15" customHeight="1">
      <c r="B128" s="294"/>
      <c r="C128" s="276" t="s">
        <v>680</v>
      </c>
      <c r="D128" s="276"/>
      <c r="E128" s="276"/>
      <c r="F128" s="277" t="s">
        <v>673</v>
      </c>
      <c r="G128" s="276"/>
      <c r="H128" s="276" t="s">
        <v>681</v>
      </c>
      <c r="I128" s="276" t="s">
        <v>669</v>
      </c>
      <c r="J128" s="276">
        <v>15</v>
      </c>
      <c r="K128" s="296"/>
    </row>
    <row r="129" spans="2:11" ht="15" customHeight="1">
      <c r="B129" s="294"/>
      <c r="C129" s="276" t="s">
        <v>682</v>
      </c>
      <c r="D129" s="276"/>
      <c r="E129" s="276"/>
      <c r="F129" s="277" t="s">
        <v>673</v>
      </c>
      <c r="G129" s="276"/>
      <c r="H129" s="276" t="s">
        <v>683</v>
      </c>
      <c r="I129" s="276" t="s">
        <v>669</v>
      </c>
      <c r="J129" s="276">
        <v>20</v>
      </c>
      <c r="K129" s="296"/>
    </row>
    <row r="130" spans="2:11" ht="15" customHeight="1">
      <c r="B130" s="294"/>
      <c r="C130" s="276" t="s">
        <v>684</v>
      </c>
      <c r="D130" s="276"/>
      <c r="E130" s="276"/>
      <c r="F130" s="277" t="s">
        <v>673</v>
      </c>
      <c r="G130" s="276"/>
      <c r="H130" s="276" t="s">
        <v>685</v>
      </c>
      <c r="I130" s="276" t="s">
        <v>669</v>
      </c>
      <c r="J130" s="276">
        <v>20</v>
      </c>
      <c r="K130" s="296"/>
    </row>
    <row r="131" spans="2:11" ht="15" customHeight="1">
      <c r="B131" s="294"/>
      <c r="C131" s="255" t="s">
        <v>672</v>
      </c>
      <c r="D131" s="255"/>
      <c r="E131" s="255"/>
      <c r="F131" s="274" t="s">
        <v>673</v>
      </c>
      <c r="G131" s="255"/>
      <c r="H131" s="255" t="s">
        <v>706</v>
      </c>
      <c r="I131" s="255" t="s">
        <v>669</v>
      </c>
      <c r="J131" s="255">
        <v>50</v>
      </c>
      <c r="K131" s="296"/>
    </row>
    <row r="132" spans="2:11" ht="15" customHeight="1">
      <c r="B132" s="294"/>
      <c r="C132" s="255" t="s">
        <v>686</v>
      </c>
      <c r="D132" s="255"/>
      <c r="E132" s="255"/>
      <c r="F132" s="274" t="s">
        <v>673</v>
      </c>
      <c r="G132" s="255"/>
      <c r="H132" s="255" t="s">
        <v>706</v>
      </c>
      <c r="I132" s="255" t="s">
        <v>669</v>
      </c>
      <c r="J132" s="255">
        <v>50</v>
      </c>
      <c r="K132" s="296"/>
    </row>
    <row r="133" spans="2:11" ht="15" customHeight="1">
      <c r="B133" s="294"/>
      <c r="C133" s="255" t="s">
        <v>692</v>
      </c>
      <c r="D133" s="255"/>
      <c r="E133" s="255"/>
      <c r="F133" s="274" t="s">
        <v>673</v>
      </c>
      <c r="G133" s="255"/>
      <c r="H133" s="255" t="s">
        <v>706</v>
      </c>
      <c r="I133" s="255" t="s">
        <v>669</v>
      </c>
      <c r="J133" s="255">
        <v>50</v>
      </c>
      <c r="K133" s="296"/>
    </row>
    <row r="134" spans="2:11" ht="15" customHeight="1">
      <c r="B134" s="294"/>
      <c r="C134" s="255" t="s">
        <v>694</v>
      </c>
      <c r="D134" s="255"/>
      <c r="E134" s="255"/>
      <c r="F134" s="274" t="s">
        <v>673</v>
      </c>
      <c r="G134" s="255"/>
      <c r="H134" s="255" t="s">
        <v>706</v>
      </c>
      <c r="I134" s="255" t="s">
        <v>669</v>
      </c>
      <c r="J134" s="255">
        <v>50</v>
      </c>
      <c r="K134" s="296"/>
    </row>
    <row r="135" spans="2:11" ht="15" customHeight="1">
      <c r="B135" s="294"/>
      <c r="C135" s="255" t="s">
        <v>107</v>
      </c>
      <c r="D135" s="255"/>
      <c r="E135" s="255"/>
      <c r="F135" s="274" t="s">
        <v>673</v>
      </c>
      <c r="G135" s="255"/>
      <c r="H135" s="255" t="s">
        <v>719</v>
      </c>
      <c r="I135" s="255" t="s">
        <v>669</v>
      </c>
      <c r="J135" s="255">
        <v>255</v>
      </c>
      <c r="K135" s="296"/>
    </row>
    <row r="136" spans="2:11" ht="15" customHeight="1">
      <c r="B136" s="294"/>
      <c r="C136" s="255" t="s">
        <v>696</v>
      </c>
      <c r="D136" s="255"/>
      <c r="E136" s="255"/>
      <c r="F136" s="274" t="s">
        <v>667</v>
      </c>
      <c r="G136" s="255"/>
      <c r="H136" s="255" t="s">
        <v>720</v>
      </c>
      <c r="I136" s="255" t="s">
        <v>698</v>
      </c>
      <c r="J136" s="255"/>
      <c r="K136" s="296"/>
    </row>
    <row r="137" spans="2:11" ht="15" customHeight="1">
      <c r="B137" s="294"/>
      <c r="C137" s="255" t="s">
        <v>699</v>
      </c>
      <c r="D137" s="255"/>
      <c r="E137" s="255"/>
      <c r="F137" s="274" t="s">
        <v>667</v>
      </c>
      <c r="G137" s="255"/>
      <c r="H137" s="255" t="s">
        <v>721</v>
      </c>
      <c r="I137" s="255" t="s">
        <v>701</v>
      </c>
      <c r="J137" s="255"/>
      <c r="K137" s="296"/>
    </row>
    <row r="138" spans="2:11" ht="15" customHeight="1">
      <c r="B138" s="294"/>
      <c r="C138" s="255" t="s">
        <v>702</v>
      </c>
      <c r="D138" s="255"/>
      <c r="E138" s="255"/>
      <c r="F138" s="274" t="s">
        <v>667</v>
      </c>
      <c r="G138" s="255"/>
      <c r="H138" s="255" t="s">
        <v>702</v>
      </c>
      <c r="I138" s="255" t="s">
        <v>701</v>
      </c>
      <c r="J138" s="255"/>
      <c r="K138" s="296"/>
    </row>
    <row r="139" spans="2:11" ht="15" customHeight="1">
      <c r="B139" s="294"/>
      <c r="C139" s="255" t="s">
        <v>39</v>
      </c>
      <c r="D139" s="255"/>
      <c r="E139" s="255"/>
      <c r="F139" s="274" t="s">
        <v>667</v>
      </c>
      <c r="G139" s="255"/>
      <c r="H139" s="255" t="s">
        <v>722</v>
      </c>
      <c r="I139" s="255" t="s">
        <v>701</v>
      </c>
      <c r="J139" s="255"/>
      <c r="K139" s="296"/>
    </row>
    <row r="140" spans="2:11" ht="15" customHeight="1">
      <c r="B140" s="294"/>
      <c r="C140" s="255" t="s">
        <v>723</v>
      </c>
      <c r="D140" s="255"/>
      <c r="E140" s="255"/>
      <c r="F140" s="274" t="s">
        <v>667</v>
      </c>
      <c r="G140" s="255"/>
      <c r="H140" s="255" t="s">
        <v>724</v>
      </c>
      <c r="I140" s="255" t="s">
        <v>701</v>
      </c>
      <c r="J140" s="255"/>
      <c r="K140" s="296"/>
    </row>
    <row r="141" spans="2:11" ht="15" customHeight="1">
      <c r="B141" s="297"/>
      <c r="C141" s="298"/>
      <c r="D141" s="298"/>
      <c r="E141" s="298"/>
      <c r="F141" s="298"/>
      <c r="G141" s="298"/>
      <c r="H141" s="298"/>
      <c r="I141" s="298"/>
      <c r="J141" s="298"/>
      <c r="K141" s="299"/>
    </row>
    <row r="142" spans="2:11" ht="18.75" customHeight="1">
      <c r="B142" s="251"/>
      <c r="C142" s="251"/>
      <c r="D142" s="251"/>
      <c r="E142" s="251"/>
      <c r="F142" s="286"/>
      <c r="G142" s="251"/>
      <c r="H142" s="251"/>
      <c r="I142" s="251"/>
      <c r="J142" s="251"/>
      <c r="K142" s="251"/>
    </row>
    <row r="143" spans="2:11" ht="18.75" customHeight="1">
      <c r="B143" s="261"/>
      <c r="C143" s="261"/>
      <c r="D143" s="261"/>
      <c r="E143" s="261"/>
      <c r="F143" s="261"/>
      <c r="G143" s="261"/>
      <c r="H143" s="261"/>
      <c r="I143" s="261"/>
      <c r="J143" s="261"/>
      <c r="K143" s="261"/>
    </row>
    <row r="144" spans="2:11" ht="7.5" customHeight="1">
      <c r="B144" s="262"/>
      <c r="C144" s="263"/>
      <c r="D144" s="263"/>
      <c r="E144" s="263"/>
      <c r="F144" s="263"/>
      <c r="G144" s="263"/>
      <c r="H144" s="263"/>
      <c r="I144" s="263"/>
      <c r="J144" s="263"/>
      <c r="K144" s="264"/>
    </row>
    <row r="145" spans="2:11" ht="45" customHeight="1">
      <c r="B145" s="265"/>
      <c r="C145" s="369" t="s">
        <v>725</v>
      </c>
      <c r="D145" s="369"/>
      <c r="E145" s="369"/>
      <c r="F145" s="369"/>
      <c r="G145" s="369"/>
      <c r="H145" s="369"/>
      <c r="I145" s="369"/>
      <c r="J145" s="369"/>
      <c r="K145" s="266"/>
    </row>
    <row r="146" spans="2:11" ht="17.25" customHeight="1">
      <c r="B146" s="265"/>
      <c r="C146" s="267" t="s">
        <v>661</v>
      </c>
      <c r="D146" s="267"/>
      <c r="E146" s="267"/>
      <c r="F146" s="267" t="s">
        <v>662</v>
      </c>
      <c r="G146" s="268"/>
      <c r="H146" s="267" t="s">
        <v>102</v>
      </c>
      <c r="I146" s="267" t="s">
        <v>58</v>
      </c>
      <c r="J146" s="267" t="s">
        <v>663</v>
      </c>
      <c r="K146" s="266"/>
    </row>
    <row r="147" spans="2:11" ht="17.25" customHeight="1">
      <c r="B147" s="265"/>
      <c r="C147" s="269" t="s">
        <v>664</v>
      </c>
      <c r="D147" s="269"/>
      <c r="E147" s="269"/>
      <c r="F147" s="270" t="s">
        <v>665</v>
      </c>
      <c r="G147" s="271"/>
      <c r="H147" s="269"/>
      <c r="I147" s="269"/>
      <c r="J147" s="269" t="s">
        <v>666</v>
      </c>
      <c r="K147" s="266"/>
    </row>
    <row r="148" spans="2:11" ht="5.25" customHeight="1">
      <c r="B148" s="275"/>
      <c r="C148" s="272"/>
      <c r="D148" s="272"/>
      <c r="E148" s="272"/>
      <c r="F148" s="272"/>
      <c r="G148" s="273"/>
      <c r="H148" s="272"/>
      <c r="I148" s="272"/>
      <c r="J148" s="272"/>
      <c r="K148" s="296"/>
    </row>
    <row r="149" spans="2:11" ht="15" customHeight="1">
      <c r="B149" s="275"/>
      <c r="C149" s="300" t="s">
        <v>670</v>
      </c>
      <c r="D149" s="255"/>
      <c r="E149" s="255"/>
      <c r="F149" s="301" t="s">
        <v>667</v>
      </c>
      <c r="G149" s="255"/>
      <c r="H149" s="300" t="s">
        <v>706</v>
      </c>
      <c r="I149" s="300" t="s">
        <v>669</v>
      </c>
      <c r="J149" s="300">
        <v>120</v>
      </c>
      <c r="K149" s="296"/>
    </row>
    <row r="150" spans="2:11" ht="15" customHeight="1">
      <c r="B150" s="275"/>
      <c r="C150" s="300" t="s">
        <v>715</v>
      </c>
      <c r="D150" s="255"/>
      <c r="E150" s="255"/>
      <c r="F150" s="301" t="s">
        <v>667</v>
      </c>
      <c r="G150" s="255"/>
      <c r="H150" s="300" t="s">
        <v>726</v>
      </c>
      <c r="I150" s="300" t="s">
        <v>669</v>
      </c>
      <c r="J150" s="300" t="s">
        <v>717</v>
      </c>
      <c r="K150" s="296"/>
    </row>
    <row r="151" spans="2:11" ht="15" customHeight="1">
      <c r="B151" s="275"/>
      <c r="C151" s="300" t="s">
        <v>616</v>
      </c>
      <c r="D151" s="255"/>
      <c r="E151" s="255"/>
      <c r="F151" s="301" t="s">
        <v>667</v>
      </c>
      <c r="G151" s="255"/>
      <c r="H151" s="300" t="s">
        <v>727</v>
      </c>
      <c r="I151" s="300" t="s">
        <v>669</v>
      </c>
      <c r="J151" s="300" t="s">
        <v>717</v>
      </c>
      <c r="K151" s="296"/>
    </row>
    <row r="152" spans="2:11" ht="15" customHeight="1">
      <c r="B152" s="275"/>
      <c r="C152" s="300" t="s">
        <v>672</v>
      </c>
      <c r="D152" s="255"/>
      <c r="E152" s="255"/>
      <c r="F152" s="301" t="s">
        <v>673</v>
      </c>
      <c r="G152" s="255"/>
      <c r="H152" s="300" t="s">
        <v>706</v>
      </c>
      <c r="I152" s="300" t="s">
        <v>669</v>
      </c>
      <c r="J152" s="300">
        <v>50</v>
      </c>
      <c r="K152" s="296"/>
    </row>
    <row r="153" spans="2:11" ht="15" customHeight="1">
      <c r="B153" s="275"/>
      <c r="C153" s="300" t="s">
        <v>675</v>
      </c>
      <c r="D153" s="255"/>
      <c r="E153" s="255"/>
      <c r="F153" s="301" t="s">
        <v>667</v>
      </c>
      <c r="G153" s="255"/>
      <c r="H153" s="300" t="s">
        <v>706</v>
      </c>
      <c r="I153" s="300" t="s">
        <v>677</v>
      </c>
      <c r="J153" s="300"/>
      <c r="K153" s="296"/>
    </row>
    <row r="154" spans="2:11" ht="15" customHeight="1">
      <c r="B154" s="275"/>
      <c r="C154" s="300" t="s">
        <v>686</v>
      </c>
      <c r="D154" s="255"/>
      <c r="E154" s="255"/>
      <c r="F154" s="301" t="s">
        <v>673</v>
      </c>
      <c r="G154" s="255"/>
      <c r="H154" s="300" t="s">
        <v>706</v>
      </c>
      <c r="I154" s="300" t="s">
        <v>669</v>
      </c>
      <c r="J154" s="300">
        <v>50</v>
      </c>
      <c r="K154" s="296"/>
    </row>
    <row r="155" spans="2:11" ht="15" customHeight="1">
      <c r="B155" s="275"/>
      <c r="C155" s="300" t="s">
        <v>694</v>
      </c>
      <c r="D155" s="255"/>
      <c r="E155" s="255"/>
      <c r="F155" s="301" t="s">
        <v>673</v>
      </c>
      <c r="G155" s="255"/>
      <c r="H155" s="300" t="s">
        <v>706</v>
      </c>
      <c r="I155" s="300" t="s">
        <v>669</v>
      </c>
      <c r="J155" s="300">
        <v>50</v>
      </c>
      <c r="K155" s="296"/>
    </row>
    <row r="156" spans="2:11" ht="15" customHeight="1">
      <c r="B156" s="275"/>
      <c r="C156" s="300" t="s">
        <v>692</v>
      </c>
      <c r="D156" s="255"/>
      <c r="E156" s="255"/>
      <c r="F156" s="301" t="s">
        <v>673</v>
      </c>
      <c r="G156" s="255"/>
      <c r="H156" s="300" t="s">
        <v>706</v>
      </c>
      <c r="I156" s="300" t="s">
        <v>669</v>
      </c>
      <c r="J156" s="300">
        <v>50</v>
      </c>
      <c r="K156" s="296"/>
    </row>
    <row r="157" spans="2:11" ht="15" customHeight="1">
      <c r="B157" s="275"/>
      <c r="C157" s="300" t="s">
        <v>84</v>
      </c>
      <c r="D157" s="255"/>
      <c r="E157" s="255"/>
      <c r="F157" s="301" t="s">
        <v>667</v>
      </c>
      <c r="G157" s="255"/>
      <c r="H157" s="300" t="s">
        <v>728</v>
      </c>
      <c r="I157" s="300" t="s">
        <v>669</v>
      </c>
      <c r="J157" s="300" t="s">
        <v>729</v>
      </c>
      <c r="K157" s="296"/>
    </row>
    <row r="158" spans="2:11" ht="15" customHeight="1">
      <c r="B158" s="275"/>
      <c r="C158" s="300" t="s">
        <v>730</v>
      </c>
      <c r="D158" s="255"/>
      <c r="E158" s="255"/>
      <c r="F158" s="301" t="s">
        <v>667</v>
      </c>
      <c r="G158" s="255"/>
      <c r="H158" s="300" t="s">
        <v>731</v>
      </c>
      <c r="I158" s="300" t="s">
        <v>701</v>
      </c>
      <c r="J158" s="300"/>
      <c r="K158" s="296"/>
    </row>
    <row r="159" spans="2:11" ht="15" customHeight="1">
      <c r="B159" s="302"/>
      <c r="C159" s="284"/>
      <c r="D159" s="284"/>
      <c r="E159" s="284"/>
      <c r="F159" s="284"/>
      <c r="G159" s="284"/>
      <c r="H159" s="284"/>
      <c r="I159" s="284"/>
      <c r="J159" s="284"/>
      <c r="K159" s="303"/>
    </row>
    <row r="160" spans="2:11" ht="18.75" customHeight="1">
      <c r="B160" s="251"/>
      <c r="C160" s="255"/>
      <c r="D160" s="255"/>
      <c r="E160" s="255"/>
      <c r="F160" s="274"/>
      <c r="G160" s="255"/>
      <c r="H160" s="255"/>
      <c r="I160" s="255"/>
      <c r="J160" s="255"/>
      <c r="K160" s="251"/>
    </row>
    <row r="161" spans="2:11" ht="18.75" customHeight="1">
      <c r="B161" s="261"/>
      <c r="C161" s="261"/>
      <c r="D161" s="261"/>
      <c r="E161" s="261"/>
      <c r="F161" s="261"/>
      <c r="G161" s="261"/>
      <c r="H161" s="261"/>
      <c r="I161" s="261"/>
      <c r="J161" s="261"/>
      <c r="K161" s="261"/>
    </row>
    <row r="162" spans="2:11" ht="7.5" customHeight="1">
      <c r="B162" s="242"/>
      <c r="C162" s="243"/>
      <c r="D162" s="243"/>
      <c r="E162" s="243"/>
      <c r="F162" s="243"/>
      <c r="G162" s="243"/>
      <c r="H162" s="243"/>
      <c r="I162" s="243"/>
      <c r="J162" s="243"/>
      <c r="K162" s="244"/>
    </row>
    <row r="163" spans="2:11" ht="45" customHeight="1">
      <c r="B163" s="245"/>
      <c r="C163" s="366" t="s">
        <v>732</v>
      </c>
      <c r="D163" s="366"/>
      <c r="E163" s="366"/>
      <c r="F163" s="366"/>
      <c r="G163" s="366"/>
      <c r="H163" s="366"/>
      <c r="I163" s="366"/>
      <c r="J163" s="366"/>
      <c r="K163" s="246"/>
    </row>
    <row r="164" spans="2:11" ht="17.25" customHeight="1">
      <c r="B164" s="245"/>
      <c r="C164" s="267" t="s">
        <v>661</v>
      </c>
      <c r="D164" s="267"/>
      <c r="E164" s="267"/>
      <c r="F164" s="267" t="s">
        <v>662</v>
      </c>
      <c r="G164" s="304"/>
      <c r="H164" s="305" t="s">
        <v>102</v>
      </c>
      <c r="I164" s="305" t="s">
        <v>58</v>
      </c>
      <c r="J164" s="267" t="s">
        <v>663</v>
      </c>
      <c r="K164" s="246"/>
    </row>
    <row r="165" spans="2:11" ht="17.25" customHeight="1">
      <c r="B165" s="248"/>
      <c r="C165" s="269" t="s">
        <v>664</v>
      </c>
      <c r="D165" s="269"/>
      <c r="E165" s="269"/>
      <c r="F165" s="270" t="s">
        <v>665</v>
      </c>
      <c r="G165" s="306"/>
      <c r="H165" s="307"/>
      <c r="I165" s="307"/>
      <c r="J165" s="269" t="s">
        <v>666</v>
      </c>
      <c r="K165" s="249"/>
    </row>
    <row r="166" spans="2:11" ht="5.25" customHeight="1">
      <c r="B166" s="275"/>
      <c r="C166" s="272"/>
      <c r="D166" s="272"/>
      <c r="E166" s="272"/>
      <c r="F166" s="272"/>
      <c r="G166" s="273"/>
      <c r="H166" s="272"/>
      <c r="I166" s="272"/>
      <c r="J166" s="272"/>
      <c r="K166" s="296"/>
    </row>
    <row r="167" spans="2:11" ht="15" customHeight="1">
      <c r="B167" s="275"/>
      <c r="C167" s="255" t="s">
        <v>670</v>
      </c>
      <c r="D167" s="255"/>
      <c r="E167" s="255"/>
      <c r="F167" s="274" t="s">
        <v>667</v>
      </c>
      <c r="G167" s="255"/>
      <c r="H167" s="255" t="s">
        <v>706</v>
      </c>
      <c r="I167" s="255" t="s">
        <v>669</v>
      </c>
      <c r="J167" s="255">
        <v>120</v>
      </c>
      <c r="K167" s="296"/>
    </row>
    <row r="168" spans="2:11" ht="15" customHeight="1">
      <c r="B168" s="275"/>
      <c r="C168" s="255" t="s">
        <v>715</v>
      </c>
      <c r="D168" s="255"/>
      <c r="E168" s="255"/>
      <c r="F168" s="274" t="s">
        <v>667</v>
      </c>
      <c r="G168" s="255"/>
      <c r="H168" s="255" t="s">
        <v>716</v>
      </c>
      <c r="I168" s="255" t="s">
        <v>669</v>
      </c>
      <c r="J168" s="255" t="s">
        <v>717</v>
      </c>
      <c r="K168" s="296"/>
    </row>
    <row r="169" spans="2:11" ht="15" customHeight="1">
      <c r="B169" s="275"/>
      <c r="C169" s="255" t="s">
        <v>616</v>
      </c>
      <c r="D169" s="255"/>
      <c r="E169" s="255"/>
      <c r="F169" s="274" t="s">
        <v>667</v>
      </c>
      <c r="G169" s="255"/>
      <c r="H169" s="255" t="s">
        <v>733</v>
      </c>
      <c r="I169" s="255" t="s">
        <v>669</v>
      </c>
      <c r="J169" s="255" t="s">
        <v>717</v>
      </c>
      <c r="K169" s="296"/>
    </row>
    <row r="170" spans="2:11" ht="15" customHeight="1">
      <c r="B170" s="275"/>
      <c r="C170" s="255" t="s">
        <v>672</v>
      </c>
      <c r="D170" s="255"/>
      <c r="E170" s="255"/>
      <c r="F170" s="274" t="s">
        <v>673</v>
      </c>
      <c r="G170" s="255"/>
      <c r="H170" s="255" t="s">
        <v>733</v>
      </c>
      <c r="I170" s="255" t="s">
        <v>669</v>
      </c>
      <c r="J170" s="255">
        <v>50</v>
      </c>
      <c r="K170" s="296"/>
    </row>
    <row r="171" spans="2:11" ht="15" customHeight="1">
      <c r="B171" s="275"/>
      <c r="C171" s="255" t="s">
        <v>675</v>
      </c>
      <c r="D171" s="255"/>
      <c r="E171" s="255"/>
      <c r="F171" s="274" t="s">
        <v>667</v>
      </c>
      <c r="G171" s="255"/>
      <c r="H171" s="255" t="s">
        <v>733</v>
      </c>
      <c r="I171" s="255" t="s">
        <v>677</v>
      </c>
      <c r="J171" s="255"/>
      <c r="K171" s="296"/>
    </row>
    <row r="172" spans="2:11" ht="15" customHeight="1">
      <c r="B172" s="275"/>
      <c r="C172" s="255" t="s">
        <v>686</v>
      </c>
      <c r="D172" s="255"/>
      <c r="E172" s="255"/>
      <c r="F172" s="274" t="s">
        <v>673</v>
      </c>
      <c r="G172" s="255"/>
      <c r="H172" s="255" t="s">
        <v>733</v>
      </c>
      <c r="I172" s="255" t="s">
        <v>669</v>
      </c>
      <c r="J172" s="255">
        <v>50</v>
      </c>
      <c r="K172" s="296"/>
    </row>
    <row r="173" spans="2:11" ht="15" customHeight="1">
      <c r="B173" s="275"/>
      <c r="C173" s="255" t="s">
        <v>694</v>
      </c>
      <c r="D173" s="255"/>
      <c r="E173" s="255"/>
      <c r="F173" s="274" t="s">
        <v>673</v>
      </c>
      <c r="G173" s="255"/>
      <c r="H173" s="255" t="s">
        <v>733</v>
      </c>
      <c r="I173" s="255" t="s">
        <v>669</v>
      </c>
      <c r="J173" s="255">
        <v>50</v>
      </c>
      <c r="K173" s="296"/>
    </row>
    <row r="174" spans="2:11" ht="15" customHeight="1">
      <c r="B174" s="275"/>
      <c r="C174" s="255" t="s">
        <v>692</v>
      </c>
      <c r="D174" s="255"/>
      <c r="E174" s="255"/>
      <c r="F174" s="274" t="s">
        <v>673</v>
      </c>
      <c r="G174" s="255"/>
      <c r="H174" s="255" t="s">
        <v>733</v>
      </c>
      <c r="I174" s="255" t="s">
        <v>669</v>
      </c>
      <c r="J174" s="255">
        <v>50</v>
      </c>
      <c r="K174" s="296"/>
    </row>
    <row r="175" spans="2:11" ht="15" customHeight="1">
      <c r="B175" s="275"/>
      <c r="C175" s="255" t="s">
        <v>101</v>
      </c>
      <c r="D175" s="255"/>
      <c r="E175" s="255"/>
      <c r="F175" s="274" t="s">
        <v>667</v>
      </c>
      <c r="G175" s="255"/>
      <c r="H175" s="255" t="s">
        <v>734</v>
      </c>
      <c r="I175" s="255" t="s">
        <v>735</v>
      </c>
      <c r="J175" s="255"/>
      <c r="K175" s="296"/>
    </row>
    <row r="176" spans="2:11" ht="15" customHeight="1">
      <c r="B176" s="275"/>
      <c r="C176" s="255" t="s">
        <v>58</v>
      </c>
      <c r="D176" s="255"/>
      <c r="E176" s="255"/>
      <c r="F176" s="274" t="s">
        <v>667</v>
      </c>
      <c r="G176" s="255"/>
      <c r="H176" s="255" t="s">
        <v>736</v>
      </c>
      <c r="I176" s="255" t="s">
        <v>737</v>
      </c>
      <c r="J176" s="255">
        <v>1</v>
      </c>
      <c r="K176" s="296"/>
    </row>
    <row r="177" spans="2:11" ht="15" customHeight="1">
      <c r="B177" s="275"/>
      <c r="C177" s="255" t="s">
        <v>54</v>
      </c>
      <c r="D177" s="255"/>
      <c r="E177" s="255"/>
      <c r="F177" s="274" t="s">
        <v>667</v>
      </c>
      <c r="G177" s="255"/>
      <c r="H177" s="255" t="s">
        <v>738</v>
      </c>
      <c r="I177" s="255" t="s">
        <v>669</v>
      </c>
      <c r="J177" s="255">
        <v>20</v>
      </c>
      <c r="K177" s="296"/>
    </row>
    <row r="178" spans="2:11" ht="15" customHeight="1">
      <c r="B178" s="275"/>
      <c r="C178" s="255" t="s">
        <v>102</v>
      </c>
      <c r="D178" s="255"/>
      <c r="E178" s="255"/>
      <c r="F178" s="274" t="s">
        <v>667</v>
      </c>
      <c r="G178" s="255"/>
      <c r="H178" s="255" t="s">
        <v>739</v>
      </c>
      <c r="I178" s="255" t="s">
        <v>669</v>
      </c>
      <c r="J178" s="255">
        <v>255</v>
      </c>
      <c r="K178" s="296"/>
    </row>
    <row r="179" spans="2:11" ht="15" customHeight="1">
      <c r="B179" s="275"/>
      <c r="C179" s="255" t="s">
        <v>103</v>
      </c>
      <c r="D179" s="255"/>
      <c r="E179" s="255"/>
      <c r="F179" s="274" t="s">
        <v>667</v>
      </c>
      <c r="G179" s="255"/>
      <c r="H179" s="255" t="s">
        <v>632</v>
      </c>
      <c r="I179" s="255" t="s">
        <v>669</v>
      </c>
      <c r="J179" s="255">
        <v>10</v>
      </c>
      <c r="K179" s="296"/>
    </row>
    <row r="180" spans="2:11" ht="15" customHeight="1">
      <c r="B180" s="275"/>
      <c r="C180" s="255" t="s">
        <v>104</v>
      </c>
      <c r="D180" s="255"/>
      <c r="E180" s="255"/>
      <c r="F180" s="274" t="s">
        <v>667</v>
      </c>
      <c r="G180" s="255"/>
      <c r="H180" s="255" t="s">
        <v>740</v>
      </c>
      <c r="I180" s="255" t="s">
        <v>701</v>
      </c>
      <c r="J180" s="255"/>
      <c r="K180" s="296"/>
    </row>
    <row r="181" spans="2:11" ht="15" customHeight="1">
      <c r="B181" s="275"/>
      <c r="C181" s="255" t="s">
        <v>741</v>
      </c>
      <c r="D181" s="255"/>
      <c r="E181" s="255"/>
      <c r="F181" s="274" t="s">
        <v>667</v>
      </c>
      <c r="G181" s="255"/>
      <c r="H181" s="255" t="s">
        <v>742</v>
      </c>
      <c r="I181" s="255" t="s">
        <v>701</v>
      </c>
      <c r="J181" s="255"/>
      <c r="K181" s="296"/>
    </row>
    <row r="182" spans="2:11" ht="15" customHeight="1">
      <c r="B182" s="275"/>
      <c r="C182" s="255" t="s">
        <v>730</v>
      </c>
      <c r="D182" s="255"/>
      <c r="E182" s="255"/>
      <c r="F182" s="274" t="s">
        <v>667</v>
      </c>
      <c r="G182" s="255"/>
      <c r="H182" s="255" t="s">
        <v>743</v>
      </c>
      <c r="I182" s="255" t="s">
        <v>701</v>
      </c>
      <c r="J182" s="255"/>
      <c r="K182" s="296"/>
    </row>
    <row r="183" spans="2:11" ht="15" customHeight="1">
      <c r="B183" s="275"/>
      <c r="C183" s="255" t="s">
        <v>106</v>
      </c>
      <c r="D183" s="255"/>
      <c r="E183" s="255"/>
      <c r="F183" s="274" t="s">
        <v>673</v>
      </c>
      <c r="G183" s="255"/>
      <c r="H183" s="255" t="s">
        <v>744</v>
      </c>
      <c r="I183" s="255" t="s">
        <v>669</v>
      </c>
      <c r="J183" s="255">
        <v>50</v>
      </c>
      <c r="K183" s="296"/>
    </row>
    <row r="184" spans="2:11" ht="15" customHeight="1">
      <c r="B184" s="275"/>
      <c r="C184" s="255" t="s">
        <v>745</v>
      </c>
      <c r="D184" s="255"/>
      <c r="E184" s="255"/>
      <c r="F184" s="274" t="s">
        <v>673</v>
      </c>
      <c r="G184" s="255"/>
      <c r="H184" s="255" t="s">
        <v>746</v>
      </c>
      <c r="I184" s="255" t="s">
        <v>747</v>
      </c>
      <c r="J184" s="255"/>
      <c r="K184" s="296"/>
    </row>
    <row r="185" spans="2:11" ht="15" customHeight="1">
      <c r="B185" s="275"/>
      <c r="C185" s="255" t="s">
        <v>748</v>
      </c>
      <c r="D185" s="255"/>
      <c r="E185" s="255"/>
      <c r="F185" s="274" t="s">
        <v>673</v>
      </c>
      <c r="G185" s="255"/>
      <c r="H185" s="255" t="s">
        <v>749</v>
      </c>
      <c r="I185" s="255" t="s">
        <v>747</v>
      </c>
      <c r="J185" s="255"/>
      <c r="K185" s="296"/>
    </row>
    <row r="186" spans="2:11" ht="15" customHeight="1">
      <c r="B186" s="275"/>
      <c r="C186" s="255" t="s">
        <v>750</v>
      </c>
      <c r="D186" s="255"/>
      <c r="E186" s="255"/>
      <c r="F186" s="274" t="s">
        <v>673</v>
      </c>
      <c r="G186" s="255"/>
      <c r="H186" s="255" t="s">
        <v>751</v>
      </c>
      <c r="I186" s="255" t="s">
        <v>747</v>
      </c>
      <c r="J186" s="255"/>
      <c r="K186" s="296"/>
    </row>
    <row r="187" spans="2:11" ht="15" customHeight="1">
      <c r="B187" s="275"/>
      <c r="C187" s="308" t="s">
        <v>752</v>
      </c>
      <c r="D187" s="255"/>
      <c r="E187" s="255"/>
      <c r="F187" s="274" t="s">
        <v>673</v>
      </c>
      <c r="G187" s="255"/>
      <c r="H187" s="255" t="s">
        <v>753</v>
      </c>
      <c r="I187" s="255" t="s">
        <v>754</v>
      </c>
      <c r="J187" s="309" t="s">
        <v>755</v>
      </c>
      <c r="K187" s="296"/>
    </row>
    <row r="188" spans="2:11" ht="15" customHeight="1">
      <c r="B188" s="302"/>
      <c r="C188" s="310"/>
      <c r="D188" s="284"/>
      <c r="E188" s="284"/>
      <c r="F188" s="284"/>
      <c r="G188" s="284"/>
      <c r="H188" s="284"/>
      <c r="I188" s="284"/>
      <c r="J188" s="284"/>
      <c r="K188" s="303"/>
    </row>
    <row r="189" spans="2:11" ht="18.75" customHeight="1">
      <c r="B189" s="311"/>
      <c r="C189" s="312"/>
      <c r="D189" s="312"/>
      <c r="E189" s="312"/>
      <c r="F189" s="313"/>
      <c r="G189" s="255"/>
      <c r="H189" s="255"/>
      <c r="I189" s="255"/>
      <c r="J189" s="255"/>
      <c r="K189" s="251"/>
    </row>
    <row r="190" spans="2:11" ht="18.75" customHeight="1">
      <c r="B190" s="251"/>
      <c r="C190" s="255"/>
      <c r="D190" s="255"/>
      <c r="E190" s="255"/>
      <c r="F190" s="274"/>
      <c r="G190" s="255"/>
      <c r="H190" s="255"/>
      <c r="I190" s="255"/>
      <c r="J190" s="255"/>
      <c r="K190" s="251"/>
    </row>
    <row r="191" spans="2:11" ht="18.75" customHeight="1">
      <c r="B191" s="261"/>
      <c r="C191" s="261"/>
      <c r="D191" s="261"/>
      <c r="E191" s="261"/>
      <c r="F191" s="261"/>
      <c r="G191" s="261"/>
      <c r="H191" s="261"/>
      <c r="I191" s="261"/>
      <c r="J191" s="261"/>
      <c r="K191" s="261"/>
    </row>
    <row r="192" spans="2:11">
      <c r="B192" s="242"/>
      <c r="C192" s="243"/>
      <c r="D192" s="243"/>
      <c r="E192" s="243"/>
      <c r="F192" s="243"/>
      <c r="G192" s="243"/>
      <c r="H192" s="243"/>
      <c r="I192" s="243"/>
      <c r="J192" s="243"/>
      <c r="K192" s="244"/>
    </row>
    <row r="193" spans="2:11" ht="21">
      <c r="B193" s="245"/>
      <c r="C193" s="366" t="s">
        <v>756</v>
      </c>
      <c r="D193" s="366"/>
      <c r="E193" s="366"/>
      <c r="F193" s="366"/>
      <c r="G193" s="366"/>
      <c r="H193" s="366"/>
      <c r="I193" s="366"/>
      <c r="J193" s="366"/>
      <c r="K193" s="246"/>
    </row>
    <row r="194" spans="2:11" ht="25.5" customHeight="1">
      <c r="B194" s="245"/>
      <c r="C194" s="314" t="s">
        <v>757</v>
      </c>
      <c r="D194" s="314"/>
      <c r="E194" s="314"/>
      <c r="F194" s="314" t="s">
        <v>758</v>
      </c>
      <c r="G194" s="315"/>
      <c r="H194" s="367" t="s">
        <v>759</v>
      </c>
      <c r="I194" s="367"/>
      <c r="J194" s="367"/>
      <c r="K194" s="246"/>
    </row>
    <row r="195" spans="2:11" ht="5.25" customHeight="1">
      <c r="B195" s="275"/>
      <c r="C195" s="272"/>
      <c r="D195" s="272"/>
      <c r="E195" s="272"/>
      <c r="F195" s="272"/>
      <c r="G195" s="255"/>
      <c r="H195" s="272"/>
      <c r="I195" s="272"/>
      <c r="J195" s="272"/>
      <c r="K195" s="296"/>
    </row>
    <row r="196" spans="2:11" ht="15" customHeight="1">
      <c r="B196" s="275"/>
      <c r="C196" s="255" t="s">
        <v>760</v>
      </c>
      <c r="D196" s="255"/>
      <c r="E196" s="255"/>
      <c r="F196" s="274" t="s">
        <v>44</v>
      </c>
      <c r="G196" s="255"/>
      <c r="H196" s="365" t="s">
        <v>761</v>
      </c>
      <c r="I196" s="365"/>
      <c r="J196" s="365"/>
      <c r="K196" s="296"/>
    </row>
    <row r="197" spans="2:11" ht="15" customHeight="1">
      <c r="B197" s="275"/>
      <c r="C197" s="281"/>
      <c r="D197" s="255"/>
      <c r="E197" s="255"/>
      <c r="F197" s="274" t="s">
        <v>45</v>
      </c>
      <c r="G197" s="255"/>
      <c r="H197" s="365" t="s">
        <v>762</v>
      </c>
      <c r="I197" s="365"/>
      <c r="J197" s="365"/>
      <c r="K197" s="296"/>
    </row>
    <row r="198" spans="2:11" ht="15" customHeight="1">
      <c r="B198" s="275"/>
      <c r="C198" s="281"/>
      <c r="D198" s="255"/>
      <c r="E198" s="255"/>
      <c r="F198" s="274" t="s">
        <v>48</v>
      </c>
      <c r="G198" s="255"/>
      <c r="H198" s="365" t="s">
        <v>763</v>
      </c>
      <c r="I198" s="365"/>
      <c r="J198" s="365"/>
      <c r="K198" s="296"/>
    </row>
    <row r="199" spans="2:11" ht="15" customHeight="1">
      <c r="B199" s="275"/>
      <c r="C199" s="255"/>
      <c r="D199" s="255"/>
      <c r="E199" s="255"/>
      <c r="F199" s="274" t="s">
        <v>46</v>
      </c>
      <c r="G199" s="255"/>
      <c r="H199" s="365" t="s">
        <v>764</v>
      </c>
      <c r="I199" s="365"/>
      <c r="J199" s="365"/>
      <c r="K199" s="296"/>
    </row>
    <row r="200" spans="2:11" ht="15" customHeight="1">
      <c r="B200" s="275"/>
      <c r="C200" s="255"/>
      <c r="D200" s="255"/>
      <c r="E200" s="255"/>
      <c r="F200" s="274" t="s">
        <v>47</v>
      </c>
      <c r="G200" s="255"/>
      <c r="H200" s="365" t="s">
        <v>765</v>
      </c>
      <c r="I200" s="365"/>
      <c r="J200" s="365"/>
      <c r="K200" s="296"/>
    </row>
    <row r="201" spans="2:11" ht="15" customHeight="1">
      <c r="B201" s="275"/>
      <c r="C201" s="255"/>
      <c r="D201" s="255"/>
      <c r="E201" s="255"/>
      <c r="F201" s="274"/>
      <c r="G201" s="255"/>
      <c r="H201" s="255"/>
      <c r="I201" s="255"/>
      <c r="J201" s="255"/>
      <c r="K201" s="296"/>
    </row>
    <row r="202" spans="2:11" ht="15" customHeight="1">
      <c r="B202" s="275"/>
      <c r="C202" s="255" t="s">
        <v>713</v>
      </c>
      <c r="D202" s="255"/>
      <c r="E202" s="255"/>
      <c r="F202" s="274" t="s">
        <v>76</v>
      </c>
      <c r="G202" s="255"/>
      <c r="H202" s="365" t="s">
        <v>766</v>
      </c>
      <c r="I202" s="365"/>
      <c r="J202" s="365"/>
      <c r="K202" s="296"/>
    </row>
    <row r="203" spans="2:11" ht="15" customHeight="1">
      <c r="B203" s="275"/>
      <c r="C203" s="281"/>
      <c r="D203" s="255"/>
      <c r="E203" s="255"/>
      <c r="F203" s="274" t="s">
        <v>611</v>
      </c>
      <c r="G203" s="255"/>
      <c r="H203" s="365" t="s">
        <v>612</v>
      </c>
      <c r="I203" s="365"/>
      <c r="J203" s="365"/>
      <c r="K203" s="296"/>
    </row>
    <row r="204" spans="2:11" ht="15" customHeight="1">
      <c r="B204" s="275"/>
      <c r="C204" s="255"/>
      <c r="D204" s="255"/>
      <c r="E204" s="255"/>
      <c r="F204" s="274" t="s">
        <v>609</v>
      </c>
      <c r="G204" s="255"/>
      <c r="H204" s="365" t="s">
        <v>767</v>
      </c>
      <c r="I204" s="365"/>
      <c r="J204" s="365"/>
      <c r="K204" s="296"/>
    </row>
    <row r="205" spans="2:11" ht="15" customHeight="1">
      <c r="B205" s="316"/>
      <c r="C205" s="281"/>
      <c r="D205" s="281"/>
      <c r="E205" s="281"/>
      <c r="F205" s="274" t="s">
        <v>78</v>
      </c>
      <c r="G205" s="260"/>
      <c r="H205" s="364" t="s">
        <v>613</v>
      </c>
      <c r="I205" s="364"/>
      <c r="J205" s="364"/>
      <c r="K205" s="317"/>
    </row>
    <row r="206" spans="2:11" ht="15" customHeight="1">
      <c r="B206" s="316"/>
      <c r="C206" s="281"/>
      <c r="D206" s="281"/>
      <c r="E206" s="281"/>
      <c r="F206" s="274" t="s">
        <v>614</v>
      </c>
      <c r="G206" s="260"/>
      <c r="H206" s="364" t="s">
        <v>768</v>
      </c>
      <c r="I206" s="364"/>
      <c r="J206" s="364"/>
      <c r="K206" s="317"/>
    </row>
    <row r="207" spans="2:11" ht="15" customHeight="1">
      <c r="B207" s="316"/>
      <c r="C207" s="281"/>
      <c r="D207" s="281"/>
      <c r="E207" s="281"/>
      <c r="F207" s="318"/>
      <c r="G207" s="260"/>
      <c r="H207" s="319"/>
      <c r="I207" s="319"/>
      <c r="J207" s="319"/>
      <c r="K207" s="317"/>
    </row>
    <row r="208" spans="2:11" ht="15" customHeight="1">
      <c r="B208" s="316"/>
      <c r="C208" s="255" t="s">
        <v>737</v>
      </c>
      <c r="D208" s="281"/>
      <c r="E208" s="281"/>
      <c r="F208" s="274">
        <v>1</v>
      </c>
      <c r="G208" s="260"/>
      <c r="H208" s="364" t="s">
        <v>769</v>
      </c>
      <c r="I208" s="364"/>
      <c r="J208" s="364"/>
      <c r="K208" s="317"/>
    </row>
    <row r="209" spans="2:11" ht="15" customHeight="1">
      <c r="B209" s="316"/>
      <c r="C209" s="281"/>
      <c r="D209" s="281"/>
      <c r="E209" s="281"/>
      <c r="F209" s="274">
        <v>2</v>
      </c>
      <c r="G209" s="260"/>
      <c r="H209" s="364" t="s">
        <v>770</v>
      </c>
      <c r="I209" s="364"/>
      <c r="J209" s="364"/>
      <c r="K209" s="317"/>
    </row>
    <row r="210" spans="2:11" ht="15" customHeight="1">
      <c r="B210" s="316"/>
      <c r="C210" s="281"/>
      <c r="D210" s="281"/>
      <c r="E210" s="281"/>
      <c r="F210" s="274">
        <v>3</v>
      </c>
      <c r="G210" s="260"/>
      <c r="H210" s="364" t="s">
        <v>771</v>
      </c>
      <c r="I210" s="364"/>
      <c r="J210" s="364"/>
      <c r="K210" s="317"/>
    </row>
    <row r="211" spans="2:11" ht="15" customHeight="1">
      <c r="B211" s="316"/>
      <c r="C211" s="281"/>
      <c r="D211" s="281"/>
      <c r="E211" s="281"/>
      <c r="F211" s="274">
        <v>4</v>
      </c>
      <c r="G211" s="260"/>
      <c r="H211" s="364" t="s">
        <v>772</v>
      </c>
      <c r="I211" s="364"/>
      <c r="J211" s="364"/>
      <c r="K211" s="317"/>
    </row>
    <row r="212" spans="2:11" ht="12.75" customHeight="1">
      <c r="B212" s="320"/>
      <c r="C212" s="321"/>
      <c r="D212" s="321"/>
      <c r="E212" s="321"/>
      <c r="F212" s="321"/>
      <c r="G212" s="321"/>
      <c r="H212" s="321"/>
      <c r="I212" s="321"/>
      <c r="J212" s="321"/>
      <c r="K212" s="322"/>
    </row>
  </sheetData>
  <mergeCells count="77">
    <mergeCell ref="C3:J3"/>
    <mergeCell ref="C4:J4"/>
    <mergeCell ref="C6:J6"/>
    <mergeCell ref="C7:J7"/>
    <mergeCell ref="C9:J9"/>
    <mergeCell ref="D10:J10"/>
    <mergeCell ref="D11:J11"/>
    <mergeCell ref="D13:J13"/>
    <mergeCell ref="D14:J14"/>
    <mergeCell ref="D15:J15"/>
    <mergeCell ref="F16:J16"/>
    <mergeCell ref="F17:J17"/>
    <mergeCell ref="F18:J18"/>
    <mergeCell ref="F19:J19"/>
    <mergeCell ref="F20:J20"/>
    <mergeCell ref="F21:J21"/>
    <mergeCell ref="C23:J23"/>
    <mergeCell ref="C24:J24"/>
    <mergeCell ref="D25:J25"/>
    <mergeCell ref="D26:J26"/>
    <mergeCell ref="D28:J28"/>
    <mergeCell ref="D29:J29"/>
    <mergeCell ref="D31:J31"/>
    <mergeCell ref="D32:J32"/>
    <mergeCell ref="D33:J33"/>
    <mergeCell ref="G34:J34"/>
    <mergeCell ref="G35:J35"/>
    <mergeCell ref="G36:J36"/>
    <mergeCell ref="G37:J37"/>
    <mergeCell ref="G38:J38"/>
    <mergeCell ref="G39:J39"/>
    <mergeCell ref="G40:J40"/>
    <mergeCell ref="G41:J41"/>
    <mergeCell ref="G42:J42"/>
    <mergeCell ref="G43:J43"/>
    <mergeCell ref="D45:J45"/>
    <mergeCell ref="E46:J46"/>
    <mergeCell ref="E47:J47"/>
    <mergeCell ref="E48:J48"/>
    <mergeCell ref="D49:J49"/>
    <mergeCell ref="C50:J50"/>
    <mergeCell ref="C52:J52"/>
    <mergeCell ref="C53:J53"/>
    <mergeCell ref="C55:J55"/>
    <mergeCell ref="D56:J56"/>
    <mergeCell ref="D57:J57"/>
    <mergeCell ref="D58:J58"/>
    <mergeCell ref="D59:J59"/>
    <mergeCell ref="D60:J60"/>
    <mergeCell ref="D61:J61"/>
    <mergeCell ref="D63:J63"/>
    <mergeCell ref="D64:J64"/>
    <mergeCell ref="D65:J65"/>
    <mergeCell ref="D66:J66"/>
    <mergeCell ref="D67:J67"/>
    <mergeCell ref="D68:J68"/>
    <mergeCell ref="C73:J73"/>
    <mergeCell ref="C100:J100"/>
    <mergeCell ref="C120:J120"/>
    <mergeCell ref="C145:J145"/>
    <mergeCell ref="H205:J205"/>
    <mergeCell ref="C163:J163"/>
    <mergeCell ref="C193:J193"/>
    <mergeCell ref="H194:J194"/>
    <mergeCell ref="H196:J196"/>
    <mergeCell ref="H197:J197"/>
    <mergeCell ref="H198:J198"/>
    <mergeCell ref="H206:J206"/>
    <mergeCell ref="H208:J208"/>
    <mergeCell ref="H209:J209"/>
    <mergeCell ref="H210:J210"/>
    <mergeCell ref="H211:J211"/>
    <mergeCell ref="H199:J199"/>
    <mergeCell ref="H200:J200"/>
    <mergeCell ref="H202:J202"/>
    <mergeCell ref="H203:J203"/>
    <mergeCell ref="H204:J204"/>
  </mergeCells>
  <pageMargins left="0.59055118110236227" right="0.59055118110236227" top="0.59055118110236227" bottom="0.59055118110236227" header="0" footer="0"/>
  <pageSetup paperSize="9"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file>

<file path=customXml/itemProps1.xml><?xml version="1.0" encoding="utf-8"?>
<ds:datastoreItem xmlns:ds="http://schemas.openxmlformats.org/officeDocument/2006/customXml" ds:itemID="{E479A6D8-69F4-4CE1-A1F5-AA9EDE8A77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7</vt:i4>
      </vt:variant>
    </vt:vector>
  </HeadingPairs>
  <TitlesOfParts>
    <vt:vector size="11" baseType="lpstr">
      <vt:lpstr>Rekapitulace stavby</vt:lpstr>
      <vt:lpstr>Z_15_065 - Výměna výplní ...</vt:lpstr>
      <vt:lpstr>Z_15_065 - Výměna výplní ..._01</vt:lpstr>
      <vt:lpstr>Pokyny pro vyplnění</vt:lpstr>
      <vt:lpstr>'Rekapitulace stavby'!Názvy_tisku</vt:lpstr>
      <vt:lpstr>'Z_15_065 - Výměna výplní ...'!Názvy_tisku</vt:lpstr>
      <vt:lpstr>'Z_15_065 - Výměna výplní ..._01'!Názvy_tisku</vt:lpstr>
      <vt:lpstr>'Pokyny pro vyplnění'!Oblast_tisku</vt:lpstr>
      <vt:lpstr>'Rekapitulace stavby'!Oblast_tisku</vt:lpstr>
      <vt:lpstr>'Z_15_065 - Výměna výplní ...'!Oblast_tisku</vt:lpstr>
      <vt:lpstr>'Z_15_065 - Výměna výplní ..._01'!Oblast_tisku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VASPETA\Jiří Špeta</dc:creator>
  <cp:lastModifiedBy>lisa</cp:lastModifiedBy>
  <dcterms:created xsi:type="dcterms:W3CDTF">2016-09-29T05:28:22Z</dcterms:created>
  <dcterms:modified xsi:type="dcterms:W3CDTF">2016-09-29T07:55:39Z</dcterms:modified>
</cp:coreProperties>
</file>