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17\ProjektIV\Lysá\změna\"/>
    </mc:Choice>
  </mc:AlternateContent>
  <xr:revisionPtr revIDLastSave="0" documentId="10_ncr:8100000_{CE055595-6CF5-44F3-AC3C-C5C56DB652DB}" xr6:coauthVersionLast="34" xr6:coauthVersionMax="34" xr10:uidLastSave="{00000000-0000-0000-0000-000000000000}"/>
  <bookViews>
    <workbookView xWindow="0" yWindow="0" windowWidth="19200" windowHeight="11385" xr2:uid="{00000000-000D-0000-FFFF-FFFF00000000}"/>
  </bookViews>
  <sheets>
    <sheet name="Rekapitulace stavby" sheetId="1" r:id="rId1"/>
    <sheet name="01 - SO 01 Výtlečný řad z..." sheetId="2" r:id="rId2"/>
    <sheet name="02 - SO 02 Čerpací vrt HV 3" sheetId="3" r:id="rId3"/>
    <sheet name="03 - SO 03 Přípojka NN pr..." sheetId="4" r:id="rId4"/>
    <sheet name="51 - PS 01 Technologie vr..." sheetId="5" r:id="rId5"/>
    <sheet name="52 - PS 02 Motorový rozvo..." sheetId="6" r:id="rId6"/>
    <sheet name="53 - PS 03 Přenosový kabel" sheetId="7" r:id="rId7"/>
    <sheet name="54 - PS 04 Úpravy technol..." sheetId="8" r:id="rId8"/>
    <sheet name="55 - PS 05 Řídící systém ..." sheetId="9" r:id="rId9"/>
    <sheet name="101 - VON" sheetId="10" r:id="rId10"/>
  </sheets>
  <definedNames>
    <definedName name="_xlnm.Print_Titles" localSheetId="1">'01 - SO 01 Výtlečný řad z...'!$114:$114</definedName>
    <definedName name="_xlnm.Print_Titles" localSheetId="2">'02 - SO 02 Čerpací vrt HV 3'!$118:$118</definedName>
    <definedName name="_xlnm.Print_Titles" localSheetId="3">'03 - SO 03 Přípojka NN pr...'!$113:$113</definedName>
    <definedName name="_xlnm.Print_Titles" localSheetId="9">'101 - VON'!$109:$109</definedName>
    <definedName name="_xlnm.Print_Titles" localSheetId="4">'51 - PS 01 Technologie vr...'!$111:$111</definedName>
    <definedName name="_xlnm.Print_Titles" localSheetId="5">'52 - PS 02 Motorový rozvo...'!$117:$117</definedName>
    <definedName name="_xlnm.Print_Titles" localSheetId="6">'53 - PS 03 Přenosový kabel'!$109:$109</definedName>
    <definedName name="_xlnm.Print_Titles" localSheetId="7">'54 - PS 04 Úpravy technol...'!$120:$120</definedName>
    <definedName name="_xlnm.Print_Titles" localSheetId="8">'55 - PS 05 Řídící systém ...'!$119:$119</definedName>
    <definedName name="_xlnm.Print_Titles" localSheetId="0">'Rekapitulace stavby'!$85:$85</definedName>
    <definedName name="_xlnm.Print_Area" localSheetId="1">'01 - SO 01 Výtlečný řad z...'!$C$4:$Q$70,'01 - SO 01 Výtlečný řad z...'!$C$76:$Q$98,'01 - SO 01 Výtlečný řad z...'!$C$104:$Q$214</definedName>
    <definedName name="_xlnm.Print_Area" localSheetId="2">'02 - SO 02 Čerpací vrt HV 3'!$C$4:$Q$70,'02 - SO 02 Čerpací vrt HV 3'!$C$76:$Q$102,'02 - SO 02 Čerpací vrt HV 3'!$C$108:$Q$275</definedName>
    <definedName name="_xlnm.Print_Area" localSheetId="3">'03 - SO 03 Přípojka NN pr...'!$C$4:$Q$70,'03 - SO 03 Přípojka NN pr...'!$C$76:$Q$97,'03 - SO 03 Přípojka NN pr...'!$C$103:$Q$140</definedName>
    <definedName name="_xlnm.Print_Area" localSheetId="9">'101 - VON'!$C$4:$Q$70,'101 - VON'!$C$76:$Q$93,'101 - VON'!$C$99:$Q$116</definedName>
    <definedName name="_xlnm.Print_Area" localSheetId="4">'51 - PS 01 Technologie vr...'!$C$4:$Q$70,'51 - PS 01 Technologie vr...'!$C$76:$Q$95,'51 - PS 01 Technologie vr...'!$C$101:$Q$130</definedName>
    <definedName name="_xlnm.Print_Area" localSheetId="5">'52 - PS 02 Motorový rozvo...'!$C$4:$Q$70,'52 - PS 02 Motorový rozvo...'!$C$76:$Q$101,'52 - PS 02 Motorový rozvo...'!$C$107:$Q$206</definedName>
    <definedName name="_xlnm.Print_Area" localSheetId="6">'53 - PS 03 Přenosový kabel'!$C$4:$Q$70,'53 - PS 03 Přenosový kabel'!$C$76:$Q$93,'53 - PS 03 Přenosový kabel'!$C$99:$Q$124</definedName>
    <definedName name="_xlnm.Print_Area" localSheetId="7">'54 - PS 04 Úpravy technol...'!$C$4:$Q$70,'54 - PS 04 Úpravy technol...'!$C$76:$Q$104,'54 - PS 04 Úpravy technol...'!$C$110:$Q$181</definedName>
    <definedName name="_xlnm.Print_Area" localSheetId="8">'55 - PS 05 Řídící systém ...'!$C$4:$Q$70,'55 - PS 05 Řídící systém ...'!$C$76:$Q$103,'55 - PS 05 Řídící systém ...'!$C$109:$Q$216</definedName>
    <definedName name="_xlnm.Print_Area" localSheetId="0">'Rekapitulace stavby'!$C$4:$AP$70,'Rekapitulace stavby'!$C$76:$AP$100</definedName>
  </definedNames>
  <calcPr calcId="162913"/>
</workbook>
</file>

<file path=xl/calcChain.xml><?xml version="1.0" encoding="utf-8"?>
<calcChain xmlns="http://schemas.openxmlformats.org/spreadsheetml/2006/main">
  <c r="AY96" i="1" l="1"/>
  <c r="AX96" i="1"/>
  <c r="BI116" i="10"/>
  <c r="BH116" i="10"/>
  <c r="BG116" i="10"/>
  <c r="BF116" i="10"/>
  <c r="AA116" i="10"/>
  <c r="Y116" i="10"/>
  <c r="W116" i="10"/>
  <c r="BK116" i="10"/>
  <c r="N116" i="10"/>
  <c r="BE116" i="10"/>
  <c r="BI115" i="10"/>
  <c r="BH115" i="10"/>
  <c r="BG115" i="10"/>
  <c r="BF115" i="10"/>
  <c r="AA115" i="10"/>
  <c r="Y115" i="10"/>
  <c r="W115" i="10"/>
  <c r="BK115" i="10"/>
  <c r="N115" i="10"/>
  <c r="BE115" i="10"/>
  <c r="BI114" i="10"/>
  <c r="BH114" i="10"/>
  <c r="H35" i="10" s="1"/>
  <c r="BC96" i="1" s="1"/>
  <c r="BG114" i="10"/>
  <c r="BF114" i="10"/>
  <c r="AA114" i="10"/>
  <c r="Y114" i="10"/>
  <c r="W114" i="10"/>
  <c r="BK114" i="10"/>
  <c r="N114" i="10"/>
  <c r="BE114" i="10"/>
  <c r="M32" i="10" s="1"/>
  <c r="AV96" i="1" s="1"/>
  <c r="BI113" i="10"/>
  <c r="BH113" i="10"/>
  <c r="BG113" i="10"/>
  <c r="BF113" i="10"/>
  <c r="AA113" i="10"/>
  <c r="Y113" i="10"/>
  <c r="W113" i="10"/>
  <c r="BK113" i="10"/>
  <c r="N113" i="10"/>
  <c r="BE113" i="10"/>
  <c r="BI112" i="10"/>
  <c r="H36" i="10"/>
  <c r="BD96" i="1" s="1"/>
  <c r="BH112" i="10"/>
  <c r="BG112" i="10"/>
  <c r="BF112" i="10"/>
  <c r="AA112" i="10"/>
  <c r="AA111" i="10"/>
  <c r="AA110" i="10" s="1"/>
  <c r="Y112" i="10"/>
  <c r="W112" i="10"/>
  <c r="W111" i="10" s="1"/>
  <c r="W110" i="10" s="1"/>
  <c r="AU96" i="1" s="1"/>
  <c r="BK112" i="10"/>
  <c r="N112" i="10"/>
  <c r="BE112" i="10"/>
  <c r="F104" i="10"/>
  <c r="F102" i="10"/>
  <c r="M28" i="10"/>
  <c r="AS96" i="1"/>
  <c r="F81" i="10"/>
  <c r="F79" i="10"/>
  <c r="O21" i="10"/>
  <c r="E21" i="10"/>
  <c r="O20" i="10"/>
  <c r="O18" i="10"/>
  <c r="E18" i="10"/>
  <c r="M106" i="10"/>
  <c r="M83" i="10"/>
  <c r="O17" i="10"/>
  <c r="O15" i="10"/>
  <c r="E15" i="10"/>
  <c r="F107" i="10"/>
  <c r="F84" i="10"/>
  <c r="O14" i="10"/>
  <c r="O12" i="10"/>
  <c r="E12" i="10"/>
  <c r="F83" i="10" s="1"/>
  <c r="O11" i="10"/>
  <c r="O9" i="10"/>
  <c r="M81" i="10" s="1"/>
  <c r="F6" i="10"/>
  <c r="F78" i="10" s="1"/>
  <c r="F101" i="10"/>
  <c r="AY95" i="1"/>
  <c r="AX95" i="1"/>
  <c r="BI216" i="9"/>
  <c r="BH216" i="9"/>
  <c r="BG216" i="9"/>
  <c r="BF216" i="9"/>
  <c r="AA216" i="9"/>
  <c r="AA215" i="9" s="1"/>
  <c r="Y216" i="9"/>
  <c r="Y215" i="9"/>
  <c r="W216" i="9"/>
  <c r="W215" i="9" s="1"/>
  <c r="BK216" i="9"/>
  <c r="BK215" i="9" s="1"/>
  <c r="N216" i="9"/>
  <c r="BE216" i="9" s="1"/>
  <c r="BI214" i="9"/>
  <c r="BH214" i="9"/>
  <c r="BG214" i="9"/>
  <c r="BF214" i="9"/>
  <c r="AA214" i="9"/>
  <c r="AA213" i="9"/>
  <c r="Y214" i="9"/>
  <c r="Y213" i="9"/>
  <c r="W214" i="9"/>
  <c r="W213" i="9"/>
  <c r="W210" i="9" s="1"/>
  <c r="BK214" i="9"/>
  <c r="BK213" i="9"/>
  <c r="N213" i="9" s="1"/>
  <c r="N98" i="9" s="1"/>
  <c r="N214" i="9"/>
  <c r="BE214" i="9" s="1"/>
  <c r="BI212" i="9"/>
  <c r="BH212" i="9"/>
  <c r="BG212" i="9"/>
  <c r="BF212" i="9"/>
  <c r="AA212" i="9"/>
  <c r="Y212" i="9"/>
  <c r="W212" i="9"/>
  <c r="BK212" i="9"/>
  <c r="N212" i="9"/>
  <c r="BE212" i="9"/>
  <c r="BI211" i="9"/>
  <c r="BH211" i="9"/>
  <c r="BG211" i="9"/>
  <c r="BF211" i="9"/>
  <c r="AA211" i="9"/>
  <c r="Y211" i="9"/>
  <c r="Y210" i="9"/>
  <c r="W211" i="9"/>
  <c r="BK211" i="9"/>
  <c r="N211" i="9"/>
  <c r="BE211" i="9" s="1"/>
  <c r="BI209" i="9"/>
  <c r="BH209" i="9"/>
  <c r="BG209" i="9"/>
  <c r="BF209" i="9"/>
  <c r="AA209" i="9"/>
  <c r="Y209" i="9"/>
  <c r="Y206" i="9" s="1"/>
  <c r="W209" i="9"/>
  <c r="BK209" i="9"/>
  <c r="N209" i="9"/>
  <c r="BE209" i="9" s="1"/>
  <c r="BI208" i="9"/>
  <c r="BH208" i="9"/>
  <c r="BG208" i="9"/>
  <c r="BF208" i="9"/>
  <c r="AA208" i="9"/>
  <c r="Y208" i="9"/>
  <c r="W208" i="9"/>
  <c r="BK208" i="9"/>
  <c r="N208" i="9"/>
  <c r="BE208" i="9" s="1"/>
  <c r="BI207" i="9"/>
  <c r="BH207" i="9"/>
  <c r="BG207" i="9"/>
  <c r="BF207" i="9"/>
  <c r="AA207" i="9"/>
  <c r="AA206" i="9"/>
  <c r="Y207" i="9"/>
  <c r="W207" i="9"/>
  <c r="W206" i="9"/>
  <c r="BK207" i="9"/>
  <c r="N207" i="9"/>
  <c r="BE207" i="9"/>
  <c r="BI205" i="9"/>
  <c r="BH205" i="9"/>
  <c r="BG205" i="9"/>
  <c r="BF205" i="9"/>
  <c r="AA205" i="9"/>
  <c r="Y205" i="9"/>
  <c r="W205" i="9"/>
  <c r="BK205" i="9"/>
  <c r="N205" i="9"/>
  <c r="BE205" i="9"/>
  <c r="BI204" i="9"/>
  <c r="BH204" i="9"/>
  <c r="BG204" i="9"/>
  <c r="BF204" i="9"/>
  <c r="AA204" i="9"/>
  <c r="Y204" i="9"/>
  <c r="W204" i="9"/>
  <c r="BK204" i="9"/>
  <c r="N204" i="9"/>
  <c r="BE204" i="9" s="1"/>
  <c r="BI203" i="9"/>
  <c r="BH203" i="9"/>
  <c r="BG203" i="9"/>
  <c r="BF203" i="9"/>
  <c r="AA203" i="9"/>
  <c r="Y203" i="9"/>
  <c r="W203" i="9"/>
  <c r="BK203" i="9"/>
  <c r="N203" i="9"/>
  <c r="BE203" i="9"/>
  <c r="BI202" i="9"/>
  <c r="BH202" i="9"/>
  <c r="BG202" i="9"/>
  <c r="BF202" i="9"/>
  <c r="AA202" i="9"/>
  <c r="Y202" i="9"/>
  <c r="Y201" i="9"/>
  <c r="W202" i="9"/>
  <c r="BK202" i="9"/>
  <c r="BK201" i="9"/>
  <c r="N201" i="9" s="1"/>
  <c r="N95" i="9" s="1"/>
  <c r="N202" i="9"/>
  <c r="BE202" i="9" s="1"/>
  <c r="BI200" i="9"/>
  <c r="BH200" i="9"/>
  <c r="BG200" i="9"/>
  <c r="BF200" i="9"/>
  <c r="AA200" i="9"/>
  <c r="Y200" i="9"/>
  <c r="W200" i="9"/>
  <c r="BK200" i="9"/>
  <c r="N200" i="9"/>
  <c r="BE200" i="9"/>
  <c r="BI199" i="9"/>
  <c r="BH199" i="9"/>
  <c r="BG199" i="9"/>
  <c r="BF199" i="9"/>
  <c r="AA199" i="9"/>
  <c r="Y199" i="9"/>
  <c r="W199" i="9"/>
  <c r="BK199" i="9"/>
  <c r="N199" i="9"/>
  <c r="BE199" i="9"/>
  <c r="BI198" i="9"/>
  <c r="BH198" i="9"/>
  <c r="BG198" i="9"/>
  <c r="BF198" i="9"/>
  <c r="AA198" i="9"/>
  <c r="Y198" i="9"/>
  <c r="Y195" i="9" s="1"/>
  <c r="W198" i="9"/>
  <c r="BK198" i="9"/>
  <c r="N198" i="9"/>
  <c r="BE198" i="9"/>
  <c r="BI197" i="9"/>
  <c r="BH197" i="9"/>
  <c r="BG197" i="9"/>
  <c r="BF197" i="9"/>
  <c r="AA197" i="9"/>
  <c r="Y197" i="9"/>
  <c r="W197" i="9"/>
  <c r="BK197" i="9"/>
  <c r="N197" i="9"/>
  <c r="BE197" i="9"/>
  <c r="BI196" i="9"/>
  <c r="BH196" i="9"/>
  <c r="BG196" i="9"/>
  <c r="BF196" i="9"/>
  <c r="AA196" i="9"/>
  <c r="AA195" i="9"/>
  <c r="Y196" i="9"/>
  <c r="W196" i="9"/>
  <c r="W195" i="9"/>
  <c r="BK196" i="9"/>
  <c r="N196" i="9"/>
  <c r="BE196" i="9" s="1"/>
  <c r="BI194" i="9"/>
  <c r="BH194" i="9"/>
  <c r="BG194" i="9"/>
  <c r="BF194" i="9"/>
  <c r="AA194" i="9"/>
  <c r="AA193" i="9"/>
  <c r="Y194" i="9"/>
  <c r="Y193" i="9"/>
  <c r="W194" i="9"/>
  <c r="W193" i="9"/>
  <c r="BK194" i="9"/>
  <c r="BK193" i="9" s="1"/>
  <c r="N193" i="9" s="1"/>
  <c r="N93" i="9" s="1"/>
  <c r="N194" i="9"/>
  <c r="BE194" i="9" s="1"/>
  <c r="BI192" i="9"/>
  <c r="BH192" i="9"/>
  <c r="BG192" i="9"/>
  <c r="BF192" i="9"/>
  <c r="AA192" i="9"/>
  <c r="Y192" i="9"/>
  <c r="W192" i="9"/>
  <c r="BK192" i="9"/>
  <c r="N192" i="9"/>
  <c r="BE192" i="9"/>
  <c r="BI191" i="9"/>
  <c r="BH191" i="9"/>
  <c r="BG191" i="9"/>
  <c r="BF191" i="9"/>
  <c r="AA191" i="9"/>
  <c r="Y191" i="9"/>
  <c r="W191" i="9"/>
  <c r="BK191" i="9"/>
  <c r="N191" i="9"/>
  <c r="BE191" i="9"/>
  <c r="BI190" i="9"/>
  <c r="BH190" i="9"/>
  <c r="BG190" i="9"/>
  <c r="BF190" i="9"/>
  <c r="AA190" i="9"/>
  <c r="Y190" i="9"/>
  <c r="W190" i="9"/>
  <c r="BK190" i="9"/>
  <c r="N190" i="9"/>
  <c r="BE190" i="9"/>
  <c r="BI189" i="9"/>
  <c r="BH189" i="9"/>
  <c r="BG189" i="9"/>
  <c r="BF189" i="9"/>
  <c r="AA189" i="9"/>
  <c r="Y189" i="9"/>
  <c r="W189" i="9"/>
  <c r="BK189" i="9"/>
  <c r="N189" i="9"/>
  <c r="BE189" i="9"/>
  <c r="BI188" i="9"/>
  <c r="BH188" i="9"/>
  <c r="BG188" i="9"/>
  <c r="BF188" i="9"/>
  <c r="AA188" i="9"/>
  <c r="Y188" i="9"/>
  <c r="W188" i="9"/>
  <c r="BK188" i="9"/>
  <c r="N188" i="9"/>
  <c r="BE188" i="9"/>
  <c r="BI187" i="9"/>
  <c r="BH187" i="9"/>
  <c r="BG187" i="9"/>
  <c r="BF187" i="9"/>
  <c r="AA187" i="9"/>
  <c r="Y187" i="9"/>
  <c r="W187" i="9"/>
  <c r="BK187" i="9"/>
  <c r="N187" i="9"/>
  <c r="BE187" i="9"/>
  <c r="BI186" i="9"/>
  <c r="BH186" i="9"/>
  <c r="BG186" i="9"/>
  <c r="BF186" i="9"/>
  <c r="AA186" i="9"/>
  <c r="Y186" i="9"/>
  <c r="W186" i="9"/>
  <c r="BK186" i="9"/>
  <c r="N186" i="9"/>
  <c r="BE186" i="9"/>
  <c r="BI185" i="9"/>
  <c r="BH185" i="9"/>
  <c r="BG185" i="9"/>
  <c r="BF185" i="9"/>
  <c r="AA185" i="9"/>
  <c r="Y185" i="9"/>
  <c r="W185" i="9"/>
  <c r="BK185" i="9"/>
  <c r="N185" i="9"/>
  <c r="BE185" i="9"/>
  <c r="BI184" i="9"/>
  <c r="BH184" i="9"/>
  <c r="BG184" i="9"/>
  <c r="BF184" i="9"/>
  <c r="AA184" i="9"/>
  <c r="Y184" i="9"/>
  <c r="W184" i="9"/>
  <c r="BK184" i="9"/>
  <c r="N184" i="9"/>
  <c r="BE184" i="9"/>
  <c r="BI183" i="9"/>
  <c r="BH183" i="9"/>
  <c r="BG183" i="9"/>
  <c r="BF183" i="9"/>
  <c r="AA183" i="9"/>
  <c r="Y183" i="9"/>
  <c r="W183" i="9"/>
  <c r="BK183" i="9"/>
  <c r="N183" i="9"/>
  <c r="BE183" i="9"/>
  <c r="BI182" i="9"/>
  <c r="BH182" i="9"/>
  <c r="BG182" i="9"/>
  <c r="BF182" i="9"/>
  <c r="AA182" i="9"/>
  <c r="AA181" i="9"/>
  <c r="Y182" i="9"/>
  <c r="Y181" i="9"/>
  <c r="W182" i="9"/>
  <c r="W181" i="9"/>
  <c r="BK182" i="9"/>
  <c r="BK181" i="9"/>
  <c r="N182" i="9"/>
  <c r="BE182" i="9" s="1"/>
  <c r="BI180" i="9"/>
  <c r="BH180" i="9"/>
  <c r="BG180" i="9"/>
  <c r="BF180" i="9"/>
  <c r="AA180" i="9"/>
  <c r="Y180" i="9"/>
  <c r="W180" i="9"/>
  <c r="BK180" i="9"/>
  <c r="N180" i="9"/>
  <c r="BE180" i="9" s="1"/>
  <c r="BI179" i="9"/>
  <c r="BH179" i="9"/>
  <c r="BG179" i="9"/>
  <c r="BF179" i="9"/>
  <c r="AA179" i="9"/>
  <c r="Y179" i="9"/>
  <c r="W179" i="9"/>
  <c r="BK179" i="9"/>
  <c r="N179" i="9"/>
  <c r="BE179" i="9"/>
  <c r="BI178" i="9"/>
  <c r="BH178" i="9"/>
  <c r="BG178" i="9"/>
  <c r="BF178" i="9"/>
  <c r="AA178" i="9"/>
  <c r="Y178" i="9"/>
  <c r="W178" i="9"/>
  <c r="BK178" i="9"/>
  <c r="N178" i="9"/>
  <c r="BE178" i="9" s="1"/>
  <c r="BI177" i="9"/>
  <c r="BH177" i="9"/>
  <c r="BG177" i="9"/>
  <c r="BF177" i="9"/>
  <c r="AA177" i="9"/>
  <c r="Y177" i="9"/>
  <c r="W177" i="9"/>
  <c r="BK177" i="9"/>
  <c r="N177" i="9"/>
  <c r="BE177" i="9" s="1"/>
  <c r="BI176" i="9"/>
  <c r="BH176" i="9"/>
  <c r="BG176" i="9"/>
  <c r="BF176" i="9"/>
  <c r="AA176" i="9"/>
  <c r="Y176" i="9"/>
  <c r="W176" i="9"/>
  <c r="BK176" i="9"/>
  <c r="N176" i="9"/>
  <c r="BE176" i="9" s="1"/>
  <c r="BI175" i="9"/>
  <c r="BH175" i="9"/>
  <c r="BG175" i="9"/>
  <c r="BF175" i="9"/>
  <c r="AA175" i="9"/>
  <c r="Y175" i="9"/>
  <c r="W175" i="9"/>
  <c r="BK175" i="9"/>
  <c r="N175" i="9"/>
  <c r="BE175" i="9"/>
  <c r="BI174" i="9"/>
  <c r="BH174" i="9"/>
  <c r="BG174" i="9"/>
  <c r="BF174" i="9"/>
  <c r="AA174" i="9"/>
  <c r="Y174" i="9"/>
  <c r="W174" i="9"/>
  <c r="BK174" i="9"/>
  <c r="N174" i="9"/>
  <c r="BE174" i="9" s="1"/>
  <c r="BI173" i="9"/>
  <c r="BH173" i="9"/>
  <c r="BG173" i="9"/>
  <c r="BF173" i="9"/>
  <c r="AA173" i="9"/>
  <c r="Y173" i="9"/>
  <c r="W173" i="9"/>
  <c r="BK173" i="9"/>
  <c r="N173" i="9"/>
  <c r="BE173" i="9" s="1"/>
  <c r="BI172" i="9"/>
  <c r="BH172" i="9"/>
  <c r="BG172" i="9"/>
  <c r="BF172" i="9"/>
  <c r="AA172" i="9"/>
  <c r="Y172" i="9"/>
  <c r="W172" i="9"/>
  <c r="BK172" i="9"/>
  <c r="N172" i="9"/>
  <c r="BE172" i="9" s="1"/>
  <c r="BI171" i="9"/>
  <c r="BH171" i="9"/>
  <c r="BG171" i="9"/>
  <c r="BF171" i="9"/>
  <c r="AA171" i="9"/>
  <c r="Y171" i="9"/>
  <c r="W171" i="9"/>
  <c r="BK171" i="9"/>
  <c r="N171" i="9"/>
  <c r="BE171" i="9"/>
  <c r="BI170" i="9"/>
  <c r="BH170" i="9"/>
  <c r="BG170" i="9"/>
  <c r="BF170" i="9"/>
  <c r="AA170" i="9"/>
  <c r="Y170" i="9"/>
  <c r="W170" i="9"/>
  <c r="BK170" i="9"/>
  <c r="N170" i="9"/>
  <c r="BE170" i="9" s="1"/>
  <c r="BI169" i="9"/>
  <c r="BH169" i="9"/>
  <c r="BG169" i="9"/>
  <c r="BF169" i="9"/>
  <c r="AA169" i="9"/>
  <c r="Y169" i="9"/>
  <c r="W169" i="9"/>
  <c r="BK169" i="9"/>
  <c r="N169" i="9"/>
  <c r="BE169" i="9" s="1"/>
  <c r="BI168" i="9"/>
  <c r="BH168" i="9"/>
  <c r="BG168" i="9"/>
  <c r="BF168" i="9"/>
  <c r="AA168" i="9"/>
  <c r="Y168" i="9"/>
  <c r="W168" i="9"/>
  <c r="BK168" i="9"/>
  <c r="N168" i="9"/>
  <c r="BE168" i="9" s="1"/>
  <c r="BI167" i="9"/>
  <c r="BH167" i="9"/>
  <c r="BG167" i="9"/>
  <c r="BF167" i="9"/>
  <c r="AA167" i="9"/>
  <c r="Y167" i="9"/>
  <c r="W167" i="9"/>
  <c r="BK167" i="9"/>
  <c r="N167" i="9"/>
  <c r="BE167" i="9"/>
  <c r="BI166" i="9"/>
  <c r="BH166" i="9"/>
  <c r="BG166" i="9"/>
  <c r="BF166" i="9"/>
  <c r="AA166" i="9"/>
  <c r="Y166" i="9"/>
  <c r="W166" i="9"/>
  <c r="BK166" i="9"/>
  <c r="N166" i="9"/>
  <c r="BE166" i="9" s="1"/>
  <c r="BI165" i="9"/>
  <c r="BH165" i="9"/>
  <c r="BG165" i="9"/>
  <c r="BF165" i="9"/>
  <c r="AA165" i="9"/>
  <c r="Y165" i="9"/>
  <c r="W165" i="9"/>
  <c r="BK165" i="9"/>
  <c r="N165" i="9"/>
  <c r="BE165" i="9" s="1"/>
  <c r="BI164" i="9"/>
  <c r="BH164" i="9"/>
  <c r="BG164" i="9"/>
  <c r="BF164" i="9"/>
  <c r="AA164" i="9"/>
  <c r="Y164" i="9"/>
  <c r="W164" i="9"/>
  <c r="BK164" i="9"/>
  <c r="N164" i="9"/>
  <c r="BE164" i="9" s="1"/>
  <c r="BI163" i="9"/>
  <c r="BH163" i="9"/>
  <c r="BG163" i="9"/>
  <c r="BF163" i="9"/>
  <c r="AA163" i="9"/>
  <c r="Y163" i="9"/>
  <c r="W163" i="9"/>
  <c r="BK163" i="9"/>
  <c r="N163" i="9"/>
  <c r="BE163" i="9"/>
  <c r="BI162" i="9"/>
  <c r="BH162" i="9"/>
  <c r="BG162" i="9"/>
  <c r="BF162" i="9"/>
  <c r="AA162" i="9"/>
  <c r="Y162" i="9"/>
  <c r="Y159" i="9" s="1"/>
  <c r="W162" i="9"/>
  <c r="BK162" i="9"/>
  <c r="N162" i="9"/>
  <c r="BE162" i="9" s="1"/>
  <c r="BI161" i="9"/>
  <c r="BH161" i="9"/>
  <c r="BG161" i="9"/>
  <c r="BF161" i="9"/>
  <c r="AA161" i="9"/>
  <c r="Y161" i="9"/>
  <c r="W161" i="9"/>
  <c r="BK161" i="9"/>
  <c r="N161" i="9"/>
  <c r="BE161" i="9" s="1"/>
  <c r="BI160" i="9"/>
  <c r="BH160" i="9"/>
  <c r="BG160" i="9"/>
  <c r="BF160" i="9"/>
  <c r="AA160" i="9"/>
  <c r="AA159" i="9" s="1"/>
  <c r="Y160" i="9"/>
  <c r="W160" i="9"/>
  <c r="BK160" i="9"/>
  <c r="N160" i="9"/>
  <c r="BE160" i="9" s="1"/>
  <c r="BI158" i="9"/>
  <c r="BH158" i="9"/>
  <c r="BG158" i="9"/>
  <c r="BF158" i="9"/>
  <c r="AA158" i="9"/>
  <c r="Y158" i="9"/>
  <c r="W158" i="9"/>
  <c r="BK158" i="9"/>
  <c r="N158" i="9"/>
  <c r="BE158" i="9" s="1"/>
  <c r="BI157" i="9"/>
  <c r="BH157" i="9"/>
  <c r="BG157" i="9"/>
  <c r="BF157" i="9"/>
  <c r="AA157" i="9"/>
  <c r="Y157" i="9"/>
  <c r="W157" i="9"/>
  <c r="BK157" i="9"/>
  <c r="N157" i="9"/>
  <c r="BE157" i="9" s="1"/>
  <c r="BI156" i="9"/>
  <c r="BH156" i="9"/>
  <c r="BG156" i="9"/>
  <c r="BF156" i="9"/>
  <c r="AA156" i="9"/>
  <c r="Y156" i="9"/>
  <c r="W156" i="9"/>
  <c r="BK156" i="9"/>
  <c r="N156" i="9"/>
  <c r="BE156" i="9" s="1"/>
  <c r="BI155" i="9"/>
  <c r="BH155" i="9"/>
  <c r="BG155" i="9"/>
  <c r="BF155" i="9"/>
  <c r="AA155" i="9"/>
  <c r="Y155" i="9"/>
  <c r="W155" i="9"/>
  <c r="BK155" i="9"/>
  <c r="N155" i="9"/>
  <c r="BE155" i="9" s="1"/>
  <c r="BI154" i="9"/>
  <c r="BH154" i="9"/>
  <c r="BG154" i="9"/>
  <c r="BF154" i="9"/>
  <c r="AA154" i="9"/>
  <c r="Y154" i="9"/>
  <c r="W154" i="9"/>
  <c r="BK154" i="9"/>
  <c r="N154" i="9"/>
  <c r="BE154" i="9" s="1"/>
  <c r="BI153" i="9"/>
  <c r="BH153" i="9"/>
  <c r="BG153" i="9"/>
  <c r="BF153" i="9"/>
  <c r="AA153" i="9"/>
  <c r="Y153" i="9"/>
  <c r="W153" i="9"/>
  <c r="BK153" i="9"/>
  <c r="N153" i="9"/>
  <c r="BE153" i="9" s="1"/>
  <c r="BI152" i="9"/>
  <c r="BH152" i="9"/>
  <c r="BG152" i="9"/>
  <c r="BF152" i="9"/>
  <c r="AA152" i="9"/>
  <c r="Y152" i="9"/>
  <c r="W152" i="9"/>
  <c r="BK152" i="9"/>
  <c r="N152" i="9"/>
  <c r="BE152" i="9" s="1"/>
  <c r="BI151" i="9"/>
  <c r="BH151" i="9"/>
  <c r="BG151" i="9"/>
  <c r="BF151" i="9"/>
  <c r="AA151" i="9"/>
  <c r="Y151" i="9"/>
  <c r="W151" i="9"/>
  <c r="BK151" i="9"/>
  <c r="N151" i="9"/>
  <c r="BE151" i="9"/>
  <c r="BI150" i="9"/>
  <c r="BH150" i="9"/>
  <c r="BG150" i="9"/>
  <c r="BF150" i="9"/>
  <c r="AA150" i="9"/>
  <c r="Y150" i="9"/>
  <c r="W150" i="9"/>
  <c r="BK150" i="9"/>
  <c r="N150" i="9"/>
  <c r="BE150" i="9"/>
  <c r="BI149" i="9"/>
  <c r="BH149" i="9"/>
  <c r="BG149" i="9"/>
  <c r="BF149" i="9"/>
  <c r="AA149" i="9"/>
  <c r="Y149" i="9"/>
  <c r="W149" i="9"/>
  <c r="BK149" i="9"/>
  <c r="N149" i="9"/>
  <c r="BE149" i="9"/>
  <c r="BI148" i="9"/>
  <c r="BH148" i="9"/>
  <c r="BG148" i="9"/>
  <c r="BF148" i="9"/>
  <c r="AA148" i="9"/>
  <c r="Y148" i="9"/>
  <c r="W148" i="9"/>
  <c r="BK148" i="9"/>
  <c r="N148" i="9"/>
  <c r="BE148" i="9"/>
  <c r="BI147" i="9"/>
  <c r="BH147" i="9"/>
  <c r="BG147" i="9"/>
  <c r="BF147" i="9"/>
  <c r="AA147" i="9"/>
  <c r="Y147" i="9"/>
  <c r="W147" i="9"/>
  <c r="BK147" i="9"/>
  <c r="N147" i="9"/>
  <c r="BE147" i="9"/>
  <c r="BI146" i="9"/>
  <c r="BH146" i="9"/>
  <c r="BG146" i="9"/>
  <c r="BF146" i="9"/>
  <c r="AA146" i="9"/>
  <c r="Y146" i="9"/>
  <c r="W146" i="9"/>
  <c r="BK146" i="9"/>
  <c r="N146" i="9"/>
  <c r="BE146" i="9"/>
  <c r="BI145" i="9"/>
  <c r="BH145" i="9"/>
  <c r="BG145" i="9"/>
  <c r="BF145" i="9"/>
  <c r="AA145" i="9"/>
  <c r="Y145" i="9"/>
  <c r="W145" i="9"/>
  <c r="BK145" i="9"/>
  <c r="N145" i="9"/>
  <c r="BE145" i="9"/>
  <c r="BI144" i="9"/>
  <c r="BH144" i="9"/>
  <c r="BG144" i="9"/>
  <c r="BF144" i="9"/>
  <c r="AA144" i="9"/>
  <c r="Y144" i="9"/>
  <c r="W144" i="9"/>
  <c r="BK144" i="9"/>
  <c r="N144" i="9"/>
  <c r="BE144" i="9"/>
  <c r="BI143" i="9"/>
  <c r="BH143" i="9"/>
  <c r="BG143" i="9"/>
  <c r="BF143" i="9"/>
  <c r="AA143" i="9"/>
  <c r="Y143" i="9"/>
  <c r="W143" i="9"/>
  <c r="BK143" i="9"/>
  <c r="N143" i="9"/>
  <c r="BE143" i="9"/>
  <c r="BI142" i="9"/>
  <c r="BH142" i="9"/>
  <c r="BG142" i="9"/>
  <c r="BF142" i="9"/>
  <c r="AA142" i="9"/>
  <c r="Y142" i="9"/>
  <c r="W142" i="9"/>
  <c r="BK142" i="9"/>
  <c r="N142" i="9"/>
  <c r="BE142" i="9"/>
  <c r="BI141" i="9"/>
  <c r="BH141" i="9"/>
  <c r="BG141" i="9"/>
  <c r="BF141" i="9"/>
  <c r="AA141" i="9"/>
  <c r="Y141" i="9"/>
  <c r="W141" i="9"/>
  <c r="BK141" i="9"/>
  <c r="N141" i="9"/>
  <c r="BE141" i="9"/>
  <c r="BI140" i="9"/>
  <c r="BH140" i="9"/>
  <c r="BG140" i="9"/>
  <c r="BF140" i="9"/>
  <c r="AA140" i="9"/>
  <c r="Y140" i="9"/>
  <c r="W140" i="9"/>
  <c r="BK140" i="9"/>
  <c r="N140" i="9"/>
  <c r="BE140" i="9"/>
  <c r="BI139" i="9"/>
  <c r="BH139" i="9"/>
  <c r="BG139" i="9"/>
  <c r="BF139" i="9"/>
  <c r="AA139" i="9"/>
  <c r="Y139" i="9"/>
  <c r="W139" i="9"/>
  <c r="BK139" i="9"/>
  <c r="N139" i="9"/>
  <c r="BE139" i="9"/>
  <c r="BI138" i="9"/>
  <c r="BH138" i="9"/>
  <c r="BG138" i="9"/>
  <c r="BF138" i="9"/>
  <c r="AA138" i="9"/>
  <c r="Y138" i="9"/>
  <c r="W138" i="9"/>
  <c r="BK138" i="9"/>
  <c r="N138" i="9"/>
  <c r="BE138" i="9"/>
  <c r="BI137" i="9"/>
  <c r="BH137" i="9"/>
  <c r="BG137" i="9"/>
  <c r="BF137" i="9"/>
  <c r="AA137" i="9"/>
  <c r="Y137" i="9"/>
  <c r="W137" i="9"/>
  <c r="BK137" i="9"/>
  <c r="N137" i="9"/>
  <c r="BE137" i="9"/>
  <c r="BI136" i="9"/>
  <c r="BH136" i="9"/>
  <c r="BG136" i="9"/>
  <c r="BF136" i="9"/>
  <c r="AA136" i="9"/>
  <c r="Y136" i="9"/>
  <c r="W136" i="9"/>
  <c r="BK136" i="9"/>
  <c r="N136" i="9"/>
  <c r="BE136" i="9"/>
  <c r="BI135" i="9"/>
  <c r="BH135" i="9"/>
  <c r="BG135" i="9"/>
  <c r="BF135" i="9"/>
  <c r="AA135" i="9"/>
  <c r="Y135" i="9"/>
  <c r="W135" i="9"/>
  <c r="BK135" i="9"/>
  <c r="N135" i="9"/>
  <c r="BE135" i="9"/>
  <c r="BI134" i="9"/>
  <c r="BH134" i="9"/>
  <c r="BG134" i="9"/>
  <c r="BF134" i="9"/>
  <c r="AA134" i="9"/>
  <c r="Y134" i="9"/>
  <c r="Y131" i="9" s="1"/>
  <c r="W134" i="9"/>
  <c r="BK134" i="9"/>
  <c r="N134" i="9"/>
  <c r="BE134" i="9"/>
  <c r="BI133" i="9"/>
  <c r="BH133" i="9"/>
  <c r="BG133" i="9"/>
  <c r="BF133" i="9"/>
  <c r="AA133" i="9"/>
  <c r="Y133" i="9"/>
  <c r="W133" i="9"/>
  <c r="BK133" i="9"/>
  <c r="N133" i="9"/>
  <c r="BE133" i="9"/>
  <c r="BI132" i="9"/>
  <c r="BH132" i="9"/>
  <c r="BG132" i="9"/>
  <c r="BF132" i="9"/>
  <c r="AA132" i="9"/>
  <c r="AA131" i="9"/>
  <c r="Y132" i="9"/>
  <c r="W132" i="9"/>
  <c r="W131" i="9"/>
  <c r="BK132" i="9"/>
  <c r="N132" i="9"/>
  <c r="BE132" i="9" s="1"/>
  <c r="BI130" i="9"/>
  <c r="BH130" i="9"/>
  <c r="BG130" i="9"/>
  <c r="BF130" i="9"/>
  <c r="AA130" i="9"/>
  <c r="Y130" i="9"/>
  <c r="W130" i="9"/>
  <c r="BK130" i="9"/>
  <c r="N130" i="9"/>
  <c r="BE130" i="9" s="1"/>
  <c r="BI129" i="9"/>
  <c r="BH129" i="9"/>
  <c r="BG129" i="9"/>
  <c r="BF129" i="9"/>
  <c r="AA129" i="9"/>
  <c r="Y129" i="9"/>
  <c r="W129" i="9"/>
  <c r="BK129" i="9"/>
  <c r="N129" i="9"/>
  <c r="BE129" i="9" s="1"/>
  <c r="BI128" i="9"/>
  <c r="BH128" i="9"/>
  <c r="BG128" i="9"/>
  <c r="BF128" i="9"/>
  <c r="AA128" i="9"/>
  <c r="Y128" i="9"/>
  <c r="W128" i="9"/>
  <c r="BK128" i="9"/>
  <c r="N128" i="9"/>
  <c r="BE128" i="9" s="1"/>
  <c r="BI127" i="9"/>
  <c r="BH127" i="9"/>
  <c r="BG127" i="9"/>
  <c r="BF127" i="9"/>
  <c r="AA127" i="9"/>
  <c r="Y127" i="9"/>
  <c r="W127" i="9"/>
  <c r="BK127" i="9"/>
  <c r="N127" i="9"/>
  <c r="BE127" i="9" s="1"/>
  <c r="BI126" i="9"/>
  <c r="BH126" i="9"/>
  <c r="BG126" i="9"/>
  <c r="BF126" i="9"/>
  <c r="AA126" i="9"/>
  <c r="Y126" i="9"/>
  <c r="W126" i="9"/>
  <c r="BK126" i="9"/>
  <c r="N126" i="9"/>
  <c r="BE126" i="9" s="1"/>
  <c r="BI125" i="9"/>
  <c r="BH125" i="9"/>
  <c r="BG125" i="9"/>
  <c r="BF125" i="9"/>
  <c r="AA125" i="9"/>
  <c r="Y125" i="9"/>
  <c r="W125" i="9"/>
  <c r="BK125" i="9"/>
  <c r="N125" i="9"/>
  <c r="BE125" i="9" s="1"/>
  <c r="BI124" i="9"/>
  <c r="BH124" i="9"/>
  <c r="BG124" i="9"/>
  <c r="BF124" i="9"/>
  <c r="AA124" i="9"/>
  <c r="Y124" i="9"/>
  <c r="W124" i="9"/>
  <c r="BK124" i="9"/>
  <c r="N124" i="9"/>
  <c r="BE124" i="9" s="1"/>
  <c r="BI123" i="9"/>
  <c r="BH123" i="9"/>
  <c r="BG123" i="9"/>
  <c r="BF123" i="9"/>
  <c r="AA123" i="9"/>
  <c r="Y123" i="9"/>
  <c r="W123" i="9"/>
  <c r="BK123" i="9"/>
  <c r="N123" i="9"/>
  <c r="BE123" i="9" s="1"/>
  <c r="BI122" i="9"/>
  <c r="BH122" i="9"/>
  <c r="BG122" i="9"/>
  <c r="H34" i="9" s="1"/>
  <c r="BB95" i="1" s="1"/>
  <c r="BF122" i="9"/>
  <c r="AA122" i="9"/>
  <c r="AA121" i="9"/>
  <c r="Y122" i="9"/>
  <c r="W122" i="9"/>
  <c r="W121" i="9"/>
  <c r="BK122" i="9"/>
  <c r="BK121" i="9" s="1"/>
  <c r="N121" i="9" s="1"/>
  <c r="N89" i="9" s="1"/>
  <c r="N122" i="9"/>
  <c r="BE122" i="9" s="1"/>
  <c r="F114" i="9"/>
  <c r="F112" i="9"/>
  <c r="M28" i="9"/>
  <c r="AS95" i="1" s="1"/>
  <c r="F81" i="9"/>
  <c r="F79" i="9"/>
  <c r="O21" i="9"/>
  <c r="E21" i="9"/>
  <c r="M117" i="9" s="1"/>
  <c r="M84" i="9"/>
  <c r="O20" i="9"/>
  <c r="O18" i="9"/>
  <c r="E18" i="9"/>
  <c r="M116" i="9"/>
  <c r="M83" i="9"/>
  <c r="O17" i="9"/>
  <c r="O15" i="9"/>
  <c r="E15" i="9"/>
  <c r="O14" i="9"/>
  <c r="O12" i="9"/>
  <c r="E12" i="9"/>
  <c r="F83" i="9" s="1"/>
  <c r="F116" i="9"/>
  <c r="O11" i="9"/>
  <c r="O9" i="9"/>
  <c r="F6" i="9"/>
  <c r="F111" i="9"/>
  <c r="F78" i="9"/>
  <c r="AY94" i="1"/>
  <c r="AX94" i="1"/>
  <c r="BI181" i="8"/>
  <c r="BH181" i="8"/>
  <c r="BG181" i="8"/>
  <c r="BF181" i="8"/>
  <c r="AA181" i="8"/>
  <c r="AA177" i="8" s="1"/>
  <c r="AA176" i="8" s="1"/>
  <c r="Y181" i="8"/>
  <c r="W181" i="8"/>
  <c r="BK181" i="8"/>
  <c r="N181" i="8"/>
  <c r="BE181" i="8" s="1"/>
  <c r="BI178" i="8"/>
  <c r="BH178" i="8"/>
  <c r="BG178" i="8"/>
  <c r="BF178" i="8"/>
  <c r="AA178" i="8"/>
  <c r="Y178" i="8"/>
  <c r="W178" i="8"/>
  <c r="W177" i="8"/>
  <c r="W176" i="8" s="1"/>
  <c r="BK178" i="8"/>
  <c r="N178" i="8"/>
  <c r="BE178" i="8" s="1"/>
  <c r="BI175" i="8"/>
  <c r="BH175" i="8"/>
  <c r="BG175" i="8"/>
  <c r="BF175" i="8"/>
  <c r="AA175" i="8"/>
  <c r="AA174" i="8"/>
  <c r="Y175" i="8"/>
  <c r="Y174" i="8"/>
  <c r="W175" i="8"/>
  <c r="W174" i="8"/>
  <c r="BK175" i="8"/>
  <c r="BK174" i="8"/>
  <c r="N174" i="8" s="1"/>
  <c r="N98" i="8" s="1"/>
  <c r="N175" i="8"/>
  <c r="BE175" i="8" s="1"/>
  <c r="BI173" i="8"/>
  <c r="BH173" i="8"/>
  <c r="BG173" i="8"/>
  <c r="BF173" i="8"/>
  <c r="AA173" i="8"/>
  <c r="Y173" i="8"/>
  <c r="W173" i="8"/>
  <c r="BK173" i="8"/>
  <c r="N173" i="8"/>
  <c r="BE173" i="8"/>
  <c r="BI172" i="8"/>
  <c r="BH172" i="8"/>
  <c r="BG172" i="8"/>
  <c r="BF172" i="8"/>
  <c r="AA172" i="8"/>
  <c r="Y172" i="8"/>
  <c r="W172" i="8"/>
  <c r="W165" i="8" s="1"/>
  <c r="BK172" i="8"/>
  <c r="N172" i="8"/>
  <c r="BE172" i="8"/>
  <c r="BI169" i="8"/>
  <c r="BH169" i="8"/>
  <c r="BG169" i="8"/>
  <c r="BF169" i="8"/>
  <c r="AA169" i="8"/>
  <c r="AA165" i="8" s="1"/>
  <c r="Y169" i="8"/>
  <c r="W169" i="8"/>
  <c r="BK169" i="8"/>
  <c r="N169" i="8"/>
  <c r="BE169" i="8"/>
  <c r="BI166" i="8"/>
  <c r="BH166" i="8"/>
  <c r="BG166" i="8"/>
  <c r="BF166" i="8"/>
  <c r="AA166" i="8"/>
  <c r="Y166" i="8"/>
  <c r="Y165" i="8"/>
  <c r="W166" i="8"/>
  <c r="BK166" i="8"/>
  <c r="BK165" i="8"/>
  <c r="N165" i="8" s="1"/>
  <c r="N97" i="8" s="1"/>
  <c r="N166" i="8"/>
  <c r="BE166" i="8" s="1"/>
  <c r="BI162" i="8"/>
  <c r="BH162" i="8"/>
  <c r="BG162" i="8"/>
  <c r="BF162" i="8"/>
  <c r="AA162" i="8"/>
  <c r="AA161" i="8"/>
  <c r="Y162" i="8"/>
  <c r="Y161" i="8"/>
  <c r="W162" i="8"/>
  <c r="W161" i="8"/>
  <c r="BK162" i="8"/>
  <c r="BK161" i="8" s="1"/>
  <c r="N161" i="8" s="1"/>
  <c r="N96" i="8" s="1"/>
  <c r="N162" i="8"/>
  <c r="BE162" i="8" s="1"/>
  <c r="BI160" i="8"/>
  <c r="BH160" i="8"/>
  <c r="BG160" i="8"/>
  <c r="BF160" i="8"/>
  <c r="AA160" i="8"/>
  <c r="AA159" i="8"/>
  <c r="Y160" i="8"/>
  <c r="Y159" i="8" s="1"/>
  <c r="W160" i="8"/>
  <c r="W159" i="8"/>
  <c r="BK160" i="8"/>
  <c r="BK159" i="8" s="1"/>
  <c r="N159" i="8" s="1"/>
  <c r="N160" i="8"/>
  <c r="BE160" i="8" s="1"/>
  <c r="N95" i="8"/>
  <c r="BI156" i="8"/>
  <c r="BH156" i="8"/>
  <c r="BG156" i="8"/>
  <c r="BF156" i="8"/>
  <c r="AA156" i="8"/>
  <c r="AA155" i="8"/>
  <c r="Y156" i="8"/>
  <c r="Y155" i="8" s="1"/>
  <c r="Y154" i="8" s="1"/>
  <c r="W156" i="8"/>
  <c r="W155" i="8"/>
  <c r="BK156" i="8"/>
  <c r="BK155" i="8" s="1"/>
  <c r="N156" i="8"/>
  <c r="BE156" i="8" s="1"/>
  <c r="BI153" i="8"/>
  <c r="BH153" i="8"/>
  <c r="BG153" i="8"/>
  <c r="BF153" i="8"/>
  <c r="AA153" i="8"/>
  <c r="AA151" i="8" s="1"/>
  <c r="Y153" i="8"/>
  <c r="W153" i="8"/>
  <c r="BK153" i="8"/>
  <c r="N153" i="8"/>
  <c r="BE153" i="8"/>
  <c r="BI152" i="8"/>
  <c r="BH152" i="8"/>
  <c r="BG152" i="8"/>
  <c r="BF152" i="8"/>
  <c r="AA152" i="8"/>
  <c r="Y152" i="8"/>
  <c r="Y151" i="8"/>
  <c r="W152" i="8"/>
  <c r="W151" i="8"/>
  <c r="BK152" i="8"/>
  <c r="BK151" i="8" s="1"/>
  <c r="N151" i="8" s="1"/>
  <c r="N92" i="8" s="1"/>
  <c r="N152" i="8"/>
  <c r="BE152" i="8" s="1"/>
  <c r="BI150" i="8"/>
  <c r="BH150" i="8"/>
  <c r="BG150" i="8"/>
  <c r="BF150" i="8"/>
  <c r="AA150" i="8"/>
  <c r="Y150" i="8"/>
  <c r="W150" i="8"/>
  <c r="W147" i="8" s="1"/>
  <c r="BK150" i="8"/>
  <c r="N150" i="8"/>
  <c r="BE150" i="8"/>
  <c r="BI149" i="8"/>
  <c r="BH149" i="8"/>
  <c r="BG149" i="8"/>
  <c r="BF149" i="8"/>
  <c r="AA149" i="8"/>
  <c r="AA147" i="8" s="1"/>
  <c r="Y149" i="8"/>
  <c r="W149" i="8"/>
  <c r="BK149" i="8"/>
  <c r="N149" i="8"/>
  <c r="BE149" i="8"/>
  <c r="BI148" i="8"/>
  <c r="BH148" i="8"/>
  <c r="BG148" i="8"/>
  <c r="BF148" i="8"/>
  <c r="AA148" i="8"/>
  <c r="Y148" i="8"/>
  <c r="Y147" i="8"/>
  <c r="W148" i="8"/>
  <c r="BK148" i="8"/>
  <c r="BK147" i="8"/>
  <c r="N147" i="8" s="1"/>
  <c r="N91" i="8" s="1"/>
  <c r="N148" i="8"/>
  <c r="BE148" i="8" s="1"/>
  <c r="BI146" i="8"/>
  <c r="BH146" i="8"/>
  <c r="BG146" i="8"/>
  <c r="BF146" i="8"/>
  <c r="AA146" i="8"/>
  <c r="Y146" i="8"/>
  <c r="W146" i="8"/>
  <c r="BK146" i="8"/>
  <c r="N146" i="8"/>
  <c r="BE146" i="8"/>
  <c r="BI145" i="8"/>
  <c r="BH145" i="8"/>
  <c r="BG145" i="8"/>
  <c r="BF145" i="8"/>
  <c r="AA145" i="8"/>
  <c r="Y145" i="8"/>
  <c r="W145" i="8"/>
  <c r="BK145" i="8"/>
  <c r="N145" i="8"/>
  <c r="BE145" i="8"/>
  <c r="BI144" i="8"/>
  <c r="BH144" i="8"/>
  <c r="BG144" i="8"/>
  <c r="BF144" i="8"/>
  <c r="AA144" i="8"/>
  <c r="Y144" i="8"/>
  <c r="W144" i="8"/>
  <c r="BK144" i="8"/>
  <c r="N144" i="8"/>
  <c r="BE144" i="8"/>
  <c r="BI143" i="8"/>
  <c r="BH143" i="8"/>
  <c r="BG143" i="8"/>
  <c r="BF143" i="8"/>
  <c r="AA143" i="8"/>
  <c r="Y143" i="8"/>
  <c r="W143" i="8"/>
  <c r="BK143" i="8"/>
  <c r="N143" i="8"/>
  <c r="BE143" i="8"/>
  <c r="BI142" i="8"/>
  <c r="BH142" i="8"/>
  <c r="BG142" i="8"/>
  <c r="BF142" i="8"/>
  <c r="AA142" i="8"/>
  <c r="Y142" i="8"/>
  <c r="W142" i="8"/>
  <c r="BK142" i="8"/>
  <c r="N142" i="8"/>
  <c r="BE142" i="8"/>
  <c r="BI141" i="8"/>
  <c r="BH141" i="8"/>
  <c r="BG141" i="8"/>
  <c r="BF141" i="8"/>
  <c r="AA141" i="8"/>
  <c r="Y141" i="8"/>
  <c r="W141" i="8"/>
  <c r="BK141" i="8"/>
  <c r="N141" i="8"/>
  <c r="BE141" i="8"/>
  <c r="BI140" i="8"/>
  <c r="BH140" i="8"/>
  <c r="BG140" i="8"/>
  <c r="BF140" i="8"/>
  <c r="AA140" i="8"/>
  <c r="Y140" i="8"/>
  <c r="W140" i="8"/>
  <c r="BK140" i="8"/>
  <c r="N140" i="8"/>
  <c r="BE140" i="8"/>
  <c r="BI139" i="8"/>
  <c r="BH139" i="8"/>
  <c r="BG139" i="8"/>
  <c r="BF139" i="8"/>
  <c r="AA139" i="8"/>
  <c r="Y139" i="8"/>
  <c r="W139" i="8"/>
  <c r="BK139" i="8"/>
  <c r="N139" i="8"/>
  <c r="BE139" i="8"/>
  <c r="BI138" i="8"/>
  <c r="BH138" i="8"/>
  <c r="BG138" i="8"/>
  <c r="BF138" i="8"/>
  <c r="AA138" i="8"/>
  <c r="Y138" i="8"/>
  <c r="W138" i="8"/>
  <c r="BK138" i="8"/>
  <c r="N138" i="8"/>
  <c r="BE138" i="8"/>
  <c r="BI137" i="8"/>
  <c r="BH137" i="8"/>
  <c r="BG137" i="8"/>
  <c r="BF137" i="8"/>
  <c r="AA137" i="8"/>
  <c r="Y137" i="8"/>
  <c r="W137" i="8"/>
  <c r="BK137" i="8"/>
  <c r="N137" i="8"/>
  <c r="BE137" i="8"/>
  <c r="BI136" i="8"/>
  <c r="BH136" i="8"/>
  <c r="BG136" i="8"/>
  <c r="BF136" i="8"/>
  <c r="AA136" i="8"/>
  <c r="Y136" i="8"/>
  <c r="W136" i="8"/>
  <c r="BK136" i="8"/>
  <c r="N136" i="8"/>
  <c r="BE136" i="8"/>
  <c r="BI135" i="8"/>
  <c r="BH135" i="8"/>
  <c r="BG135" i="8"/>
  <c r="BF135" i="8"/>
  <c r="AA135" i="8"/>
  <c r="Y135" i="8"/>
  <c r="W135" i="8"/>
  <c r="BK135" i="8"/>
  <c r="N135" i="8"/>
  <c r="BE135" i="8"/>
  <c r="BI134" i="8"/>
  <c r="BH134" i="8"/>
  <c r="BG134" i="8"/>
  <c r="BF134" i="8"/>
  <c r="AA134" i="8"/>
  <c r="Y134" i="8"/>
  <c r="W134" i="8"/>
  <c r="BK134" i="8"/>
  <c r="N134" i="8"/>
  <c r="BE134" i="8"/>
  <c r="BI133" i="8"/>
  <c r="BH133" i="8"/>
  <c r="BG133" i="8"/>
  <c r="BF133" i="8"/>
  <c r="AA133" i="8"/>
  <c r="Y133" i="8"/>
  <c r="W133" i="8"/>
  <c r="BK133" i="8"/>
  <c r="N133" i="8"/>
  <c r="BE133" i="8"/>
  <c r="BI132" i="8"/>
  <c r="BH132" i="8"/>
  <c r="BG132" i="8"/>
  <c r="BF132" i="8"/>
  <c r="AA132" i="8"/>
  <c r="Y132" i="8"/>
  <c r="W132" i="8"/>
  <c r="BK132" i="8"/>
  <c r="N132" i="8"/>
  <c r="BE132" i="8"/>
  <c r="BI131" i="8"/>
  <c r="BH131" i="8"/>
  <c r="BG131" i="8"/>
  <c r="BF131" i="8"/>
  <c r="AA131" i="8"/>
  <c r="Y131" i="8"/>
  <c r="W131" i="8"/>
  <c r="BK131" i="8"/>
  <c r="N131" i="8"/>
  <c r="BE131" i="8"/>
  <c r="BI130" i="8"/>
  <c r="BH130" i="8"/>
  <c r="BG130" i="8"/>
  <c r="BF130" i="8"/>
  <c r="AA130" i="8"/>
  <c r="Y130" i="8"/>
  <c r="W130" i="8"/>
  <c r="BK130" i="8"/>
  <c r="BK128" i="8" s="1"/>
  <c r="N128" i="8" s="1"/>
  <c r="N90" i="8" s="1"/>
  <c r="N130" i="8"/>
  <c r="BE130" i="8"/>
  <c r="BI129" i="8"/>
  <c r="BH129" i="8"/>
  <c r="BG129" i="8"/>
  <c r="BF129" i="8"/>
  <c r="AA129" i="8"/>
  <c r="AA128" i="8"/>
  <c r="Y129" i="8"/>
  <c r="Y128" i="8"/>
  <c r="W129" i="8"/>
  <c r="W128" i="8"/>
  <c r="BK129" i="8"/>
  <c r="N129" i="8"/>
  <c r="BE129" i="8" s="1"/>
  <c r="BI127" i="8"/>
  <c r="BH127" i="8"/>
  <c r="BG127" i="8"/>
  <c r="BF127" i="8"/>
  <c r="AA127" i="8"/>
  <c r="Y127" i="8"/>
  <c r="W127" i="8"/>
  <c r="BK127" i="8"/>
  <c r="N127" i="8"/>
  <c r="BE127" i="8" s="1"/>
  <c r="BI126" i="8"/>
  <c r="BH126" i="8"/>
  <c r="BG126" i="8"/>
  <c r="BF126" i="8"/>
  <c r="AA126" i="8"/>
  <c r="Y126" i="8"/>
  <c r="W126" i="8"/>
  <c r="BK126" i="8"/>
  <c r="N126" i="8"/>
  <c r="BE126" i="8"/>
  <c r="BI125" i="8"/>
  <c r="BH125" i="8"/>
  <c r="BG125" i="8"/>
  <c r="BF125" i="8"/>
  <c r="AA125" i="8"/>
  <c r="AA122" i="8" s="1"/>
  <c r="Y125" i="8"/>
  <c r="W125" i="8"/>
  <c r="BK125" i="8"/>
  <c r="N125" i="8"/>
  <c r="BE125" i="8" s="1"/>
  <c r="BI124" i="8"/>
  <c r="BH124" i="8"/>
  <c r="BG124" i="8"/>
  <c r="BF124" i="8"/>
  <c r="AA124" i="8"/>
  <c r="Y124" i="8"/>
  <c r="W124" i="8"/>
  <c r="BK124" i="8"/>
  <c r="N124" i="8"/>
  <c r="BE124" i="8" s="1"/>
  <c r="BI123" i="8"/>
  <c r="BH123" i="8"/>
  <c r="BG123" i="8"/>
  <c r="BF123" i="8"/>
  <c r="AA123" i="8"/>
  <c r="Y123" i="8"/>
  <c r="Y122" i="8" s="1"/>
  <c r="W123" i="8"/>
  <c r="BK123" i="8"/>
  <c r="N123" i="8"/>
  <c r="BE123" i="8" s="1"/>
  <c r="F115" i="8"/>
  <c r="F113" i="8"/>
  <c r="M28" i="8"/>
  <c r="AS94" i="1" s="1"/>
  <c r="F81" i="8"/>
  <c r="F79" i="8"/>
  <c r="O21" i="8"/>
  <c r="E21" i="8"/>
  <c r="M118" i="8" s="1"/>
  <c r="M84" i="8"/>
  <c r="O20" i="8"/>
  <c r="O18" i="8"/>
  <c r="E18" i="8"/>
  <c r="M117" i="8"/>
  <c r="M83" i="8"/>
  <c r="O17" i="8"/>
  <c r="O15" i="8"/>
  <c r="E15" i="8"/>
  <c r="F118" i="8" s="1"/>
  <c r="F84" i="8"/>
  <c r="O14" i="8"/>
  <c r="O12" i="8"/>
  <c r="E12" i="8"/>
  <c r="F83" i="8" s="1"/>
  <c r="F117" i="8"/>
  <c r="O11" i="8"/>
  <c r="O9" i="8"/>
  <c r="M81" i="8" s="1"/>
  <c r="F6" i="8"/>
  <c r="AY93" i="1"/>
  <c r="AX93" i="1"/>
  <c r="BI124" i="7"/>
  <c r="BH124" i="7"/>
  <c r="BG124" i="7"/>
  <c r="BF124" i="7"/>
  <c r="AA124" i="7"/>
  <c r="Y124" i="7"/>
  <c r="W124" i="7"/>
  <c r="BK124" i="7"/>
  <c r="N124" i="7"/>
  <c r="BE124" i="7" s="1"/>
  <c r="BI123" i="7"/>
  <c r="BH123" i="7"/>
  <c r="BG123" i="7"/>
  <c r="BF123" i="7"/>
  <c r="AA123" i="7"/>
  <c r="Y123" i="7"/>
  <c r="W123" i="7"/>
  <c r="BK123" i="7"/>
  <c r="N123" i="7"/>
  <c r="BE123" i="7"/>
  <c r="BI122" i="7"/>
  <c r="BH122" i="7"/>
  <c r="BG122" i="7"/>
  <c r="BF122" i="7"/>
  <c r="AA122" i="7"/>
  <c r="Y122" i="7"/>
  <c r="W122" i="7"/>
  <c r="BK122" i="7"/>
  <c r="N122" i="7"/>
  <c r="BE122" i="7"/>
  <c r="BI121" i="7"/>
  <c r="BH121" i="7"/>
  <c r="BG121" i="7"/>
  <c r="BF121" i="7"/>
  <c r="AA121" i="7"/>
  <c r="Y121" i="7"/>
  <c r="W121" i="7"/>
  <c r="BK121" i="7"/>
  <c r="N121" i="7"/>
  <c r="BE121" i="7"/>
  <c r="BI120" i="7"/>
  <c r="BH120" i="7"/>
  <c r="BG120" i="7"/>
  <c r="BF120" i="7"/>
  <c r="AA120" i="7"/>
  <c r="Y120" i="7"/>
  <c r="W120" i="7"/>
  <c r="BK120" i="7"/>
  <c r="N120" i="7"/>
  <c r="BE120" i="7"/>
  <c r="BI119" i="7"/>
  <c r="BH119" i="7"/>
  <c r="BG119" i="7"/>
  <c r="BF119" i="7"/>
  <c r="AA119" i="7"/>
  <c r="Y119" i="7"/>
  <c r="W119" i="7"/>
  <c r="BK119" i="7"/>
  <c r="N119" i="7"/>
  <c r="BE119" i="7"/>
  <c r="BI118" i="7"/>
  <c r="BH118" i="7"/>
  <c r="BG118" i="7"/>
  <c r="BF118" i="7"/>
  <c r="AA118" i="7"/>
  <c r="Y118" i="7"/>
  <c r="W118" i="7"/>
  <c r="BK118" i="7"/>
  <c r="N118" i="7"/>
  <c r="BE118" i="7"/>
  <c r="BI117" i="7"/>
  <c r="BH117" i="7"/>
  <c r="BG117" i="7"/>
  <c r="BF117" i="7"/>
  <c r="AA117" i="7"/>
  <c r="Y117" i="7"/>
  <c r="W117" i="7"/>
  <c r="BK117" i="7"/>
  <c r="N117" i="7"/>
  <c r="BE117" i="7"/>
  <c r="BI116" i="7"/>
  <c r="BH116" i="7"/>
  <c r="BG116" i="7"/>
  <c r="BF116" i="7"/>
  <c r="AA116" i="7"/>
  <c r="Y116" i="7"/>
  <c r="W116" i="7"/>
  <c r="BK116" i="7"/>
  <c r="N116" i="7"/>
  <c r="BE116" i="7"/>
  <c r="BI115" i="7"/>
  <c r="BH115" i="7"/>
  <c r="BG115" i="7"/>
  <c r="BF115" i="7"/>
  <c r="AA115" i="7"/>
  <c r="Y115" i="7"/>
  <c r="W115" i="7"/>
  <c r="BK115" i="7"/>
  <c r="N115" i="7"/>
  <c r="BE115" i="7"/>
  <c r="BI114" i="7"/>
  <c r="BH114" i="7"/>
  <c r="BG114" i="7"/>
  <c r="BF114" i="7"/>
  <c r="AA114" i="7"/>
  <c r="Y114" i="7"/>
  <c r="W114" i="7"/>
  <c r="BK114" i="7"/>
  <c r="N114" i="7"/>
  <c r="BE114" i="7"/>
  <c r="BI113" i="7"/>
  <c r="BH113" i="7"/>
  <c r="BG113" i="7"/>
  <c r="BF113" i="7"/>
  <c r="AA113" i="7"/>
  <c r="Y113" i="7"/>
  <c r="W113" i="7"/>
  <c r="BK113" i="7"/>
  <c r="N113" i="7"/>
  <c r="BE113" i="7"/>
  <c r="BI112" i="7"/>
  <c r="H36" i="7"/>
  <c r="BD93" i="1" s="1"/>
  <c r="BH112" i="7"/>
  <c r="H35" i="7"/>
  <c r="BC93" i="1" s="1"/>
  <c r="BG112" i="7"/>
  <c r="BF112" i="7"/>
  <c r="AA112" i="7"/>
  <c r="AA111" i="7"/>
  <c r="AA110" i="7" s="1"/>
  <c r="Y112" i="7"/>
  <c r="W112" i="7"/>
  <c r="W111" i="7" s="1"/>
  <c r="W110" i="7" s="1"/>
  <c r="AU93" i="1"/>
  <c r="BK112" i="7"/>
  <c r="N112" i="7"/>
  <c r="BE112" i="7" s="1"/>
  <c r="M32" i="7" s="1"/>
  <c r="AV93" i="1" s="1"/>
  <c r="F104" i="7"/>
  <c r="F102" i="7"/>
  <c r="M28" i="7"/>
  <c r="AS93" i="1"/>
  <c r="F81" i="7"/>
  <c r="F79" i="7"/>
  <c r="O21" i="7"/>
  <c r="E21" i="7"/>
  <c r="M107" i="7" s="1"/>
  <c r="O20" i="7"/>
  <c r="O18" i="7"/>
  <c r="E18" i="7"/>
  <c r="M106" i="7"/>
  <c r="M83" i="7"/>
  <c r="O17" i="7"/>
  <c r="O15" i="7"/>
  <c r="E15" i="7"/>
  <c r="F107" i="7"/>
  <c r="F84" i="7"/>
  <c r="O14" i="7"/>
  <c r="O12" i="7"/>
  <c r="E12" i="7"/>
  <c r="O11" i="7"/>
  <c r="O9" i="7"/>
  <c r="M81" i="7" s="1"/>
  <c r="F6" i="7"/>
  <c r="F78" i="7" s="1"/>
  <c r="F101" i="7"/>
  <c r="AY92" i="1"/>
  <c r="AX92" i="1"/>
  <c r="BI206" i="6"/>
  <c r="BH206" i="6"/>
  <c r="BG206" i="6"/>
  <c r="BF206" i="6"/>
  <c r="AA206" i="6"/>
  <c r="Y206" i="6"/>
  <c r="W206" i="6"/>
  <c r="BK206" i="6"/>
  <c r="N206" i="6"/>
  <c r="BE206" i="6" s="1"/>
  <c r="BI205" i="6"/>
  <c r="BH205" i="6"/>
  <c r="BG205" i="6"/>
  <c r="BF205" i="6"/>
  <c r="AA205" i="6"/>
  <c r="Y205" i="6"/>
  <c r="W205" i="6"/>
  <c r="BK205" i="6"/>
  <c r="N205" i="6"/>
  <c r="BE205" i="6" s="1"/>
  <c r="BI204" i="6"/>
  <c r="BH204" i="6"/>
  <c r="BG204" i="6"/>
  <c r="BF204" i="6"/>
  <c r="AA204" i="6"/>
  <c r="Y204" i="6"/>
  <c r="W204" i="6"/>
  <c r="BK204" i="6"/>
  <c r="N204" i="6"/>
  <c r="BE204" i="6" s="1"/>
  <c r="BI203" i="6"/>
  <c r="BH203" i="6"/>
  <c r="BG203" i="6"/>
  <c r="BF203" i="6"/>
  <c r="AA203" i="6"/>
  <c r="Y203" i="6"/>
  <c r="W203" i="6"/>
  <c r="BK203" i="6"/>
  <c r="N203" i="6"/>
  <c r="BE203" i="6" s="1"/>
  <c r="BI202" i="6"/>
  <c r="BH202" i="6"/>
  <c r="BG202" i="6"/>
  <c r="BF202" i="6"/>
  <c r="AA202" i="6"/>
  <c r="AA201" i="6" s="1"/>
  <c r="Y202" i="6"/>
  <c r="Y201" i="6"/>
  <c r="W202" i="6"/>
  <c r="W201" i="6" s="1"/>
  <c r="BK202" i="6"/>
  <c r="BK201" i="6"/>
  <c r="N201" i="6" s="1"/>
  <c r="N97" i="6" s="1"/>
  <c r="N202" i="6"/>
  <c r="BE202" i="6" s="1"/>
  <c r="BI200" i="6"/>
  <c r="BH200" i="6"/>
  <c r="BG200" i="6"/>
  <c r="BF200" i="6"/>
  <c r="AA200" i="6"/>
  <c r="Y200" i="6"/>
  <c r="W200" i="6"/>
  <c r="BK200" i="6"/>
  <c r="N200" i="6"/>
  <c r="BE200" i="6"/>
  <c r="BI199" i="6"/>
  <c r="BH199" i="6"/>
  <c r="BG199" i="6"/>
  <c r="BF199" i="6"/>
  <c r="AA199" i="6"/>
  <c r="Y199" i="6"/>
  <c r="W199" i="6"/>
  <c r="BK199" i="6"/>
  <c r="N199" i="6"/>
  <c r="BE199" i="6"/>
  <c r="BI198" i="6"/>
  <c r="BH198" i="6"/>
  <c r="BG198" i="6"/>
  <c r="BF198" i="6"/>
  <c r="AA198" i="6"/>
  <c r="Y198" i="6"/>
  <c r="W198" i="6"/>
  <c r="BK198" i="6"/>
  <c r="N198" i="6"/>
  <c r="BE198" i="6"/>
  <c r="BI197" i="6"/>
  <c r="BH197" i="6"/>
  <c r="BG197" i="6"/>
  <c r="BF197" i="6"/>
  <c r="AA197" i="6"/>
  <c r="Y197" i="6"/>
  <c r="W197" i="6"/>
  <c r="BK197" i="6"/>
  <c r="N197" i="6"/>
  <c r="BE197" i="6"/>
  <c r="BI196" i="6"/>
  <c r="BH196" i="6"/>
  <c r="BG196" i="6"/>
  <c r="BF196" i="6"/>
  <c r="AA196" i="6"/>
  <c r="Y196" i="6"/>
  <c r="W196" i="6"/>
  <c r="BK196" i="6"/>
  <c r="N196" i="6"/>
  <c r="BE196" i="6"/>
  <c r="BI195" i="6"/>
  <c r="BH195" i="6"/>
  <c r="BG195" i="6"/>
  <c r="BF195" i="6"/>
  <c r="AA195" i="6"/>
  <c r="Y195" i="6"/>
  <c r="W195" i="6"/>
  <c r="BK195" i="6"/>
  <c r="N195" i="6"/>
  <c r="BE195" i="6"/>
  <c r="BI194" i="6"/>
  <c r="BH194" i="6"/>
  <c r="BG194" i="6"/>
  <c r="BF194" i="6"/>
  <c r="AA194" i="6"/>
  <c r="Y194" i="6"/>
  <c r="W194" i="6"/>
  <c r="BK194" i="6"/>
  <c r="N194" i="6"/>
  <c r="BE194" i="6"/>
  <c r="BI193" i="6"/>
  <c r="BH193" i="6"/>
  <c r="BG193" i="6"/>
  <c r="BF193" i="6"/>
  <c r="AA193" i="6"/>
  <c r="Y193" i="6"/>
  <c r="Y190" i="6" s="1"/>
  <c r="W193" i="6"/>
  <c r="BK193" i="6"/>
  <c r="N193" i="6"/>
  <c r="BE193" i="6"/>
  <c r="BI192" i="6"/>
  <c r="BH192" i="6"/>
  <c r="BG192" i="6"/>
  <c r="BF192" i="6"/>
  <c r="AA192" i="6"/>
  <c r="Y192" i="6"/>
  <c r="W192" i="6"/>
  <c r="BK192" i="6"/>
  <c r="N192" i="6"/>
  <c r="BE192" i="6"/>
  <c r="BI191" i="6"/>
  <c r="BH191" i="6"/>
  <c r="BG191" i="6"/>
  <c r="BF191" i="6"/>
  <c r="AA191" i="6"/>
  <c r="AA190" i="6"/>
  <c r="Y191" i="6"/>
  <c r="W191" i="6"/>
  <c r="W190" i="6"/>
  <c r="BK191" i="6"/>
  <c r="N191" i="6"/>
  <c r="BE191" i="6"/>
  <c r="BI189" i="6"/>
  <c r="BH189" i="6"/>
  <c r="BG189" i="6"/>
  <c r="BF189" i="6"/>
  <c r="AA189" i="6"/>
  <c r="Y189" i="6"/>
  <c r="W189" i="6"/>
  <c r="BK189" i="6"/>
  <c r="N189" i="6"/>
  <c r="BE189" i="6"/>
  <c r="BI188" i="6"/>
  <c r="BH188" i="6"/>
  <c r="BG188" i="6"/>
  <c r="BF188" i="6"/>
  <c r="AA188" i="6"/>
  <c r="Y188" i="6"/>
  <c r="W188" i="6"/>
  <c r="BK188" i="6"/>
  <c r="N188" i="6"/>
  <c r="BE188" i="6" s="1"/>
  <c r="BI187" i="6"/>
  <c r="BH187" i="6"/>
  <c r="BG187" i="6"/>
  <c r="BF187" i="6"/>
  <c r="AA187" i="6"/>
  <c r="Y187" i="6"/>
  <c r="W187" i="6"/>
  <c r="BK187" i="6"/>
  <c r="N187" i="6"/>
  <c r="BE187" i="6" s="1"/>
  <c r="BI186" i="6"/>
  <c r="BH186" i="6"/>
  <c r="BG186" i="6"/>
  <c r="BF186" i="6"/>
  <c r="AA186" i="6"/>
  <c r="Y186" i="6"/>
  <c r="W186" i="6"/>
  <c r="BK186" i="6"/>
  <c r="N186" i="6"/>
  <c r="BE186" i="6" s="1"/>
  <c r="BI185" i="6"/>
  <c r="BH185" i="6"/>
  <c r="BG185" i="6"/>
  <c r="BF185" i="6"/>
  <c r="AA185" i="6"/>
  <c r="Y185" i="6"/>
  <c r="W185" i="6"/>
  <c r="BK185" i="6"/>
  <c r="N185" i="6"/>
  <c r="BE185" i="6"/>
  <c r="BI184" i="6"/>
  <c r="BH184" i="6"/>
  <c r="BG184" i="6"/>
  <c r="BF184" i="6"/>
  <c r="AA184" i="6"/>
  <c r="Y184" i="6"/>
  <c r="W184" i="6"/>
  <c r="BK184" i="6"/>
  <c r="N184" i="6"/>
  <c r="BE184" i="6" s="1"/>
  <c r="BI183" i="6"/>
  <c r="BH183" i="6"/>
  <c r="BG183" i="6"/>
  <c r="BF183" i="6"/>
  <c r="AA183" i="6"/>
  <c r="Y183" i="6"/>
  <c r="W183" i="6"/>
  <c r="BK183" i="6"/>
  <c r="N183" i="6"/>
  <c r="BE183" i="6" s="1"/>
  <c r="BI182" i="6"/>
  <c r="BH182" i="6"/>
  <c r="BG182" i="6"/>
  <c r="BF182" i="6"/>
  <c r="AA182" i="6"/>
  <c r="Y182" i="6"/>
  <c r="W182" i="6"/>
  <c r="BK182" i="6"/>
  <c r="N182" i="6"/>
  <c r="BE182" i="6" s="1"/>
  <c r="BI181" i="6"/>
  <c r="BH181" i="6"/>
  <c r="BG181" i="6"/>
  <c r="BF181" i="6"/>
  <c r="AA181" i="6"/>
  <c r="Y181" i="6"/>
  <c r="W181" i="6"/>
  <c r="BK181" i="6"/>
  <c r="N181" i="6"/>
  <c r="BE181" i="6"/>
  <c r="BI180" i="6"/>
  <c r="BH180" i="6"/>
  <c r="BG180" i="6"/>
  <c r="BF180" i="6"/>
  <c r="AA180" i="6"/>
  <c r="Y180" i="6"/>
  <c r="W180" i="6"/>
  <c r="BK180" i="6"/>
  <c r="N180" i="6"/>
  <c r="BE180" i="6" s="1"/>
  <c r="BI179" i="6"/>
  <c r="BH179" i="6"/>
  <c r="BG179" i="6"/>
  <c r="BF179" i="6"/>
  <c r="AA179" i="6"/>
  <c r="Y179" i="6"/>
  <c r="Y178" i="6" s="1"/>
  <c r="W179" i="6"/>
  <c r="BK179" i="6"/>
  <c r="BK178" i="6" s="1"/>
  <c r="N178" i="6" s="1"/>
  <c r="N95" i="6" s="1"/>
  <c r="N179" i="6"/>
  <c r="BE179" i="6" s="1"/>
  <c r="BI177" i="6"/>
  <c r="BH177" i="6"/>
  <c r="BG177" i="6"/>
  <c r="BF177" i="6"/>
  <c r="AA177" i="6"/>
  <c r="Y177" i="6"/>
  <c r="W177" i="6"/>
  <c r="BK177" i="6"/>
  <c r="N177" i="6"/>
  <c r="BE177" i="6"/>
  <c r="BI176" i="6"/>
  <c r="BH176" i="6"/>
  <c r="BG176" i="6"/>
  <c r="BF176" i="6"/>
  <c r="AA176" i="6"/>
  <c r="Y176" i="6"/>
  <c r="W176" i="6"/>
  <c r="BK176" i="6"/>
  <c r="N176" i="6"/>
  <c r="BE176" i="6" s="1"/>
  <c r="BI175" i="6"/>
  <c r="BH175" i="6"/>
  <c r="BG175" i="6"/>
  <c r="BF175" i="6"/>
  <c r="AA175" i="6"/>
  <c r="AA174" i="6"/>
  <c r="Y175" i="6"/>
  <c r="Y174" i="6"/>
  <c r="W175" i="6"/>
  <c r="W174" i="6"/>
  <c r="BK175" i="6"/>
  <c r="BK174" i="6" s="1"/>
  <c r="N174" i="6" s="1"/>
  <c r="N94" i="6" s="1"/>
  <c r="N175" i="6"/>
  <c r="BE175" i="6"/>
  <c r="BI173" i="6"/>
  <c r="BH173" i="6"/>
  <c r="BG173" i="6"/>
  <c r="BF173" i="6"/>
  <c r="AA173" i="6"/>
  <c r="Y173" i="6"/>
  <c r="W173" i="6"/>
  <c r="BK173" i="6"/>
  <c r="N173" i="6"/>
  <c r="BE173" i="6" s="1"/>
  <c r="BI172" i="6"/>
  <c r="BH172" i="6"/>
  <c r="BG172" i="6"/>
  <c r="BF172" i="6"/>
  <c r="AA172" i="6"/>
  <c r="AA171" i="6" s="1"/>
  <c r="Y172" i="6"/>
  <c r="Y171" i="6"/>
  <c r="W172" i="6"/>
  <c r="W171" i="6" s="1"/>
  <c r="BK172" i="6"/>
  <c r="BK171" i="6"/>
  <c r="N171" i="6" s="1"/>
  <c r="N93" i="6" s="1"/>
  <c r="N172" i="6"/>
  <c r="BE172" i="6" s="1"/>
  <c r="BI170" i="6"/>
  <c r="BH170" i="6"/>
  <c r="BG170" i="6"/>
  <c r="BF170" i="6"/>
  <c r="AA170" i="6"/>
  <c r="Y170" i="6"/>
  <c r="W170" i="6"/>
  <c r="BK170" i="6"/>
  <c r="N170" i="6"/>
  <c r="BE170" i="6"/>
  <c r="BI169" i="6"/>
  <c r="BH169" i="6"/>
  <c r="BG169" i="6"/>
  <c r="BF169" i="6"/>
  <c r="AA169" i="6"/>
  <c r="Y169" i="6"/>
  <c r="Y166" i="6" s="1"/>
  <c r="W169" i="6"/>
  <c r="BK169" i="6"/>
  <c r="N169" i="6"/>
  <c r="BE169" i="6" s="1"/>
  <c r="BI168" i="6"/>
  <c r="BH168" i="6"/>
  <c r="BG168" i="6"/>
  <c r="BF168" i="6"/>
  <c r="AA168" i="6"/>
  <c r="Y168" i="6"/>
  <c r="W168" i="6"/>
  <c r="BK168" i="6"/>
  <c r="N168" i="6"/>
  <c r="BE168" i="6"/>
  <c r="BI167" i="6"/>
  <c r="BH167" i="6"/>
  <c r="BG167" i="6"/>
  <c r="BF167" i="6"/>
  <c r="AA167" i="6"/>
  <c r="AA166" i="6"/>
  <c r="Y167" i="6"/>
  <c r="W167" i="6"/>
  <c r="W166" i="6"/>
  <c r="BK167" i="6"/>
  <c r="N167" i="6"/>
  <c r="BE167" i="6"/>
  <c r="BI165" i="6"/>
  <c r="BH165" i="6"/>
  <c r="BG165" i="6"/>
  <c r="BF165" i="6"/>
  <c r="AA165" i="6"/>
  <c r="AA164" i="6"/>
  <c r="Y165" i="6"/>
  <c r="Y164" i="6" s="1"/>
  <c r="W165" i="6"/>
  <c r="W164" i="6"/>
  <c r="BK165" i="6"/>
  <c r="BK164" i="6" s="1"/>
  <c r="N164" i="6" s="1"/>
  <c r="N91" i="6" s="1"/>
  <c r="N165" i="6"/>
  <c r="BE165" i="6" s="1"/>
  <c r="BI163" i="6"/>
  <c r="BH163" i="6"/>
  <c r="BG163" i="6"/>
  <c r="BF163" i="6"/>
  <c r="AA163" i="6"/>
  <c r="Y163" i="6"/>
  <c r="W163" i="6"/>
  <c r="BK163" i="6"/>
  <c r="N163" i="6"/>
  <c r="BE163" i="6" s="1"/>
  <c r="BI162" i="6"/>
  <c r="BH162" i="6"/>
  <c r="BG162" i="6"/>
  <c r="BF162" i="6"/>
  <c r="AA162" i="6"/>
  <c r="Y162" i="6"/>
  <c r="W162" i="6"/>
  <c r="BK162" i="6"/>
  <c r="N162" i="6"/>
  <c r="BE162" i="6"/>
  <c r="BI161" i="6"/>
  <c r="BH161" i="6"/>
  <c r="BG161" i="6"/>
  <c r="BF161" i="6"/>
  <c r="AA161" i="6"/>
  <c r="Y161" i="6"/>
  <c r="W161" i="6"/>
  <c r="BK161" i="6"/>
  <c r="N161" i="6"/>
  <c r="BE161" i="6" s="1"/>
  <c r="BI160" i="6"/>
  <c r="BH160" i="6"/>
  <c r="BG160" i="6"/>
  <c r="BF160" i="6"/>
  <c r="AA160" i="6"/>
  <c r="Y160" i="6"/>
  <c r="W160" i="6"/>
  <c r="BK160" i="6"/>
  <c r="N160" i="6"/>
  <c r="BE160" i="6"/>
  <c r="BI159" i="6"/>
  <c r="BH159" i="6"/>
  <c r="BG159" i="6"/>
  <c r="BF159" i="6"/>
  <c r="AA159" i="6"/>
  <c r="AA158" i="6"/>
  <c r="Y159" i="6"/>
  <c r="Y158" i="6"/>
  <c r="W159" i="6"/>
  <c r="W158" i="6"/>
  <c r="BK159" i="6"/>
  <c r="BK158" i="6"/>
  <c r="N158" i="6" s="1"/>
  <c r="N90" i="6" s="1"/>
  <c r="N159" i="6"/>
  <c r="BE159" i="6"/>
  <c r="BI157" i="6"/>
  <c r="BH157" i="6"/>
  <c r="BG157" i="6"/>
  <c r="BF157" i="6"/>
  <c r="AA157" i="6"/>
  <c r="Y157" i="6"/>
  <c r="W157" i="6"/>
  <c r="BK157" i="6"/>
  <c r="N157" i="6"/>
  <c r="BE157" i="6"/>
  <c r="BI156" i="6"/>
  <c r="BH156" i="6"/>
  <c r="BG156" i="6"/>
  <c r="BF156" i="6"/>
  <c r="AA156" i="6"/>
  <c r="Y156" i="6"/>
  <c r="W156" i="6"/>
  <c r="BK156" i="6"/>
  <c r="N156" i="6"/>
  <c r="BE156" i="6" s="1"/>
  <c r="BI155" i="6"/>
  <c r="BH155" i="6"/>
  <c r="BG155" i="6"/>
  <c r="BF155" i="6"/>
  <c r="AA155" i="6"/>
  <c r="Y155" i="6"/>
  <c r="W155" i="6"/>
  <c r="BK155" i="6"/>
  <c r="N155" i="6"/>
  <c r="BE155" i="6"/>
  <c r="BI154" i="6"/>
  <c r="BH154" i="6"/>
  <c r="BG154" i="6"/>
  <c r="BF154" i="6"/>
  <c r="AA154" i="6"/>
  <c r="Y154" i="6"/>
  <c r="W154" i="6"/>
  <c r="BK154" i="6"/>
  <c r="N154" i="6"/>
  <c r="BE154" i="6" s="1"/>
  <c r="BI153" i="6"/>
  <c r="BH153" i="6"/>
  <c r="BG153" i="6"/>
  <c r="BF153" i="6"/>
  <c r="AA153" i="6"/>
  <c r="Y153" i="6"/>
  <c r="W153" i="6"/>
  <c r="BK153" i="6"/>
  <c r="N153" i="6"/>
  <c r="BE153" i="6"/>
  <c r="BI152" i="6"/>
  <c r="BH152" i="6"/>
  <c r="BG152" i="6"/>
  <c r="BF152" i="6"/>
  <c r="AA152" i="6"/>
  <c r="Y152" i="6"/>
  <c r="W152" i="6"/>
  <c r="BK152" i="6"/>
  <c r="N152" i="6"/>
  <c r="BE152" i="6" s="1"/>
  <c r="BI151" i="6"/>
  <c r="BH151" i="6"/>
  <c r="BG151" i="6"/>
  <c r="BF151" i="6"/>
  <c r="AA151" i="6"/>
  <c r="Y151" i="6"/>
  <c r="W151" i="6"/>
  <c r="BK151" i="6"/>
  <c r="N151" i="6"/>
  <c r="BE151" i="6" s="1"/>
  <c r="BI150" i="6"/>
  <c r="BH150" i="6"/>
  <c r="BG150" i="6"/>
  <c r="BF150" i="6"/>
  <c r="AA150" i="6"/>
  <c r="Y150" i="6"/>
  <c r="W150" i="6"/>
  <c r="BK150" i="6"/>
  <c r="N150" i="6"/>
  <c r="BE150" i="6" s="1"/>
  <c r="BI149" i="6"/>
  <c r="BH149" i="6"/>
  <c r="BG149" i="6"/>
  <c r="BF149" i="6"/>
  <c r="AA149" i="6"/>
  <c r="Y149" i="6"/>
  <c r="W149" i="6"/>
  <c r="BK149" i="6"/>
  <c r="N149" i="6"/>
  <c r="BE149" i="6"/>
  <c r="BI148" i="6"/>
  <c r="BH148" i="6"/>
  <c r="BG148" i="6"/>
  <c r="BF148" i="6"/>
  <c r="AA148" i="6"/>
  <c r="Y148" i="6"/>
  <c r="W148" i="6"/>
  <c r="BK148" i="6"/>
  <c r="N148" i="6"/>
  <c r="BE148" i="6" s="1"/>
  <c r="BI147" i="6"/>
  <c r="BH147" i="6"/>
  <c r="BG147" i="6"/>
  <c r="BF147" i="6"/>
  <c r="AA147" i="6"/>
  <c r="Y147" i="6"/>
  <c r="W147" i="6"/>
  <c r="BK147" i="6"/>
  <c r="N147" i="6"/>
  <c r="BE147" i="6"/>
  <c r="BI146" i="6"/>
  <c r="BH146" i="6"/>
  <c r="BG146" i="6"/>
  <c r="BF146" i="6"/>
  <c r="AA146" i="6"/>
  <c r="Y146" i="6"/>
  <c r="W146" i="6"/>
  <c r="BK146" i="6"/>
  <c r="N146" i="6"/>
  <c r="BE146" i="6" s="1"/>
  <c r="BI145" i="6"/>
  <c r="BH145" i="6"/>
  <c r="BG145" i="6"/>
  <c r="BF145" i="6"/>
  <c r="AA145" i="6"/>
  <c r="Y145" i="6"/>
  <c r="W145" i="6"/>
  <c r="BK145" i="6"/>
  <c r="N145" i="6"/>
  <c r="BE145" i="6" s="1"/>
  <c r="BI144" i="6"/>
  <c r="BH144" i="6"/>
  <c r="BG144" i="6"/>
  <c r="BF144" i="6"/>
  <c r="AA144" i="6"/>
  <c r="Y144" i="6"/>
  <c r="W144" i="6"/>
  <c r="BK144" i="6"/>
  <c r="N144" i="6"/>
  <c r="BE144" i="6" s="1"/>
  <c r="BI143" i="6"/>
  <c r="BH143" i="6"/>
  <c r="BG143" i="6"/>
  <c r="BF143" i="6"/>
  <c r="AA143" i="6"/>
  <c r="Y143" i="6"/>
  <c r="W143" i="6"/>
  <c r="BK143" i="6"/>
  <c r="N143" i="6"/>
  <c r="BE143" i="6" s="1"/>
  <c r="BI142" i="6"/>
  <c r="BH142" i="6"/>
  <c r="BG142" i="6"/>
  <c r="BF142" i="6"/>
  <c r="AA142" i="6"/>
  <c r="Y142" i="6"/>
  <c r="W142" i="6"/>
  <c r="BK142" i="6"/>
  <c r="N142" i="6"/>
  <c r="BE142" i="6" s="1"/>
  <c r="BI141" i="6"/>
  <c r="BH141" i="6"/>
  <c r="BG141" i="6"/>
  <c r="BF141" i="6"/>
  <c r="AA141" i="6"/>
  <c r="Y141" i="6"/>
  <c r="W141" i="6"/>
  <c r="BK141" i="6"/>
  <c r="N141" i="6"/>
  <c r="BE141" i="6"/>
  <c r="BI140" i="6"/>
  <c r="BH140" i="6"/>
  <c r="BG140" i="6"/>
  <c r="BF140" i="6"/>
  <c r="AA140" i="6"/>
  <c r="Y140" i="6"/>
  <c r="W140" i="6"/>
  <c r="BK140" i="6"/>
  <c r="N140" i="6"/>
  <c r="BE140" i="6" s="1"/>
  <c r="BI139" i="6"/>
  <c r="BH139" i="6"/>
  <c r="BG139" i="6"/>
  <c r="BF139" i="6"/>
  <c r="AA139" i="6"/>
  <c r="Y139" i="6"/>
  <c r="W139" i="6"/>
  <c r="BK139" i="6"/>
  <c r="N139" i="6"/>
  <c r="BE139" i="6"/>
  <c r="BI138" i="6"/>
  <c r="BH138" i="6"/>
  <c r="BG138" i="6"/>
  <c r="BF138" i="6"/>
  <c r="AA138" i="6"/>
  <c r="Y138" i="6"/>
  <c r="W138" i="6"/>
  <c r="BK138" i="6"/>
  <c r="N138" i="6"/>
  <c r="BE138" i="6" s="1"/>
  <c r="BI137" i="6"/>
  <c r="BH137" i="6"/>
  <c r="BG137" i="6"/>
  <c r="BF137" i="6"/>
  <c r="AA137" i="6"/>
  <c r="Y137" i="6"/>
  <c r="W137" i="6"/>
  <c r="BK137" i="6"/>
  <c r="N137" i="6"/>
  <c r="BE137" i="6" s="1"/>
  <c r="BI136" i="6"/>
  <c r="BH136" i="6"/>
  <c r="BG136" i="6"/>
  <c r="BF136" i="6"/>
  <c r="AA136" i="6"/>
  <c r="Y136" i="6"/>
  <c r="W136" i="6"/>
  <c r="BK136" i="6"/>
  <c r="N136" i="6"/>
  <c r="BE136" i="6" s="1"/>
  <c r="BI135" i="6"/>
  <c r="BH135" i="6"/>
  <c r="BG135" i="6"/>
  <c r="BF135" i="6"/>
  <c r="AA135" i="6"/>
  <c r="Y135" i="6"/>
  <c r="W135" i="6"/>
  <c r="BK135" i="6"/>
  <c r="N135" i="6"/>
  <c r="BE135" i="6" s="1"/>
  <c r="BI134" i="6"/>
  <c r="BH134" i="6"/>
  <c r="BG134" i="6"/>
  <c r="BF134" i="6"/>
  <c r="AA134" i="6"/>
  <c r="Y134" i="6"/>
  <c r="W134" i="6"/>
  <c r="BK134" i="6"/>
  <c r="N134" i="6"/>
  <c r="BE134" i="6" s="1"/>
  <c r="BI133" i="6"/>
  <c r="BH133" i="6"/>
  <c r="BG133" i="6"/>
  <c r="BF133" i="6"/>
  <c r="AA133" i="6"/>
  <c r="Y133" i="6"/>
  <c r="W133" i="6"/>
  <c r="BK133" i="6"/>
  <c r="N133" i="6"/>
  <c r="BE133" i="6"/>
  <c r="BI132" i="6"/>
  <c r="BH132" i="6"/>
  <c r="BG132" i="6"/>
  <c r="BF132" i="6"/>
  <c r="AA132" i="6"/>
  <c r="Y132" i="6"/>
  <c r="W132" i="6"/>
  <c r="BK132" i="6"/>
  <c r="N132" i="6"/>
  <c r="BE132" i="6" s="1"/>
  <c r="BI131" i="6"/>
  <c r="BH131" i="6"/>
  <c r="BG131" i="6"/>
  <c r="BF131" i="6"/>
  <c r="AA131" i="6"/>
  <c r="Y131" i="6"/>
  <c r="W131" i="6"/>
  <c r="BK131" i="6"/>
  <c r="N131" i="6"/>
  <c r="BE131" i="6"/>
  <c r="BI130" i="6"/>
  <c r="BH130" i="6"/>
  <c r="BG130" i="6"/>
  <c r="BF130" i="6"/>
  <c r="AA130" i="6"/>
  <c r="Y130" i="6"/>
  <c r="W130" i="6"/>
  <c r="BK130" i="6"/>
  <c r="N130" i="6"/>
  <c r="BE130" i="6" s="1"/>
  <c r="BI129" i="6"/>
  <c r="BH129" i="6"/>
  <c r="BG129" i="6"/>
  <c r="BF129" i="6"/>
  <c r="AA129" i="6"/>
  <c r="Y129" i="6"/>
  <c r="W129" i="6"/>
  <c r="BK129" i="6"/>
  <c r="N129" i="6"/>
  <c r="BE129" i="6" s="1"/>
  <c r="BI128" i="6"/>
  <c r="BH128" i="6"/>
  <c r="BG128" i="6"/>
  <c r="BF128" i="6"/>
  <c r="AA128" i="6"/>
  <c r="Y128" i="6"/>
  <c r="W128" i="6"/>
  <c r="BK128" i="6"/>
  <c r="N128" i="6"/>
  <c r="BE128" i="6" s="1"/>
  <c r="BI127" i="6"/>
  <c r="BH127" i="6"/>
  <c r="BG127" i="6"/>
  <c r="BF127" i="6"/>
  <c r="AA127" i="6"/>
  <c r="Y127" i="6"/>
  <c r="W127" i="6"/>
  <c r="BK127" i="6"/>
  <c r="N127" i="6"/>
  <c r="BE127" i="6"/>
  <c r="BI126" i="6"/>
  <c r="BH126" i="6"/>
  <c r="BG126" i="6"/>
  <c r="BF126" i="6"/>
  <c r="AA126" i="6"/>
  <c r="Y126" i="6"/>
  <c r="W126" i="6"/>
  <c r="BK126" i="6"/>
  <c r="N126" i="6"/>
  <c r="BE126" i="6" s="1"/>
  <c r="BI125" i="6"/>
  <c r="BH125" i="6"/>
  <c r="BG125" i="6"/>
  <c r="BF125" i="6"/>
  <c r="AA125" i="6"/>
  <c r="Y125" i="6"/>
  <c r="W125" i="6"/>
  <c r="BK125" i="6"/>
  <c r="N125" i="6"/>
  <c r="BE125" i="6"/>
  <c r="BI124" i="6"/>
  <c r="BH124" i="6"/>
  <c r="BG124" i="6"/>
  <c r="BF124" i="6"/>
  <c r="AA124" i="6"/>
  <c r="Y124" i="6"/>
  <c r="W124" i="6"/>
  <c r="BK124" i="6"/>
  <c r="N124" i="6"/>
  <c r="BE124" i="6" s="1"/>
  <c r="BI123" i="6"/>
  <c r="BH123" i="6"/>
  <c r="BG123" i="6"/>
  <c r="BF123" i="6"/>
  <c r="AA123" i="6"/>
  <c r="Y123" i="6"/>
  <c r="W123" i="6"/>
  <c r="BK123" i="6"/>
  <c r="N123" i="6"/>
  <c r="BE123" i="6"/>
  <c r="BI122" i="6"/>
  <c r="BH122" i="6"/>
  <c r="BG122" i="6"/>
  <c r="BF122" i="6"/>
  <c r="AA122" i="6"/>
  <c r="AA119" i="6" s="1"/>
  <c r="Y122" i="6"/>
  <c r="W122" i="6"/>
  <c r="BK122" i="6"/>
  <c r="N122" i="6"/>
  <c r="BE122" i="6" s="1"/>
  <c r="BI121" i="6"/>
  <c r="BH121" i="6"/>
  <c r="BG121" i="6"/>
  <c r="BF121" i="6"/>
  <c r="AA121" i="6"/>
  <c r="Y121" i="6"/>
  <c r="W121" i="6"/>
  <c r="BK121" i="6"/>
  <c r="N121" i="6"/>
  <c r="BE121" i="6" s="1"/>
  <c r="BI120" i="6"/>
  <c r="BH120" i="6"/>
  <c r="BG120" i="6"/>
  <c r="H34" i="6" s="1"/>
  <c r="BB92" i="1" s="1"/>
  <c r="BF120" i="6"/>
  <c r="AA120" i="6"/>
  <c r="Y120" i="6"/>
  <c r="Y119" i="6" s="1"/>
  <c r="W120" i="6"/>
  <c r="W119" i="6"/>
  <c r="BK120" i="6"/>
  <c r="BK119" i="6" s="1"/>
  <c r="N120" i="6"/>
  <c r="BE120" i="6"/>
  <c r="F112" i="6"/>
  <c r="F110" i="6"/>
  <c r="M28" i="6"/>
  <c r="AS92" i="1" s="1"/>
  <c r="F81" i="6"/>
  <c r="F79" i="6"/>
  <c r="O21" i="6"/>
  <c r="E21" i="6"/>
  <c r="M84" i="6" s="1"/>
  <c r="M115" i="6"/>
  <c r="O20" i="6"/>
  <c r="O18" i="6"/>
  <c r="E18" i="6"/>
  <c r="O17" i="6"/>
  <c r="O15" i="6"/>
  <c r="E15" i="6"/>
  <c r="F115" i="6"/>
  <c r="F84" i="6"/>
  <c r="O14" i="6"/>
  <c r="O12" i="6"/>
  <c r="E12" i="6"/>
  <c r="F114" i="6" s="1"/>
  <c r="F83" i="6"/>
  <c r="O11" i="6"/>
  <c r="O9" i="6"/>
  <c r="M112" i="6" s="1"/>
  <c r="M81" i="6"/>
  <c r="F6" i="6"/>
  <c r="F78" i="6" s="1"/>
  <c r="F109" i="6"/>
  <c r="AY91" i="1"/>
  <c r="AX91" i="1"/>
  <c r="BI130" i="5"/>
  <c r="BH130" i="5"/>
  <c r="BG130" i="5"/>
  <c r="BF130" i="5"/>
  <c r="AA130" i="5"/>
  <c r="Y130" i="5"/>
  <c r="W130" i="5"/>
  <c r="BK130" i="5"/>
  <c r="N130" i="5"/>
  <c r="BE130" i="5" s="1"/>
  <c r="BI129" i="5"/>
  <c r="BH129" i="5"/>
  <c r="BG129" i="5"/>
  <c r="BF129" i="5"/>
  <c r="AA129" i="5"/>
  <c r="Y129" i="5"/>
  <c r="W129" i="5"/>
  <c r="BK129" i="5"/>
  <c r="N129" i="5"/>
  <c r="BE129" i="5" s="1"/>
  <c r="BI128" i="5"/>
  <c r="BH128" i="5"/>
  <c r="BG128" i="5"/>
  <c r="BF128" i="5"/>
  <c r="AA128" i="5"/>
  <c r="Y128" i="5"/>
  <c r="W128" i="5"/>
  <c r="BK128" i="5"/>
  <c r="N128" i="5"/>
  <c r="BE128" i="5" s="1"/>
  <c r="BI127" i="5"/>
  <c r="BH127" i="5"/>
  <c r="BG127" i="5"/>
  <c r="BF127" i="5"/>
  <c r="AA127" i="5"/>
  <c r="Y127" i="5"/>
  <c r="W127" i="5"/>
  <c r="BK127" i="5"/>
  <c r="N127" i="5"/>
  <c r="BE127" i="5" s="1"/>
  <c r="BI126" i="5"/>
  <c r="BH126" i="5"/>
  <c r="BG126" i="5"/>
  <c r="BF126" i="5"/>
  <c r="AA126" i="5"/>
  <c r="Y126" i="5"/>
  <c r="W126" i="5"/>
  <c r="BK126" i="5"/>
  <c r="N126" i="5"/>
  <c r="BE126" i="5" s="1"/>
  <c r="BI125" i="5"/>
  <c r="BH125" i="5"/>
  <c r="BG125" i="5"/>
  <c r="BF125" i="5"/>
  <c r="AA125" i="5"/>
  <c r="Y125" i="5"/>
  <c r="W125" i="5"/>
  <c r="W123" i="5" s="1"/>
  <c r="BK125" i="5"/>
  <c r="N125" i="5"/>
  <c r="BE125" i="5" s="1"/>
  <c r="BI124" i="5"/>
  <c r="BH124" i="5"/>
  <c r="BG124" i="5"/>
  <c r="BF124" i="5"/>
  <c r="AA124" i="5"/>
  <c r="Y124" i="5"/>
  <c r="Y123" i="5" s="1"/>
  <c r="W124" i="5"/>
  <c r="BK124" i="5"/>
  <c r="BK123" i="5" s="1"/>
  <c r="N123" i="5" s="1"/>
  <c r="N91" i="5" s="1"/>
  <c r="N124" i="5"/>
  <c r="BE124" i="5"/>
  <c r="BI122" i="5"/>
  <c r="BH122" i="5"/>
  <c r="BG122" i="5"/>
  <c r="BF122" i="5"/>
  <c r="AA122" i="5"/>
  <c r="Y122" i="5"/>
  <c r="W122" i="5"/>
  <c r="BK122" i="5"/>
  <c r="N122" i="5"/>
  <c r="BE122" i="5" s="1"/>
  <c r="BI121" i="5"/>
  <c r="BH121" i="5"/>
  <c r="BG121" i="5"/>
  <c r="BF121" i="5"/>
  <c r="AA121" i="5"/>
  <c r="Y121" i="5"/>
  <c r="W121" i="5"/>
  <c r="BK121" i="5"/>
  <c r="N121" i="5"/>
  <c r="BE121" i="5"/>
  <c r="BI120" i="5"/>
  <c r="BH120" i="5"/>
  <c r="BG120" i="5"/>
  <c r="BF120" i="5"/>
  <c r="AA120" i="5"/>
  <c r="Y120" i="5"/>
  <c r="W120" i="5"/>
  <c r="BK120" i="5"/>
  <c r="N120" i="5"/>
  <c r="BE120" i="5"/>
  <c r="BI119" i="5"/>
  <c r="BH119" i="5"/>
  <c r="BG119" i="5"/>
  <c r="BF119" i="5"/>
  <c r="AA119" i="5"/>
  <c r="Y119" i="5"/>
  <c r="W119" i="5"/>
  <c r="BK119" i="5"/>
  <c r="N119" i="5"/>
  <c r="BE119" i="5"/>
  <c r="BI118" i="5"/>
  <c r="BH118" i="5"/>
  <c r="BG118" i="5"/>
  <c r="BF118" i="5"/>
  <c r="AA118" i="5"/>
  <c r="Y118" i="5"/>
  <c r="W118" i="5"/>
  <c r="W115" i="5" s="1"/>
  <c r="W112" i="5" s="1"/>
  <c r="BK118" i="5"/>
  <c r="BK115" i="5" s="1"/>
  <c r="N115" i="5" s="1"/>
  <c r="N90" i="5" s="1"/>
  <c r="N118" i="5"/>
  <c r="BE118" i="5"/>
  <c r="BI117" i="5"/>
  <c r="BH117" i="5"/>
  <c r="BG117" i="5"/>
  <c r="BF117" i="5"/>
  <c r="AA117" i="5"/>
  <c r="AA115" i="5" s="1"/>
  <c r="Y117" i="5"/>
  <c r="W117" i="5"/>
  <c r="BK117" i="5"/>
  <c r="N117" i="5"/>
  <c r="BE117" i="5"/>
  <c r="BI116" i="5"/>
  <c r="BH116" i="5"/>
  <c r="BG116" i="5"/>
  <c r="BF116" i="5"/>
  <c r="M33" i="5" s="1"/>
  <c r="AA116" i="5"/>
  <c r="Y116" i="5"/>
  <c r="Y115" i="5"/>
  <c r="Y112" i="5" s="1"/>
  <c r="W116" i="5"/>
  <c r="BK116" i="5"/>
  <c r="N116" i="5"/>
  <c r="BE116" i="5"/>
  <c r="BI114" i="5"/>
  <c r="BH114" i="5"/>
  <c r="H35" i="5" s="1"/>
  <c r="BC91" i="1" s="1"/>
  <c r="BG114" i="5"/>
  <c r="H34" i="5" s="1"/>
  <c r="BB91" i="1" s="1"/>
  <c r="BF114" i="5"/>
  <c r="AW91" i="1"/>
  <c r="AA114" i="5"/>
  <c r="AA113" i="5"/>
  <c r="Y114" i="5"/>
  <c r="Y113" i="5"/>
  <c r="W114" i="5"/>
  <c r="W113" i="5"/>
  <c r="AU91" i="1"/>
  <c r="BK114" i="5"/>
  <c r="BK113" i="5"/>
  <c r="N113" i="5" s="1"/>
  <c r="N89" i="5" s="1"/>
  <c r="N114" i="5"/>
  <c r="BE114" i="5"/>
  <c r="F106" i="5"/>
  <c r="F104" i="5"/>
  <c r="M28" i="5"/>
  <c r="AS91" i="1"/>
  <c r="F81" i="5"/>
  <c r="F79" i="5"/>
  <c r="O21" i="5"/>
  <c r="E21" i="5"/>
  <c r="M109" i="5"/>
  <c r="M84" i="5"/>
  <c r="O20" i="5"/>
  <c r="O18" i="5"/>
  <c r="E18" i="5"/>
  <c r="M83" i="5" s="1"/>
  <c r="M108" i="5"/>
  <c r="O17" i="5"/>
  <c r="O15" i="5"/>
  <c r="E15" i="5"/>
  <c r="O14" i="5"/>
  <c r="O12" i="5"/>
  <c r="E12" i="5"/>
  <c r="F108" i="5"/>
  <c r="F83" i="5"/>
  <c r="O11" i="5"/>
  <c r="O9" i="5"/>
  <c r="M106" i="5" s="1"/>
  <c r="M81" i="5"/>
  <c r="F6" i="5"/>
  <c r="AY90" i="1"/>
  <c r="AX90" i="1"/>
  <c r="BI140" i="4"/>
  <c r="BH140" i="4"/>
  <c r="BG140" i="4"/>
  <c r="BF140" i="4"/>
  <c r="AA140" i="4"/>
  <c r="Y140" i="4"/>
  <c r="W140" i="4"/>
  <c r="W137" i="4" s="1"/>
  <c r="BK140" i="4"/>
  <c r="N140" i="4"/>
  <c r="BE140" i="4"/>
  <c r="BI139" i="4"/>
  <c r="BH139" i="4"/>
  <c r="BG139" i="4"/>
  <c r="BF139" i="4"/>
  <c r="AA139" i="4"/>
  <c r="AA137" i="4" s="1"/>
  <c r="Y139" i="4"/>
  <c r="Y137" i="4" s="1"/>
  <c r="W139" i="4"/>
  <c r="BK139" i="4"/>
  <c r="N139" i="4"/>
  <c r="BE139" i="4" s="1"/>
  <c r="BI138" i="4"/>
  <c r="BH138" i="4"/>
  <c r="BG138" i="4"/>
  <c r="BF138" i="4"/>
  <c r="AA138" i="4"/>
  <c r="Y138" i="4"/>
  <c r="W138" i="4"/>
  <c r="BK138" i="4"/>
  <c r="N138" i="4"/>
  <c r="BE138" i="4"/>
  <c r="BI136" i="4"/>
  <c r="BH136" i="4"/>
  <c r="BG136" i="4"/>
  <c r="BF136" i="4"/>
  <c r="AA136" i="4"/>
  <c r="Y136" i="4"/>
  <c r="W136" i="4"/>
  <c r="BK136" i="4"/>
  <c r="N136" i="4"/>
  <c r="BE136" i="4" s="1"/>
  <c r="BI135" i="4"/>
  <c r="BH135" i="4"/>
  <c r="BG135" i="4"/>
  <c r="BF135" i="4"/>
  <c r="AA135" i="4"/>
  <c r="Y135" i="4"/>
  <c r="W135" i="4"/>
  <c r="BK135" i="4"/>
  <c r="N135" i="4"/>
  <c r="BE135" i="4"/>
  <c r="BI134" i="4"/>
  <c r="BH134" i="4"/>
  <c r="BG134" i="4"/>
  <c r="BF134" i="4"/>
  <c r="AA134" i="4"/>
  <c r="Y134" i="4"/>
  <c r="W134" i="4"/>
  <c r="BK134" i="4"/>
  <c r="N134" i="4"/>
  <c r="BE134" i="4" s="1"/>
  <c r="BI133" i="4"/>
  <c r="BH133" i="4"/>
  <c r="BG133" i="4"/>
  <c r="BF133" i="4"/>
  <c r="AA133" i="4"/>
  <c r="Y133" i="4"/>
  <c r="Y130" i="4" s="1"/>
  <c r="W133" i="4"/>
  <c r="BK133" i="4"/>
  <c r="N133" i="4"/>
  <c r="BE133" i="4"/>
  <c r="BI132" i="4"/>
  <c r="BH132" i="4"/>
  <c r="BG132" i="4"/>
  <c r="BF132" i="4"/>
  <c r="AA132" i="4"/>
  <c r="Y132" i="4"/>
  <c r="W132" i="4"/>
  <c r="BK132" i="4"/>
  <c r="N132" i="4"/>
  <c r="BE132" i="4" s="1"/>
  <c r="BI131" i="4"/>
  <c r="BH131" i="4"/>
  <c r="BG131" i="4"/>
  <c r="BF131" i="4"/>
  <c r="AA131" i="4"/>
  <c r="AA130" i="4"/>
  <c r="Y131" i="4"/>
  <c r="W131" i="4"/>
  <c r="W130" i="4"/>
  <c r="BK131" i="4"/>
  <c r="N131" i="4"/>
  <c r="BE131" i="4" s="1"/>
  <c r="BI129" i="4"/>
  <c r="BH129" i="4"/>
  <c r="BG129" i="4"/>
  <c r="BF129" i="4"/>
  <c r="AA129" i="4"/>
  <c r="Y129" i="4"/>
  <c r="W129" i="4"/>
  <c r="BK129" i="4"/>
  <c r="N129" i="4"/>
  <c r="BE129" i="4" s="1"/>
  <c r="BI128" i="4"/>
  <c r="BH128" i="4"/>
  <c r="BG128" i="4"/>
  <c r="BF128" i="4"/>
  <c r="AA128" i="4"/>
  <c r="Y128" i="4"/>
  <c r="W128" i="4"/>
  <c r="BK128" i="4"/>
  <c r="N128" i="4"/>
  <c r="BE128" i="4"/>
  <c r="BI127" i="4"/>
  <c r="BH127" i="4"/>
  <c r="BG127" i="4"/>
  <c r="BF127" i="4"/>
  <c r="AA127" i="4"/>
  <c r="Y127" i="4"/>
  <c r="W127" i="4"/>
  <c r="BK127" i="4"/>
  <c r="N127" i="4"/>
  <c r="BE127" i="4" s="1"/>
  <c r="BI126" i="4"/>
  <c r="BH126" i="4"/>
  <c r="BG126" i="4"/>
  <c r="BF126" i="4"/>
  <c r="AA126" i="4"/>
  <c r="Y126" i="4"/>
  <c r="W126" i="4"/>
  <c r="BK126" i="4"/>
  <c r="N126" i="4"/>
  <c r="BE126" i="4"/>
  <c r="BI125" i="4"/>
  <c r="BH125" i="4"/>
  <c r="BG125" i="4"/>
  <c r="BF125" i="4"/>
  <c r="AA125" i="4"/>
  <c r="Y125" i="4"/>
  <c r="W125" i="4"/>
  <c r="BK125" i="4"/>
  <c r="N125" i="4"/>
  <c r="BE125" i="4"/>
  <c r="BI124" i="4"/>
  <c r="BH124" i="4"/>
  <c r="BG124" i="4"/>
  <c r="BF124" i="4"/>
  <c r="AA124" i="4"/>
  <c r="Y124" i="4"/>
  <c r="W124" i="4"/>
  <c r="W121" i="4" s="1"/>
  <c r="BK124" i="4"/>
  <c r="N124" i="4"/>
  <c r="BE124" i="4"/>
  <c r="BI123" i="4"/>
  <c r="BH123" i="4"/>
  <c r="BG123" i="4"/>
  <c r="BF123" i="4"/>
  <c r="AA123" i="4"/>
  <c r="AA121" i="4" s="1"/>
  <c r="Y123" i="4"/>
  <c r="Y121" i="4" s="1"/>
  <c r="W123" i="4"/>
  <c r="BK123" i="4"/>
  <c r="N123" i="4"/>
  <c r="BE123" i="4"/>
  <c r="BI122" i="4"/>
  <c r="BH122" i="4"/>
  <c r="BG122" i="4"/>
  <c r="BF122" i="4"/>
  <c r="AA122" i="4"/>
  <c r="Y122" i="4"/>
  <c r="W122" i="4"/>
  <c r="BK122" i="4"/>
  <c r="N122" i="4"/>
  <c r="BE122" i="4"/>
  <c r="BI120" i="4"/>
  <c r="BH120" i="4"/>
  <c r="BG120" i="4"/>
  <c r="BF120" i="4"/>
  <c r="AA120" i="4"/>
  <c r="Y120" i="4"/>
  <c r="W120" i="4"/>
  <c r="BK120" i="4"/>
  <c r="BK118" i="4" s="1"/>
  <c r="N118" i="4" s="1"/>
  <c r="N90" i="4" s="1"/>
  <c r="N120" i="4"/>
  <c r="BE120" i="4"/>
  <c r="BI119" i="4"/>
  <c r="BH119" i="4"/>
  <c r="BG119" i="4"/>
  <c r="BF119" i="4"/>
  <c r="AA119" i="4"/>
  <c r="AA118" i="4"/>
  <c r="Y119" i="4"/>
  <c r="Y118" i="4"/>
  <c r="W119" i="4"/>
  <c r="W118" i="4"/>
  <c r="BK119" i="4"/>
  <c r="N119" i="4"/>
  <c r="BE119" i="4" s="1"/>
  <c r="BI117" i="4"/>
  <c r="BH117" i="4"/>
  <c r="BG117" i="4"/>
  <c r="BF117" i="4"/>
  <c r="AA117" i="4"/>
  <c r="Y117" i="4"/>
  <c r="Y115" i="4" s="1"/>
  <c r="W117" i="4"/>
  <c r="BK117" i="4"/>
  <c r="N117" i="4"/>
  <c r="BE117" i="4"/>
  <c r="BI116" i="4"/>
  <c r="BH116" i="4"/>
  <c r="BG116" i="4"/>
  <c r="H34" i="4"/>
  <c r="BB90" i="1" s="1"/>
  <c r="BF116" i="4"/>
  <c r="AA116" i="4"/>
  <c r="AA115" i="4"/>
  <c r="AA114" i="4" s="1"/>
  <c r="Y116" i="4"/>
  <c r="W116" i="4"/>
  <c r="W115" i="4"/>
  <c r="BK116" i="4"/>
  <c r="BK115" i="4"/>
  <c r="N115" i="4" s="1"/>
  <c r="N89" i="4" s="1"/>
  <c r="N116" i="4"/>
  <c r="BE116" i="4"/>
  <c r="F108" i="4"/>
  <c r="F106" i="4"/>
  <c r="M28" i="4"/>
  <c r="AS90" i="1"/>
  <c r="F81" i="4"/>
  <c r="F79" i="4"/>
  <c r="O21" i="4"/>
  <c r="E21" i="4"/>
  <c r="M111" i="4"/>
  <c r="M84" i="4"/>
  <c r="O20" i="4"/>
  <c r="O18" i="4"/>
  <c r="E18" i="4"/>
  <c r="M83" i="4" s="1"/>
  <c r="M110" i="4"/>
  <c r="O17" i="4"/>
  <c r="O15" i="4"/>
  <c r="E15" i="4"/>
  <c r="O14" i="4"/>
  <c r="O12" i="4"/>
  <c r="E12" i="4"/>
  <c r="F110" i="4"/>
  <c r="F83" i="4"/>
  <c r="O11" i="4"/>
  <c r="O9" i="4"/>
  <c r="M81" i="4" s="1"/>
  <c r="M108" i="4"/>
  <c r="F6" i="4"/>
  <c r="AY89" i="1"/>
  <c r="AX89" i="1"/>
  <c r="BI275" i="3"/>
  <c r="BH275" i="3"/>
  <c r="BG275" i="3"/>
  <c r="BF275" i="3"/>
  <c r="AA275" i="3"/>
  <c r="Y275" i="3"/>
  <c r="W275" i="3"/>
  <c r="BK275" i="3"/>
  <c r="N275" i="3"/>
  <c r="BE275" i="3" s="1"/>
  <c r="BI272" i="3"/>
  <c r="BH272" i="3"/>
  <c r="BG272" i="3"/>
  <c r="BF272" i="3"/>
  <c r="AA272" i="3"/>
  <c r="Y272" i="3"/>
  <c r="W272" i="3"/>
  <c r="W268" i="3" s="1"/>
  <c r="W267" i="3" s="1"/>
  <c r="BK272" i="3"/>
  <c r="N272" i="3"/>
  <c r="BE272" i="3"/>
  <c r="BI269" i="3"/>
  <c r="BH269" i="3"/>
  <c r="BG269" i="3"/>
  <c r="BF269" i="3"/>
  <c r="AA269" i="3"/>
  <c r="Y269" i="3"/>
  <c r="W269" i="3"/>
  <c r="BK269" i="3"/>
  <c r="N269" i="3"/>
  <c r="BE269" i="3"/>
  <c r="BI266" i="3"/>
  <c r="BH266" i="3"/>
  <c r="BG266" i="3"/>
  <c r="BF266" i="3"/>
  <c r="AA266" i="3"/>
  <c r="AA265" i="3"/>
  <c r="Y266" i="3"/>
  <c r="Y265" i="3"/>
  <c r="W266" i="3"/>
  <c r="W265" i="3"/>
  <c r="BK266" i="3"/>
  <c r="BK265" i="3" s="1"/>
  <c r="N265" i="3" s="1"/>
  <c r="N96" i="3" s="1"/>
  <c r="N266" i="3"/>
  <c r="BE266" i="3" s="1"/>
  <c r="BI262" i="3"/>
  <c r="BH262" i="3"/>
  <c r="BG262" i="3"/>
  <c r="BF262" i="3"/>
  <c r="AA262" i="3"/>
  <c r="AA261" i="3"/>
  <c r="Y262" i="3"/>
  <c r="Y261" i="3"/>
  <c r="W262" i="3"/>
  <c r="W261" i="3"/>
  <c r="BK262" i="3"/>
  <c r="BK261" i="3"/>
  <c r="N261" i="3" s="1"/>
  <c r="N95" i="3" s="1"/>
  <c r="N262" i="3"/>
  <c r="BE262" i="3" s="1"/>
  <c r="BI260" i="3"/>
  <c r="BH260" i="3"/>
  <c r="BG260" i="3"/>
  <c r="BF260" i="3"/>
  <c r="AA260" i="3"/>
  <c r="Y260" i="3"/>
  <c r="Y255" i="3" s="1"/>
  <c r="W260" i="3"/>
  <c r="BK260" i="3"/>
  <c r="N260" i="3"/>
  <c r="BE260" i="3"/>
  <c r="BI259" i="3"/>
  <c r="BH259" i="3"/>
  <c r="BG259" i="3"/>
  <c r="BF259" i="3"/>
  <c r="AA259" i="3"/>
  <c r="Y259" i="3"/>
  <c r="W259" i="3"/>
  <c r="BK259" i="3"/>
  <c r="N259" i="3"/>
  <c r="BE259" i="3" s="1"/>
  <c r="BI256" i="3"/>
  <c r="BH256" i="3"/>
  <c r="BG256" i="3"/>
  <c r="BF256" i="3"/>
  <c r="AA256" i="3"/>
  <c r="AA255" i="3"/>
  <c r="Y256" i="3"/>
  <c r="W256" i="3"/>
  <c r="W255" i="3"/>
  <c r="BK256" i="3"/>
  <c r="N256" i="3"/>
  <c r="BE256" i="3" s="1"/>
  <c r="BI254" i="3"/>
  <c r="BH254" i="3"/>
  <c r="BG254" i="3"/>
  <c r="BF254" i="3"/>
  <c r="AA254" i="3"/>
  <c r="Y254" i="3"/>
  <c r="W254" i="3"/>
  <c r="BK254" i="3"/>
  <c r="N254" i="3"/>
  <c r="BE254" i="3" s="1"/>
  <c r="BI253" i="3"/>
  <c r="BH253" i="3"/>
  <c r="BG253" i="3"/>
  <c r="BF253" i="3"/>
  <c r="AA253" i="3"/>
  <c r="Y253" i="3"/>
  <c r="W253" i="3"/>
  <c r="BK253" i="3"/>
  <c r="N253" i="3"/>
  <c r="BE253" i="3" s="1"/>
  <c r="BI252" i="3"/>
  <c r="BH252" i="3"/>
  <c r="BG252" i="3"/>
  <c r="BF252" i="3"/>
  <c r="AA252" i="3"/>
  <c r="Y252" i="3"/>
  <c r="W252" i="3"/>
  <c r="BK252" i="3"/>
  <c r="N252" i="3"/>
  <c r="BE252" i="3" s="1"/>
  <c r="BI251" i="3"/>
  <c r="BH251" i="3"/>
  <c r="BG251" i="3"/>
  <c r="BF251" i="3"/>
  <c r="AA251" i="3"/>
  <c r="Y251" i="3"/>
  <c r="W251" i="3"/>
  <c r="BK251" i="3"/>
  <c r="N251" i="3"/>
  <c r="BE251" i="3" s="1"/>
  <c r="BI250" i="3"/>
  <c r="BH250" i="3"/>
  <c r="BG250" i="3"/>
  <c r="BF250" i="3"/>
  <c r="AA250" i="3"/>
  <c r="Y250" i="3"/>
  <c r="Y248" i="3" s="1"/>
  <c r="W250" i="3"/>
  <c r="BK250" i="3"/>
  <c r="N250" i="3"/>
  <c r="BE250" i="3"/>
  <c r="BI249" i="3"/>
  <c r="BH249" i="3"/>
  <c r="BG249" i="3"/>
  <c r="BF249" i="3"/>
  <c r="AA249" i="3"/>
  <c r="Y249" i="3"/>
  <c r="W249" i="3"/>
  <c r="BK249" i="3"/>
  <c r="N249" i="3"/>
  <c r="BE249" i="3"/>
  <c r="BI245" i="3"/>
  <c r="BH245" i="3"/>
  <c r="BG245" i="3"/>
  <c r="BF245" i="3"/>
  <c r="AA245" i="3"/>
  <c r="Y245" i="3"/>
  <c r="W245" i="3"/>
  <c r="BK245" i="3"/>
  <c r="N245" i="3"/>
  <c r="BE245" i="3"/>
  <c r="BI244" i="3"/>
  <c r="BH244" i="3"/>
  <c r="BG244" i="3"/>
  <c r="BF244" i="3"/>
  <c r="AA244" i="3"/>
  <c r="Y244" i="3"/>
  <c r="W244" i="3"/>
  <c r="BK244" i="3"/>
  <c r="N244" i="3"/>
  <c r="BE244" i="3"/>
  <c r="BI241" i="3"/>
  <c r="BH241" i="3"/>
  <c r="BG241" i="3"/>
  <c r="BF241" i="3"/>
  <c r="AA241" i="3"/>
  <c r="Y241" i="3"/>
  <c r="W241" i="3"/>
  <c r="BK241" i="3"/>
  <c r="N241" i="3"/>
  <c r="BE241" i="3"/>
  <c r="BI238" i="3"/>
  <c r="BH238" i="3"/>
  <c r="BG238" i="3"/>
  <c r="BF238" i="3"/>
  <c r="AA238" i="3"/>
  <c r="Y238" i="3"/>
  <c r="W238" i="3"/>
  <c r="BK238" i="3"/>
  <c r="BK233" i="3" s="1"/>
  <c r="N233" i="3" s="1"/>
  <c r="N92" i="3" s="1"/>
  <c r="N238" i="3"/>
  <c r="BE238" i="3"/>
  <c r="BI234" i="3"/>
  <c r="BH234" i="3"/>
  <c r="BG234" i="3"/>
  <c r="BF234" i="3"/>
  <c r="AA234" i="3"/>
  <c r="Y234" i="3"/>
  <c r="W234" i="3"/>
  <c r="BK234" i="3"/>
  <c r="N234" i="3"/>
  <c r="BE234" i="3" s="1"/>
  <c r="BI232" i="3"/>
  <c r="BH232" i="3"/>
  <c r="BG232" i="3"/>
  <c r="BF232" i="3"/>
  <c r="AA232" i="3"/>
  <c r="Y232" i="3"/>
  <c r="W232" i="3"/>
  <c r="BK232" i="3"/>
  <c r="N232" i="3"/>
  <c r="BE232" i="3" s="1"/>
  <c r="BI229" i="3"/>
  <c r="BH229" i="3"/>
  <c r="BG229" i="3"/>
  <c r="BF229" i="3"/>
  <c r="AA229" i="3"/>
  <c r="Y229" i="3"/>
  <c r="W229" i="3"/>
  <c r="BK229" i="3"/>
  <c r="N229" i="3"/>
  <c r="BE229" i="3" s="1"/>
  <c r="BI226" i="3"/>
  <c r="BH226" i="3"/>
  <c r="BG226" i="3"/>
  <c r="BF226" i="3"/>
  <c r="AA226" i="3"/>
  <c r="Y226" i="3"/>
  <c r="W226" i="3"/>
  <c r="BK226" i="3"/>
  <c r="N226" i="3"/>
  <c r="BE226" i="3"/>
  <c r="BI223" i="3"/>
  <c r="BH223" i="3"/>
  <c r="BG223" i="3"/>
  <c r="BF223" i="3"/>
  <c r="AA223" i="3"/>
  <c r="Y223" i="3"/>
  <c r="W223" i="3"/>
  <c r="BK223" i="3"/>
  <c r="N223" i="3"/>
  <c r="BE223" i="3" s="1"/>
  <c r="BI222" i="3"/>
  <c r="BH222" i="3"/>
  <c r="BG222" i="3"/>
  <c r="BF222" i="3"/>
  <c r="AA222" i="3"/>
  <c r="Y222" i="3"/>
  <c r="W222" i="3"/>
  <c r="BK222" i="3"/>
  <c r="N222" i="3"/>
  <c r="BE222" i="3"/>
  <c r="BI221" i="3"/>
  <c r="BH221" i="3"/>
  <c r="BG221" i="3"/>
  <c r="BF221" i="3"/>
  <c r="AA221" i="3"/>
  <c r="Y221" i="3"/>
  <c r="W221" i="3"/>
  <c r="BK221" i="3"/>
  <c r="N221" i="3"/>
  <c r="BE221" i="3" s="1"/>
  <c r="BI220" i="3"/>
  <c r="BH220" i="3"/>
  <c r="BG220" i="3"/>
  <c r="BF220" i="3"/>
  <c r="AA220" i="3"/>
  <c r="Y220" i="3"/>
  <c r="W220" i="3"/>
  <c r="BK220" i="3"/>
  <c r="N220" i="3"/>
  <c r="BE220" i="3"/>
  <c r="BI217" i="3"/>
  <c r="BH217" i="3"/>
  <c r="BG217" i="3"/>
  <c r="BF217" i="3"/>
  <c r="AA217" i="3"/>
  <c r="Y217" i="3"/>
  <c r="W217" i="3"/>
  <c r="BK217" i="3"/>
  <c r="N217" i="3"/>
  <c r="BE217" i="3" s="1"/>
  <c r="BI213" i="3"/>
  <c r="BH213" i="3"/>
  <c r="BG213" i="3"/>
  <c r="BF213" i="3"/>
  <c r="AA213" i="3"/>
  <c r="Y213" i="3"/>
  <c r="W213" i="3"/>
  <c r="BK213" i="3"/>
  <c r="N213" i="3"/>
  <c r="BE213" i="3" s="1"/>
  <c r="BI212" i="3"/>
  <c r="BH212" i="3"/>
  <c r="BG212" i="3"/>
  <c r="BF212" i="3"/>
  <c r="AA212" i="3"/>
  <c r="Y212" i="3"/>
  <c r="W212" i="3"/>
  <c r="BK212" i="3"/>
  <c r="N212" i="3"/>
  <c r="BE212" i="3" s="1"/>
  <c r="BI209" i="3"/>
  <c r="BH209" i="3"/>
  <c r="BG209" i="3"/>
  <c r="BF209" i="3"/>
  <c r="AA209" i="3"/>
  <c r="Y209" i="3"/>
  <c r="W209" i="3"/>
  <c r="W204" i="3" s="1"/>
  <c r="BK209" i="3"/>
  <c r="N209" i="3"/>
  <c r="BE209" i="3"/>
  <c r="BI208" i="3"/>
  <c r="BH208" i="3"/>
  <c r="BG208" i="3"/>
  <c r="BF208" i="3"/>
  <c r="AA208" i="3"/>
  <c r="AA204" i="3" s="1"/>
  <c r="Y208" i="3"/>
  <c r="W208" i="3"/>
  <c r="BK208" i="3"/>
  <c r="BK204" i="3" s="1"/>
  <c r="N204" i="3" s="1"/>
  <c r="N91" i="3" s="1"/>
  <c r="N208" i="3"/>
  <c r="BE208" i="3" s="1"/>
  <c r="BI205" i="3"/>
  <c r="BH205" i="3"/>
  <c r="BG205" i="3"/>
  <c r="BF205" i="3"/>
  <c r="AA205" i="3"/>
  <c r="Y205" i="3"/>
  <c r="Y204" i="3"/>
  <c r="W205" i="3"/>
  <c r="BK205" i="3"/>
  <c r="N205" i="3"/>
  <c r="BE205" i="3" s="1"/>
  <c r="BI201" i="3"/>
  <c r="BH201" i="3"/>
  <c r="BG201" i="3"/>
  <c r="BF201" i="3"/>
  <c r="AA201" i="3"/>
  <c r="Y201" i="3"/>
  <c r="W201" i="3"/>
  <c r="BK201" i="3"/>
  <c r="N201" i="3"/>
  <c r="BE201" i="3"/>
  <c r="BI197" i="3"/>
  <c r="BH197" i="3"/>
  <c r="BG197" i="3"/>
  <c r="BF197" i="3"/>
  <c r="AA197" i="3"/>
  <c r="Y197" i="3"/>
  <c r="W197" i="3"/>
  <c r="BK197" i="3"/>
  <c r="N197" i="3"/>
  <c r="BE197" i="3"/>
  <c r="BI194" i="3"/>
  <c r="BH194" i="3"/>
  <c r="BG194" i="3"/>
  <c r="BF194" i="3"/>
  <c r="AA194" i="3"/>
  <c r="Y194" i="3"/>
  <c r="W194" i="3"/>
  <c r="BK194" i="3"/>
  <c r="N194" i="3"/>
  <c r="BE194" i="3"/>
  <c r="BI191" i="3"/>
  <c r="BH191" i="3"/>
  <c r="BG191" i="3"/>
  <c r="BF191" i="3"/>
  <c r="AA191" i="3"/>
  <c r="Y191" i="3"/>
  <c r="W191" i="3"/>
  <c r="BK191" i="3"/>
  <c r="N191" i="3"/>
  <c r="BE191" i="3"/>
  <c r="BI188" i="3"/>
  <c r="BH188" i="3"/>
  <c r="BG188" i="3"/>
  <c r="BF188" i="3"/>
  <c r="AA188" i="3"/>
  <c r="Y188" i="3"/>
  <c r="W188" i="3"/>
  <c r="BK188" i="3"/>
  <c r="N188" i="3"/>
  <c r="BE188" i="3"/>
  <c r="BI187" i="3"/>
  <c r="BH187" i="3"/>
  <c r="BG187" i="3"/>
  <c r="BF187" i="3"/>
  <c r="AA187" i="3"/>
  <c r="Y187" i="3"/>
  <c r="W187" i="3"/>
  <c r="BK187" i="3"/>
  <c r="N187" i="3"/>
  <c r="BE187" i="3"/>
  <c r="BI184" i="3"/>
  <c r="BH184" i="3"/>
  <c r="BG184" i="3"/>
  <c r="BF184" i="3"/>
  <c r="AA184" i="3"/>
  <c r="Y184" i="3"/>
  <c r="W184" i="3"/>
  <c r="BK184" i="3"/>
  <c r="N184" i="3"/>
  <c r="BE184" i="3"/>
  <c r="BI183" i="3"/>
  <c r="BH183" i="3"/>
  <c r="BG183" i="3"/>
  <c r="BF183" i="3"/>
  <c r="AA183" i="3"/>
  <c r="Y183" i="3"/>
  <c r="W183" i="3"/>
  <c r="BK183" i="3"/>
  <c r="N183" i="3"/>
  <c r="BE183" i="3"/>
  <c r="BI180" i="3"/>
  <c r="BH180" i="3"/>
  <c r="BG180" i="3"/>
  <c r="BF180" i="3"/>
  <c r="AA180" i="3"/>
  <c r="Y180" i="3"/>
  <c r="W180" i="3"/>
  <c r="BK180" i="3"/>
  <c r="N180" i="3"/>
  <c r="BE180" i="3"/>
  <c r="BI177" i="3"/>
  <c r="BH177" i="3"/>
  <c r="BG177" i="3"/>
  <c r="BF177" i="3"/>
  <c r="AA177" i="3"/>
  <c r="Y177" i="3"/>
  <c r="W177" i="3"/>
  <c r="BK177" i="3"/>
  <c r="N177" i="3"/>
  <c r="BE177" i="3"/>
  <c r="BI174" i="3"/>
  <c r="BH174" i="3"/>
  <c r="BG174" i="3"/>
  <c r="BF174" i="3"/>
  <c r="AA174" i="3"/>
  <c r="Y174" i="3"/>
  <c r="W174" i="3"/>
  <c r="BK174" i="3"/>
  <c r="N174" i="3"/>
  <c r="BE174" i="3"/>
  <c r="BI171" i="3"/>
  <c r="BH171" i="3"/>
  <c r="BG171" i="3"/>
  <c r="BF171" i="3"/>
  <c r="AA171" i="3"/>
  <c r="Y171" i="3"/>
  <c r="W171" i="3"/>
  <c r="BK171" i="3"/>
  <c r="N171" i="3"/>
  <c r="BE171" i="3"/>
  <c r="BI167" i="3"/>
  <c r="BH167" i="3"/>
  <c r="BG167" i="3"/>
  <c r="BF167" i="3"/>
  <c r="AA167" i="3"/>
  <c r="Y167" i="3"/>
  <c r="W167" i="3"/>
  <c r="BK167" i="3"/>
  <c r="N167" i="3"/>
  <c r="BE167" i="3"/>
  <c r="BI164" i="3"/>
  <c r="BH164" i="3"/>
  <c r="BG164" i="3"/>
  <c r="BF164" i="3"/>
  <c r="AA164" i="3"/>
  <c r="Y164" i="3"/>
  <c r="W164" i="3"/>
  <c r="BK164" i="3"/>
  <c r="N164" i="3"/>
  <c r="BE164" i="3"/>
  <c r="BI161" i="3"/>
  <c r="BH161" i="3"/>
  <c r="BG161" i="3"/>
  <c r="BF161" i="3"/>
  <c r="AA161" i="3"/>
  <c r="Y161" i="3"/>
  <c r="W161" i="3"/>
  <c r="BK161" i="3"/>
  <c r="N161" i="3"/>
  <c r="BE161" i="3"/>
  <c r="BI158" i="3"/>
  <c r="BH158" i="3"/>
  <c r="BG158" i="3"/>
  <c r="BF158" i="3"/>
  <c r="AA158" i="3"/>
  <c r="Y158" i="3"/>
  <c r="W158" i="3"/>
  <c r="BK158" i="3"/>
  <c r="N158" i="3"/>
  <c r="BE158" i="3"/>
  <c r="BI154" i="3"/>
  <c r="BH154" i="3"/>
  <c r="BG154" i="3"/>
  <c r="BF154" i="3"/>
  <c r="AA154" i="3"/>
  <c r="Y154" i="3"/>
  <c r="W154" i="3"/>
  <c r="BK154" i="3"/>
  <c r="N154" i="3"/>
  <c r="BE154" i="3"/>
  <c r="BI151" i="3"/>
  <c r="BH151" i="3"/>
  <c r="BG151" i="3"/>
  <c r="BF151" i="3"/>
  <c r="AA151" i="3"/>
  <c r="Y151" i="3"/>
  <c r="W151" i="3"/>
  <c r="BK151" i="3"/>
  <c r="N151" i="3"/>
  <c r="BE151" i="3"/>
  <c r="BI148" i="3"/>
  <c r="BH148" i="3"/>
  <c r="BG148" i="3"/>
  <c r="BF148" i="3"/>
  <c r="AA148" i="3"/>
  <c r="Y148" i="3"/>
  <c r="W148" i="3"/>
  <c r="BK148" i="3"/>
  <c r="N148" i="3"/>
  <c r="BE148" i="3"/>
  <c r="BI147" i="3"/>
  <c r="BH147" i="3"/>
  <c r="BG147" i="3"/>
  <c r="BF147" i="3"/>
  <c r="AA147" i="3"/>
  <c r="Y147" i="3"/>
  <c r="W147" i="3"/>
  <c r="BK147" i="3"/>
  <c r="N147" i="3"/>
  <c r="BE147" i="3"/>
  <c r="BI144" i="3"/>
  <c r="BH144" i="3"/>
  <c r="BG144" i="3"/>
  <c r="BF144" i="3"/>
  <c r="AA144" i="3"/>
  <c r="Y144" i="3"/>
  <c r="W144" i="3"/>
  <c r="BK144" i="3"/>
  <c r="N144" i="3"/>
  <c r="BE144" i="3"/>
  <c r="BI141" i="3"/>
  <c r="BH141" i="3"/>
  <c r="BG141" i="3"/>
  <c r="BF141" i="3"/>
  <c r="AA141" i="3"/>
  <c r="Y141" i="3"/>
  <c r="W141" i="3"/>
  <c r="BK141" i="3"/>
  <c r="N141" i="3"/>
  <c r="BE141" i="3"/>
  <c r="BI138" i="3"/>
  <c r="BH138" i="3"/>
  <c r="BG138" i="3"/>
  <c r="BF138" i="3"/>
  <c r="AA138" i="3"/>
  <c r="Y138" i="3"/>
  <c r="W138" i="3"/>
  <c r="BK138" i="3"/>
  <c r="N138" i="3"/>
  <c r="BE138" i="3"/>
  <c r="BI133" i="3"/>
  <c r="BH133" i="3"/>
  <c r="BG133" i="3"/>
  <c r="BF133" i="3"/>
  <c r="AA133" i="3"/>
  <c r="Y133" i="3"/>
  <c r="W133" i="3"/>
  <c r="BK133" i="3"/>
  <c r="N133" i="3"/>
  <c r="BE133" i="3"/>
  <c r="BI129" i="3"/>
  <c r="BH129" i="3"/>
  <c r="BG129" i="3"/>
  <c r="BF129" i="3"/>
  <c r="AA129" i="3"/>
  <c r="Y129" i="3"/>
  <c r="W129" i="3"/>
  <c r="BK129" i="3"/>
  <c r="N129" i="3"/>
  <c r="BE129" i="3"/>
  <c r="BI128" i="3"/>
  <c r="BH128" i="3"/>
  <c r="BG128" i="3"/>
  <c r="BF128" i="3"/>
  <c r="AA128" i="3"/>
  <c r="Y128" i="3"/>
  <c r="W128" i="3"/>
  <c r="BK128" i="3"/>
  <c r="N128" i="3"/>
  <c r="BE128" i="3"/>
  <c r="BI125" i="3"/>
  <c r="BH125" i="3"/>
  <c r="BG125" i="3"/>
  <c r="BF125" i="3"/>
  <c r="AA125" i="3"/>
  <c r="Y125" i="3"/>
  <c r="W125" i="3"/>
  <c r="BK125" i="3"/>
  <c r="N125" i="3"/>
  <c r="BE125" i="3"/>
  <c r="BI122" i="3"/>
  <c r="BH122" i="3"/>
  <c r="BG122" i="3"/>
  <c r="BF122" i="3"/>
  <c r="AA122" i="3"/>
  <c r="Y122" i="3"/>
  <c r="W122" i="3"/>
  <c r="BK122" i="3"/>
  <c r="N122" i="3"/>
  <c r="BE122" i="3" s="1"/>
  <c r="F113" i="3"/>
  <c r="F111" i="3"/>
  <c r="M28" i="3"/>
  <c r="AS89" i="1" s="1"/>
  <c r="AS87" i="1" s="1"/>
  <c r="F81" i="3"/>
  <c r="F79" i="3"/>
  <c r="O21" i="3"/>
  <c r="E21" i="3"/>
  <c r="M84" i="3" s="1"/>
  <c r="M116" i="3"/>
  <c r="O20" i="3"/>
  <c r="O18" i="3"/>
  <c r="E18" i="3"/>
  <c r="M83" i="3" s="1"/>
  <c r="O17" i="3"/>
  <c r="O15" i="3"/>
  <c r="E15" i="3"/>
  <c r="O14" i="3"/>
  <c r="O12" i="3"/>
  <c r="E12" i="3"/>
  <c r="F83" i="3" s="1"/>
  <c r="F115" i="3"/>
  <c r="O11" i="3"/>
  <c r="O9" i="3"/>
  <c r="M81" i="3" s="1"/>
  <c r="F6" i="3"/>
  <c r="AY88" i="1"/>
  <c r="AX88" i="1"/>
  <c r="BI214" i="2"/>
  <c r="BH214" i="2"/>
  <c r="BG214" i="2"/>
  <c r="BF214" i="2"/>
  <c r="AA214" i="2"/>
  <c r="AA213" i="2"/>
  <c r="Y214" i="2"/>
  <c r="Y213" i="2"/>
  <c r="W214" i="2"/>
  <c r="W213" i="2"/>
  <c r="BK214" i="2"/>
  <c r="BK213" i="2" s="1"/>
  <c r="N213" i="2" s="1"/>
  <c r="N94" i="2" s="1"/>
  <c r="N214" i="2"/>
  <c r="BE214" i="2" s="1"/>
  <c r="BI210" i="2"/>
  <c r="BH210" i="2"/>
  <c r="BG210" i="2"/>
  <c r="BF210" i="2"/>
  <c r="AA210" i="2"/>
  <c r="AA209" i="2"/>
  <c r="Y210" i="2"/>
  <c r="Y209" i="2"/>
  <c r="W210" i="2"/>
  <c r="W209" i="2"/>
  <c r="BK210" i="2"/>
  <c r="BK209" i="2"/>
  <c r="N209" i="2" s="1"/>
  <c r="N93" i="2" s="1"/>
  <c r="N210" i="2"/>
  <c r="BE210" i="2"/>
  <c r="BI208" i="2"/>
  <c r="BH208" i="2"/>
  <c r="BG208" i="2"/>
  <c r="BF208" i="2"/>
  <c r="AA208" i="2"/>
  <c r="Y208" i="2"/>
  <c r="W208" i="2"/>
  <c r="BK208" i="2"/>
  <c r="N208" i="2"/>
  <c r="BE208" i="2"/>
  <c r="BI207" i="2"/>
  <c r="BH207" i="2"/>
  <c r="BG207" i="2"/>
  <c r="BF207" i="2"/>
  <c r="AA207" i="2"/>
  <c r="Y207" i="2"/>
  <c r="W207" i="2"/>
  <c r="BK207" i="2"/>
  <c r="N207" i="2"/>
  <c r="BE207" i="2"/>
  <c r="BI206" i="2"/>
  <c r="BH206" i="2"/>
  <c r="BG206" i="2"/>
  <c r="BF206" i="2"/>
  <c r="AA206" i="2"/>
  <c r="Y206" i="2"/>
  <c r="W206" i="2"/>
  <c r="BK206" i="2"/>
  <c r="N206" i="2"/>
  <c r="BE206" i="2"/>
  <c r="BI205" i="2"/>
  <c r="BH205" i="2"/>
  <c r="BG205" i="2"/>
  <c r="BF205" i="2"/>
  <c r="AA205" i="2"/>
  <c r="Y205" i="2"/>
  <c r="W205" i="2"/>
  <c r="BK205" i="2"/>
  <c r="N205" i="2"/>
  <c r="BE205" i="2"/>
  <c r="BI204" i="2"/>
  <c r="BH204" i="2"/>
  <c r="BG204" i="2"/>
  <c r="BF204" i="2"/>
  <c r="AA204" i="2"/>
  <c r="Y204" i="2"/>
  <c r="W204" i="2"/>
  <c r="BK204" i="2"/>
  <c r="N204" i="2"/>
  <c r="BE204" i="2"/>
  <c r="BI203" i="2"/>
  <c r="BH203" i="2"/>
  <c r="BG203" i="2"/>
  <c r="BF203" i="2"/>
  <c r="AA203" i="2"/>
  <c r="Y203" i="2"/>
  <c r="W203" i="2"/>
  <c r="BK203" i="2"/>
  <c r="N203" i="2"/>
  <c r="BE203" i="2"/>
  <c r="BI202" i="2"/>
  <c r="BH202" i="2"/>
  <c r="BG202" i="2"/>
  <c r="BF202" i="2"/>
  <c r="AA202" i="2"/>
  <c r="Y202" i="2"/>
  <c r="W202" i="2"/>
  <c r="BK202" i="2"/>
  <c r="N202" i="2"/>
  <c r="BE202" i="2"/>
  <c r="BI201" i="2"/>
  <c r="BH201" i="2"/>
  <c r="BG201" i="2"/>
  <c r="BF201" i="2"/>
  <c r="AA201" i="2"/>
  <c r="Y201" i="2"/>
  <c r="W201" i="2"/>
  <c r="BK201" i="2"/>
  <c r="N201" i="2"/>
  <c r="BE201" i="2"/>
  <c r="BI200" i="2"/>
  <c r="BH200" i="2"/>
  <c r="BG200" i="2"/>
  <c r="BF200" i="2"/>
  <c r="AA200" i="2"/>
  <c r="Y200" i="2"/>
  <c r="W200" i="2"/>
  <c r="BK200" i="2"/>
  <c r="N200" i="2"/>
  <c r="BE200" i="2"/>
  <c r="BI199" i="2"/>
  <c r="BH199" i="2"/>
  <c r="BG199" i="2"/>
  <c r="BF199" i="2"/>
  <c r="AA199" i="2"/>
  <c r="Y199" i="2"/>
  <c r="W199" i="2"/>
  <c r="BK199" i="2"/>
  <c r="N199" i="2"/>
  <c r="BE199" i="2"/>
  <c r="BI198" i="2"/>
  <c r="BH198" i="2"/>
  <c r="BG198" i="2"/>
  <c r="BF198" i="2"/>
  <c r="AA198" i="2"/>
  <c r="Y198" i="2"/>
  <c r="W198" i="2"/>
  <c r="BK198" i="2"/>
  <c r="N198" i="2"/>
  <c r="BE198" i="2"/>
  <c r="BI195" i="2"/>
  <c r="BH195" i="2"/>
  <c r="BG195" i="2"/>
  <c r="BF195" i="2"/>
  <c r="AA195" i="2"/>
  <c r="Y195" i="2"/>
  <c r="Y190" i="2" s="1"/>
  <c r="W195" i="2"/>
  <c r="BK195" i="2"/>
  <c r="N195" i="2"/>
  <c r="BE195" i="2"/>
  <c r="BI194" i="2"/>
  <c r="BH194" i="2"/>
  <c r="BG194" i="2"/>
  <c r="BF194" i="2"/>
  <c r="AA194" i="2"/>
  <c r="Y194" i="2"/>
  <c r="W194" i="2"/>
  <c r="BK194" i="2"/>
  <c r="N194" i="2"/>
  <c r="BE194" i="2"/>
  <c r="BI191" i="2"/>
  <c r="BH191" i="2"/>
  <c r="BG191" i="2"/>
  <c r="BF191" i="2"/>
  <c r="AA191" i="2"/>
  <c r="AA190" i="2"/>
  <c r="Y191" i="2"/>
  <c r="W191" i="2"/>
  <c r="W190" i="2"/>
  <c r="BK191" i="2"/>
  <c r="N191" i="2"/>
  <c r="BE191" i="2" s="1"/>
  <c r="BI187" i="2"/>
  <c r="BH187" i="2"/>
  <c r="BG187" i="2"/>
  <c r="BF187" i="2"/>
  <c r="AA187" i="2"/>
  <c r="Y187" i="2"/>
  <c r="Y180" i="2" s="1"/>
  <c r="W187" i="2"/>
  <c r="BK187" i="2"/>
  <c r="N187" i="2"/>
  <c r="BE187" i="2" s="1"/>
  <c r="BI184" i="2"/>
  <c r="BH184" i="2"/>
  <c r="BG184" i="2"/>
  <c r="BF184" i="2"/>
  <c r="AA184" i="2"/>
  <c r="Y184" i="2"/>
  <c r="W184" i="2"/>
  <c r="BK184" i="2"/>
  <c r="N184" i="2"/>
  <c r="BE184" i="2" s="1"/>
  <c r="BI181" i="2"/>
  <c r="BH181" i="2"/>
  <c r="BG181" i="2"/>
  <c r="BF181" i="2"/>
  <c r="AA181" i="2"/>
  <c r="AA180" i="2"/>
  <c r="Y181" i="2"/>
  <c r="W181" i="2"/>
  <c r="W180" i="2"/>
  <c r="BK181" i="2"/>
  <c r="N181" i="2"/>
  <c r="BE181" i="2" s="1"/>
  <c r="BI177" i="2"/>
  <c r="BH177" i="2"/>
  <c r="BG177" i="2"/>
  <c r="BF177" i="2"/>
  <c r="AA177" i="2"/>
  <c r="Y177" i="2"/>
  <c r="W177" i="2"/>
  <c r="BK177" i="2"/>
  <c r="N177" i="2"/>
  <c r="BE177" i="2"/>
  <c r="BI174" i="2"/>
  <c r="BH174" i="2"/>
  <c r="BG174" i="2"/>
  <c r="BF174" i="2"/>
  <c r="AA174" i="2"/>
  <c r="Y174" i="2"/>
  <c r="W174" i="2"/>
  <c r="BK174" i="2"/>
  <c r="N174" i="2"/>
  <c r="BE174" i="2"/>
  <c r="BI173" i="2"/>
  <c r="BH173" i="2"/>
  <c r="BG173" i="2"/>
  <c r="BF173" i="2"/>
  <c r="AA173" i="2"/>
  <c r="Y173" i="2"/>
  <c r="W173" i="2"/>
  <c r="BK173" i="2"/>
  <c r="N173" i="2"/>
  <c r="BE173" i="2"/>
  <c r="BI170" i="2"/>
  <c r="BH170" i="2"/>
  <c r="BG170" i="2"/>
  <c r="BF170" i="2"/>
  <c r="AA170" i="2"/>
  <c r="Y170" i="2"/>
  <c r="W170" i="2"/>
  <c r="BK170" i="2"/>
  <c r="N170" i="2"/>
  <c r="BE170" i="2"/>
  <c r="BI167" i="2"/>
  <c r="BH167" i="2"/>
  <c r="BG167" i="2"/>
  <c r="BF167" i="2"/>
  <c r="AA167" i="2"/>
  <c r="Y167" i="2"/>
  <c r="W167" i="2"/>
  <c r="BK167" i="2"/>
  <c r="N167" i="2"/>
  <c r="BE167" i="2"/>
  <c r="BI164" i="2"/>
  <c r="BH164" i="2"/>
  <c r="BG164" i="2"/>
  <c r="BF164" i="2"/>
  <c r="AA164" i="2"/>
  <c r="Y164" i="2"/>
  <c r="W164" i="2"/>
  <c r="BK164" i="2"/>
  <c r="N164" i="2"/>
  <c r="BE164" i="2"/>
  <c r="BI161" i="2"/>
  <c r="BH161" i="2"/>
  <c r="BG161" i="2"/>
  <c r="BF161" i="2"/>
  <c r="AA161" i="2"/>
  <c r="Y161" i="2"/>
  <c r="W161" i="2"/>
  <c r="BK161" i="2"/>
  <c r="N161" i="2"/>
  <c r="BE161" i="2"/>
  <c r="BI157" i="2"/>
  <c r="BH157" i="2"/>
  <c r="BG157" i="2"/>
  <c r="BF157" i="2"/>
  <c r="AA157" i="2"/>
  <c r="Y157" i="2"/>
  <c r="W157" i="2"/>
  <c r="BK157" i="2"/>
  <c r="N157" i="2"/>
  <c r="BE157" i="2"/>
  <c r="BI154" i="2"/>
  <c r="BH154" i="2"/>
  <c r="BG154" i="2"/>
  <c r="BF154" i="2"/>
  <c r="AA154" i="2"/>
  <c r="Y154" i="2"/>
  <c r="W154" i="2"/>
  <c r="BK154" i="2"/>
  <c r="N154" i="2"/>
  <c r="BE154" i="2" s="1"/>
  <c r="BI150" i="2"/>
  <c r="BH150" i="2"/>
  <c r="BG150" i="2"/>
  <c r="BF150" i="2"/>
  <c r="AA150" i="2"/>
  <c r="Y150" i="2"/>
  <c r="W150" i="2"/>
  <c r="BK150" i="2"/>
  <c r="N150" i="2"/>
  <c r="BE150" i="2" s="1"/>
  <c r="BI145" i="2"/>
  <c r="BH145" i="2"/>
  <c r="BG145" i="2"/>
  <c r="BF145" i="2"/>
  <c r="AA145" i="2"/>
  <c r="Y145" i="2"/>
  <c r="W145" i="2"/>
  <c r="BK145" i="2"/>
  <c r="N145" i="2"/>
  <c r="BE145" i="2" s="1"/>
  <c r="BI142" i="2"/>
  <c r="BH142" i="2"/>
  <c r="BG142" i="2"/>
  <c r="BF142" i="2"/>
  <c r="AA142" i="2"/>
  <c r="Y142" i="2"/>
  <c r="W142" i="2"/>
  <c r="BK142" i="2"/>
  <c r="N142" i="2"/>
  <c r="BE142" i="2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5" i="2"/>
  <c r="BH135" i="2"/>
  <c r="BG135" i="2"/>
  <c r="BF135" i="2"/>
  <c r="AA135" i="2"/>
  <c r="Y135" i="2"/>
  <c r="W135" i="2"/>
  <c r="BK135" i="2"/>
  <c r="N135" i="2"/>
  <c r="BE135" i="2"/>
  <c r="BI132" i="2"/>
  <c r="BH132" i="2"/>
  <c r="BG132" i="2"/>
  <c r="BF132" i="2"/>
  <c r="AA132" i="2"/>
  <c r="Y132" i="2"/>
  <c r="W132" i="2"/>
  <c r="BK132" i="2"/>
  <c r="N132" i="2"/>
  <c r="BE132" i="2" s="1"/>
  <c r="BI128" i="2"/>
  <c r="BH128" i="2"/>
  <c r="BG128" i="2"/>
  <c r="BF128" i="2"/>
  <c r="AA128" i="2"/>
  <c r="Y128" i="2"/>
  <c r="W128" i="2"/>
  <c r="BK128" i="2"/>
  <c r="N128" i="2"/>
  <c r="BE128" i="2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Y124" i="2"/>
  <c r="Y117" i="2" s="1"/>
  <c r="Y116" i="2" s="1"/>
  <c r="Y115" i="2" s="1"/>
  <c r="W124" i="2"/>
  <c r="BK124" i="2"/>
  <c r="N124" i="2"/>
  <c r="BE124" i="2"/>
  <c r="BI121" i="2"/>
  <c r="H36" i="2" s="1"/>
  <c r="BD88" i="1" s="1"/>
  <c r="BH121" i="2"/>
  <c r="BG121" i="2"/>
  <c r="BF121" i="2"/>
  <c r="AA121" i="2"/>
  <c r="Y121" i="2"/>
  <c r="W121" i="2"/>
  <c r="BK121" i="2"/>
  <c r="N121" i="2"/>
  <c r="BE121" i="2" s="1"/>
  <c r="BI118" i="2"/>
  <c r="BH118" i="2"/>
  <c r="BG118" i="2"/>
  <c r="BF118" i="2"/>
  <c r="AA118" i="2"/>
  <c r="Y118" i="2"/>
  <c r="W118" i="2"/>
  <c r="BK118" i="2"/>
  <c r="N118" i="2"/>
  <c r="BE118" i="2"/>
  <c r="F109" i="2"/>
  <c r="F107" i="2"/>
  <c r="M28" i="2"/>
  <c r="AS88" i="1" s="1"/>
  <c r="F81" i="2"/>
  <c r="F79" i="2"/>
  <c r="O21" i="2"/>
  <c r="E21" i="2"/>
  <c r="M112" i="2"/>
  <c r="M84" i="2"/>
  <c r="O20" i="2"/>
  <c r="O18" i="2"/>
  <c r="E18" i="2"/>
  <c r="M83" i="2" s="1"/>
  <c r="M111" i="2"/>
  <c r="O17" i="2"/>
  <c r="O15" i="2"/>
  <c r="E15" i="2"/>
  <c r="F84" i="2" s="1"/>
  <c r="O14" i="2"/>
  <c r="O12" i="2"/>
  <c r="E12" i="2"/>
  <c r="F111" i="2" s="1"/>
  <c r="O11" i="2"/>
  <c r="O9" i="2"/>
  <c r="M81" i="2" s="1"/>
  <c r="F6" i="2"/>
  <c r="F106" i="2"/>
  <c r="F78" i="2"/>
  <c r="AK27" i="1"/>
  <c r="AM83" i="1"/>
  <c r="L83" i="1"/>
  <c r="AM82" i="1"/>
  <c r="L82" i="1"/>
  <c r="AM80" i="1"/>
  <c r="L80" i="1"/>
  <c r="L78" i="1"/>
  <c r="L77" i="1"/>
  <c r="H34" i="10" l="1"/>
  <c r="BB96" i="1" s="1"/>
  <c r="BK111" i="10"/>
  <c r="BK210" i="9"/>
  <c r="N210" i="9" s="1"/>
  <c r="N97" i="9" s="1"/>
  <c r="N215" i="9"/>
  <c r="N99" i="9" s="1"/>
  <c r="BK159" i="9"/>
  <c r="N159" i="9" s="1"/>
  <c r="N91" i="9" s="1"/>
  <c r="H36" i="9"/>
  <c r="BD95" i="1" s="1"/>
  <c r="BK195" i="9"/>
  <c r="N195" i="9" s="1"/>
  <c r="N94" i="9" s="1"/>
  <c r="BK131" i="9"/>
  <c r="N131" i="9" s="1"/>
  <c r="N90" i="9" s="1"/>
  <c r="BK206" i="9"/>
  <c r="N206" i="9" s="1"/>
  <c r="N96" i="9" s="1"/>
  <c r="BK177" i="8"/>
  <c r="BK176" i="8" s="1"/>
  <c r="N176" i="8" s="1"/>
  <c r="N99" i="8" s="1"/>
  <c r="H35" i="8"/>
  <c r="BC94" i="1" s="1"/>
  <c r="BK122" i="8"/>
  <c r="H34" i="7"/>
  <c r="BB93" i="1" s="1"/>
  <c r="BK111" i="7"/>
  <c r="N111" i="7" s="1"/>
  <c r="N89" i="7" s="1"/>
  <c r="BK166" i="6"/>
  <c r="N166" i="6" s="1"/>
  <c r="N92" i="6" s="1"/>
  <c r="H33" i="6"/>
  <c r="BA92" i="1" s="1"/>
  <c r="BK190" i="6"/>
  <c r="N190" i="6" s="1"/>
  <c r="N96" i="6" s="1"/>
  <c r="H33" i="5"/>
  <c r="BA91" i="1" s="1"/>
  <c r="H36" i="5"/>
  <c r="BD91" i="1" s="1"/>
  <c r="BK121" i="4"/>
  <c r="N121" i="4" s="1"/>
  <c r="N91" i="4" s="1"/>
  <c r="H36" i="4"/>
  <c r="BD90" i="1" s="1"/>
  <c r="BK130" i="4"/>
  <c r="N130" i="4" s="1"/>
  <c r="N92" i="4" s="1"/>
  <c r="BK137" i="4"/>
  <c r="N137" i="4" s="1"/>
  <c r="N93" i="4" s="1"/>
  <c r="H36" i="3"/>
  <c r="BD89" i="1" s="1"/>
  <c r="H33" i="2"/>
  <c r="BA88" i="1" s="1"/>
  <c r="BK190" i="2"/>
  <c r="N190" i="2" s="1"/>
  <c r="N92" i="2" s="1"/>
  <c r="BK180" i="2"/>
  <c r="N180" i="2" s="1"/>
  <c r="N91" i="2" s="1"/>
  <c r="BK117" i="2"/>
  <c r="H35" i="2"/>
  <c r="BC88" i="1" s="1"/>
  <c r="H32" i="3"/>
  <c r="AZ89" i="1" s="1"/>
  <c r="BK248" i="3"/>
  <c r="N248" i="3" s="1"/>
  <c r="N93" i="3" s="1"/>
  <c r="BK268" i="3"/>
  <c r="BK267" i="3" s="1"/>
  <c r="N267" i="3" s="1"/>
  <c r="N97" i="3" s="1"/>
  <c r="BK121" i="3"/>
  <c r="N121" i="3" s="1"/>
  <c r="N90" i="3" s="1"/>
  <c r="M32" i="3"/>
  <c r="AV89" i="1" s="1"/>
  <c r="Y121" i="3"/>
  <c r="H35" i="3"/>
  <c r="BC89" i="1" s="1"/>
  <c r="Y233" i="3"/>
  <c r="Y120" i="3" s="1"/>
  <c r="AA248" i="3"/>
  <c r="W248" i="3"/>
  <c r="AA268" i="3"/>
  <c r="AA267" i="3" s="1"/>
  <c r="BK255" i="3"/>
  <c r="N255" i="3" s="1"/>
  <c r="N94" i="3" s="1"/>
  <c r="M115" i="3"/>
  <c r="W121" i="3"/>
  <c r="H34" i="3"/>
  <c r="BB89" i="1" s="1"/>
  <c r="AA121" i="3"/>
  <c r="AA120" i="3" s="1"/>
  <c r="AA233" i="3"/>
  <c r="W233" i="3"/>
  <c r="M113" i="3"/>
  <c r="M109" i="2"/>
  <c r="M104" i="7"/>
  <c r="M104" i="10"/>
  <c r="BK116" i="2"/>
  <c r="N117" i="2"/>
  <c r="N90" i="2" s="1"/>
  <c r="Y114" i="4"/>
  <c r="BK120" i="3"/>
  <c r="M32" i="4"/>
  <c r="AV90" i="1" s="1"/>
  <c r="H32" i="4"/>
  <c r="AZ90" i="1" s="1"/>
  <c r="M32" i="5"/>
  <c r="AV91" i="1" s="1"/>
  <c r="AT91" i="1" s="1"/>
  <c r="H32" i="5"/>
  <c r="AZ91" i="1" s="1"/>
  <c r="F112" i="8"/>
  <c r="F78" i="8"/>
  <c r="W117" i="2"/>
  <c r="W116" i="2" s="1"/>
  <c r="W115" i="2" s="1"/>
  <c r="AU88" i="1" s="1"/>
  <c r="H34" i="2"/>
  <c r="BB88" i="1" s="1"/>
  <c r="AA117" i="2"/>
  <c r="AA116" i="2" s="1"/>
  <c r="AA115" i="2" s="1"/>
  <c r="F110" i="3"/>
  <c r="F78" i="3"/>
  <c r="W120" i="3"/>
  <c r="W119" i="3" s="1"/>
  <c r="AU89" i="1" s="1"/>
  <c r="H35" i="4"/>
  <c r="BC90" i="1" s="1"/>
  <c r="N119" i="6"/>
  <c r="N89" i="6" s="1"/>
  <c r="BK118" i="6"/>
  <c r="N118" i="6" s="1"/>
  <c r="N88" i="6" s="1"/>
  <c r="F109" i="5"/>
  <c r="F84" i="5"/>
  <c r="N111" i="10"/>
  <c r="N89" i="10" s="1"/>
  <c r="BK110" i="10"/>
  <c r="N110" i="10" s="1"/>
  <c r="N88" i="10" s="1"/>
  <c r="M33" i="2"/>
  <c r="AW88" i="1" s="1"/>
  <c r="N268" i="3"/>
  <c r="N98" i="3" s="1"/>
  <c r="Y268" i="3"/>
  <c r="Y267" i="3" s="1"/>
  <c r="F105" i="4"/>
  <c r="F78" i="4"/>
  <c r="H33" i="4"/>
  <c r="BA90" i="1" s="1"/>
  <c r="F103" i="5"/>
  <c r="F78" i="5"/>
  <c r="BK112" i="5"/>
  <c r="N112" i="5" s="1"/>
  <c r="N88" i="5" s="1"/>
  <c r="N181" i="9"/>
  <c r="N92" i="9" s="1"/>
  <c r="BK120" i="9"/>
  <c r="N120" i="9" s="1"/>
  <c r="N88" i="9" s="1"/>
  <c r="H32" i="2"/>
  <c r="AZ88" i="1" s="1"/>
  <c r="M33" i="3"/>
  <c r="AW89" i="1" s="1"/>
  <c r="AT89" i="1" s="1"/>
  <c r="H33" i="3"/>
  <c r="BA89" i="1" s="1"/>
  <c r="F111" i="4"/>
  <c r="F84" i="4"/>
  <c r="F83" i="2"/>
  <c r="F112" i="2"/>
  <c r="M32" i="2"/>
  <c r="AV88" i="1" s="1"/>
  <c r="F116" i="3"/>
  <c r="F84" i="3"/>
  <c r="W114" i="4"/>
  <c r="AU90" i="1" s="1"/>
  <c r="M33" i="4"/>
  <c r="AW90" i="1" s="1"/>
  <c r="M114" i="6"/>
  <c r="M83" i="6"/>
  <c r="N122" i="8"/>
  <c r="N89" i="8" s="1"/>
  <c r="H33" i="9"/>
  <c r="BA95" i="1" s="1"/>
  <c r="AA123" i="5"/>
  <c r="AA112" i="5" s="1"/>
  <c r="H32" i="6"/>
  <c r="AZ92" i="1" s="1"/>
  <c r="M32" i="6"/>
  <c r="AV92" i="1" s="1"/>
  <c r="M32" i="8"/>
  <c r="AV94" i="1" s="1"/>
  <c r="M33" i="8"/>
  <c r="AW94" i="1" s="1"/>
  <c r="H33" i="8"/>
  <c r="BA94" i="1" s="1"/>
  <c r="H36" i="8"/>
  <c r="BD94" i="1" s="1"/>
  <c r="W122" i="8"/>
  <c r="H34" i="8"/>
  <c r="BB94" i="1" s="1"/>
  <c r="AA154" i="8"/>
  <c r="AA121" i="8" s="1"/>
  <c r="F117" i="9"/>
  <c r="F84" i="9"/>
  <c r="AA201" i="9"/>
  <c r="AA120" i="9" s="1"/>
  <c r="H35" i="6"/>
  <c r="BC92" i="1" s="1"/>
  <c r="Y118" i="6"/>
  <c r="F83" i="7"/>
  <c r="F106" i="7"/>
  <c r="BK154" i="8"/>
  <c r="N154" i="8" s="1"/>
  <c r="N93" i="8" s="1"/>
  <c r="N155" i="8"/>
  <c r="N94" i="8" s="1"/>
  <c r="Y177" i="8"/>
  <c r="Y176" i="8" s="1"/>
  <c r="Y121" i="8" s="1"/>
  <c r="H35" i="9"/>
  <c r="BC95" i="1" s="1"/>
  <c r="W159" i="9"/>
  <c r="W201" i="9"/>
  <c r="W120" i="9" s="1"/>
  <c r="AU95" i="1" s="1"/>
  <c r="M107" i="10"/>
  <c r="M84" i="10"/>
  <c r="H36" i="6"/>
  <c r="BD92" i="1" s="1"/>
  <c r="AA178" i="6"/>
  <c r="AA118" i="6" s="1"/>
  <c r="W178" i="6"/>
  <c r="W118" i="6" s="1"/>
  <c r="AU92" i="1" s="1"/>
  <c r="Y111" i="7"/>
  <c r="Y110" i="7" s="1"/>
  <c r="H33" i="7"/>
  <c r="BA93" i="1" s="1"/>
  <c r="M81" i="9"/>
  <c r="M114" i="9"/>
  <c r="H32" i="9"/>
  <c r="AZ95" i="1" s="1"/>
  <c r="M32" i="9"/>
  <c r="AV95" i="1" s="1"/>
  <c r="AA210" i="9"/>
  <c r="M84" i="7"/>
  <c r="H32" i="7"/>
  <c r="AZ93" i="1" s="1"/>
  <c r="M115" i="8"/>
  <c r="W154" i="8"/>
  <c r="F106" i="10"/>
  <c r="M33" i="10"/>
  <c r="AW96" i="1" s="1"/>
  <c r="AT96" i="1" s="1"/>
  <c r="M33" i="6"/>
  <c r="AW92" i="1" s="1"/>
  <c r="H32" i="8"/>
  <c r="AZ94" i="1" s="1"/>
  <c r="M33" i="9"/>
  <c r="AW95" i="1" s="1"/>
  <c r="Y111" i="10"/>
  <c r="Y110" i="10" s="1"/>
  <c r="M33" i="7"/>
  <c r="AW93" i="1" s="1"/>
  <c r="AT93" i="1" s="1"/>
  <c r="Y121" i="9"/>
  <c r="Y120" i="9" s="1"/>
  <c r="H32" i="10"/>
  <c r="AZ96" i="1" s="1"/>
  <c r="H33" i="10"/>
  <c r="BA96" i="1" s="1"/>
  <c r="N177" i="8" l="1"/>
  <c r="N100" i="8" s="1"/>
  <c r="BK110" i="7"/>
  <c r="N110" i="7" s="1"/>
  <c r="N88" i="7" s="1"/>
  <c r="BA87" i="1"/>
  <c r="W32" i="1" s="1"/>
  <c r="BK114" i="4"/>
  <c r="N114" i="4" s="1"/>
  <c r="N88" i="4" s="1"/>
  <c r="M27" i="4" s="1"/>
  <c r="M30" i="4" s="1"/>
  <c r="AA119" i="3"/>
  <c r="Y119" i="3"/>
  <c r="BD87" i="1"/>
  <c r="W35" i="1" s="1"/>
  <c r="BC87" i="1"/>
  <c r="W34" i="1" s="1"/>
  <c r="AZ87" i="1"/>
  <c r="W121" i="8"/>
  <c r="AU94" i="1" s="1"/>
  <c r="AT94" i="1"/>
  <c r="AT88" i="1"/>
  <c r="M27" i="9"/>
  <c r="M30" i="9" s="1"/>
  <c r="L103" i="9"/>
  <c r="M27" i="10"/>
  <c r="M30" i="10" s="1"/>
  <c r="L93" i="10"/>
  <c r="N120" i="3"/>
  <c r="N89" i="3" s="1"/>
  <c r="BK119" i="3"/>
  <c r="N119" i="3" s="1"/>
  <c r="N88" i="3" s="1"/>
  <c r="M27" i="7"/>
  <c r="M30" i="7" s="1"/>
  <c r="L93" i="7"/>
  <c r="M27" i="6"/>
  <c r="M30" i="6" s="1"/>
  <c r="L101" i="6"/>
  <c r="BB87" i="1"/>
  <c r="N116" i="2"/>
  <c r="N89" i="2" s="1"/>
  <c r="BK115" i="2"/>
  <c r="N115" i="2" s="1"/>
  <c r="N88" i="2" s="1"/>
  <c r="BK121" i="8"/>
  <c r="N121" i="8" s="1"/>
  <c r="N88" i="8" s="1"/>
  <c r="M27" i="5"/>
  <c r="M30" i="5" s="1"/>
  <c r="L95" i="5"/>
  <c r="AT95" i="1"/>
  <c r="AT92" i="1"/>
  <c r="AU87" i="1"/>
  <c r="AT90" i="1"/>
  <c r="AW87" i="1" l="1"/>
  <c r="AK32" i="1" s="1"/>
  <c r="L97" i="4"/>
  <c r="AY87" i="1"/>
  <c r="AG91" i="1"/>
  <c r="AN91" i="1" s="1"/>
  <c r="L38" i="5"/>
  <c r="AX87" i="1"/>
  <c r="W33" i="1"/>
  <c r="AG93" i="1"/>
  <c r="AN93" i="1" s="1"/>
  <c r="L38" i="7"/>
  <c r="AG96" i="1"/>
  <c r="AN96" i="1" s="1"/>
  <c r="L38" i="10"/>
  <c r="M27" i="3"/>
  <c r="M30" i="3" s="1"/>
  <c r="L102" i="3"/>
  <c r="M27" i="8"/>
  <c r="M30" i="8" s="1"/>
  <c r="L104" i="8"/>
  <c r="AG90" i="1"/>
  <c r="AN90" i="1" s="1"/>
  <c r="L38" i="4"/>
  <c r="L98" i="2"/>
  <c r="M27" i="2"/>
  <c r="M30" i="2" s="1"/>
  <c r="AG92" i="1"/>
  <c r="AN92" i="1" s="1"/>
  <c r="L38" i="6"/>
  <c r="AG95" i="1"/>
  <c r="AN95" i="1" s="1"/>
  <c r="L38" i="9"/>
  <c r="W31" i="1"/>
  <c r="AV87" i="1"/>
  <c r="AG94" i="1" l="1"/>
  <c r="AN94" i="1" s="1"/>
  <c r="L38" i="8"/>
  <c r="AG88" i="1"/>
  <c r="L38" i="2"/>
  <c r="AK31" i="1"/>
  <c r="AT87" i="1"/>
  <c r="AG89" i="1"/>
  <c r="AN89" i="1" s="1"/>
  <c r="L38" i="3"/>
  <c r="AG87" i="1" l="1"/>
  <c r="AN88" i="1"/>
  <c r="AN87" i="1" l="1"/>
  <c r="AN100" i="1" s="1"/>
  <c r="AK26" i="1"/>
  <c r="AK29" i="1" s="1"/>
  <c r="AK37" i="1" s="1"/>
  <c r="AG100" i="1"/>
</calcChain>
</file>

<file path=xl/sharedStrings.xml><?xml version="1.0" encoding="utf-8"?>
<sst xmlns="http://schemas.openxmlformats.org/spreadsheetml/2006/main" count="7715" uniqueCount="1334">
  <si>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</si>
  <si>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</si>
  <si>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</si>
  <si>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</si>
  <si>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</si>
  <si>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</si>
  <si>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</si>
  <si>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</si>
  <si>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</si>
  <si>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</si>
  <si>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</si>
  <si>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</si>
  <si>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</si>
  <si>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</si>
  <si>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</si>
  <si>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</si>
  <si>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08_18</t>
  </si>
  <si>
    <t>Stavba:</t>
  </si>
  <si>
    <t>Napojení nového vrtu HV 3 na úpravnu vody, Lysá nad Labem</t>
  </si>
  <si>
    <t>JKSO:</t>
  </si>
  <si>
    <t>CC-CZ:</t>
  </si>
  <si>
    <t>Místo:</t>
  </si>
  <si>
    <t xml:space="preserve"> </t>
  </si>
  <si>
    <t>Datum:</t>
  </si>
  <si>
    <t>Objednatel:</t>
  </si>
  <si>
    <t>IČ: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</si>
  <si>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</si>
  <si>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</si>
  <si>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</si>
  <si>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</si>
  <si>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</si>
  <si>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</si>
  <si>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</si>
  <si>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</si>
  <si>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</si>
  <si>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</si>
  <si>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</si>
  <si>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</si>
  <si>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</si>
  <si>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</si>
  <si>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</si>
  <si>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</si>
  <si>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</si>
  <si>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</si>
  <si>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</si>
  <si>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</si>
  <si>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</si>
  <si>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</si>
  <si>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</si>
  <si>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</si>
  <si>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</si>
  <si>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</si>
  <si>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</si>
  <si>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</si>
  <si>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</si>
  <si>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</si>
  <si>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</si>
  <si>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</si>
  <si>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</si>
  <si>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</si>
  <si>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</si>
  <si>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</si>
  <si>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</si>
  <si>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</si>
  <si>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</si>
  <si>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</si>
  <si>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</si>
  <si>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</si>
  <si>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</si>
  <si>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</si>
  <si>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</si>
  <si>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</si>
  <si>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</si>
  <si>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</si>
  <si>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{a2f9e3a1-2c4e-4857-ada2-b75e8d51057e}</t>
  </si>
  <si>
    <t>{00000000-0000-0000-0000-000000000000}</t>
  </si>
  <si>
    <t>/</t>
  </si>
  <si>
    <t>01</t>
  </si>
  <si>
    <t>SO 01 Výtlečný řad z vrtu HV 3 do úpravny vody</t>
  </si>
  <si>
    <t>1</t>
  </si>
  <si>
    <t>{940dae0e-c785-4eff-925b-908299411416}</t>
  </si>
  <si>
    <t>02</t>
  </si>
  <si>
    <t>SO 02 Čerpací vrt HV 3</t>
  </si>
  <si>
    <t>{de86e817-ea6c-4417-aa20-4fe5de03f3a6}</t>
  </si>
  <si>
    <t>03</t>
  </si>
  <si>
    <t xml:space="preserve">SO 03 Přípojka NN pro vrt HV 3 </t>
  </si>
  <si>
    <t>{4b292efb-c5aa-45a8-b294-c8470420ab56}</t>
  </si>
  <si>
    <t>51</t>
  </si>
  <si>
    <t>PS 01 Technologie vrtu HV 3</t>
  </si>
  <si>
    <t>{80c19188-a119-4ad2-b68d-ea113e7b1be3}</t>
  </si>
  <si>
    <t>52</t>
  </si>
  <si>
    <t>PS 02 Motorový rozvod a SŘTP vrtu HV 3</t>
  </si>
  <si>
    <t>{03fe006d-b990-4527-a49b-1a82bb1f0d36}</t>
  </si>
  <si>
    <t>53</t>
  </si>
  <si>
    <t>PS 03 Přenosový kabel</t>
  </si>
  <si>
    <t>{bfb3fd81-acae-4297-81de-3eabd0a7043d}</t>
  </si>
  <si>
    <t>54</t>
  </si>
  <si>
    <t>PS 04 Úpravy technologie v ÚV L.n.L</t>
  </si>
  <si>
    <t>{01e6f721-aa0c-448e-9468-f22ae12da61b}</t>
  </si>
  <si>
    <t>55</t>
  </si>
  <si>
    <t>PS 05 Řídící systém ÚV L.n.L.</t>
  </si>
  <si>
    <t>{faa59cac-d0dc-4cb2-98e0-6ef28fadab1c}</t>
  </si>
  <si>
    <t>101</t>
  </si>
  <si>
    <t>VON</t>
  </si>
  <si>
    <t>{84dbb587-96c9-477a-862f-2b9810c0559f}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</si>
  <si>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</si>
  <si>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</si>
  <si>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</si>
  <si>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</si>
  <si>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</si>
  <si>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</si>
  <si>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</si>
  <si>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</si>
  <si>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</si>
  <si>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</si>
  <si>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</si>
  <si>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</si>
  <si>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01 - SO 01 Výtlečný řad z vrtu HV 3 do úpravny vody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</si>
  <si>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</si>
  <si>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</si>
  <si>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</si>
  <si>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</si>
  <si>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</si>
  <si>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</si>
  <si>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</si>
  <si>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</si>
  <si>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</si>
  <si>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</si>
  <si>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</si>
  <si>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997 - Přesun sutě</t>
  </si>
  <si>
    <t xml:space="preserve">    998 - Přesun hmot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</si>
  <si>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</si>
  <si>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</si>
  <si>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</si>
  <si>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</si>
  <si>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</si>
  <si>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</si>
  <si>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</si>
  <si>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</si>
  <si>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</si>
  <si>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</si>
  <si>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</si>
  <si>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</si>
  <si>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</si>
  <si>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</si>
  <si>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</si>
  <si>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</si>
  <si>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</si>
  <si>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111101101</t>
  </si>
  <si>
    <t>Odstranění travin z celkové plochy do 0,1 ha vč. odvozu na skládku</t>
  </si>
  <si>
    <t>ha</t>
  </si>
  <si>
    <t>4</t>
  </si>
  <si>
    <t>1680038301</t>
  </si>
  <si>
    <t>(340*0,8)/10000</t>
  </si>
  <si>
    <t>VV</t>
  </si>
  <si>
    <t>Součet</t>
  </si>
  <si>
    <t>115101201</t>
  </si>
  <si>
    <t>Čerpání vody na dopravní výšku do 10 m průměrný přítok do 500 l/min</t>
  </si>
  <si>
    <t>hod</t>
  </si>
  <si>
    <t>263156986</t>
  </si>
  <si>
    <t>5*24</t>
  </si>
  <si>
    <t>3</t>
  </si>
  <si>
    <t>115101301</t>
  </si>
  <si>
    <t>Pohotovost čerpací soupravy pro dopravní výšku do 10 m přítok do 500 l/min</t>
  </si>
  <si>
    <t>den</t>
  </si>
  <si>
    <t>-1989169052</t>
  </si>
  <si>
    <t>121101101</t>
  </si>
  <si>
    <t>Sejmutí ornice s přemístěním na vzdálenost do 50 m</t>
  </si>
  <si>
    <t>m3</t>
  </si>
  <si>
    <t>-141003190</t>
  </si>
  <si>
    <t>0,8*0,2*340</t>
  </si>
  <si>
    <t>5</t>
  </si>
  <si>
    <t>132201202</t>
  </si>
  <si>
    <t>Hloubení rýh š do 2000 mm v hornině tř. 3 objemu do 1000 m3</t>
  </si>
  <si>
    <t>857137297</t>
  </si>
  <si>
    <t>"výkr. D.1.1.3, D.1.1.4" 0,8*1,3*340</t>
  </si>
  <si>
    <t>"odpočet zeleň" -(0,8*0,2*340)</t>
  </si>
  <si>
    <t>6</t>
  </si>
  <si>
    <t>132201209</t>
  </si>
  <si>
    <t>Příplatek za lepivost k hloubení rýh š do 2000 mm v hornině tř. 3</t>
  </si>
  <si>
    <t>-1979682998</t>
  </si>
  <si>
    <t>299,2*0,3</t>
  </si>
  <si>
    <t>7</t>
  </si>
  <si>
    <t>151101101</t>
  </si>
  <si>
    <t>Zřízení příložného pažení a rozepření stěn rýh hl do 2 m</t>
  </si>
  <si>
    <t>m2</t>
  </si>
  <si>
    <t>955328325</t>
  </si>
  <si>
    <t>2*1,3*340</t>
  </si>
  <si>
    <t>8</t>
  </si>
  <si>
    <t>151101111</t>
  </si>
  <si>
    <t>Odstranění příložného pažení a rozepření stěn rýh hl do 2 m</t>
  </si>
  <si>
    <t>-119957888</t>
  </si>
  <si>
    <t>9</t>
  </si>
  <si>
    <t>161101101</t>
  </si>
  <si>
    <t>Svislé přemístění výkopku z horniny tř. 1 až 4 hl výkopu do 2,5 m</t>
  </si>
  <si>
    <t>-1539940741</t>
  </si>
  <si>
    <t>299,2*0,5</t>
  </si>
  <si>
    <t>10</t>
  </si>
  <si>
    <t>162301101</t>
  </si>
  <si>
    <t>Vodorovné přemístění do 500 m výkopku/sypaniny z horniny tř. 1 až 4</t>
  </si>
  <si>
    <t>-506487018</t>
  </si>
  <si>
    <t>"obsyp" 108,8</t>
  </si>
  <si>
    <t>11</t>
  </si>
  <si>
    <t>162701105</t>
  </si>
  <si>
    <t>Vodorovné přemístění do 10000 m výkopku/sypaniny z horniny tř. 1 až 4</t>
  </si>
  <si>
    <t>573344857</t>
  </si>
  <si>
    <t>"výkop" 299,2</t>
  </si>
  <si>
    <t>"odpočet zásyp" -163,2</t>
  </si>
  <si>
    <t>"odpočet zeminy pro SO 02" -(12,67+3,06)</t>
  </si>
  <si>
    <t>12</t>
  </si>
  <si>
    <t>167101102</t>
  </si>
  <si>
    <t>Nakládání výkopku z hornin tř. 1 až 4 přes 100 m3</t>
  </si>
  <si>
    <t>-1305807519</t>
  </si>
  <si>
    <t>" zemina pro SO 02" (12,67+3,06)</t>
  </si>
  <si>
    <t>13</t>
  </si>
  <si>
    <t>171201211</t>
  </si>
  <si>
    <t>Poplatek za uložení odpadu ze sypaniny na skládce (skládkovné)</t>
  </si>
  <si>
    <t>t</t>
  </si>
  <si>
    <t>-88244211</t>
  </si>
  <si>
    <t>136*1,6</t>
  </si>
  <si>
    <t>14</t>
  </si>
  <si>
    <t>174101101</t>
  </si>
  <si>
    <t>Zásyp jam, šachet rýh nebo kolem objektů sypaninou se zhutněním</t>
  </si>
  <si>
    <t>579381613</t>
  </si>
  <si>
    <t>"vytl. kubatura" -(0,8*0,5*340)</t>
  </si>
  <si>
    <t>175151101</t>
  </si>
  <si>
    <t>Obsypání potrubí strojně sypaninou bez prohození, uloženou do 3 m</t>
  </si>
  <si>
    <t>-926036334</t>
  </si>
  <si>
    <t>0,8*0,4*340</t>
  </si>
  <si>
    <t>16</t>
  </si>
  <si>
    <t>M</t>
  </si>
  <si>
    <t>58337331</t>
  </si>
  <si>
    <t>štěrkopísek frakce 0/22</t>
  </si>
  <si>
    <t>-558838819</t>
  </si>
  <si>
    <t>108,8*1,67*1,23</t>
  </si>
  <si>
    <t>17</t>
  </si>
  <si>
    <t>181301103</t>
  </si>
  <si>
    <t>Rozprostření ornice tl vrstvy do 200 mm pl do 500 m2 v rovině nebo ve svahu do 1:5</t>
  </si>
  <si>
    <t>1302474587</t>
  </si>
  <si>
    <t>" zeleň" (0,8*340)</t>
  </si>
  <si>
    <t>18</t>
  </si>
  <si>
    <t>181411121</t>
  </si>
  <si>
    <t>Založení lučního trávníku výsevem plochy do 1000 m2 v rovině a ve svahu do 1:5</t>
  </si>
  <si>
    <t>-285883341</t>
  </si>
  <si>
    <t>19</t>
  </si>
  <si>
    <t>005724720</t>
  </si>
  <si>
    <t>osivo směs travní krajinná - rovinná</t>
  </si>
  <si>
    <t>kg</t>
  </si>
  <si>
    <t>784444704</t>
  </si>
  <si>
    <t>20</t>
  </si>
  <si>
    <t>181951101</t>
  </si>
  <si>
    <t>Úprava pláně v hornině tř. 1 až 4 bez zhutnění</t>
  </si>
  <si>
    <t>-155766634</t>
  </si>
  <si>
    <t>18200R001</t>
  </si>
  <si>
    <t>Ostatní náklady na pořízení trávníku, odplevelení, zalévání, zemědělská příprava půdy vč. hnojení, údržba do 1. sečení</t>
  </si>
  <si>
    <t>-535375545</t>
  </si>
  <si>
    <t>22</t>
  </si>
  <si>
    <t>451573111</t>
  </si>
  <si>
    <t>Lože pod potrubí otevřený výkop ze štěrkopísku</t>
  </si>
  <si>
    <t>1068814837</t>
  </si>
  <si>
    <t>"výkr. D.1.1.3, D.1.1.4" 0,8*0,1*340</t>
  </si>
  <si>
    <t>23</t>
  </si>
  <si>
    <t>452313141</t>
  </si>
  <si>
    <t>Podkladní bloky z betonu prostého tř. C 16/20 otevřený výkop</t>
  </si>
  <si>
    <t>1487810667</t>
  </si>
  <si>
    <t>0,3*0,3*0,15*4</t>
  </si>
  <si>
    <t>24</t>
  </si>
  <si>
    <t>452353101</t>
  </si>
  <si>
    <t>Bednění podkladních bloků otevřený výkop</t>
  </si>
  <si>
    <t>2113872442</t>
  </si>
  <si>
    <t>0,3*4*0,15*4</t>
  </si>
  <si>
    <t>25</t>
  </si>
  <si>
    <t>871251211</t>
  </si>
  <si>
    <t>Montáž potrubí z PE100 SDR 11 otevřený výkop svařovaných elektrotvarovkou D 110 x 10,0 mm</t>
  </si>
  <si>
    <t>m</t>
  </si>
  <si>
    <t>524729198</t>
  </si>
  <si>
    <t>340</t>
  </si>
  <si>
    <t>26</t>
  </si>
  <si>
    <t>28613601</t>
  </si>
  <si>
    <t>potrubí dvouvrstvé PE100 s 10% signalizační vrstvou SDR 11 110x10,0 dl 12m</t>
  </si>
  <si>
    <t>1577315932</t>
  </si>
  <si>
    <t>27</t>
  </si>
  <si>
    <t>877261101</t>
  </si>
  <si>
    <t>Montáž elektrospojek na vodovodním potrubí z PE trub d 110</t>
  </si>
  <si>
    <t>kus</t>
  </si>
  <si>
    <t>-2073208609</t>
  </si>
  <si>
    <t>68+2</t>
  </si>
  <si>
    <t>28</t>
  </si>
  <si>
    <t>28615969</t>
  </si>
  <si>
    <t>elektrospojka SDR 11 PE 100 PN 16 d 32</t>
  </si>
  <si>
    <t>207171991</t>
  </si>
  <si>
    <t>29</t>
  </si>
  <si>
    <t>2865313R</t>
  </si>
  <si>
    <t>Lemový nákružek PE100 SDR11 110 s točivou přírubou</t>
  </si>
  <si>
    <t>-104073755</t>
  </si>
  <si>
    <t>30</t>
  </si>
  <si>
    <t>877261110</t>
  </si>
  <si>
    <t>Montáž elektrokolen 45° na vodovodním potrubí z PE trub d 110</t>
  </si>
  <si>
    <t>-1378932726</t>
  </si>
  <si>
    <t>31</t>
  </si>
  <si>
    <t>28614949</t>
  </si>
  <si>
    <t>elektrokoleno 45° PE 100 PN 16 d 110</t>
  </si>
  <si>
    <t>-129144809</t>
  </si>
  <si>
    <t>32</t>
  </si>
  <si>
    <t>892271111</t>
  </si>
  <si>
    <t>Tlaková zkouška vodou potrubí DN 100 nebo 125</t>
  </si>
  <si>
    <t>-785299171</t>
  </si>
  <si>
    <t>33</t>
  </si>
  <si>
    <t>892273122</t>
  </si>
  <si>
    <t>Proplach a dezinfekce vodovodního potrubí DN od 80 do 125</t>
  </si>
  <si>
    <t>1660566557</t>
  </si>
  <si>
    <t>34</t>
  </si>
  <si>
    <t>892372111</t>
  </si>
  <si>
    <t>Zabezpečení konců potrubí DN do 300 při tlakových zkouškách vodou</t>
  </si>
  <si>
    <t>1395264230</t>
  </si>
  <si>
    <t>35</t>
  </si>
  <si>
    <t>899713111</t>
  </si>
  <si>
    <t>Orientační tabulky na sloupku betonovém nebo ocelovém</t>
  </si>
  <si>
    <t>44271006</t>
  </si>
  <si>
    <t>36</t>
  </si>
  <si>
    <t>8997131R1</t>
  </si>
  <si>
    <t>Orientační tabulky vč. ocelového sloupku</t>
  </si>
  <si>
    <t>-527202845</t>
  </si>
  <si>
    <t>37</t>
  </si>
  <si>
    <t>899721111</t>
  </si>
  <si>
    <t>Signalizační vodič (CYY 4 mm2)  DN do 150 mm na potrubí plastovém</t>
  </si>
  <si>
    <t>1970484816</t>
  </si>
  <si>
    <t>38</t>
  </si>
  <si>
    <t>899722113</t>
  </si>
  <si>
    <t>Krytí potrubí z plastů výstražnou fólií z PVC 34cm</t>
  </si>
  <si>
    <t>1478972883</t>
  </si>
  <si>
    <t>39</t>
  </si>
  <si>
    <t>99722R001</t>
  </si>
  <si>
    <t>Skládkovné biologický odpad - traviny, křoviny, dřeviny</t>
  </si>
  <si>
    <t>1364637697</t>
  </si>
  <si>
    <t>"traviny" 272*0,005</t>
  </si>
  <si>
    <t>40</t>
  </si>
  <si>
    <t>998276101</t>
  </si>
  <si>
    <t>Přesun hmot pro trubní vedení z trub z plastických hmot otevřený výkop</t>
  </si>
  <si>
    <t>-45482677</t>
  </si>
  <si>
    <t>02 - SO 02 Čerpací vrt HV 3</t>
  </si>
  <si>
    <t xml:space="preserve">    2 - Zakládání</t>
  </si>
  <si>
    <t xml:space="preserve">    9 - Ostatní konstrukce a práce, bourání</t>
  </si>
  <si>
    <t>PSV - Práce a dodávky PSV</t>
  </si>
  <si>
    <t xml:space="preserve">    767 - Konstrukce zámečnické</t>
  </si>
  <si>
    <t>402398749</t>
  </si>
  <si>
    <t>((8*0,8)+4+19,62)/10000</t>
  </si>
  <si>
    <t>-49983143</t>
  </si>
  <si>
    <t>5*1</t>
  </si>
  <si>
    <t>-1026765873</t>
  </si>
  <si>
    <t>-940043293</t>
  </si>
  <si>
    <t>(0,8*0,2*8)+(2,0*2,0*0,2)</t>
  </si>
  <si>
    <t>"pod násypovým kuželem" 19,62*0,2</t>
  </si>
  <si>
    <t>132201201</t>
  </si>
  <si>
    <t>Hloubení rýh š do 2000 mm v hornině tř. 3 objemu do 100 m3</t>
  </si>
  <si>
    <t>-25020562</t>
  </si>
  <si>
    <t>"rýha" 0,8*1,2*8</t>
  </si>
  <si>
    <t>"zasak. studna" 1,13*2,0</t>
  </si>
  <si>
    <t>"odpočet zeleň" -((0,8*0,2*8)+(1,13*0,2))</t>
  </si>
  <si>
    <t>460061346</t>
  </si>
  <si>
    <t>8,434*0,3</t>
  </si>
  <si>
    <t>132212101</t>
  </si>
  <si>
    <t>Hloubení rýh š do 600 mm ručním nebo pneum nářadím v soudržných horninách tř. 3</t>
  </si>
  <si>
    <t>-1663526345</t>
  </si>
  <si>
    <t>"základ schodiště" 0,3*1,2*0,5</t>
  </si>
  <si>
    <t>-815025964</t>
  </si>
  <si>
    <t>(2*1,2*8)+(3,77*2)</t>
  </si>
  <si>
    <t>-1791017577</t>
  </si>
  <si>
    <t>-1112935422</t>
  </si>
  <si>
    <t>8,434</t>
  </si>
  <si>
    <t>-961072289</t>
  </si>
  <si>
    <t>"obsyp" 2,24</t>
  </si>
  <si>
    <t>-143811467</t>
  </si>
  <si>
    <t>"výkop" 8,434+0,18</t>
  </si>
  <si>
    <t>"odpočet zásyp" -5,554</t>
  </si>
  <si>
    <t>167101101</t>
  </si>
  <si>
    <t>Nakládání výkopku z hornin tř. 1 až 4 do 100 m3</t>
  </si>
  <si>
    <t>-1295057112</t>
  </si>
  <si>
    <t>171101103</t>
  </si>
  <si>
    <t>Uložení sypaniny z hornin soudržných do násypů zhutněných do 100 % PS</t>
  </si>
  <si>
    <t>-2014409307</t>
  </si>
  <si>
    <t>"násypový kužel komory" ((3,8*3,8)-1,77)*1,0</t>
  </si>
  <si>
    <t>-856503626</t>
  </si>
  <si>
    <t>3,06*1,6</t>
  </si>
  <si>
    <t>1107868387</t>
  </si>
  <si>
    <t>"výkop rýhy pro potrubí" 8,434</t>
  </si>
  <si>
    <t>"vytl. kubatura" -(0,8*0,45*8)</t>
  </si>
  <si>
    <t>950843455</t>
  </si>
  <si>
    <t>0,8*0,35*8</t>
  </si>
  <si>
    <t>1459752156</t>
  </si>
  <si>
    <t>2,24*1,67*1,23</t>
  </si>
  <si>
    <t>-1310684965</t>
  </si>
  <si>
    <t>" zeleň" (0,8*8)+4+(7,06-2,0)</t>
  </si>
  <si>
    <t>-577794566</t>
  </si>
  <si>
    <t>666114290</t>
  </si>
  <si>
    <t>181411122</t>
  </si>
  <si>
    <t>Založení lučního trávníku výsevem plochy do 1000 m2 ve svahu do 1:2</t>
  </si>
  <si>
    <t>739081740</t>
  </si>
  <si>
    <t>"násypový kužel" 1,4*11,9</t>
  </si>
  <si>
    <t>005724740</t>
  </si>
  <si>
    <t>osivo směs travní krajinná - svahová</t>
  </si>
  <si>
    <t>1546327808</t>
  </si>
  <si>
    <t>182201101</t>
  </si>
  <si>
    <t>Svahování násypů</t>
  </si>
  <si>
    <t>2073643341</t>
  </si>
  <si>
    <t>182301123</t>
  </si>
  <si>
    <t>Rozprostření ornice pl do 500 m2 ve svahu přes 1:5 tl vrstvy do 200 mm</t>
  </si>
  <si>
    <t>-2093310943</t>
  </si>
  <si>
    <t>103641010</t>
  </si>
  <si>
    <t>zemina pro terénní úpravy -  ornice</t>
  </si>
  <si>
    <t>-285047529</t>
  </si>
  <si>
    <t>"nákup chybějící ornice" (32,12-(6,4+4,0+19,62))*0,2*1,6</t>
  </si>
  <si>
    <t>377676413</t>
  </si>
  <si>
    <t>-305073450</t>
  </si>
  <si>
    <t>" zeleň" (0,8*8)+4</t>
  </si>
  <si>
    <t>242111113</t>
  </si>
  <si>
    <t>Osazení pláště kopané studny z betonových skruží celokruhových DN 1 m</t>
  </si>
  <si>
    <t>-1471496896</t>
  </si>
  <si>
    <t>"TZ D.1.2.1" 2</t>
  </si>
  <si>
    <t>59224104</t>
  </si>
  <si>
    <t>skruž betonová studniční 100x100x9 cm</t>
  </si>
  <si>
    <t>731119420</t>
  </si>
  <si>
    <t>242111115</t>
  </si>
  <si>
    <t>Osazení betonových skruží celokruhových DN 1,5 m</t>
  </si>
  <si>
    <t>1573387768</t>
  </si>
  <si>
    <t>"TZ D.1.2.1" 1,9</t>
  </si>
  <si>
    <t>5922510R</t>
  </si>
  <si>
    <t>studniční sktruž DN 1500 v1900 mm</t>
  </si>
  <si>
    <t>899968161</t>
  </si>
  <si>
    <t>243531110</t>
  </si>
  <si>
    <t>Výplň studny z kameniva hrubého drceného 64 - 128 mm</t>
  </si>
  <si>
    <t>115437648</t>
  </si>
  <si>
    <t>"TZ D.1.2.1" 2,0*0,785</t>
  </si>
  <si>
    <t>245111111</t>
  </si>
  <si>
    <t>Osazení krycí desky dvoudílné</t>
  </si>
  <si>
    <t>1529845382</t>
  </si>
  <si>
    <t>"TZ D.1.2.1" 1</t>
  </si>
  <si>
    <t>592257121</t>
  </si>
  <si>
    <t>deska betonová zákrytová pro studny dvoudílná</t>
  </si>
  <si>
    <t>-49175070</t>
  </si>
  <si>
    <t>245111112</t>
  </si>
  <si>
    <t xml:space="preserve">Osazení krycí desky </t>
  </si>
  <si>
    <t>2100208006</t>
  </si>
  <si>
    <t>5922577R1</t>
  </si>
  <si>
    <t>deska betonová zákrytová celá DN 1500 s v 300 mm s otvory 600x600 a DN 300</t>
  </si>
  <si>
    <t>1012464924</t>
  </si>
  <si>
    <t>271532211.</t>
  </si>
  <si>
    <t>Podsyp pod základové konstrukce se zhutněním ze štěrku</t>
  </si>
  <si>
    <t>1147656671</t>
  </si>
  <si>
    <t>"TZ D.1.2.1, výkr. D.1.2.2" 3,14*0,1</t>
  </si>
  <si>
    <t>273313511</t>
  </si>
  <si>
    <t>Základové desky z betonu tř. C 12/15</t>
  </si>
  <si>
    <t>-667929098</t>
  </si>
  <si>
    <t>"TZ D.1.2.1, výkr. D.1.2.2" 3,14*0,25</t>
  </si>
  <si>
    <t>273351121</t>
  </si>
  <si>
    <t>Zřízení bednění základových desek</t>
  </si>
  <si>
    <t>-1142799997</t>
  </si>
  <si>
    <t>6,28*0,25</t>
  </si>
  <si>
    <t>41</t>
  </si>
  <si>
    <t>273351122</t>
  </si>
  <si>
    <t>Odstranění bednění základových desek</t>
  </si>
  <si>
    <t>1997096028</t>
  </si>
  <si>
    <t>42</t>
  </si>
  <si>
    <t>430321414</t>
  </si>
  <si>
    <t>Schodišťová konstrukce a rampa ze ŽB tř. C 25/30</t>
  </si>
  <si>
    <t>-1034201834</t>
  </si>
  <si>
    <t xml:space="preserve">"TZ D.1.2.1, výkr. D.1.2.2" </t>
  </si>
  <si>
    <t>(0,3*0,5*1,2)+(0,3*0,3*1,2)+(1,3*1,2*0,2)</t>
  </si>
  <si>
    <t>43</t>
  </si>
  <si>
    <t>430361821</t>
  </si>
  <si>
    <t>Výztuž schodišťové konstrukce a rampy betonářskou ocelí 10 505</t>
  </si>
  <si>
    <t>990960286</t>
  </si>
  <si>
    <t>0,6*0,15</t>
  </si>
  <si>
    <t>44</t>
  </si>
  <si>
    <t>431351121</t>
  </si>
  <si>
    <t>Zřízení bednění podest schodišť a ramp přímočarých v do 4 m</t>
  </si>
  <si>
    <t>-1572167945</t>
  </si>
  <si>
    <t>(0,2*1,2*5)+(1,3*0,2*2)</t>
  </si>
  <si>
    <t>45</t>
  </si>
  <si>
    <t>431351122</t>
  </si>
  <si>
    <t>Odstranění bednění podest schodišť a ramp přímočarých v do 4 m</t>
  </si>
  <si>
    <t>-547622401</t>
  </si>
  <si>
    <t>46</t>
  </si>
  <si>
    <t>440000889</t>
  </si>
  <si>
    <t>"výkr. D.1.1.2, TZ D.1.2.1" 0,8*0,1*8</t>
  </si>
  <si>
    <t>47</t>
  </si>
  <si>
    <t>871181141.</t>
  </si>
  <si>
    <t>Montáž potrubí z PP DN 50</t>
  </si>
  <si>
    <t>-1793634116</t>
  </si>
  <si>
    <t>48</t>
  </si>
  <si>
    <t>286131121</t>
  </si>
  <si>
    <t>potrubí PP DN 50</t>
  </si>
  <si>
    <t>635799747</t>
  </si>
  <si>
    <t>49</t>
  </si>
  <si>
    <t>892241111</t>
  </si>
  <si>
    <t>Tlaková zkouška vodou potrubí do 80</t>
  </si>
  <si>
    <t>1255316439</t>
  </si>
  <si>
    <t>50</t>
  </si>
  <si>
    <t>-1279292081</t>
  </si>
  <si>
    <t>150556536</t>
  </si>
  <si>
    <t>853645190</t>
  </si>
  <si>
    <t>953171022</t>
  </si>
  <si>
    <t xml:space="preserve">Osazování poklopů litinových nebo ocelových </t>
  </si>
  <si>
    <t>-1548518760</t>
  </si>
  <si>
    <t>552410202</t>
  </si>
  <si>
    <t>poklop šachtový , čtvercový 700x700 mm s větrací hlavicí, uzamykatelný</t>
  </si>
  <si>
    <t>968316461</t>
  </si>
  <si>
    <t>552410204</t>
  </si>
  <si>
    <t>poklop šachtový kruhový DN 400</t>
  </si>
  <si>
    <t>-492138918</t>
  </si>
  <si>
    <t>56</t>
  </si>
  <si>
    <t>1794551910</t>
  </si>
  <si>
    <t>"traviny" 30,02*0,005</t>
  </si>
  <si>
    <t>57</t>
  </si>
  <si>
    <t>998254011</t>
  </si>
  <si>
    <t>Přesun hmot pro studny a jímání vody</t>
  </si>
  <si>
    <t>1063470920</t>
  </si>
  <si>
    <t>58</t>
  </si>
  <si>
    <t>767220R1</t>
  </si>
  <si>
    <t>ocelové zábradlí nerez v. 1100 mm z trubek - žárově pozinkováno + duplexní nátěr - dodávka a montáž</t>
  </si>
  <si>
    <t>-1511838953</t>
  </si>
  <si>
    <t>1,6+1,6</t>
  </si>
  <si>
    <t>59</t>
  </si>
  <si>
    <t>767221R1</t>
  </si>
  <si>
    <t>ocelový žebřík  nerez š. 400 mm z trubek vč. madel - žárově pozinkováno +duplexní nátěr - dodávka a montáž</t>
  </si>
  <si>
    <t>1487094820</t>
  </si>
  <si>
    <t>60</t>
  </si>
  <si>
    <t>998767201</t>
  </si>
  <si>
    <t>Přesun hmot procentní pro zámečnické konstrukce v objektech v do 6 m</t>
  </si>
  <si>
    <t>%</t>
  </si>
  <si>
    <t>382411008</t>
  </si>
  <si>
    <t xml:space="preserve">03 - SO 03 Přípojka NN pro vrt HV 3 </t>
  </si>
  <si>
    <t>D1 - Kabely:</t>
  </si>
  <si>
    <t>D2 - Ostatní materiál:</t>
  </si>
  <si>
    <t>D3 - Montážní práce:</t>
  </si>
  <si>
    <t>D4 - Zemní práce</t>
  </si>
  <si>
    <t>D5 - Ostatní:</t>
  </si>
  <si>
    <t>Pol66</t>
  </si>
  <si>
    <t>Kabel CYKY-J 4x16</t>
  </si>
  <si>
    <t>104946100</t>
  </si>
  <si>
    <t>Pol67</t>
  </si>
  <si>
    <t>FeZn 30x4</t>
  </si>
  <si>
    <t>-1183251138</t>
  </si>
  <si>
    <t>2.04.4.7.001</t>
  </si>
  <si>
    <t>Zemnící svorka do 2 šroubů</t>
  </si>
  <si>
    <t>ks</t>
  </si>
  <si>
    <t>48723641</t>
  </si>
  <si>
    <t>2.04.4.7.002</t>
  </si>
  <si>
    <t>Pojistková vložka nožová 32A</t>
  </si>
  <si>
    <t>482683609</t>
  </si>
  <si>
    <t>210100251</t>
  </si>
  <si>
    <t>Ukončení celoplastového kabelu do 4x16</t>
  </si>
  <si>
    <t>264453359</t>
  </si>
  <si>
    <t>210950101</t>
  </si>
  <si>
    <t>Štítek na označení kabelu</t>
  </si>
  <si>
    <t>-561587428</t>
  </si>
  <si>
    <t>210220301</t>
  </si>
  <si>
    <t>Montáž svorky hromosvodné do 2 šroubů</t>
  </si>
  <si>
    <t>1679497778</t>
  </si>
  <si>
    <t>210220021</t>
  </si>
  <si>
    <t>Uzemňovací vedení FeZn do 120 mm2 v zemi</t>
  </si>
  <si>
    <t>21914897</t>
  </si>
  <si>
    <t>210292011</t>
  </si>
  <si>
    <t>Měření zemního odporu</t>
  </si>
  <si>
    <t>-2100249362</t>
  </si>
  <si>
    <t>210810014</t>
  </si>
  <si>
    <t>Montáž kabelu CYKY 4x16 volně</t>
  </si>
  <si>
    <t>1474674901</t>
  </si>
  <si>
    <t>210260161</t>
  </si>
  <si>
    <t>Zapojení 4žil. Kabelů do 16 mm2 ve skříni</t>
  </si>
  <si>
    <t>1959869215</t>
  </si>
  <si>
    <t>210120102</t>
  </si>
  <si>
    <t>Nožová pojistka do 500V</t>
  </si>
  <si>
    <t>303972550</t>
  </si>
  <si>
    <t>4600200163</t>
  </si>
  <si>
    <t>Výkop kabelové rýhy 35x80, zem. Tř.3</t>
  </si>
  <si>
    <t>-394569344</t>
  </si>
  <si>
    <t>4600560163</t>
  </si>
  <si>
    <t>Zához rýhy 35x80</t>
  </si>
  <si>
    <t>-444893829</t>
  </si>
  <si>
    <t>4600490012</t>
  </si>
  <si>
    <t>Výstražná folie š.33 cm</t>
  </si>
  <si>
    <t>-1850415310</t>
  </si>
  <si>
    <t>4600010024</t>
  </si>
  <si>
    <t>Vytýčení kabelové trasy v zástavbě</t>
  </si>
  <si>
    <t>km</t>
  </si>
  <si>
    <t>2130776519</t>
  </si>
  <si>
    <t>4600420388</t>
  </si>
  <si>
    <t>Kabel. lože z písku 10 cm, bet. deska ve sm.</t>
  </si>
  <si>
    <t>-1319735638</t>
  </si>
  <si>
    <t>4600120061</t>
  </si>
  <si>
    <t>Odvoz zeminy</t>
  </si>
  <si>
    <t>-1624652223</t>
  </si>
  <si>
    <t>2.04.4.11.001</t>
  </si>
  <si>
    <t>Výchozí revize</t>
  </si>
  <si>
    <t>-488741222</t>
  </si>
  <si>
    <t>2.04.4.11.002</t>
  </si>
  <si>
    <t>Výrobní dokumentace</t>
  </si>
  <si>
    <t>-1085872036</t>
  </si>
  <si>
    <t>2.04.4.11.003</t>
  </si>
  <si>
    <t>PD skutečného provedení</t>
  </si>
  <si>
    <t>-1229911153</t>
  </si>
  <si>
    <t>51 - PS 01 Technologie vrtu HV 3</t>
  </si>
  <si>
    <t>D1 - Strojní zařízení</t>
  </si>
  <si>
    <t>D2 - Potrubní systém a armatury</t>
  </si>
  <si>
    <t>D3 - Nerezové potrubí</t>
  </si>
  <si>
    <t>Pol21</t>
  </si>
  <si>
    <t>Čerpadlo</t>
  </si>
  <si>
    <t>201461004</t>
  </si>
  <si>
    <t>Pol22</t>
  </si>
  <si>
    <t>Elektronická tlakoměrná souprava 0-0,6 Mpa s návarkem niplu a uzavíracím kohoutem a provrtáním ucpávky vrtu 1/2"</t>
  </si>
  <si>
    <t>-1673374611</t>
  </si>
  <si>
    <t>Pol23</t>
  </si>
  <si>
    <t>Elektronická tlakoměrná souprava 0-1 Mpa s návarkem niplu a uzavíracím kohoutem a provrtáním ucpávky vrtu 1/2"</t>
  </si>
  <si>
    <t>293898013</t>
  </si>
  <si>
    <t>Pol24</t>
  </si>
  <si>
    <t>Kulový ventil DN65 včetně šroubení</t>
  </si>
  <si>
    <t>-640023156</t>
  </si>
  <si>
    <t>Pol25</t>
  </si>
  <si>
    <t>Šroubení 2 1/2"</t>
  </si>
  <si>
    <t>-1327401450</t>
  </si>
  <si>
    <t>Pol26</t>
  </si>
  <si>
    <t>Vzorkovací ventil 1/2" včetně návarku niplu a provrtání potrubí</t>
  </si>
  <si>
    <t>-794339133</t>
  </si>
  <si>
    <t>Pol27</t>
  </si>
  <si>
    <t>Automatický odvzdušňovací ventil  s manometrem včetně návarku niplu a provrtání potrubí</t>
  </si>
  <si>
    <t>1957865081</t>
  </si>
  <si>
    <t>Pol28</t>
  </si>
  <si>
    <t>Zpětná klapka 2 1/2" mosaz včetně šroubení</t>
  </si>
  <si>
    <t>-2096363108</t>
  </si>
  <si>
    <t>Pol29</t>
  </si>
  <si>
    <t>Přechod R 2 1/2" na přírubu DN65</t>
  </si>
  <si>
    <t>-789053750</t>
  </si>
  <si>
    <t>Pol30</t>
  </si>
  <si>
    <t>Potrubní 70x2 v maximálně 6m kusech s oboustranou pevnou přírubou do vrtu, včetně nerezového spojovacího materiálu do vrtu, včetně napojení na ucpávku vrtu</t>
  </si>
  <si>
    <t>778787773</t>
  </si>
  <si>
    <t>Pol31</t>
  </si>
  <si>
    <t>Nerezové potrubí 70x2</t>
  </si>
  <si>
    <t>1877121450</t>
  </si>
  <si>
    <t>Pol33</t>
  </si>
  <si>
    <t>Koleno 90st 70x2</t>
  </si>
  <si>
    <t>-1917041247</t>
  </si>
  <si>
    <t>Pol34</t>
  </si>
  <si>
    <t>Koleno 90st 104x2</t>
  </si>
  <si>
    <t>-1238738816</t>
  </si>
  <si>
    <t>Pol35</t>
  </si>
  <si>
    <t>Redukce DN65/100</t>
  </si>
  <si>
    <t>-1242821506</t>
  </si>
  <si>
    <t>Pol36</t>
  </si>
  <si>
    <t>Točivá příruba DN100 s lemovým nákružkem 104x2 včetně nerezového spojovacího materiálu</t>
  </si>
  <si>
    <t>1818062075</t>
  </si>
  <si>
    <t>52 - PS 02 Motorový rozvod a SŘTP vrtu HV 3</t>
  </si>
  <si>
    <t>D1 - Rozvaděče:</t>
  </si>
  <si>
    <t>D2 - Kabely:</t>
  </si>
  <si>
    <t>D3 - Koncové prvky:</t>
  </si>
  <si>
    <t>D4 - Instalační materiál:</t>
  </si>
  <si>
    <t>D5 - Nosné konstrukce - vodorovné:</t>
  </si>
  <si>
    <t>D6 - Ostatní materiál:</t>
  </si>
  <si>
    <t>D7 - Montážní práce:</t>
  </si>
  <si>
    <t>D8 - Zemní práce</t>
  </si>
  <si>
    <t>D9 - Ostatní:</t>
  </si>
  <si>
    <t>0.2.2.1.001</t>
  </si>
  <si>
    <t>Rozvaděč RM - oceloplechová skříň, dveře,zámek zapuštěné provedení, IP 54, 800x1200x300</t>
  </si>
  <si>
    <t>-2036884513</t>
  </si>
  <si>
    <t>0.2.2.1.002</t>
  </si>
  <si>
    <t>Přepínač sítí 63A, 400V</t>
  </si>
  <si>
    <t>-1516010730</t>
  </si>
  <si>
    <t>0.2.2.1.003</t>
  </si>
  <si>
    <t>Jistič 40A, 400V, 3/B</t>
  </si>
  <si>
    <t>838947378</t>
  </si>
  <si>
    <t>0.2.2.1.004</t>
  </si>
  <si>
    <t>Jednopólový jistič 6A, 230V</t>
  </si>
  <si>
    <t>1333266199</t>
  </si>
  <si>
    <t>0.2.2.1.005</t>
  </si>
  <si>
    <t>Dvojpólový jistič 6A, 230V</t>
  </si>
  <si>
    <t>-1811346355</t>
  </si>
  <si>
    <t>0.2.2.1.006</t>
  </si>
  <si>
    <t>Motorový spínač 4A, 400V</t>
  </si>
  <si>
    <t>1575694272</t>
  </si>
  <si>
    <t>0.2.2.1.007</t>
  </si>
  <si>
    <t>Pomocné relé 4P-5A, cívka 24V, 50Hz</t>
  </si>
  <si>
    <t>113154472</t>
  </si>
  <si>
    <t>0.2.2.1.008</t>
  </si>
  <si>
    <t>Motorový stykač 16A, cívka 24VAC</t>
  </si>
  <si>
    <t>1888849091</t>
  </si>
  <si>
    <t>0.2.2.1.009</t>
  </si>
  <si>
    <t>Ovládací přepínač - R-0-A, 3/3</t>
  </si>
  <si>
    <t>1848066075</t>
  </si>
  <si>
    <t>0.2.2.1.010</t>
  </si>
  <si>
    <t>Pomocný kontakt pro stykač 3/1</t>
  </si>
  <si>
    <t>845217021</t>
  </si>
  <si>
    <t>0.2.2.1.011</t>
  </si>
  <si>
    <t>Signální svítidlo, 24VAC, žluté, bílé</t>
  </si>
  <si>
    <t>1991660862</t>
  </si>
  <si>
    <t>0.2.2.1.012</t>
  </si>
  <si>
    <t>Relé pro kontrolu fází a sítě</t>
  </si>
  <si>
    <t>1938108702</t>
  </si>
  <si>
    <t>0.2.2.1.013</t>
  </si>
  <si>
    <t>Svorky do 4 mm2</t>
  </si>
  <si>
    <t>-895020265</t>
  </si>
  <si>
    <t>0.2.2.1.014</t>
  </si>
  <si>
    <t>Jednopólový jistič 10A, 230V</t>
  </si>
  <si>
    <t>1389175476</t>
  </si>
  <si>
    <t>0.2.2.1.015</t>
  </si>
  <si>
    <t>Hodiny provozního času, 24VAC</t>
  </si>
  <si>
    <t>-1286645895</t>
  </si>
  <si>
    <t>0.2.2.1.016</t>
  </si>
  <si>
    <t>Regulátor teploty</t>
  </si>
  <si>
    <t>-1583926494</t>
  </si>
  <si>
    <t>0.2.2.1.017</t>
  </si>
  <si>
    <t>Topné těleso</t>
  </si>
  <si>
    <t>1121030142</t>
  </si>
  <si>
    <t>0.2.2.1.018</t>
  </si>
  <si>
    <t>Pomocný kontakt pro motorový spínač</t>
  </si>
  <si>
    <t>1451393234</t>
  </si>
  <si>
    <t>0.2.2.1.019</t>
  </si>
  <si>
    <t>Bezúdržbový akumulátor 2x 12V, 12Ah</t>
  </si>
  <si>
    <t>664621287</t>
  </si>
  <si>
    <t>0.2.2.1.020</t>
  </si>
  <si>
    <t>Přepěťová ochrana 4.pól, typ B+C, kontakty</t>
  </si>
  <si>
    <t>1623603764</t>
  </si>
  <si>
    <t>0.2.2.1.021</t>
  </si>
  <si>
    <t>Ovládací tlačítko, černé, 2/2</t>
  </si>
  <si>
    <t>-188535070</t>
  </si>
  <si>
    <t>0.2.2.1.022</t>
  </si>
  <si>
    <t>Bezpečnostní trafo 230/24V, 200VA</t>
  </si>
  <si>
    <t>582888019</t>
  </si>
  <si>
    <t>0.2.2.1.023</t>
  </si>
  <si>
    <t>Vestavná zásuvka 400V, 50Hz, 5ti pol</t>
  </si>
  <si>
    <t>-1794854112</t>
  </si>
  <si>
    <t>0.2.2.1.024</t>
  </si>
  <si>
    <t>Vestavá přívodka 400V, 32A, 5ti pol</t>
  </si>
  <si>
    <t>-1798826339</t>
  </si>
  <si>
    <t>0.2.2.1.025</t>
  </si>
  <si>
    <t>Volně programovatelný řídící systém, LCD displej</t>
  </si>
  <si>
    <t>-1748957174</t>
  </si>
  <si>
    <t>0.2.2.1.027</t>
  </si>
  <si>
    <t>Modul komunikačního rozhraní RS 485</t>
  </si>
  <si>
    <t>221556306</t>
  </si>
  <si>
    <t>0.2.2.1.028</t>
  </si>
  <si>
    <t>Modul analogových vstupů 2/2 propojení s PLC jednotkou</t>
  </si>
  <si>
    <t>-1730268894</t>
  </si>
  <si>
    <t>0.2.2.1.029</t>
  </si>
  <si>
    <t>Grafický panel ADVANTECH</t>
  </si>
  <si>
    <t>-198051621</t>
  </si>
  <si>
    <t>0.2.2.1.030</t>
  </si>
  <si>
    <t>Napájecí zdroj 230/24VDC,ochrana akumulátorů před zničením, s odpojovačem</t>
  </si>
  <si>
    <t>218153788</t>
  </si>
  <si>
    <t>0.2.2.1.032</t>
  </si>
  <si>
    <t>jistič s chráničem 16A, 230V, 2P/B, 30mA</t>
  </si>
  <si>
    <t>-738746442</t>
  </si>
  <si>
    <t>0.2.2.1.033</t>
  </si>
  <si>
    <t>Čtyřpólový chránič 40A, 400V, 4P, 30mA</t>
  </si>
  <si>
    <t>287892387</t>
  </si>
  <si>
    <t>0.2.2.1.034</t>
  </si>
  <si>
    <t>Hladinové relé, 1P, 24-230VAC, nastavitelné</t>
  </si>
  <si>
    <t>1884380820</t>
  </si>
  <si>
    <t>0.2.2.1.035</t>
  </si>
  <si>
    <t>Ponorná elektroda do pitné vody</t>
  </si>
  <si>
    <t>1040539550</t>
  </si>
  <si>
    <t>0.2.2.1.036</t>
  </si>
  <si>
    <t>Ponorná elektroda pro kontrolu zatopení</t>
  </si>
  <si>
    <t>1520316250</t>
  </si>
  <si>
    <t>0.2.2.1.037</t>
  </si>
  <si>
    <t>Ovládací přepínač - 1-2, 2/2</t>
  </si>
  <si>
    <t>-398243879</t>
  </si>
  <si>
    <t>0.2.2.1.038</t>
  </si>
  <si>
    <t>Vestavná zásuvka 230V, 16A</t>
  </si>
  <si>
    <t>1979453228</t>
  </si>
  <si>
    <t>0.2.2.1.039</t>
  </si>
  <si>
    <t>Dveřní kontakt</t>
  </si>
  <si>
    <t>-1447266136</t>
  </si>
  <si>
    <t>0.2.2.1.040</t>
  </si>
  <si>
    <t>Přepěťová ochrana na datovou linku RS485</t>
  </si>
  <si>
    <t>964380043</t>
  </si>
  <si>
    <t>0.2.2.3.001</t>
  </si>
  <si>
    <t>Kabel JYTY 4x1</t>
  </si>
  <si>
    <t>1930974255</t>
  </si>
  <si>
    <t>0.2.2.3.002</t>
  </si>
  <si>
    <t>Kabel CYKY 3Ax 1,5</t>
  </si>
  <si>
    <t>1391446481</t>
  </si>
  <si>
    <t>0.2.2.3.003</t>
  </si>
  <si>
    <t>Vodič CY 6 mm2 zelenožlutý</t>
  </si>
  <si>
    <t>-537264875</t>
  </si>
  <si>
    <t>0.2.2.3.004</t>
  </si>
  <si>
    <t>Vodič CY 50 mm2 zelenožlutý</t>
  </si>
  <si>
    <t>-1225675947</t>
  </si>
  <si>
    <t>0.2.2.3.005</t>
  </si>
  <si>
    <t>-1640791948</t>
  </si>
  <si>
    <t>0.2.2.4.001</t>
  </si>
  <si>
    <t>Koncový spínač na poklopu , 2A/230V</t>
  </si>
  <si>
    <t>-958743749</t>
  </si>
  <si>
    <t>0.2.2.5.001</t>
  </si>
  <si>
    <t>Trubka o prům.32mm vč.př.</t>
  </si>
  <si>
    <t>-458367658</t>
  </si>
  <si>
    <t>0.2.2.5.002</t>
  </si>
  <si>
    <t>Trubka o prům.75mm  ohebná vč.př.</t>
  </si>
  <si>
    <t>893898694</t>
  </si>
  <si>
    <t>0.2.2.5.003</t>
  </si>
  <si>
    <t>Rozvodná krabice na povrch</t>
  </si>
  <si>
    <t>-1783704821</t>
  </si>
  <si>
    <t>0.2.2.5.004</t>
  </si>
  <si>
    <t>Trubka o prům.25mm  vč.př.</t>
  </si>
  <si>
    <t>-296555422</t>
  </si>
  <si>
    <t>0.2.2.6.001</t>
  </si>
  <si>
    <t>Ocelová nosná konstrukce elektrolyticky zinkovaná</t>
  </si>
  <si>
    <t>-1349063349</t>
  </si>
  <si>
    <t>0.2.2.6.002</t>
  </si>
  <si>
    <t>Plechový zákryt, krycí dveře na rozváděče  2m2</t>
  </si>
  <si>
    <t>-291087625</t>
  </si>
  <si>
    <t>0.2.2.7.001</t>
  </si>
  <si>
    <t>Kotvící hmoždinky pr. 10</t>
  </si>
  <si>
    <t>348130522</t>
  </si>
  <si>
    <t>0.2.2.7.002</t>
  </si>
  <si>
    <t>Šroub - vrut, pr. 8</t>
  </si>
  <si>
    <t>-1772025540</t>
  </si>
  <si>
    <t>0.2.2.7.003</t>
  </si>
  <si>
    <t>Stavební materiál pro pilíř</t>
  </si>
  <si>
    <t>-1388427732</t>
  </si>
  <si>
    <t>1174387342</t>
  </si>
  <si>
    <t>1504400245</t>
  </si>
  <si>
    <t>1104461196</t>
  </si>
  <si>
    <t>-349558528</t>
  </si>
  <si>
    <t>-1443957903</t>
  </si>
  <si>
    <t>210190003</t>
  </si>
  <si>
    <t>Rozvodnice oceloplechová do 100 kg</t>
  </si>
  <si>
    <t>-82784570</t>
  </si>
  <si>
    <t>210290813</t>
  </si>
  <si>
    <t>Připojení motoru do 25 kW</t>
  </si>
  <si>
    <t>1225940251</t>
  </si>
  <si>
    <t>61</t>
  </si>
  <si>
    <t>210222452</t>
  </si>
  <si>
    <t>Ochranné pospojování Cu 4-16 mm2</t>
  </si>
  <si>
    <t>-1401343674</t>
  </si>
  <si>
    <t>62</t>
  </si>
  <si>
    <t>210020652</t>
  </si>
  <si>
    <t>Ocelová nosná konstrukce do 10 kg</t>
  </si>
  <si>
    <t>-245099801</t>
  </si>
  <si>
    <t>63</t>
  </si>
  <si>
    <t>210802782</t>
  </si>
  <si>
    <t>Montáž šňůry do 12x 4 pevně</t>
  </si>
  <si>
    <t>-529329920</t>
  </si>
  <si>
    <t>64</t>
  </si>
  <si>
    <t>210020741</t>
  </si>
  <si>
    <t>Zákryt plný z plechu, výroba + montáž</t>
  </si>
  <si>
    <t>-295391078</t>
  </si>
  <si>
    <t>65</t>
  </si>
  <si>
    <t>2065422199</t>
  </si>
  <si>
    <t>66</t>
  </si>
  <si>
    <t>-142697156</t>
  </si>
  <si>
    <t>67</t>
  </si>
  <si>
    <t>4600270007</t>
  </si>
  <si>
    <t>Zdění pilíře pro RM</t>
  </si>
  <si>
    <t>-1180814061</t>
  </si>
  <si>
    <t>68</t>
  </si>
  <si>
    <t>2120607293</t>
  </si>
  <si>
    <t>69</t>
  </si>
  <si>
    <t>4600510131</t>
  </si>
  <si>
    <t>Kabelový prostup PVC 110 - uložení</t>
  </si>
  <si>
    <t>-1603913119</t>
  </si>
  <si>
    <t>70</t>
  </si>
  <si>
    <t>4600080001</t>
  </si>
  <si>
    <t>Betonový základ do zeminy</t>
  </si>
  <si>
    <t>-1637786777</t>
  </si>
  <si>
    <t>71</t>
  </si>
  <si>
    <t>1458062374</t>
  </si>
  <si>
    <t>72</t>
  </si>
  <si>
    <t>4600050602</t>
  </si>
  <si>
    <t>Jáma pro základ pilíře, zem. Tř.3</t>
  </si>
  <si>
    <t>1946587026</t>
  </si>
  <si>
    <t>73</t>
  </si>
  <si>
    <t>4600600002</t>
  </si>
  <si>
    <t>Odvoz zeminy za každý další kilometr</t>
  </si>
  <si>
    <t>-1229137297</t>
  </si>
  <si>
    <t>74</t>
  </si>
  <si>
    <t>4600650016</t>
  </si>
  <si>
    <t>Podkladový beton</t>
  </si>
  <si>
    <t>765057396</t>
  </si>
  <si>
    <t>75</t>
  </si>
  <si>
    <t>0.2.2.11.001</t>
  </si>
  <si>
    <t>-454996276</t>
  </si>
  <si>
    <t>76</t>
  </si>
  <si>
    <t>0.2.2.11.002</t>
  </si>
  <si>
    <t>Programové práce, vizualizace, oživení ŘS</t>
  </si>
  <si>
    <t>1195368893</t>
  </si>
  <si>
    <t>77</t>
  </si>
  <si>
    <t>0.2.2.11.003</t>
  </si>
  <si>
    <t>Vyzkoušení funkce, zaškolení obsluhy</t>
  </si>
  <si>
    <t>-340566173</t>
  </si>
  <si>
    <t>78</t>
  </si>
  <si>
    <t>0.2.2.11.002.1</t>
  </si>
  <si>
    <t>870447734</t>
  </si>
  <si>
    <t>79</t>
  </si>
  <si>
    <t>0.2.2.11.003.1</t>
  </si>
  <si>
    <t>1014727895</t>
  </si>
  <si>
    <t>53 - PS 03 Přenosový kabel</t>
  </si>
  <si>
    <t>D1 - Montážní materiál a práce</t>
  </si>
  <si>
    <t>Pol13</t>
  </si>
  <si>
    <t>Doplnění zařizení v úpravně Lysá n/L</t>
  </si>
  <si>
    <t>-450035998</t>
  </si>
  <si>
    <t>Pol14</t>
  </si>
  <si>
    <t>Kabel CYKY-J 12x4, volně uložený</t>
  </si>
  <si>
    <t>-1999811754</t>
  </si>
  <si>
    <t>Pol3</t>
  </si>
  <si>
    <t>Výkop 35x 80 vč. Záhozu, tř.3</t>
  </si>
  <si>
    <t>-823643522</t>
  </si>
  <si>
    <t>Pol4</t>
  </si>
  <si>
    <t>Uzemňovací vodič FeZn 10 volně vč. Svorek</t>
  </si>
  <si>
    <t>456734005</t>
  </si>
  <si>
    <t>Pol5</t>
  </si>
  <si>
    <t>Trubka ohebná pr. 75, vč. Příslušenství, volně</t>
  </si>
  <si>
    <t>1742402635</t>
  </si>
  <si>
    <t>Pol6</t>
  </si>
  <si>
    <t>Kabelové lože 2x 10 cm písku, cihla napříč</t>
  </si>
  <si>
    <t>-1683831494</t>
  </si>
  <si>
    <t>Pol15</t>
  </si>
  <si>
    <t>Ukončení kabelu 12x40</t>
  </si>
  <si>
    <t>-674735325</t>
  </si>
  <si>
    <t>Pol16</t>
  </si>
  <si>
    <t>kpl</t>
  </si>
  <si>
    <t>886276834</t>
  </si>
  <si>
    <t>Pol17</t>
  </si>
  <si>
    <t>Montážní práce</t>
  </si>
  <si>
    <t>1589493775</t>
  </si>
  <si>
    <t>Pol10</t>
  </si>
  <si>
    <t>Úprava povrchu</t>
  </si>
  <si>
    <t>-132203799</t>
  </si>
  <si>
    <t>Pol11</t>
  </si>
  <si>
    <t>-786840719</t>
  </si>
  <si>
    <t>Pol19</t>
  </si>
  <si>
    <t>Výkop 50x 120 vč. Záhozu, tř.3</t>
  </si>
  <si>
    <t>-36212559</t>
  </si>
  <si>
    <t>Pol20</t>
  </si>
  <si>
    <t>Trubka pr.110, obetonování</t>
  </si>
  <si>
    <t>1027254659</t>
  </si>
  <si>
    <t>54 - PS 04 Úpravy technologie v ÚV L.n.L</t>
  </si>
  <si>
    <t>D4 - Stavební a demontážní práce</t>
  </si>
  <si>
    <t xml:space="preserve">    3 - Svislé a kompletní konstrukce</t>
  </si>
  <si>
    <t xml:space="preserve">    6 - Úpravy povrchů, podlahy a osazování výplní</t>
  </si>
  <si>
    <t>Pol37</t>
  </si>
  <si>
    <t>Aerátor včetně vzduchotechnického napojení PVC 225 a Flexi potrubí DN300 se sací mřížkou</t>
  </si>
  <si>
    <t>-1534972590</t>
  </si>
  <si>
    <t>Pol38</t>
  </si>
  <si>
    <t>Žárově zinkovaná podpěrná konstrukce pod aerátor napojená na stávající do roviny</t>
  </si>
  <si>
    <t>-588885038</t>
  </si>
  <si>
    <t>Pol39</t>
  </si>
  <si>
    <t>-1559776939</t>
  </si>
  <si>
    <t>Pol40</t>
  </si>
  <si>
    <t>Přírubové šoupě s elektropohonem DN65</t>
  </si>
  <si>
    <t>-823276783</t>
  </si>
  <si>
    <t>Pol41</t>
  </si>
  <si>
    <t>Přírubový vodoměr DN 65 s pulsním odečtem Qn63</t>
  </si>
  <si>
    <t>1902020172</t>
  </si>
  <si>
    <t>Pol42</t>
  </si>
  <si>
    <t>PVC potrubí D 75, PN10 + žárově zinkovaný kotevní materiál</t>
  </si>
  <si>
    <t>bm</t>
  </si>
  <si>
    <t>-835465383</t>
  </si>
  <si>
    <t>Pol43</t>
  </si>
  <si>
    <t>PVC kulový ventil D75</t>
  </si>
  <si>
    <t>727453009</t>
  </si>
  <si>
    <t>Pol44</t>
  </si>
  <si>
    <t>PVC koleno 90st, D75</t>
  </si>
  <si>
    <t>1450364336</t>
  </si>
  <si>
    <t>Pol45</t>
  </si>
  <si>
    <t>PVC Příruba DN65, PN10 + lemový nákružek D75 + žárově zinkovaný spojovací materiál</t>
  </si>
  <si>
    <t>-649064974</t>
  </si>
  <si>
    <t>Pol46</t>
  </si>
  <si>
    <t>PVC potrubí D 90, PN10+ žárově zinkovaný kotevní materiál</t>
  </si>
  <si>
    <t>-1684303958</t>
  </si>
  <si>
    <t>Pol47</t>
  </si>
  <si>
    <t>PVC koleno 90st, D90</t>
  </si>
  <si>
    <t>538169010</t>
  </si>
  <si>
    <t>Pol48</t>
  </si>
  <si>
    <t>PVC Příruba DN80, PN10 + lemový nákružek D90 + žárově zinkovaný spojovací materiál</t>
  </si>
  <si>
    <t>-1036984966</t>
  </si>
  <si>
    <t>Pol49</t>
  </si>
  <si>
    <t>Vlepovací PVC redukce D90/D75</t>
  </si>
  <si>
    <t>-1878455296</t>
  </si>
  <si>
    <t>Pol50</t>
  </si>
  <si>
    <t>Uzavírací klapky DN65</t>
  </si>
  <si>
    <t>-1283446674</t>
  </si>
  <si>
    <t>Pol51</t>
  </si>
  <si>
    <t>Uzavírací klapky DN80</t>
  </si>
  <si>
    <t>-1973473308</t>
  </si>
  <si>
    <t>Pol52</t>
  </si>
  <si>
    <t>PVC potrubí D 160, PN10+ žárově zinkovaný kotevní materiál</t>
  </si>
  <si>
    <t>1489226460</t>
  </si>
  <si>
    <t>Pol53</t>
  </si>
  <si>
    <t>PVC T-kus, D160</t>
  </si>
  <si>
    <t>2136834733</t>
  </si>
  <si>
    <t>Pol54</t>
  </si>
  <si>
    <t>PVC koleno 90st, D160</t>
  </si>
  <si>
    <t>1561094115</t>
  </si>
  <si>
    <t>Pol55</t>
  </si>
  <si>
    <t>PVC Příruba DN150, PN10 + lemový nákružek D160 + žárově zinkovaný spojovací materiál</t>
  </si>
  <si>
    <t>590069685</t>
  </si>
  <si>
    <t>Pol56</t>
  </si>
  <si>
    <t>Vlepovací PVC redukce D160/110</t>
  </si>
  <si>
    <t>-1459895354</t>
  </si>
  <si>
    <t>Pol57</t>
  </si>
  <si>
    <t>PVC Příruba DN100, PN10 + lemový nákružek D100 + žárově zinkovaný spojovací materiál</t>
  </si>
  <si>
    <t>179528454</t>
  </si>
  <si>
    <t>Pol58</t>
  </si>
  <si>
    <t>Vlepovací PVC redukce D110/90</t>
  </si>
  <si>
    <t>-1394838193</t>
  </si>
  <si>
    <t>Pol59</t>
  </si>
  <si>
    <t>Nové zaústění vstřikování (Navrtávací PE pás D160 se šroubením pro vstříkovací ventil + vstřikovací ventil)</t>
  </si>
  <si>
    <t>-1362185463</t>
  </si>
  <si>
    <t>Pol60</t>
  </si>
  <si>
    <t>Redukce DN100 - DN80</t>
  </si>
  <si>
    <t>-1114678106</t>
  </si>
  <si>
    <t>Pol61</t>
  </si>
  <si>
    <t>Otačná příruba DN80, PN10 + lemový nákružek 84x2</t>
  </si>
  <si>
    <t>-2032038232</t>
  </si>
  <si>
    <t>Pol62</t>
  </si>
  <si>
    <t>Tubka 84x2</t>
  </si>
  <si>
    <t>-1224371868</t>
  </si>
  <si>
    <t>Pol64</t>
  </si>
  <si>
    <t>Demontáž stávajících čerpadel a klapek na sání, včetně odřezání části potrubí DN65.</t>
  </si>
  <si>
    <t>518244052</t>
  </si>
  <si>
    <t>Pol65</t>
  </si>
  <si>
    <t>Demontáž stávajícího aerátoru a jeho vzduchotechniky uvnitř budovy</t>
  </si>
  <si>
    <t>-1714257014</t>
  </si>
  <si>
    <t>3112341R</t>
  </si>
  <si>
    <t>Zdivo jednovrstvé z cihel děrovaných do P10 na maltu M5 tl 440 mm</t>
  </si>
  <si>
    <t>1313347891</t>
  </si>
  <si>
    <t>"montážní otvor" 1,5*1,5</t>
  </si>
  <si>
    <t>612325225</t>
  </si>
  <si>
    <t>Vápenocementová štuková omítka malých ploch do 4,0 m2 na stěnách</t>
  </si>
  <si>
    <t>33108738</t>
  </si>
  <si>
    <t>971033651</t>
  </si>
  <si>
    <t>Vybourání otvorů ve zdivu cihelném pl do 4 m2 na MVC nebo MV tl do 600 mm</t>
  </si>
  <si>
    <t>1985573083</t>
  </si>
  <si>
    <t>"montážní otvor" 1,5*1,5*0,45</t>
  </si>
  <si>
    <t>997013151</t>
  </si>
  <si>
    <t>Vnitrostaveništní doprava suti a vybouraných hmot pro budovy v do 6 m s omezením mechanizace</t>
  </si>
  <si>
    <t>1242034542</t>
  </si>
  <si>
    <t>1,823</t>
  </si>
  <si>
    <t>997013501</t>
  </si>
  <si>
    <t>Odvoz suti a vybouraných hmot na skládku nebo meziskládku do 1 km se složením</t>
  </si>
  <si>
    <t>-1375345454</t>
  </si>
  <si>
    <t>997013509</t>
  </si>
  <si>
    <t>Příplatek k odvozu suti a vybouraných hmot na skládku ZKD 1 km přes 1 km</t>
  </si>
  <si>
    <t>-75634309</t>
  </si>
  <si>
    <t>997013803</t>
  </si>
  <si>
    <t>Poplatek za uložení na skládce (skládkovné) stavebního odpadu cihelného kód odpadu 170 102</t>
  </si>
  <si>
    <t>-160037145</t>
  </si>
  <si>
    <t>998011001</t>
  </si>
  <si>
    <t>Přesun hmot pro budovy zděné v do 6 m</t>
  </si>
  <si>
    <t>42134961</t>
  </si>
  <si>
    <t>76741R1</t>
  </si>
  <si>
    <t>Demontáž a zpětná montáž fasádního obkladu z barevných lamel z PVC</t>
  </si>
  <si>
    <t>-1662546236</t>
  </si>
  <si>
    <t>"montážní otvor"2,0*2,0</t>
  </si>
  <si>
    <t>-1708610558</t>
  </si>
  <si>
    <t>55 - PS 05 Řídící systém ÚV L.n.L.</t>
  </si>
  <si>
    <t>D1 - Úpravy rozvaděče ŘS - sestava PLC automatu</t>
  </si>
  <si>
    <t>D2 - Úpravy rozvaděče ŘS - vybavení rozvaděče</t>
  </si>
  <si>
    <t>D3 - Úpravy rozvaděče technologie RM0 - vybavení rozvaděče</t>
  </si>
  <si>
    <t>D4 - Elektroinstalační materiál</t>
  </si>
  <si>
    <t>D5 - Čidla a senzory</t>
  </si>
  <si>
    <t>D6 - Úpravy rozvaděče ŘS - montáž</t>
  </si>
  <si>
    <t>D7 - Úpravy rozvaděče RM0 - montáž</t>
  </si>
  <si>
    <t>D8 - Elektroinstalační práce</t>
  </si>
  <si>
    <t>D9 - Softwarové práce</t>
  </si>
  <si>
    <t xml:space="preserve">    D10 - Projektové práce</t>
  </si>
  <si>
    <t xml:space="preserve">    D11 - Revizní práce</t>
  </si>
  <si>
    <t>Pol70</t>
  </si>
  <si>
    <t>Základní jednotka PLC automatu, napájení 24VDC, 16x Digitální vstup 24V, 16x Tranzistorový výstup, 2x Analogový vstup 0-10V, 1x analogový výstup, 1x Ethernet. Paměť 64k kroků program, 120kB data. Možnost rozšíření na 256I/O. Schopnost komunikace se stávaj</t>
  </si>
  <si>
    <t>-1737760591</t>
  </si>
  <si>
    <t>Pol71</t>
  </si>
  <si>
    <t>Expanzní modul PLC automatu 16DI pozitivní logika, napájení vnitřní sběrnicí ze základní jednotky, šroubové svorky</t>
  </si>
  <si>
    <t>-561180519</t>
  </si>
  <si>
    <t>Pol72</t>
  </si>
  <si>
    <t>Expanzní modul PLC automatu 8AI Univerzální (-10 ÷10V, -20 - 20mA, snímače teploty K,J,T,B,R,S, Pt100, Ni100), rozlišení 16bit, napájení 24VDC</t>
  </si>
  <si>
    <t>14437913</t>
  </si>
  <si>
    <t>Pol73</t>
  </si>
  <si>
    <t>Komunikační modul PLC automatu, RS232</t>
  </si>
  <si>
    <t>-1621324627</t>
  </si>
  <si>
    <t>Pol74</t>
  </si>
  <si>
    <t>Komunikační modul PLC automatu, RS485</t>
  </si>
  <si>
    <t>1953185880</t>
  </si>
  <si>
    <t>Pol75</t>
  </si>
  <si>
    <t>Operátorský panel 7" širokoúhlý dotekový 800x480px LED displej, 64k barev, 1x RS232, 1x RS485, 1x Ethernet, IP67 z čelní strany, paměť 32MB ROM, 128MB RAM, až 32GB SD karta, teplota okolí 0-50°C, životnost podsvícení 50000 hodin</t>
  </si>
  <si>
    <t>511992773</t>
  </si>
  <si>
    <t>Pol76</t>
  </si>
  <si>
    <t>Datový kabel propojení radiomodemu s PLC automatem, RS232 délka 2m</t>
  </si>
  <si>
    <t>-1924784975</t>
  </si>
  <si>
    <t>Pol77</t>
  </si>
  <si>
    <t>Průmyslový ethernet switch 5P 10/100 base-TX, unmanaged, napájení 24VDC, -10÷60°C, montáž na DIN lištu</t>
  </si>
  <si>
    <t>-22262056</t>
  </si>
  <si>
    <t>Pol78</t>
  </si>
  <si>
    <t>Patch kabel Cat5E, 1m</t>
  </si>
  <si>
    <t>642637246</t>
  </si>
  <si>
    <t>Pol79</t>
  </si>
  <si>
    <t>Paticové relé, 2 kontakty c/o 8A, cívka 24VDC</t>
  </si>
  <si>
    <t>-1655452343</t>
  </si>
  <si>
    <t>Pol80</t>
  </si>
  <si>
    <t>Paticové relé, 1 kontakt c/o 8A, cívka 230VAC</t>
  </si>
  <si>
    <t>-1490338249</t>
  </si>
  <si>
    <t>Pol81</t>
  </si>
  <si>
    <t>Ochranný modul pro paticová relé, napájecí napětí: 24 - 60 V DC, ochrana diodou a LED zelený indikátor, A1+, A2-, ochrana proti přepólování</t>
  </si>
  <si>
    <t>1569372316</t>
  </si>
  <si>
    <t>Pol82</t>
  </si>
  <si>
    <t>Logická patice pro relé 2P, s bezpečnostní izolací, svorky na šroub.</t>
  </si>
  <si>
    <t>-1228797823</t>
  </si>
  <si>
    <t>Pol83</t>
  </si>
  <si>
    <t>Plastová spona pro paticová relé.</t>
  </si>
  <si>
    <t>1581064713</t>
  </si>
  <si>
    <t>Pol84</t>
  </si>
  <si>
    <t>Relé SSR řídicí napětí 24VDC, výstup max. 2A/30V, včetně paticce, montáž na DIN lištu, šířka 6,2mm</t>
  </si>
  <si>
    <t>-1768658365</t>
  </si>
  <si>
    <t>Pol85</t>
  </si>
  <si>
    <t>Zdroj/nabíječ 96W 230VAC / 2x27,6VDC dvoukanálový napájecí zdroj na DIN lištu, provozní replota: -30÷70°C, Typy ochrany: před zkratem, přepěťová, proti přetížení, proti vybití akumulátorů</t>
  </si>
  <si>
    <t>804212913</t>
  </si>
  <si>
    <t>Pol86</t>
  </si>
  <si>
    <t>DC/DC měnič napětí IN 19 ~ 36VDC / OUT 12VDC 25W,  provozní teplota -10÷60°C, izolační napětí 1500VDC, Typy ochrany: před zkratem, přepěťová, proti přetížení</t>
  </si>
  <si>
    <t>-1918444977</t>
  </si>
  <si>
    <t>Pol87</t>
  </si>
  <si>
    <t>Akumulátor Pb gelový bezúdržbový, 12V/12Ah</t>
  </si>
  <si>
    <t>1049553266</t>
  </si>
  <si>
    <t>Pol88</t>
  </si>
  <si>
    <t>Držák akumulátoru 12V/12Ah, materiál ocel.plech pozink nebo komaxit, provedení nastojato</t>
  </si>
  <si>
    <t>-2076692075</t>
  </si>
  <si>
    <t>Pol89</t>
  </si>
  <si>
    <t>Převodník RS232/RS485, montáž na DIN lištu, izolační napětí 2kV, provozní teplota -40÷80°C, napájení 24VDC</t>
  </si>
  <si>
    <t>1757801223</t>
  </si>
  <si>
    <t>Pol90</t>
  </si>
  <si>
    <t>Přepěťová ochrana pro symetrická vedení, 1pár 24/6/24V 10kA, vložený odpor, montážní držák na lištu DIN</t>
  </si>
  <si>
    <t>-261626810</t>
  </si>
  <si>
    <t>Pol91</t>
  </si>
  <si>
    <t>Datový kabel propojení radiomodemu s převodníkem, RS232 RJ45/CAN9M délka 1m</t>
  </si>
  <si>
    <t>-199741185</t>
  </si>
  <si>
    <t>Pol92</t>
  </si>
  <si>
    <t>Převodník analogových signálů 0-100R na 4-20mA, izolační napětí 4000V, montáž na DIN lištu, napájení z měřící linky výstupu</t>
  </si>
  <si>
    <t>1833823668</t>
  </si>
  <si>
    <t>Pol93</t>
  </si>
  <si>
    <t>Řadová svorka pružinová pojistková 2.5mm2, pojistky 5x20mm, 6.3A, šířka 8mm</t>
  </si>
  <si>
    <t>-1039723484</t>
  </si>
  <si>
    <t>Pol94</t>
  </si>
  <si>
    <t>Koncová sekce pro pružinové pojistkové svorky 2.5mm2, šedá</t>
  </si>
  <si>
    <t>-1993106049</t>
  </si>
  <si>
    <t>Pol95</t>
  </si>
  <si>
    <t>Propojka pro řadové pružinové svorky 6mm2 a pojistkové svorky, 5pólů</t>
  </si>
  <si>
    <t>-943846928</t>
  </si>
  <si>
    <t>Pol96</t>
  </si>
  <si>
    <t>Trubičková přístrojová pojistka 5x20mm, T2A</t>
  </si>
  <si>
    <t>-628698358</t>
  </si>
  <si>
    <t>Pol97</t>
  </si>
  <si>
    <t>Trubičková přístrojová pojistka 5x20mm, T1A</t>
  </si>
  <si>
    <t>197652595</t>
  </si>
  <si>
    <t>Pol98</t>
  </si>
  <si>
    <t>Trubičková přístrojová pojistka 5x20mm, F2A</t>
  </si>
  <si>
    <t>1077068046</t>
  </si>
  <si>
    <t>Pol99</t>
  </si>
  <si>
    <t>Řadová svorka pružinová 2,5mm2 šedá, dvě pružiny</t>
  </si>
  <si>
    <t>145381193</t>
  </si>
  <si>
    <t>Pol100</t>
  </si>
  <si>
    <t>Koncová sekce pro pružinové svorky 2,5mm2 se dvěma pružinami, šedá</t>
  </si>
  <si>
    <t>350849845</t>
  </si>
  <si>
    <t>Pol101</t>
  </si>
  <si>
    <t>Koncová zarážka pro řadové svorky</t>
  </si>
  <si>
    <t>949408135</t>
  </si>
  <si>
    <t>Pol102</t>
  </si>
  <si>
    <t>Vodiče do rozvaděče 0,5-1,5mm2</t>
  </si>
  <si>
    <t>58114296</t>
  </si>
  <si>
    <t>Pol103</t>
  </si>
  <si>
    <t>Označení vodičů 0,5 - 1,5mm2</t>
  </si>
  <si>
    <t>-467482846</t>
  </si>
  <si>
    <t>Pol104</t>
  </si>
  <si>
    <t>Označení kabelů</t>
  </si>
  <si>
    <t>621581005</t>
  </si>
  <si>
    <t>Pol105</t>
  </si>
  <si>
    <t>Ostatní drobný a spojovací materiál</t>
  </si>
  <si>
    <t>1647475916</t>
  </si>
  <si>
    <t>Pol106</t>
  </si>
  <si>
    <t>Frekvenční měnič 3x400V 11kW 23A, IP21, montáž na panel, integrovaný vstupní EMC filtr, provozní teplota -10÷50°C, základní vybavení: 6xDI, 3x releový výstup, 2x AI 0-10V, 4-20mA, 1x AO, 1x Ethernet, 1x RS485. Komunikační protokol kompatibilní s PLC autom</t>
  </si>
  <si>
    <t>1400640203</t>
  </si>
  <si>
    <t>Pol107</t>
  </si>
  <si>
    <t>Síťová tlumivka 3f 500V 32A/0,5mH, IP00, provozní teplota -10÷40°C, tepelná třída B</t>
  </si>
  <si>
    <t>635574199</t>
  </si>
  <si>
    <t>Pol108</t>
  </si>
  <si>
    <t>Odpojovač pojistkový výklopný, 3P 32A pro válcové pojistky 10x38.</t>
  </si>
  <si>
    <t>2067538678</t>
  </si>
  <si>
    <t>Pol109</t>
  </si>
  <si>
    <t>Pojistková vložka 10x38 mm 25A gG 500V.</t>
  </si>
  <si>
    <t>-409769644</t>
  </si>
  <si>
    <t>Pol110</t>
  </si>
  <si>
    <t>Odpojovač pojistkový výklopný, 1P 32A pro válcové pojistky 10x38.</t>
  </si>
  <si>
    <t>-1273728293</t>
  </si>
  <si>
    <t>Pol111</t>
  </si>
  <si>
    <t>Pojistková vložka 10x38 mm 4A gG 500V.</t>
  </si>
  <si>
    <t>-872846111</t>
  </si>
  <si>
    <t>Pol112</t>
  </si>
  <si>
    <t>Reverzační ministykač 3x400V/6A 4kW AC3, 4P, cívka 230VAC 3,5VA, bezpečnostní blokování</t>
  </si>
  <si>
    <t>779829948</t>
  </si>
  <si>
    <t>Pol113</t>
  </si>
  <si>
    <t>Ovládací hlavice otočná černá, třípolohová, pr. 22mm.</t>
  </si>
  <si>
    <t>335695</t>
  </si>
  <si>
    <t>Pol114</t>
  </si>
  <si>
    <t>Ovládací hlavice otočná černá, dvoupolohová, pr. 22mm.</t>
  </si>
  <si>
    <t>280683107</t>
  </si>
  <si>
    <t>Pol115</t>
  </si>
  <si>
    <t>Spínací jednotka 1x spínací kontakt, šroubové svorky</t>
  </si>
  <si>
    <t>630623122</t>
  </si>
  <si>
    <t>Pol116</t>
  </si>
  <si>
    <t>Spínací jednotka 1x rozpínací kontakt, šroubové svorky</t>
  </si>
  <si>
    <t>568524965</t>
  </si>
  <si>
    <t>Pol117</t>
  </si>
  <si>
    <t>Spojovací díl hlavice - spínací jednotka.</t>
  </si>
  <si>
    <t>339836687</t>
  </si>
  <si>
    <t>Pol118</t>
  </si>
  <si>
    <t>Signálka křížová, rudá/zelená, 230VAC</t>
  </si>
  <si>
    <t>581053793</t>
  </si>
  <si>
    <t>Pol119</t>
  </si>
  <si>
    <t>Třífázový kompenzační kondenzátor 440 V AC, 50 Hz, MKP suché, IP20 zapojení do trojúhelníku 3x34uF 6,25kVAr/440V 8,2A</t>
  </si>
  <si>
    <t>-1354107693</t>
  </si>
  <si>
    <t>Pol120</t>
  </si>
  <si>
    <t>1361200384</t>
  </si>
  <si>
    <t>749538352</t>
  </si>
  <si>
    <t>1191303540</t>
  </si>
  <si>
    <t>Pol121</t>
  </si>
  <si>
    <t>Vodiče do rozvaděče 1-4mm2</t>
  </si>
  <si>
    <t>1938066870</t>
  </si>
  <si>
    <t>Pol122</t>
  </si>
  <si>
    <t>Označení vodičů 1 - 4mm2</t>
  </si>
  <si>
    <t>-1377571940</t>
  </si>
  <si>
    <t>Pol123</t>
  </si>
  <si>
    <t>-322902286</t>
  </si>
  <si>
    <t>Pol124</t>
  </si>
  <si>
    <t>515226206</t>
  </si>
  <si>
    <t>Pol125</t>
  </si>
  <si>
    <t>JE–Y(St)Y 2x2x0,8 Sdělovací kabel Cu 2x2x0,8 stíněný, párovaný, jmen. nap. 225V, zkušební 1kV žíla-stínění, 500V žíla-žíla</t>
  </si>
  <si>
    <t>-979640999</t>
  </si>
  <si>
    <t>Pol126</t>
  </si>
  <si>
    <t>NYCY 3x4/4, silový kabel stíněný 3x4+4mm2 Cu  kruhové vodiče + koncentrický vodič, pro pevné uložení, izolace aplášť PVC</t>
  </si>
  <si>
    <t>-1673560739</t>
  </si>
  <si>
    <t>Pol127</t>
  </si>
  <si>
    <t>CYKY-J 7x1,5, silový kabel 7x1,5mm Cu pro pevné uložení, průměr 9.5mm, izolace a plášť PVC</t>
  </si>
  <si>
    <t>-206162951</t>
  </si>
  <si>
    <t>Pol128</t>
  </si>
  <si>
    <t>CMSM 12x0,75, ovládací kabel laněný, 12x0,75mm2, izolace a plášť PVC</t>
  </si>
  <si>
    <t>204511758</t>
  </si>
  <si>
    <t>Pol129</t>
  </si>
  <si>
    <t>Sdělovací kabel 4x2x0,5mm2 S-FTP CAT 5E</t>
  </si>
  <si>
    <t>1653673470</t>
  </si>
  <si>
    <t>Pol130</t>
  </si>
  <si>
    <t>Kabelová krabicová rozvodka, 5x svorka 2,5mm2, 7x předlis pro metrickou vývodku, 88x88x53mm</t>
  </si>
  <si>
    <t>489514772</t>
  </si>
  <si>
    <t>Pol131</t>
  </si>
  <si>
    <t>Elektroinstalační trubka pevná PVC-U s hrdlem, průměr 25mm, pevnost 750N, odolnost -25 až +60°C, šedá RAL7035</t>
  </si>
  <si>
    <t>-1762724426</t>
  </si>
  <si>
    <t>Pol132</t>
  </si>
  <si>
    <t>Příchytka pro elektroinstalační trubky průměr 25mm, šedá RAL7035</t>
  </si>
  <si>
    <t>1673011437</t>
  </si>
  <si>
    <t>Pol133</t>
  </si>
  <si>
    <t>Spojka pro elektroinstalační trubky průměr 25mm, šedá RAL7035</t>
  </si>
  <si>
    <t>1337790803</t>
  </si>
  <si>
    <t>Pol134</t>
  </si>
  <si>
    <t>Koleno pro elektroinstalační trubky průměr 25mm, šedé RAL7035</t>
  </si>
  <si>
    <t>-273766439</t>
  </si>
  <si>
    <t>Pol135</t>
  </si>
  <si>
    <t>Ostatní elektroinstalační a spojovací materiál</t>
  </si>
  <si>
    <t>-1540128826</t>
  </si>
  <si>
    <t>Pol136</t>
  </si>
  <si>
    <t>Optoelektronický snímač impulzů pro vodoměry, mikroprocesorové provedení, 3-drátové zapojení, napájení 24VDC, kompatibilní s osazeným vodoměrem, jednosměrný</t>
  </si>
  <si>
    <t>604960378</t>
  </si>
  <si>
    <t>Pol137</t>
  </si>
  <si>
    <t>Mechanické úpravy v rozvaděči</t>
  </si>
  <si>
    <t>-436836998</t>
  </si>
  <si>
    <t>Pol138</t>
  </si>
  <si>
    <t>Demontáž nepotřebných přístrojů, instalace a zapojení nových zařízení</t>
  </si>
  <si>
    <t>930124006</t>
  </si>
  <si>
    <t>Pol139</t>
  </si>
  <si>
    <t>Koordinace a zajištění provizorního provozu po dobu úprav rozvaděče</t>
  </si>
  <si>
    <t>791939483</t>
  </si>
  <si>
    <t>Pol140</t>
  </si>
  <si>
    <t>Kontrola signálů, kalibrace analogových vstupů</t>
  </si>
  <si>
    <t>-838008767</t>
  </si>
  <si>
    <t>Pol141</t>
  </si>
  <si>
    <t>Konfigurace radiové sítě</t>
  </si>
  <si>
    <t>1864429178</t>
  </si>
  <si>
    <t>Pol142</t>
  </si>
  <si>
    <t>217986358</t>
  </si>
  <si>
    <t>Pol143</t>
  </si>
  <si>
    <t>-1843398334</t>
  </si>
  <si>
    <t>-939728829</t>
  </si>
  <si>
    <t>Pol144</t>
  </si>
  <si>
    <t>Konfigurace frekvenčních měničů</t>
  </si>
  <si>
    <t>1692888304</t>
  </si>
  <si>
    <t>Pol145</t>
  </si>
  <si>
    <t>Elektroinstalační práce včetně dopravy, ubytování a zajištění</t>
  </si>
  <si>
    <t>1330505136</t>
  </si>
  <si>
    <t>80</t>
  </si>
  <si>
    <t>Pol146</t>
  </si>
  <si>
    <t>Instalace / výměna čidel a senzorů</t>
  </si>
  <si>
    <t>-2091187134</t>
  </si>
  <si>
    <t>81</t>
  </si>
  <si>
    <t>Pol147</t>
  </si>
  <si>
    <t>Oživení, provozní zkoušky systému</t>
  </si>
  <si>
    <t>1550013767</t>
  </si>
  <si>
    <t>82</t>
  </si>
  <si>
    <t>Pol148</t>
  </si>
  <si>
    <t>Aplikační SW PLC automatu a operátorského panelu</t>
  </si>
  <si>
    <t>-1441172265</t>
  </si>
  <si>
    <t>83</t>
  </si>
  <si>
    <t>Pol149</t>
  </si>
  <si>
    <t>Rozšíření centrálního dispečerské pracoviště provozovatele</t>
  </si>
  <si>
    <t>306001627</t>
  </si>
  <si>
    <t>84</t>
  </si>
  <si>
    <t>Pol150</t>
  </si>
  <si>
    <t>Dokumentace skutečného provedení, návod k obsluze, zpracování podkladů k provoznímu řádu</t>
  </si>
  <si>
    <t>-636410567</t>
  </si>
  <si>
    <t>85</t>
  </si>
  <si>
    <t>Pol151</t>
  </si>
  <si>
    <t>Revize elektro</t>
  </si>
  <si>
    <t>686665348</t>
  </si>
  <si>
    <t>101 - VON</t>
  </si>
  <si>
    <t>VRN - Vedlejší rozpočtové náklady</t>
  </si>
  <si>
    <t>00001</t>
  </si>
  <si>
    <t>Zařízení staveniště</t>
  </si>
  <si>
    <t>-1535969705</t>
  </si>
  <si>
    <t>00002</t>
  </si>
  <si>
    <t>Dokumentace skutečného provedení stavby</t>
  </si>
  <si>
    <t>-100798524</t>
  </si>
  <si>
    <t>00004</t>
  </si>
  <si>
    <t>DIO (dopravní opatření, uzavírky, dopravní značení aj.</t>
  </si>
  <si>
    <t>-536009876</t>
  </si>
  <si>
    <t>00015</t>
  </si>
  <si>
    <t>geodetické práce</t>
  </si>
  <si>
    <t>-83328537</t>
  </si>
  <si>
    <t>00021</t>
  </si>
  <si>
    <t>kompletační činnost</t>
  </si>
  <si>
    <t>616991315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</si>
</sst>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5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4" fontId="25" fillId="5" borderId="0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0" fontId="0" fillId="0" borderId="0" xfId="0" applyBorder="1"/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3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4" fontId="19" fillId="0" borderId="0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1"/>
  <sheetViews>
    <sheetView showGridLines="0" tabSelected="1" workbookViewId="0">
      <pane ySplit="1" topLeftCell="A81" activePane="bottomLeft" state="frozen"/>
      <selection pane="bottomLeft" activeCell="AN9" sqref="AN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R2" s="215" t="s">
        <v>8</v>
      </c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00" t="s">
        <v>12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6"/>
      <c r="AS4" s="20" t="s">
        <v>13</v>
      </c>
      <c r="BS4" s="21" t="s">
        <v>14</v>
      </c>
    </row>
    <row r="5" spans="1:73" ht="14.45" customHeight="1">
      <c r="B5" s="25"/>
      <c r="C5" s="27"/>
      <c r="D5" s="28" t="s">
        <v>15</v>
      </c>
      <c r="E5" s="27"/>
      <c r="F5" s="27"/>
      <c r="G5" s="27"/>
      <c r="H5" s="27"/>
      <c r="I5" s="27"/>
      <c r="J5" s="27"/>
      <c r="K5" s="213" t="s">
        <v>16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7"/>
      <c r="AQ5" s="26"/>
      <c r="BS5" s="21" t="s">
        <v>9</v>
      </c>
    </row>
    <row r="6" spans="1:73" ht="36.950000000000003" customHeight="1">
      <c r="B6" s="25"/>
      <c r="C6" s="27"/>
      <c r="D6" s="30" t="s">
        <v>17</v>
      </c>
      <c r="E6" s="27"/>
      <c r="F6" s="27"/>
      <c r="G6" s="27"/>
      <c r="H6" s="27"/>
      <c r="I6" s="27"/>
      <c r="J6" s="27"/>
      <c r="K6" s="214" t="s">
        <v>18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7"/>
      <c r="AQ6" s="26"/>
      <c r="BS6" s="21" t="s">
        <v>9</v>
      </c>
    </row>
    <row r="7" spans="1:73" ht="14.45" customHeight="1">
      <c r="B7" s="25"/>
      <c r="C7" s="27"/>
      <c r="D7" s="31" t="s">
        <v>19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20</v>
      </c>
      <c r="AL7" s="27"/>
      <c r="AM7" s="27"/>
      <c r="AN7" s="29" t="s">
        <v>5</v>
      </c>
      <c r="AO7" s="27"/>
      <c r="AP7" s="27"/>
      <c r="AQ7" s="26"/>
      <c r="BS7" s="21" t="s">
        <v>9</v>
      </c>
    </row>
    <row r="8" spans="1:73" ht="14.45" customHeight="1">
      <c r="B8" s="25"/>
      <c r="C8" s="27"/>
      <c r="D8" s="31" t="s">
        <v>21</v>
      </c>
      <c r="E8" s="27"/>
      <c r="F8" s="27"/>
      <c r="G8" s="27"/>
      <c r="H8" s="27"/>
      <c r="I8" s="27"/>
      <c r="J8" s="27"/>
      <c r="K8" s="29" t="s">
        <v>22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23</v>
      </c>
      <c r="AL8" s="27"/>
      <c r="AM8" s="27"/>
      <c r="AN8" s="180">
        <v>43320</v>
      </c>
      <c r="AO8" s="27"/>
      <c r="AP8" s="27"/>
      <c r="AQ8" s="26"/>
      <c r="BS8" s="21" t="s">
        <v>9</v>
      </c>
    </row>
    <row r="9" spans="1:73" ht="14.45" customHeight="1">
      <c r="B9" s="25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6"/>
      <c r="BS9" s="21" t="s">
        <v>9</v>
      </c>
    </row>
    <row r="10" spans="1:73" ht="14.45" customHeight="1">
      <c r="B10" s="25"/>
      <c r="C10" s="27"/>
      <c r="D10" s="31" t="s">
        <v>24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25</v>
      </c>
      <c r="AL10" s="27"/>
      <c r="AM10" s="27"/>
      <c r="AN10" s="29" t="s">
        <v>5</v>
      </c>
      <c r="AO10" s="27"/>
      <c r="AP10" s="27"/>
      <c r="AQ10" s="26"/>
      <c r="BS10" s="21" t="s">
        <v>9</v>
      </c>
    </row>
    <row r="11" spans="1:73" ht="18.399999999999999" customHeight="1">
      <c r="B11" s="25"/>
      <c r="C11" s="27"/>
      <c r="D11" s="27"/>
      <c r="E11" s="29" t="s">
        <v>22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26</v>
      </c>
      <c r="AL11" s="27"/>
      <c r="AM11" s="27"/>
      <c r="AN11" s="29" t="s">
        <v>5</v>
      </c>
      <c r="AO11" s="27"/>
      <c r="AP11" s="27"/>
      <c r="AQ11" s="26"/>
      <c r="BS11" s="21" t="s">
        <v>9</v>
      </c>
    </row>
    <row r="12" spans="1:73" ht="6.95" customHeight="1">
      <c r="B12" s="2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6"/>
      <c r="BS12" s="21" t="s">
        <v>9</v>
      </c>
    </row>
    <row r="13" spans="1:73" ht="14.45" customHeight="1">
      <c r="B13" s="25"/>
      <c r="C13" s="27"/>
      <c r="D13" s="31" t="s">
        <v>27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25</v>
      </c>
      <c r="AL13" s="27"/>
      <c r="AM13" s="27"/>
      <c r="AN13" s="29" t="s">
        <v>5</v>
      </c>
      <c r="AO13" s="27"/>
      <c r="AP13" s="27"/>
      <c r="AQ13" s="26"/>
      <c r="BS13" s="21" t="s">
        <v>9</v>
      </c>
    </row>
    <row r="14" spans="1:73" ht="15">
      <c r="B14" s="25"/>
      <c r="C14" s="27"/>
      <c r="D14" s="27"/>
      <c r="E14" s="29" t="s">
        <v>22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31" t="s">
        <v>26</v>
      </c>
      <c r="AL14" s="27"/>
      <c r="AM14" s="27"/>
      <c r="AN14" s="29" t="s">
        <v>5</v>
      </c>
      <c r="AO14" s="27"/>
      <c r="AP14" s="27"/>
      <c r="AQ14" s="26"/>
      <c r="BS14" s="21" t="s">
        <v>9</v>
      </c>
    </row>
    <row r="15" spans="1:73" ht="6.95" customHeight="1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/>
      <c r="BS15" s="21" t="s">
        <v>6</v>
      </c>
    </row>
    <row r="16" spans="1:73" ht="14.45" customHeight="1">
      <c r="B16" s="25"/>
      <c r="C16" s="27"/>
      <c r="D16" s="31" t="s">
        <v>28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25</v>
      </c>
      <c r="AL16" s="27"/>
      <c r="AM16" s="27"/>
      <c r="AN16" s="29" t="s">
        <v>5</v>
      </c>
      <c r="AO16" s="27"/>
      <c r="AP16" s="27"/>
      <c r="AQ16" s="26"/>
      <c r="BS16" s="21" t="s">
        <v>6</v>
      </c>
    </row>
    <row r="17" spans="2:71" ht="18.399999999999999" customHeight="1">
      <c r="B17" s="25"/>
      <c r="C17" s="27"/>
      <c r="D17" s="27"/>
      <c r="E17" s="29" t="s">
        <v>22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26</v>
      </c>
      <c r="AL17" s="27"/>
      <c r="AM17" s="27"/>
      <c r="AN17" s="29" t="s">
        <v>5</v>
      </c>
      <c r="AO17" s="27"/>
      <c r="AP17" s="27"/>
      <c r="AQ17" s="26"/>
      <c r="BS17" s="21" t="s">
        <v>29</v>
      </c>
    </row>
    <row r="18" spans="2:71" ht="6.95" customHeight="1">
      <c r="B18" s="2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6"/>
      <c r="BS18" s="21" t="s">
        <v>9</v>
      </c>
    </row>
    <row r="19" spans="2:71" ht="14.45" customHeight="1">
      <c r="B19" s="25"/>
      <c r="C19" s="27"/>
      <c r="D19" s="31" t="s">
        <v>30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25</v>
      </c>
      <c r="AL19" s="27"/>
      <c r="AM19" s="27"/>
      <c r="AN19" s="29" t="s">
        <v>5</v>
      </c>
      <c r="AO19" s="27"/>
      <c r="AP19" s="27"/>
      <c r="AQ19" s="26"/>
      <c r="BS19" s="21" t="s">
        <v>9</v>
      </c>
    </row>
    <row r="20" spans="2:71" ht="18.399999999999999" customHeight="1">
      <c r="B20" s="25"/>
      <c r="C20" s="27"/>
      <c r="D20" s="27"/>
      <c r="E20" s="29" t="s">
        <v>22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26</v>
      </c>
      <c r="AL20" s="27"/>
      <c r="AM20" s="27"/>
      <c r="AN20" s="29" t="s">
        <v>5</v>
      </c>
      <c r="AO20" s="27"/>
      <c r="AP20" s="27"/>
      <c r="AQ20" s="26"/>
    </row>
    <row r="21" spans="2:71" ht="6.95" customHeight="1">
      <c r="B21" s="2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6"/>
    </row>
    <row r="22" spans="2:71" ht="15">
      <c r="B22" s="25"/>
      <c r="C22" s="27"/>
      <c r="D22" s="31" t="s">
        <v>31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</row>
    <row r="23" spans="2:71" ht="16.5" customHeight="1">
      <c r="B23" s="25"/>
      <c r="C23" s="27"/>
      <c r="D23" s="27"/>
      <c r="E23" s="204" t="s">
        <v>5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7"/>
      <c r="AP23" s="27"/>
      <c r="AQ23" s="26"/>
    </row>
    <row r="24" spans="2:71" ht="6.95" customHeight="1">
      <c r="B24" s="2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6"/>
    </row>
    <row r="25" spans="2:71" ht="6.95" customHeight="1">
      <c r="B25" s="25"/>
      <c r="C25" s="2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7"/>
      <c r="AQ25" s="26"/>
    </row>
    <row r="26" spans="2:71" ht="14.45" customHeight="1">
      <c r="B26" s="25"/>
      <c r="C26" s="27"/>
      <c r="D26" s="33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5">
        <f>ROUND(AG87,2)</f>
        <v>0</v>
      </c>
      <c r="AL26" s="206"/>
      <c r="AM26" s="206"/>
      <c r="AN26" s="206"/>
      <c r="AO26" s="206"/>
      <c r="AP26" s="27"/>
      <c r="AQ26" s="26"/>
    </row>
    <row r="27" spans="2:71" ht="14.45" customHeight="1">
      <c r="B27" s="25"/>
      <c r="C27" s="27"/>
      <c r="D27" s="33" t="s">
        <v>33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5">
        <f>ROUND(AG98,2)</f>
        <v>0</v>
      </c>
      <c r="AL27" s="205"/>
      <c r="AM27" s="205"/>
      <c r="AN27" s="205"/>
      <c r="AO27" s="205"/>
      <c r="AP27" s="27"/>
      <c r="AQ27" s="26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</row>
    <row r="29" spans="2:71" s="1" customFormat="1" ht="25.9" customHeight="1">
      <c r="B29" s="34"/>
      <c r="C29" s="35"/>
      <c r="D29" s="37" t="s">
        <v>34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07">
        <f>ROUND(AK26+AK27,2)</f>
        <v>0</v>
      </c>
      <c r="AL29" s="208"/>
      <c r="AM29" s="208"/>
      <c r="AN29" s="208"/>
      <c r="AO29" s="208"/>
      <c r="AP29" s="35"/>
      <c r="AQ29" s="36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</row>
    <row r="31" spans="2:71" s="2" customFormat="1" ht="14.45" customHeight="1">
      <c r="B31" s="39"/>
      <c r="C31" s="40"/>
      <c r="D31" s="41" t="s">
        <v>35</v>
      </c>
      <c r="E31" s="40"/>
      <c r="F31" s="41" t="s">
        <v>36</v>
      </c>
      <c r="G31" s="40"/>
      <c r="H31" s="40"/>
      <c r="I31" s="40"/>
      <c r="J31" s="40"/>
      <c r="K31" s="40"/>
      <c r="L31" s="217">
        <v>0.21</v>
      </c>
      <c r="M31" s="210"/>
      <c r="N31" s="210"/>
      <c r="O31" s="210"/>
      <c r="P31" s="40"/>
      <c r="Q31" s="40"/>
      <c r="R31" s="40"/>
      <c r="S31" s="40"/>
      <c r="T31" s="43" t="s">
        <v>37</v>
      </c>
      <c r="U31" s="40"/>
      <c r="V31" s="40"/>
      <c r="W31" s="209">
        <f>ROUND(AZ87+SUM(CD99),2)</f>
        <v>0</v>
      </c>
      <c r="X31" s="210"/>
      <c r="Y31" s="210"/>
      <c r="Z31" s="210"/>
      <c r="AA31" s="210"/>
      <c r="AB31" s="210"/>
      <c r="AC31" s="210"/>
      <c r="AD31" s="210"/>
      <c r="AE31" s="210"/>
      <c r="AF31" s="40"/>
      <c r="AG31" s="40"/>
      <c r="AH31" s="40"/>
      <c r="AI31" s="40"/>
      <c r="AJ31" s="40"/>
      <c r="AK31" s="209">
        <f>ROUND(AV87+SUM(BY99),2)</f>
        <v>0</v>
      </c>
      <c r="AL31" s="210"/>
      <c r="AM31" s="210"/>
      <c r="AN31" s="210"/>
      <c r="AO31" s="210"/>
      <c r="AP31" s="40"/>
      <c r="AQ31" s="44"/>
    </row>
    <row r="32" spans="2:71" s="2" customFormat="1" ht="14.45" customHeight="1">
      <c r="B32" s="39"/>
      <c r="C32" s="40"/>
      <c r="D32" s="40"/>
      <c r="E32" s="40"/>
      <c r="F32" s="41" t="s">
        <v>38</v>
      </c>
      <c r="G32" s="40"/>
      <c r="H32" s="40"/>
      <c r="I32" s="40"/>
      <c r="J32" s="40"/>
      <c r="K32" s="40"/>
      <c r="L32" s="217">
        <v>0.15</v>
      </c>
      <c r="M32" s="210"/>
      <c r="N32" s="210"/>
      <c r="O32" s="210"/>
      <c r="P32" s="40"/>
      <c r="Q32" s="40"/>
      <c r="R32" s="40"/>
      <c r="S32" s="40"/>
      <c r="T32" s="43" t="s">
        <v>37</v>
      </c>
      <c r="U32" s="40"/>
      <c r="V32" s="40"/>
      <c r="W32" s="209">
        <f>ROUND(BA87+SUM(CE99),2)</f>
        <v>0</v>
      </c>
      <c r="X32" s="210"/>
      <c r="Y32" s="210"/>
      <c r="Z32" s="210"/>
      <c r="AA32" s="210"/>
      <c r="AB32" s="210"/>
      <c r="AC32" s="210"/>
      <c r="AD32" s="210"/>
      <c r="AE32" s="210"/>
      <c r="AF32" s="40"/>
      <c r="AG32" s="40"/>
      <c r="AH32" s="40"/>
      <c r="AI32" s="40"/>
      <c r="AJ32" s="40"/>
      <c r="AK32" s="209">
        <f>ROUND(AW87+SUM(BZ99),2)</f>
        <v>0</v>
      </c>
      <c r="AL32" s="210"/>
      <c r="AM32" s="210"/>
      <c r="AN32" s="210"/>
      <c r="AO32" s="210"/>
      <c r="AP32" s="40"/>
      <c r="AQ32" s="44"/>
    </row>
    <row r="33" spans="2:43" s="2" customFormat="1" ht="14.45" hidden="1" customHeight="1">
      <c r="B33" s="39"/>
      <c r="C33" s="40"/>
      <c r="D33" s="40"/>
      <c r="E33" s="40"/>
      <c r="F33" s="41" t="s">
        <v>39</v>
      </c>
      <c r="G33" s="40"/>
      <c r="H33" s="40"/>
      <c r="I33" s="40"/>
      <c r="J33" s="40"/>
      <c r="K33" s="40"/>
      <c r="L33" s="217">
        <v>0.21</v>
      </c>
      <c r="M33" s="210"/>
      <c r="N33" s="210"/>
      <c r="O33" s="210"/>
      <c r="P33" s="40"/>
      <c r="Q33" s="40"/>
      <c r="R33" s="40"/>
      <c r="S33" s="40"/>
      <c r="T33" s="43" t="s">
        <v>37</v>
      </c>
      <c r="U33" s="40"/>
      <c r="V33" s="40"/>
      <c r="W33" s="209">
        <f>ROUND(BB87+SUM(CF99),2)</f>
        <v>0</v>
      </c>
      <c r="X33" s="210"/>
      <c r="Y33" s="210"/>
      <c r="Z33" s="210"/>
      <c r="AA33" s="210"/>
      <c r="AB33" s="210"/>
      <c r="AC33" s="210"/>
      <c r="AD33" s="210"/>
      <c r="AE33" s="210"/>
      <c r="AF33" s="40"/>
      <c r="AG33" s="40"/>
      <c r="AH33" s="40"/>
      <c r="AI33" s="40"/>
      <c r="AJ33" s="40"/>
      <c r="AK33" s="209">
        <v>0</v>
      </c>
      <c r="AL33" s="210"/>
      <c r="AM33" s="210"/>
      <c r="AN33" s="210"/>
      <c r="AO33" s="210"/>
      <c r="AP33" s="40"/>
      <c r="AQ33" s="44"/>
    </row>
    <row r="34" spans="2:43" s="2" customFormat="1" ht="14.45" hidden="1" customHeight="1">
      <c r="B34" s="39"/>
      <c r="C34" s="40"/>
      <c r="D34" s="40"/>
      <c r="E34" s="40"/>
      <c r="F34" s="41" t="s">
        <v>40</v>
      </c>
      <c r="G34" s="40"/>
      <c r="H34" s="40"/>
      <c r="I34" s="40"/>
      <c r="J34" s="40"/>
      <c r="K34" s="40"/>
      <c r="L34" s="217">
        <v>0.15</v>
      </c>
      <c r="M34" s="210"/>
      <c r="N34" s="210"/>
      <c r="O34" s="210"/>
      <c r="P34" s="40"/>
      <c r="Q34" s="40"/>
      <c r="R34" s="40"/>
      <c r="S34" s="40"/>
      <c r="T34" s="43" t="s">
        <v>37</v>
      </c>
      <c r="U34" s="40"/>
      <c r="V34" s="40"/>
      <c r="W34" s="209">
        <f>ROUND(BC87+SUM(CG99),2)</f>
        <v>0</v>
      </c>
      <c r="X34" s="210"/>
      <c r="Y34" s="210"/>
      <c r="Z34" s="210"/>
      <c r="AA34" s="210"/>
      <c r="AB34" s="210"/>
      <c r="AC34" s="210"/>
      <c r="AD34" s="210"/>
      <c r="AE34" s="210"/>
      <c r="AF34" s="40"/>
      <c r="AG34" s="40"/>
      <c r="AH34" s="40"/>
      <c r="AI34" s="40"/>
      <c r="AJ34" s="40"/>
      <c r="AK34" s="209">
        <v>0</v>
      </c>
      <c r="AL34" s="210"/>
      <c r="AM34" s="210"/>
      <c r="AN34" s="210"/>
      <c r="AO34" s="210"/>
      <c r="AP34" s="40"/>
      <c r="AQ34" s="44"/>
    </row>
    <row r="35" spans="2:43" s="2" customFormat="1" ht="14.45" hidden="1" customHeight="1">
      <c r="B35" s="39"/>
      <c r="C35" s="40"/>
      <c r="D35" s="40"/>
      <c r="E35" s="40"/>
      <c r="F35" s="41" t="s">
        <v>41</v>
      </c>
      <c r="G35" s="40"/>
      <c r="H35" s="40"/>
      <c r="I35" s="40"/>
      <c r="J35" s="40"/>
      <c r="K35" s="40"/>
      <c r="L35" s="217">
        <v>0</v>
      </c>
      <c r="M35" s="210"/>
      <c r="N35" s="210"/>
      <c r="O35" s="210"/>
      <c r="P35" s="40"/>
      <c r="Q35" s="40"/>
      <c r="R35" s="40"/>
      <c r="S35" s="40"/>
      <c r="T35" s="43" t="s">
        <v>37</v>
      </c>
      <c r="U35" s="40"/>
      <c r="V35" s="40"/>
      <c r="W35" s="209">
        <f>ROUND(BD87+SUM(CH99),2)</f>
        <v>0</v>
      </c>
      <c r="X35" s="210"/>
      <c r="Y35" s="210"/>
      <c r="Z35" s="210"/>
      <c r="AA35" s="210"/>
      <c r="AB35" s="210"/>
      <c r="AC35" s="210"/>
      <c r="AD35" s="210"/>
      <c r="AE35" s="210"/>
      <c r="AF35" s="40"/>
      <c r="AG35" s="40"/>
      <c r="AH35" s="40"/>
      <c r="AI35" s="40"/>
      <c r="AJ35" s="40"/>
      <c r="AK35" s="209">
        <v>0</v>
      </c>
      <c r="AL35" s="210"/>
      <c r="AM35" s="210"/>
      <c r="AN35" s="210"/>
      <c r="AO35" s="210"/>
      <c r="AP35" s="40"/>
      <c r="AQ35" s="44"/>
    </row>
    <row r="36" spans="2:43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43" s="1" customFormat="1" ht="25.9" customHeight="1">
      <c r="B37" s="34"/>
      <c r="C37" s="45"/>
      <c r="D37" s="46" t="s">
        <v>42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43</v>
      </c>
      <c r="U37" s="47"/>
      <c r="V37" s="47"/>
      <c r="W37" s="47"/>
      <c r="X37" s="196" t="s">
        <v>44</v>
      </c>
      <c r="Y37" s="197"/>
      <c r="Z37" s="197"/>
      <c r="AA37" s="197"/>
      <c r="AB37" s="197"/>
      <c r="AC37" s="47"/>
      <c r="AD37" s="47"/>
      <c r="AE37" s="47"/>
      <c r="AF37" s="47"/>
      <c r="AG37" s="47"/>
      <c r="AH37" s="47"/>
      <c r="AI37" s="47"/>
      <c r="AJ37" s="47"/>
      <c r="AK37" s="198">
        <f>SUM(AK29:AK35)</f>
        <v>0</v>
      </c>
      <c r="AL37" s="197"/>
      <c r="AM37" s="197"/>
      <c r="AN37" s="197"/>
      <c r="AO37" s="199"/>
      <c r="AP37" s="45"/>
      <c r="AQ37" s="36"/>
    </row>
    <row r="38" spans="2:43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43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6"/>
    </row>
    <row r="40" spans="2:43">
      <c r="B40" s="2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6"/>
    </row>
    <row r="41" spans="2:43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6"/>
    </row>
    <row r="42" spans="2:43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6"/>
    </row>
    <row r="43" spans="2:43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6"/>
    </row>
    <row r="44" spans="2:43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6"/>
    </row>
    <row r="45" spans="2:43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6"/>
    </row>
    <row r="46" spans="2:43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6"/>
    </row>
    <row r="47" spans="2:43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6"/>
    </row>
    <row r="48" spans="2:43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6"/>
    </row>
    <row r="49" spans="2:43" s="1" customFormat="1" ht="15">
      <c r="B49" s="34"/>
      <c r="C49" s="35"/>
      <c r="D49" s="49" t="s">
        <v>45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46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5"/>
      <c r="C50" s="27"/>
      <c r="D50" s="52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3"/>
      <c r="AA50" s="27"/>
      <c r="AB50" s="27"/>
      <c r="AC50" s="52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3"/>
      <c r="AP50" s="27"/>
      <c r="AQ50" s="26"/>
    </row>
    <row r="51" spans="2:43">
      <c r="B51" s="25"/>
      <c r="C51" s="27"/>
      <c r="D51" s="52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3"/>
      <c r="AA51" s="27"/>
      <c r="AB51" s="27"/>
      <c r="AC51" s="52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3"/>
      <c r="AP51" s="27"/>
      <c r="AQ51" s="26"/>
    </row>
    <row r="52" spans="2:43">
      <c r="B52" s="25"/>
      <c r="C52" s="27"/>
      <c r="D52" s="52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3"/>
      <c r="AA52" s="27"/>
      <c r="AB52" s="27"/>
      <c r="AC52" s="52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3"/>
      <c r="AP52" s="27"/>
      <c r="AQ52" s="26"/>
    </row>
    <row r="53" spans="2:43">
      <c r="B53" s="25"/>
      <c r="C53" s="27"/>
      <c r="D53" s="5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3"/>
      <c r="AA53" s="27"/>
      <c r="AB53" s="27"/>
      <c r="AC53" s="52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3"/>
      <c r="AP53" s="27"/>
      <c r="AQ53" s="26"/>
    </row>
    <row r="54" spans="2:43">
      <c r="B54" s="25"/>
      <c r="C54" s="27"/>
      <c r="D54" s="52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3"/>
      <c r="AA54" s="27"/>
      <c r="AB54" s="27"/>
      <c r="AC54" s="52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3"/>
      <c r="AP54" s="27"/>
      <c r="AQ54" s="26"/>
    </row>
    <row r="55" spans="2:43">
      <c r="B55" s="25"/>
      <c r="C55" s="27"/>
      <c r="D55" s="5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3"/>
      <c r="AA55" s="27"/>
      <c r="AB55" s="27"/>
      <c r="AC55" s="52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3"/>
      <c r="AP55" s="27"/>
      <c r="AQ55" s="26"/>
    </row>
    <row r="56" spans="2:43">
      <c r="B56" s="25"/>
      <c r="C56" s="27"/>
      <c r="D56" s="5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3"/>
      <c r="AA56" s="27"/>
      <c r="AB56" s="27"/>
      <c r="AC56" s="52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3"/>
      <c r="AP56" s="27"/>
      <c r="AQ56" s="26"/>
    </row>
    <row r="57" spans="2:43">
      <c r="B57" s="25"/>
      <c r="C57" s="27"/>
      <c r="D57" s="5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3"/>
      <c r="AA57" s="27"/>
      <c r="AB57" s="27"/>
      <c r="AC57" s="52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3"/>
      <c r="AP57" s="27"/>
      <c r="AQ57" s="26"/>
    </row>
    <row r="58" spans="2:43" s="1" customFormat="1" ht="15">
      <c r="B58" s="34"/>
      <c r="C58" s="35"/>
      <c r="D58" s="54" t="s">
        <v>47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48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47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48</v>
      </c>
      <c r="AN58" s="55"/>
      <c r="AO58" s="57"/>
      <c r="AP58" s="35"/>
      <c r="AQ58" s="36"/>
    </row>
    <row r="59" spans="2:43">
      <c r="B59" s="2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6"/>
    </row>
    <row r="60" spans="2:43" s="1" customFormat="1" ht="15">
      <c r="B60" s="34"/>
      <c r="C60" s="35"/>
      <c r="D60" s="49" t="s">
        <v>49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50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5"/>
      <c r="C61" s="27"/>
      <c r="D61" s="52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3"/>
      <c r="AA61" s="27"/>
      <c r="AB61" s="27"/>
      <c r="AC61" s="52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3"/>
      <c r="AP61" s="27"/>
      <c r="AQ61" s="26"/>
    </row>
    <row r="62" spans="2:43">
      <c r="B62" s="25"/>
      <c r="C62" s="27"/>
      <c r="D62" s="52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3"/>
      <c r="AA62" s="27"/>
      <c r="AB62" s="27"/>
      <c r="AC62" s="52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3"/>
      <c r="AP62" s="27"/>
      <c r="AQ62" s="26"/>
    </row>
    <row r="63" spans="2:43">
      <c r="B63" s="25"/>
      <c r="C63" s="27"/>
      <c r="D63" s="52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3"/>
      <c r="AA63" s="27"/>
      <c r="AB63" s="27"/>
      <c r="AC63" s="52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3"/>
      <c r="AP63" s="27"/>
      <c r="AQ63" s="26"/>
    </row>
    <row r="64" spans="2:43">
      <c r="B64" s="25"/>
      <c r="C64" s="27"/>
      <c r="D64" s="52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3"/>
      <c r="AA64" s="27"/>
      <c r="AB64" s="27"/>
      <c r="AC64" s="52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3"/>
      <c r="AP64" s="27"/>
      <c r="AQ64" s="26"/>
    </row>
    <row r="65" spans="2:43">
      <c r="B65" s="25"/>
      <c r="C65" s="27"/>
      <c r="D65" s="52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3"/>
      <c r="AA65" s="27"/>
      <c r="AB65" s="27"/>
      <c r="AC65" s="52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3"/>
      <c r="AP65" s="27"/>
      <c r="AQ65" s="26"/>
    </row>
    <row r="66" spans="2:43">
      <c r="B66" s="25"/>
      <c r="C66" s="27"/>
      <c r="D66" s="52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3"/>
      <c r="AA66" s="27"/>
      <c r="AB66" s="27"/>
      <c r="AC66" s="52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3"/>
      <c r="AP66" s="27"/>
      <c r="AQ66" s="26"/>
    </row>
    <row r="67" spans="2:43">
      <c r="B67" s="25"/>
      <c r="C67" s="27"/>
      <c r="D67" s="52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3"/>
      <c r="AA67" s="27"/>
      <c r="AB67" s="27"/>
      <c r="AC67" s="52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3"/>
      <c r="AP67" s="27"/>
      <c r="AQ67" s="26"/>
    </row>
    <row r="68" spans="2:43">
      <c r="B68" s="25"/>
      <c r="C68" s="27"/>
      <c r="D68" s="52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3"/>
      <c r="AA68" s="27"/>
      <c r="AB68" s="27"/>
      <c r="AC68" s="52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3"/>
      <c r="AP68" s="27"/>
      <c r="AQ68" s="26"/>
    </row>
    <row r="69" spans="2:43" s="1" customFormat="1" ht="15">
      <c r="B69" s="34"/>
      <c r="C69" s="35"/>
      <c r="D69" s="54" t="s">
        <v>47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48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47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48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200" t="s">
        <v>51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36"/>
    </row>
    <row r="77" spans="2:43" s="3" customFormat="1" ht="14.45" customHeight="1">
      <c r="B77" s="64"/>
      <c r="C77" s="31" t="s">
        <v>15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08_18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02" t="str">
        <f>K6</f>
        <v>Napojení nového vrtu HV 3 na úpravnu vody, Lysá nad Labem</v>
      </c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31" t="s">
        <v>21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 xml:space="preserve"> 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1" t="s">
        <v>23</v>
      </c>
      <c r="AJ80" s="35"/>
      <c r="AK80" s="35"/>
      <c r="AL80" s="35"/>
      <c r="AM80" s="72">
        <f>IF(AN8= "","",AN8)</f>
        <v>43320</v>
      </c>
      <c r="AN80" s="35"/>
      <c r="AO80" s="35"/>
      <c r="AP80" s="35"/>
      <c r="AQ80" s="36"/>
    </row>
    <row r="81" spans="1:76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76" s="1" customFormat="1" ht="15">
      <c r="B82" s="34"/>
      <c r="C82" s="31" t="s">
        <v>24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1" t="s">
        <v>28</v>
      </c>
      <c r="AJ82" s="35"/>
      <c r="AK82" s="35"/>
      <c r="AL82" s="35"/>
      <c r="AM82" s="188" t="str">
        <f>IF(E17="","",E17)</f>
        <v xml:space="preserve"> </v>
      </c>
      <c r="AN82" s="188"/>
      <c r="AO82" s="188"/>
      <c r="AP82" s="188"/>
      <c r="AQ82" s="36"/>
      <c r="AS82" s="189" t="s">
        <v>52</v>
      </c>
      <c r="AT82" s="190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76" s="1" customFormat="1" ht="15">
      <c r="B83" s="34"/>
      <c r="C83" s="31" t="s">
        <v>27</v>
      </c>
      <c r="D83" s="35"/>
      <c r="E83" s="35"/>
      <c r="F83" s="35"/>
      <c r="G83" s="35"/>
      <c r="H83" s="35"/>
      <c r="I83" s="35"/>
      <c r="J83" s="35"/>
      <c r="K83" s="35"/>
      <c r="L83" s="65" t="str">
        <f>IF(E14="","",E14)</f>
        <v xml:space="preserve"> 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1" t="s">
        <v>30</v>
      </c>
      <c r="AJ83" s="35"/>
      <c r="AK83" s="35"/>
      <c r="AL83" s="35"/>
      <c r="AM83" s="188" t="str">
        <f>IF(E20="","",E20)</f>
        <v xml:space="preserve"> </v>
      </c>
      <c r="AN83" s="188"/>
      <c r="AO83" s="188"/>
      <c r="AP83" s="188"/>
      <c r="AQ83" s="36"/>
      <c r="AS83" s="191"/>
      <c r="AT83" s="192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76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191"/>
      <c r="AT84" s="192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76" s="1" customFormat="1" ht="29.25" customHeight="1">
      <c r="B85" s="34"/>
      <c r="C85" s="183" t="s">
        <v>53</v>
      </c>
      <c r="D85" s="184"/>
      <c r="E85" s="184"/>
      <c r="F85" s="184"/>
      <c r="G85" s="184"/>
      <c r="H85" s="74"/>
      <c r="I85" s="185" t="s">
        <v>54</v>
      </c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5" t="s">
        <v>55</v>
      </c>
      <c r="AH85" s="184"/>
      <c r="AI85" s="184"/>
      <c r="AJ85" s="184"/>
      <c r="AK85" s="184"/>
      <c r="AL85" s="184"/>
      <c r="AM85" s="184"/>
      <c r="AN85" s="185" t="s">
        <v>56</v>
      </c>
      <c r="AO85" s="184"/>
      <c r="AP85" s="193"/>
      <c r="AQ85" s="36"/>
      <c r="AS85" s="75" t="s">
        <v>57</v>
      </c>
      <c r="AT85" s="76" t="s">
        <v>58</v>
      </c>
      <c r="AU85" s="76" t="s">
        <v>59</v>
      </c>
      <c r="AV85" s="76" t="s">
        <v>60</v>
      </c>
      <c r="AW85" s="76" t="s">
        <v>61</v>
      </c>
      <c r="AX85" s="76" t="s">
        <v>62</v>
      </c>
      <c r="AY85" s="76" t="s">
        <v>63</v>
      </c>
      <c r="AZ85" s="76" t="s">
        <v>64</v>
      </c>
      <c r="BA85" s="76" t="s">
        <v>65</v>
      </c>
      <c r="BB85" s="76" t="s">
        <v>66</v>
      </c>
      <c r="BC85" s="76" t="s">
        <v>67</v>
      </c>
      <c r="BD85" s="77" t="s">
        <v>68</v>
      </c>
    </row>
    <row r="86" spans="1:76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76" s="4" customFormat="1" ht="32.450000000000003" customHeight="1">
      <c r="B87" s="67"/>
      <c r="C87" s="79" t="s">
        <v>69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187">
        <f>ROUND(SUM(AG88:AG96),2)</f>
        <v>0</v>
      </c>
      <c r="AH87" s="187"/>
      <c r="AI87" s="187"/>
      <c r="AJ87" s="187"/>
      <c r="AK87" s="187"/>
      <c r="AL87" s="187"/>
      <c r="AM87" s="187"/>
      <c r="AN87" s="181">
        <f t="shared" ref="AN87:AN96" si="0">SUM(AG87,AT87)</f>
        <v>0</v>
      </c>
      <c r="AO87" s="181"/>
      <c r="AP87" s="181"/>
      <c r="AQ87" s="70"/>
      <c r="AS87" s="81">
        <f>ROUND(SUM(AS88:AS96),2)</f>
        <v>0</v>
      </c>
      <c r="AT87" s="82">
        <f t="shared" ref="AT87:AT96" si="1">ROUND(SUM(AV87:AW87),2)</f>
        <v>0</v>
      </c>
      <c r="AU87" s="83">
        <f>ROUND(SUM(AU88:AU96),5)</f>
        <v>1436.3254400000001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ROUND(SUM(AZ88:AZ96),2)</f>
        <v>0</v>
      </c>
      <c r="BA87" s="82">
        <f>ROUND(SUM(BA88:BA96),2)</f>
        <v>0</v>
      </c>
      <c r="BB87" s="82">
        <f>ROUND(SUM(BB88:BB96),2)</f>
        <v>0</v>
      </c>
      <c r="BC87" s="82">
        <f>ROUND(SUM(BC88:BC96),2)</f>
        <v>0</v>
      </c>
      <c r="BD87" s="84">
        <f>ROUND(SUM(BD88:BD96),2)</f>
        <v>0</v>
      </c>
      <c r="BS87" s="85" t="s">
        <v>70</v>
      </c>
      <c r="BT87" s="85" t="s">
        <v>71</v>
      </c>
      <c r="BU87" s="86" t="s">
        <v>72</v>
      </c>
      <c r="BV87" s="85" t="s">
        <v>73</v>
      </c>
      <c r="BW87" s="85" t="s">
        <v>74</v>
      </c>
      <c r="BX87" s="85" t="s">
        <v>75</v>
      </c>
    </row>
    <row r="88" spans="1:76" s="5" customFormat="1" ht="31.5" customHeight="1">
      <c r="A88" s="87" t="s">
        <v>76</v>
      </c>
      <c r="B88" s="88"/>
      <c r="C88" s="89"/>
      <c r="D88" s="186" t="s">
        <v>77</v>
      </c>
      <c r="E88" s="186"/>
      <c r="F88" s="186"/>
      <c r="G88" s="186"/>
      <c r="H88" s="186"/>
      <c r="I88" s="90"/>
      <c r="J88" s="186" t="s">
        <v>78</v>
      </c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94">
        <f>'01 - SO 01 Výtlečný řad z...'!M30</f>
        <v>0</v>
      </c>
      <c r="AH88" s="195"/>
      <c r="AI88" s="195"/>
      <c r="AJ88" s="195"/>
      <c r="AK88" s="195"/>
      <c r="AL88" s="195"/>
      <c r="AM88" s="195"/>
      <c r="AN88" s="194">
        <f t="shared" si="0"/>
        <v>0</v>
      </c>
      <c r="AO88" s="195"/>
      <c r="AP88" s="195"/>
      <c r="AQ88" s="91"/>
      <c r="AS88" s="92">
        <f>'01 - SO 01 Výtlečný řad z...'!M28</f>
        <v>0</v>
      </c>
      <c r="AT88" s="93">
        <f t="shared" si="1"/>
        <v>0</v>
      </c>
      <c r="AU88" s="94">
        <f>'01 - SO 01 Výtlečný řad z...'!W115</f>
        <v>1309.561692</v>
      </c>
      <c r="AV88" s="93">
        <f>'01 - SO 01 Výtlečný řad z...'!M32</f>
        <v>0</v>
      </c>
      <c r="AW88" s="93">
        <f>'01 - SO 01 Výtlečný řad z...'!M33</f>
        <v>0</v>
      </c>
      <c r="AX88" s="93">
        <f>'01 - SO 01 Výtlečný řad z...'!M34</f>
        <v>0</v>
      </c>
      <c r="AY88" s="93">
        <f>'01 - SO 01 Výtlečný řad z...'!M35</f>
        <v>0</v>
      </c>
      <c r="AZ88" s="93">
        <f>'01 - SO 01 Výtlečný řad z...'!H32</f>
        <v>0</v>
      </c>
      <c r="BA88" s="93">
        <f>'01 - SO 01 Výtlečný řad z...'!H33</f>
        <v>0</v>
      </c>
      <c r="BB88" s="93">
        <f>'01 - SO 01 Výtlečný řad z...'!H34</f>
        <v>0</v>
      </c>
      <c r="BC88" s="93">
        <f>'01 - SO 01 Výtlečný řad z...'!H35</f>
        <v>0</v>
      </c>
      <c r="BD88" s="95">
        <f>'01 - SO 01 Výtlečný řad z...'!H36</f>
        <v>0</v>
      </c>
      <c r="BT88" s="96" t="s">
        <v>79</v>
      </c>
      <c r="BV88" s="96" t="s">
        <v>73</v>
      </c>
      <c r="BW88" s="96" t="s">
        <v>80</v>
      </c>
      <c r="BX88" s="96" t="s">
        <v>74</v>
      </c>
    </row>
    <row r="89" spans="1:76" s="5" customFormat="1" ht="16.5" customHeight="1">
      <c r="A89" s="87" t="s">
        <v>76</v>
      </c>
      <c r="B89" s="88"/>
      <c r="C89" s="89"/>
      <c r="D89" s="186" t="s">
        <v>81</v>
      </c>
      <c r="E89" s="186"/>
      <c r="F89" s="186"/>
      <c r="G89" s="186"/>
      <c r="H89" s="186"/>
      <c r="I89" s="90"/>
      <c r="J89" s="186" t="s">
        <v>82</v>
      </c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94">
        <f>'02 - SO 02 Čerpací vrt HV 3'!M30</f>
        <v>0</v>
      </c>
      <c r="AH89" s="195"/>
      <c r="AI89" s="195"/>
      <c r="AJ89" s="195"/>
      <c r="AK89" s="195"/>
      <c r="AL89" s="195"/>
      <c r="AM89" s="195"/>
      <c r="AN89" s="194">
        <f t="shared" si="0"/>
        <v>0</v>
      </c>
      <c r="AO89" s="195"/>
      <c r="AP89" s="195"/>
      <c r="AQ89" s="91"/>
      <c r="AS89" s="92">
        <f>'02 - SO 02 Čerpací vrt HV 3'!M28</f>
        <v>0</v>
      </c>
      <c r="AT89" s="93">
        <f t="shared" si="1"/>
        <v>0</v>
      </c>
      <c r="AU89" s="94">
        <f>'02 - SO 02 Čerpací vrt HV 3'!W119</f>
        <v>110.143946</v>
      </c>
      <c r="AV89" s="93">
        <f>'02 - SO 02 Čerpací vrt HV 3'!M32</f>
        <v>0</v>
      </c>
      <c r="AW89" s="93">
        <f>'02 - SO 02 Čerpací vrt HV 3'!M33</f>
        <v>0</v>
      </c>
      <c r="AX89" s="93">
        <f>'02 - SO 02 Čerpací vrt HV 3'!M34</f>
        <v>0</v>
      </c>
      <c r="AY89" s="93">
        <f>'02 - SO 02 Čerpací vrt HV 3'!M35</f>
        <v>0</v>
      </c>
      <c r="AZ89" s="93">
        <f>'02 - SO 02 Čerpací vrt HV 3'!H32</f>
        <v>0</v>
      </c>
      <c r="BA89" s="93">
        <f>'02 - SO 02 Čerpací vrt HV 3'!H33</f>
        <v>0</v>
      </c>
      <c r="BB89" s="93">
        <f>'02 - SO 02 Čerpací vrt HV 3'!H34</f>
        <v>0</v>
      </c>
      <c r="BC89" s="93">
        <f>'02 - SO 02 Čerpací vrt HV 3'!H35</f>
        <v>0</v>
      </c>
      <c r="BD89" s="95">
        <f>'02 - SO 02 Čerpací vrt HV 3'!H36</f>
        <v>0</v>
      </c>
      <c r="BT89" s="96" t="s">
        <v>79</v>
      </c>
      <c r="BV89" s="96" t="s">
        <v>73</v>
      </c>
      <c r="BW89" s="96" t="s">
        <v>83</v>
      </c>
      <c r="BX89" s="96" t="s">
        <v>74</v>
      </c>
    </row>
    <row r="90" spans="1:76" s="5" customFormat="1" ht="31.5" customHeight="1">
      <c r="A90" s="87" t="s">
        <v>76</v>
      </c>
      <c r="B90" s="88"/>
      <c r="C90" s="89"/>
      <c r="D90" s="186" t="s">
        <v>84</v>
      </c>
      <c r="E90" s="186"/>
      <c r="F90" s="186"/>
      <c r="G90" s="186"/>
      <c r="H90" s="186"/>
      <c r="I90" s="90"/>
      <c r="J90" s="186" t="s">
        <v>85</v>
      </c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94">
        <f>'03 - SO 03 Přípojka NN pr...'!M30</f>
        <v>0</v>
      </c>
      <c r="AH90" s="195"/>
      <c r="AI90" s="195"/>
      <c r="AJ90" s="195"/>
      <c r="AK90" s="195"/>
      <c r="AL90" s="195"/>
      <c r="AM90" s="195"/>
      <c r="AN90" s="194">
        <f t="shared" si="0"/>
        <v>0</v>
      </c>
      <c r="AO90" s="195"/>
      <c r="AP90" s="195"/>
      <c r="AQ90" s="91"/>
      <c r="AS90" s="92">
        <f>'03 - SO 03 Přípojka NN pr...'!M28</f>
        <v>0</v>
      </c>
      <c r="AT90" s="93">
        <f t="shared" si="1"/>
        <v>0</v>
      </c>
      <c r="AU90" s="94">
        <f>'03 - SO 03 Přípojka NN pr...'!W114</f>
        <v>0</v>
      </c>
      <c r="AV90" s="93">
        <f>'03 - SO 03 Přípojka NN pr...'!M32</f>
        <v>0</v>
      </c>
      <c r="AW90" s="93">
        <f>'03 - SO 03 Přípojka NN pr...'!M33</f>
        <v>0</v>
      </c>
      <c r="AX90" s="93">
        <f>'03 - SO 03 Přípojka NN pr...'!M34</f>
        <v>0</v>
      </c>
      <c r="AY90" s="93">
        <f>'03 - SO 03 Přípojka NN pr...'!M35</f>
        <v>0</v>
      </c>
      <c r="AZ90" s="93">
        <f>'03 - SO 03 Přípojka NN pr...'!H32</f>
        <v>0</v>
      </c>
      <c r="BA90" s="93">
        <f>'03 - SO 03 Přípojka NN pr...'!H33</f>
        <v>0</v>
      </c>
      <c r="BB90" s="93">
        <f>'03 - SO 03 Přípojka NN pr...'!H34</f>
        <v>0</v>
      </c>
      <c r="BC90" s="93">
        <f>'03 - SO 03 Přípojka NN pr...'!H35</f>
        <v>0</v>
      </c>
      <c r="BD90" s="95">
        <f>'03 - SO 03 Přípojka NN pr...'!H36</f>
        <v>0</v>
      </c>
      <c r="BT90" s="96" t="s">
        <v>79</v>
      </c>
      <c r="BV90" s="96" t="s">
        <v>73</v>
      </c>
      <c r="BW90" s="96" t="s">
        <v>86</v>
      </c>
      <c r="BX90" s="96" t="s">
        <v>74</v>
      </c>
    </row>
    <row r="91" spans="1:76" s="5" customFormat="1" ht="16.5" customHeight="1">
      <c r="A91" s="87" t="s">
        <v>76</v>
      </c>
      <c r="B91" s="88"/>
      <c r="C91" s="89"/>
      <c r="D91" s="186" t="s">
        <v>87</v>
      </c>
      <c r="E91" s="186"/>
      <c r="F91" s="186"/>
      <c r="G91" s="186"/>
      <c r="H91" s="186"/>
      <c r="I91" s="90"/>
      <c r="J91" s="186" t="s">
        <v>88</v>
      </c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94">
        <f>'51 - PS 01 Technologie vr...'!M30</f>
        <v>0</v>
      </c>
      <c r="AH91" s="195"/>
      <c r="AI91" s="195"/>
      <c r="AJ91" s="195"/>
      <c r="AK91" s="195"/>
      <c r="AL91" s="195"/>
      <c r="AM91" s="195"/>
      <c r="AN91" s="194">
        <f t="shared" si="0"/>
        <v>0</v>
      </c>
      <c r="AO91" s="195"/>
      <c r="AP91" s="195"/>
      <c r="AQ91" s="91"/>
      <c r="AS91" s="92">
        <f>'51 - PS 01 Technologie vr...'!M28</f>
        <v>0</v>
      </c>
      <c r="AT91" s="93">
        <f t="shared" si="1"/>
        <v>0</v>
      </c>
      <c r="AU91" s="94">
        <f>'51 - PS 01 Technologie vr...'!W112</f>
        <v>0</v>
      </c>
      <c r="AV91" s="93">
        <f>'51 - PS 01 Technologie vr...'!M32</f>
        <v>0</v>
      </c>
      <c r="AW91" s="93">
        <f>'51 - PS 01 Technologie vr...'!M33</f>
        <v>0</v>
      </c>
      <c r="AX91" s="93">
        <f>'51 - PS 01 Technologie vr...'!M34</f>
        <v>0</v>
      </c>
      <c r="AY91" s="93">
        <f>'51 - PS 01 Technologie vr...'!M35</f>
        <v>0</v>
      </c>
      <c r="AZ91" s="93">
        <f>'51 - PS 01 Technologie vr...'!H32</f>
        <v>0</v>
      </c>
      <c r="BA91" s="93">
        <f>'51 - PS 01 Technologie vr...'!H33</f>
        <v>0</v>
      </c>
      <c r="BB91" s="93">
        <f>'51 - PS 01 Technologie vr...'!H34</f>
        <v>0</v>
      </c>
      <c r="BC91" s="93">
        <f>'51 - PS 01 Technologie vr...'!H35</f>
        <v>0</v>
      </c>
      <c r="BD91" s="95">
        <f>'51 - PS 01 Technologie vr...'!H36</f>
        <v>0</v>
      </c>
      <c r="BT91" s="96" t="s">
        <v>79</v>
      </c>
      <c r="BV91" s="96" t="s">
        <v>73</v>
      </c>
      <c r="BW91" s="96" t="s">
        <v>89</v>
      </c>
      <c r="BX91" s="96" t="s">
        <v>74</v>
      </c>
    </row>
    <row r="92" spans="1:76" s="5" customFormat="1" ht="31.5" customHeight="1">
      <c r="A92" s="87" t="s">
        <v>76</v>
      </c>
      <c r="B92" s="88"/>
      <c r="C92" s="89"/>
      <c r="D92" s="186" t="s">
        <v>90</v>
      </c>
      <c r="E92" s="186"/>
      <c r="F92" s="186"/>
      <c r="G92" s="186"/>
      <c r="H92" s="186"/>
      <c r="I92" s="90"/>
      <c r="J92" s="186" t="s">
        <v>91</v>
      </c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94">
        <f>'52 - PS 02 Motorový rozvo...'!M30</f>
        <v>0</v>
      </c>
      <c r="AH92" s="195"/>
      <c r="AI92" s="195"/>
      <c r="AJ92" s="195"/>
      <c r="AK92" s="195"/>
      <c r="AL92" s="195"/>
      <c r="AM92" s="195"/>
      <c r="AN92" s="194">
        <f t="shared" si="0"/>
        <v>0</v>
      </c>
      <c r="AO92" s="195"/>
      <c r="AP92" s="195"/>
      <c r="AQ92" s="91"/>
      <c r="AS92" s="92">
        <f>'52 - PS 02 Motorový rozvo...'!M28</f>
        <v>0</v>
      </c>
      <c r="AT92" s="93">
        <f t="shared" si="1"/>
        <v>0</v>
      </c>
      <c r="AU92" s="94">
        <f>'52 - PS 02 Motorový rozvo...'!W118</f>
        <v>0</v>
      </c>
      <c r="AV92" s="93">
        <f>'52 - PS 02 Motorový rozvo...'!M32</f>
        <v>0</v>
      </c>
      <c r="AW92" s="93">
        <f>'52 - PS 02 Motorový rozvo...'!M33</f>
        <v>0</v>
      </c>
      <c r="AX92" s="93">
        <f>'52 - PS 02 Motorový rozvo...'!M34</f>
        <v>0</v>
      </c>
      <c r="AY92" s="93">
        <f>'52 - PS 02 Motorový rozvo...'!M35</f>
        <v>0</v>
      </c>
      <c r="AZ92" s="93">
        <f>'52 - PS 02 Motorový rozvo...'!H32</f>
        <v>0</v>
      </c>
      <c r="BA92" s="93">
        <f>'52 - PS 02 Motorový rozvo...'!H33</f>
        <v>0</v>
      </c>
      <c r="BB92" s="93">
        <f>'52 - PS 02 Motorový rozvo...'!H34</f>
        <v>0</v>
      </c>
      <c r="BC92" s="93">
        <f>'52 - PS 02 Motorový rozvo...'!H35</f>
        <v>0</v>
      </c>
      <c r="BD92" s="95">
        <f>'52 - PS 02 Motorový rozvo...'!H36</f>
        <v>0</v>
      </c>
      <c r="BT92" s="96" t="s">
        <v>79</v>
      </c>
      <c r="BV92" s="96" t="s">
        <v>73</v>
      </c>
      <c r="BW92" s="96" t="s">
        <v>92</v>
      </c>
      <c r="BX92" s="96" t="s">
        <v>74</v>
      </c>
    </row>
    <row r="93" spans="1:76" s="5" customFormat="1" ht="16.5" customHeight="1">
      <c r="A93" s="87" t="s">
        <v>76</v>
      </c>
      <c r="B93" s="88"/>
      <c r="C93" s="89"/>
      <c r="D93" s="186" t="s">
        <v>93</v>
      </c>
      <c r="E93" s="186"/>
      <c r="F93" s="186"/>
      <c r="G93" s="186"/>
      <c r="H93" s="186"/>
      <c r="I93" s="90"/>
      <c r="J93" s="186" t="s">
        <v>94</v>
      </c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94">
        <f>'53 - PS 03 Přenosový kabel'!M30</f>
        <v>0</v>
      </c>
      <c r="AH93" s="195"/>
      <c r="AI93" s="195"/>
      <c r="AJ93" s="195"/>
      <c r="AK93" s="195"/>
      <c r="AL93" s="195"/>
      <c r="AM93" s="195"/>
      <c r="AN93" s="194">
        <f t="shared" si="0"/>
        <v>0</v>
      </c>
      <c r="AO93" s="195"/>
      <c r="AP93" s="195"/>
      <c r="AQ93" s="91"/>
      <c r="AS93" s="92">
        <f>'53 - PS 03 Přenosový kabel'!M28</f>
        <v>0</v>
      </c>
      <c r="AT93" s="93">
        <f t="shared" si="1"/>
        <v>0</v>
      </c>
      <c r="AU93" s="94">
        <f>'53 - PS 03 Přenosový kabel'!W110</f>
        <v>0</v>
      </c>
      <c r="AV93" s="93">
        <f>'53 - PS 03 Přenosový kabel'!M32</f>
        <v>0</v>
      </c>
      <c r="AW93" s="93">
        <f>'53 - PS 03 Přenosový kabel'!M33</f>
        <v>0</v>
      </c>
      <c r="AX93" s="93">
        <f>'53 - PS 03 Přenosový kabel'!M34</f>
        <v>0</v>
      </c>
      <c r="AY93" s="93">
        <f>'53 - PS 03 Přenosový kabel'!M35</f>
        <v>0</v>
      </c>
      <c r="AZ93" s="93">
        <f>'53 - PS 03 Přenosový kabel'!H32</f>
        <v>0</v>
      </c>
      <c r="BA93" s="93">
        <f>'53 - PS 03 Přenosový kabel'!H33</f>
        <v>0</v>
      </c>
      <c r="BB93" s="93">
        <f>'53 - PS 03 Přenosový kabel'!H34</f>
        <v>0</v>
      </c>
      <c r="BC93" s="93">
        <f>'53 - PS 03 Přenosový kabel'!H35</f>
        <v>0</v>
      </c>
      <c r="BD93" s="95">
        <f>'53 - PS 03 Přenosový kabel'!H36</f>
        <v>0</v>
      </c>
      <c r="BT93" s="96" t="s">
        <v>79</v>
      </c>
      <c r="BV93" s="96" t="s">
        <v>73</v>
      </c>
      <c r="BW93" s="96" t="s">
        <v>95</v>
      </c>
      <c r="BX93" s="96" t="s">
        <v>74</v>
      </c>
    </row>
    <row r="94" spans="1:76" s="5" customFormat="1" ht="31.5" customHeight="1">
      <c r="A94" s="87" t="s">
        <v>76</v>
      </c>
      <c r="B94" s="88"/>
      <c r="C94" s="89"/>
      <c r="D94" s="186" t="s">
        <v>96</v>
      </c>
      <c r="E94" s="186"/>
      <c r="F94" s="186"/>
      <c r="G94" s="186"/>
      <c r="H94" s="186"/>
      <c r="I94" s="90"/>
      <c r="J94" s="186" t="s">
        <v>97</v>
      </c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94">
        <f>'54 - PS 04 Úpravy technol...'!M30</f>
        <v>0</v>
      </c>
      <c r="AH94" s="195"/>
      <c r="AI94" s="195"/>
      <c r="AJ94" s="195"/>
      <c r="AK94" s="195"/>
      <c r="AL94" s="195"/>
      <c r="AM94" s="195"/>
      <c r="AN94" s="194">
        <f t="shared" si="0"/>
        <v>0</v>
      </c>
      <c r="AO94" s="195"/>
      <c r="AP94" s="195"/>
      <c r="AQ94" s="91"/>
      <c r="AS94" s="92">
        <f>'54 - PS 04 Úpravy technol...'!M28</f>
        <v>0</v>
      </c>
      <c r="AT94" s="93">
        <f t="shared" si="1"/>
        <v>0</v>
      </c>
      <c r="AU94" s="94">
        <f>'54 - PS 04 Úpravy technol...'!W121</f>
        <v>16.619797999999999</v>
      </c>
      <c r="AV94" s="93">
        <f>'54 - PS 04 Úpravy technol...'!M32</f>
        <v>0</v>
      </c>
      <c r="AW94" s="93">
        <f>'54 - PS 04 Úpravy technol...'!M33</f>
        <v>0</v>
      </c>
      <c r="AX94" s="93">
        <f>'54 - PS 04 Úpravy technol...'!M34</f>
        <v>0</v>
      </c>
      <c r="AY94" s="93">
        <f>'54 - PS 04 Úpravy technol...'!M35</f>
        <v>0</v>
      </c>
      <c r="AZ94" s="93">
        <f>'54 - PS 04 Úpravy technol...'!H32</f>
        <v>0</v>
      </c>
      <c r="BA94" s="93">
        <f>'54 - PS 04 Úpravy technol...'!H33</f>
        <v>0</v>
      </c>
      <c r="BB94" s="93">
        <f>'54 - PS 04 Úpravy technol...'!H34</f>
        <v>0</v>
      </c>
      <c r="BC94" s="93">
        <f>'54 - PS 04 Úpravy technol...'!H35</f>
        <v>0</v>
      </c>
      <c r="BD94" s="95">
        <f>'54 - PS 04 Úpravy technol...'!H36</f>
        <v>0</v>
      </c>
      <c r="BT94" s="96" t="s">
        <v>79</v>
      </c>
      <c r="BV94" s="96" t="s">
        <v>73</v>
      </c>
      <c r="BW94" s="96" t="s">
        <v>98</v>
      </c>
      <c r="BX94" s="96" t="s">
        <v>74</v>
      </c>
    </row>
    <row r="95" spans="1:76" s="5" customFormat="1" ht="16.5" customHeight="1">
      <c r="A95" s="87" t="s">
        <v>76</v>
      </c>
      <c r="B95" s="88"/>
      <c r="C95" s="89"/>
      <c r="D95" s="186" t="s">
        <v>99</v>
      </c>
      <c r="E95" s="186"/>
      <c r="F95" s="186"/>
      <c r="G95" s="186"/>
      <c r="H95" s="186"/>
      <c r="I95" s="90"/>
      <c r="J95" s="186" t="s">
        <v>100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94">
        <f>'55 - PS 05 Řídící systém ...'!M30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91"/>
      <c r="AS95" s="92">
        <f>'55 - PS 05 Řídící systém ...'!M28</f>
        <v>0</v>
      </c>
      <c r="AT95" s="93">
        <f t="shared" si="1"/>
        <v>0</v>
      </c>
      <c r="AU95" s="94">
        <f>'55 - PS 05 Řídící systém ...'!W120</f>
        <v>0</v>
      </c>
      <c r="AV95" s="93">
        <f>'55 - PS 05 Řídící systém ...'!M32</f>
        <v>0</v>
      </c>
      <c r="AW95" s="93">
        <f>'55 - PS 05 Řídící systém ...'!M33</f>
        <v>0</v>
      </c>
      <c r="AX95" s="93">
        <f>'55 - PS 05 Řídící systém ...'!M34</f>
        <v>0</v>
      </c>
      <c r="AY95" s="93">
        <f>'55 - PS 05 Řídící systém ...'!M35</f>
        <v>0</v>
      </c>
      <c r="AZ95" s="93">
        <f>'55 - PS 05 Řídící systém ...'!H32</f>
        <v>0</v>
      </c>
      <c r="BA95" s="93">
        <f>'55 - PS 05 Řídící systém ...'!H33</f>
        <v>0</v>
      </c>
      <c r="BB95" s="93">
        <f>'55 - PS 05 Řídící systém ...'!H34</f>
        <v>0</v>
      </c>
      <c r="BC95" s="93">
        <f>'55 - PS 05 Řídící systém ...'!H35</f>
        <v>0</v>
      </c>
      <c r="BD95" s="95">
        <f>'55 - PS 05 Řídící systém ...'!H36</f>
        <v>0</v>
      </c>
      <c r="BT95" s="96" t="s">
        <v>79</v>
      </c>
      <c r="BV95" s="96" t="s">
        <v>73</v>
      </c>
      <c r="BW95" s="96" t="s">
        <v>101</v>
      </c>
      <c r="BX95" s="96" t="s">
        <v>74</v>
      </c>
    </row>
    <row r="96" spans="1:76" s="5" customFormat="1" ht="16.5" customHeight="1">
      <c r="A96" s="87" t="s">
        <v>76</v>
      </c>
      <c r="B96" s="88"/>
      <c r="C96" s="89"/>
      <c r="D96" s="186" t="s">
        <v>102</v>
      </c>
      <c r="E96" s="186"/>
      <c r="F96" s="186"/>
      <c r="G96" s="186"/>
      <c r="H96" s="186"/>
      <c r="I96" s="90"/>
      <c r="J96" s="186" t="s">
        <v>103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94">
        <f>'101 - VON'!M30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91"/>
      <c r="AS96" s="97">
        <f>'101 - VON'!M28</f>
        <v>0</v>
      </c>
      <c r="AT96" s="98">
        <f t="shared" si="1"/>
        <v>0</v>
      </c>
      <c r="AU96" s="99">
        <f>'101 - VON'!W110</f>
        <v>0</v>
      </c>
      <c r="AV96" s="98">
        <f>'101 - VON'!M32</f>
        <v>0</v>
      </c>
      <c r="AW96" s="98">
        <f>'101 - VON'!M33</f>
        <v>0</v>
      </c>
      <c r="AX96" s="98">
        <f>'101 - VON'!M34</f>
        <v>0</v>
      </c>
      <c r="AY96" s="98">
        <f>'101 - VON'!M35</f>
        <v>0</v>
      </c>
      <c r="AZ96" s="98">
        <f>'101 - VON'!H32</f>
        <v>0</v>
      </c>
      <c r="BA96" s="98">
        <f>'101 - VON'!H33</f>
        <v>0</v>
      </c>
      <c r="BB96" s="98">
        <f>'101 - VON'!H34</f>
        <v>0</v>
      </c>
      <c r="BC96" s="98">
        <f>'101 - VON'!H35</f>
        <v>0</v>
      </c>
      <c r="BD96" s="100">
        <f>'101 - VON'!H36</f>
        <v>0</v>
      </c>
      <c r="BT96" s="96" t="s">
        <v>79</v>
      </c>
      <c r="BV96" s="96" t="s">
        <v>73</v>
      </c>
      <c r="BW96" s="96" t="s">
        <v>104</v>
      </c>
      <c r="BX96" s="96" t="s">
        <v>74</v>
      </c>
    </row>
    <row r="97" spans="2:48">
      <c r="B97" s="25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6"/>
    </row>
    <row r="98" spans="2:48" s="1" customFormat="1" ht="30" customHeight="1">
      <c r="B98" s="34"/>
      <c r="C98" s="79" t="s">
        <v>105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181">
        <v>0</v>
      </c>
      <c r="AH98" s="181"/>
      <c r="AI98" s="181"/>
      <c r="AJ98" s="181"/>
      <c r="AK98" s="181"/>
      <c r="AL98" s="181"/>
      <c r="AM98" s="181"/>
      <c r="AN98" s="181">
        <v>0</v>
      </c>
      <c r="AO98" s="181"/>
      <c r="AP98" s="181"/>
      <c r="AQ98" s="36"/>
      <c r="AS98" s="75" t="s">
        <v>106</v>
      </c>
      <c r="AT98" s="76" t="s">
        <v>107</v>
      </c>
      <c r="AU98" s="76" t="s">
        <v>35</v>
      </c>
      <c r="AV98" s="77" t="s">
        <v>58</v>
      </c>
    </row>
    <row r="99" spans="2:48" s="1" customFormat="1" ht="10.9" customHeigh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6"/>
      <c r="AS99" s="101"/>
      <c r="AT99" s="55"/>
      <c r="AU99" s="55"/>
      <c r="AV99" s="57"/>
    </row>
    <row r="100" spans="2:48" s="1" customFormat="1" ht="30" customHeight="1">
      <c r="B100" s="34"/>
      <c r="C100" s="102" t="s">
        <v>108</v>
      </c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82">
        <f>ROUND(AG87+AG98,2)</f>
        <v>0</v>
      </c>
      <c r="AH100" s="182"/>
      <c r="AI100" s="182"/>
      <c r="AJ100" s="182"/>
      <c r="AK100" s="182"/>
      <c r="AL100" s="182"/>
      <c r="AM100" s="182"/>
      <c r="AN100" s="182">
        <f>AN87+AN98</f>
        <v>0</v>
      </c>
      <c r="AO100" s="182"/>
      <c r="AP100" s="182"/>
      <c r="AQ100" s="36"/>
    </row>
    <row r="101" spans="2:48" s="1" customFormat="1" ht="6.95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60"/>
    </row>
  </sheetData>
  <mergeCells count="77">
    <mergeCell ref="AR2:BE2"/>
    <mergeCell ref="L35:O35"/>
    <mergeCell ref="L33:O33"/>
    <mergeCell ref="L31:O31"/>
    <mergeCell ref="L32:O32"/>
    <mergeCell ref="L34:O34"/>
    <mergeCell ref="AN91:AP91"/>
    <mergeCell ref="AN92:AP92"/>
    <mergeCell ref="AN94:AP94"/>
    <mergeCell ref="C2:AP2"/>
    <mergeCell ref="C4:AP4"/>
    <mergeCell ref="K5:AO5"/>
    <mergeCell ref="K6:AO6"/>
    <mergeCell ref="AN96:AP96"/>
    <mergeCell ref="AN87:AP87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AK34:AO34"/>
    <mergeCell ref="W35:AE35"/>
    <mergeCell ref="AK35:AO35"/>
    <mergeCell ref="X37:AB37"/>
    <mergeCell ref="AK37:AO37"/>
    <mergeCell ref="J88:AF88"/>
    <mergeCell ref="D95:H95"/>
    <mergeCell ref="D94:H94"/>
    <mergeCell ref="D88:H88"/>
    <mergeCell ref="D89:H89"/>
    <mergeCell ref="D90:H90"/>
    <mergeCell ref="D91:H91"/>
    <mergeCell ref="D92:H92"/>
    <mergeCell ref="D93:H93"/>
    <mergeCell ref="C76:AP76"/>
    <mergeCell ref="L78:AO78"/>
    <mergeCell ref="AN95:AP95"/>
    <mergeCell ref="AN93:AP93"/>
    <mergeCell ref="AN90:AP90"/>
    <mergeCell ref="D96:H96"/>
    <mergeCell ref="AM82:AP82"/>
    <mergeCell ref="AS82:AT84"/>
    <mergeCell ref="AM83:AP83"/>
    <mergeCell ref="AN85:AP85"/>
    <mergeCell ref="AN89:AP89"/>
    <mergeCell ref="AN88:AP88"/>
    <mergeCell ref="AG88:AM88"/>
    <mergeCell ref="AG89:AM89"/>
    <mergeCell ref="AG90:AM90"/>
    <mergeCell ref="AG91:AM91"/>
    <mergeCell ref="AG92:AM92"/>
    <mergeCell ref="AG93:AM93"/>
    <mergeCell ref="AG94:AM94"/>
    <mergeCell ref="AG95:AM95"/>
    <mergeCell ref="AG96:AM96"/>
    <mergeCell ref="AG98:AM98"/>
    <mergeCell ref="AN98:AP98"/>
    <mergeCell ref="AG100:AM100"/>
    <mergeCell ref="AN100:AP100"/>
    <mergeCell ref="C85:G85"/>
    <mergeCell ref="I85:AF85"/>
    <mergeCell ref="AG85:AM85"/>
    <mergeCell ref="J89:AF89"/>
    <mergeCell ref="J90:AF90"/>
    <mergeCell ref="J91:AF91"/>
    <mergeCell ref="J92:AF92"/>
    <mergeCell ref="J93:AF93"/>
    <mergeCell ref="J94:AF94"/>
    <mergeCell ref="J95:AF95"/>
    <mergeCell ref="J96:AF96"/>
    <mergeCell ref="AG87:AM87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01 - SO 01 Výtlečný řad z...'!C2" display="/" xr:uid="{00000000-0004-0000-0000-000002000000}"/>
    <hyperlink ref="A89" location="'02 - SO 02 Čerpací vrt HV 3'!C2" display="/" xr:uid="{00000000-0004-0000-0000-000003000000}"/>
    <hyperlink ref="A90" location="'03 - SO 03 Přípojka NN pr...'!C2" display="/" xr:uid="{00000000-0004-0000-0000-000004000000}"/>
    <hyperlink ref="A91" location="'51 - PS 01 Technologie vr...'!C2" display="/" xr:uid="{00000000-0004-0000-0000-000005000000}"/>
    <hyperlink ref="A92" location="'52 - PS 02 Motorový rozvo...'!C2" display="/" xr:uid="{00000000-0004-0000-0000-000006000000}"/>
    <hyperlink ref="A93" location="'53 - PS 03 Přenosový kabel'!C2" display="/" xr:uid="{00000000-0004-0000-0000-000007000000}"/>
    <hyperlink ref="A94" location="'54 - PS 04 Úpravy technol...'!C2" display="/" xr:uid="{00000000-0004-0000-0000-000008000000}"/>
    <hyperlink ref="A95" location="'55 - PS 05 Řídící systém ...'!C2" display="/" xr:uid="{00000000-0004-0000-0000-000009000000}"/>
    <hyperlink ref="A96" location="'101 - VON'!C2" display="/" xr:uid="{00000000-0004-0000-0000-00000A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N117"/>
  <sheetViews>
    <sheetView showGridLines="0" workbookViewId="0">
      <pane ySplit="1" topLeftCell="A94" activePane="bottomLeft" state="frozen"/>
      <selection pane="bottomLeft" activeCell="D122" sqref="D12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104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1317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N91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ROUND((SUM(BE91:BE92)+SUM(BE110:BE116)), 2)</f>
        <v>0</v>
      </c>
      <c r="I32" s="232"/>
      <c r="J32" s="232"/>
      <c r="K32" s="35"/>
      <c r="L32" s="35"/>
      <c r="M32" s="247">
        <f>ROUND(ROUND((SUM(BE91:BE92)+SUM(BE110:BE116)),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ROUND((SUM(BF91:BF92)+SUM(BF110:BF116)), 2)</f>
        <v>0</v>
      </c>
      <c r="I33" s="232"/>
      <c r="J33" s="232"/>
      <c r="K33" s="35"/>
      <c r="L33" s="35"/>
      <c r="M33" s="247">
        <f>ROUND(ROUND((SUM(BF91:BF92)+SUM(BF110:BF116)),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ROUND((SUM(BG91:BG92)+SUM(BG110:BG116)),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ROUND((SUM(BH91:BH92)+SUM(BH110:BH116)),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ROUND((SUM(BI91:BI92)+SUM(BI110:BI116)),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101 - VON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N110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1318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N111</f>
        <v>0</v>
      </c>
      <c r="O89" s="239"/>
      <c r="P89" s="239"/>
      <c r="Q89" s="239"/>
      <c r="R89" s="115"/>
    </row>
    <row r="90" spans="2:47" s="1" customFormat="1" ht="21.75" customHeight="1"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/>
    </row>
    <row r="91" spans="2:47" s="1" customFormat="1" ht="29.25" customHeight="1">
      <c r="B91" s="34"/>
      <c r="C91" s="111" t="s">
        <v>131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238">
        <v>0</v>
      </c>
      <c r="O91" s="242"/>
      <c r="P91" s="242"/>
      <c r="Q91" s="242"/>
      <c r="R91" s="36"/>
      <c r="T91" s="120"/>
      <c r="U91" s="121" t="s">
        <v>35</v>
      </c>
    </row>
    <row r="92" spans="2:47" s="1" customFormat="1" ht="18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47" s="1" customFormat="1" ht="29.25" customHeight="1">
      <c r="B93" s="34"/>
      <c r="C93" s="102" t="s">
        <v>108</v>
      </c>
      <c r="D93" s="103"/>
      <c r="E93" s="103"/>
      <c r="F93" s="103"/>
      <c r="G93" s="103"/>
      <c r="H93" s="103"/>
      <c r="I93" s="103"/>
      <c r="J93" s="103"/>
      <c r="K93" s="103"/>
      <c r="L93" s="182">
        <f>ROUND(SUM(N88+N91),2)</f>
        <v>0</v>
      </c>
      <c r="M93" s="182"/>
      <c r="N93" s="182"/>
      <c r="O93" s="182"/>
      <c r="P93" s="182"/>
      <c r="Q93" s="182"/>
      <c r="R93" s="36"/>
    </row>
    <row r="94" spans="2:47" s="1" customFormat="1" ht="6.95" customHeight="1"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60"/>
    </row>
    <row r="98" spans="2:65" s="1" customFormat="1" ht="6.95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3"/>
    </row>
    <row r="99" spans="2:65" s="1" customFormat="1" ht="36.950000000000003" customHeight="1">
      <c r="B99" s="34"/>
      <c r="C99" s="200" t="s">
        <v>132</v>
      </c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36"/>
    </row>
    <row r="100" spans="2:65" s="1" customFormat="1" ht="6.95" customHeigh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30" customHeight="1">
      <c r="B101" s="34"/>
      <c r="C101" s="31" t="s">
        <v>17</v>
      </c>
      <c r="D101" s="35"/>
      <c r="E101" s="35"/>
      <c r="F101" s="233" t="str">
        <f>F6</f>
        <v>Napojení nového vrtu HV 3 na úpravnu vody, Lysá nad Labem</v>
      </c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35"/>
      <c r="R101" s="36"/>
    </row>
    <row r="102" spans="2:65" s="1" customFormat="1" ht="36.950000000000003" customHeight="1">
      <c r="B102" s="34"/>
      <c r="C102" s="68" t="s">
        <v>116</v>
      </c>
      <c r="D102" s="35"/>
      <c r="E102" s="35"/>
      <c r="F102" s="202" t="str">
        <f>F7</f>
        <v>101 - VON</v>
      </c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35"/>
      <c r="R102" s="36"/>
    </row>
    <row r="103" spans="2:65" s="1" customFormat="1" ht="6.95" customHeight="1"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/>
    </row>
    <row r="104" spans="2:65" s="1" customFormat="1" ht="18" customHeight="1">
      <c r="B104" s="34"/>
      <c r="C104" s="31" t="s">
        <v>21</v>
      </c>
      <c r="D104" s="35"/>
      <c r="E104" s="35"/>
      <c r="F104" s="29" t="str">
        <f>F9</f>
        <v xml:space="preserve"> </v>
      </c>
      <c r="G104" s="35"/>
      <c r="H104" s="35"/>
      <c r="I104" s="35"/>
      <c r="J104" s="35"/>
      <c r="K104" s="31" t="s">
        <v>23</v>
      </c>
      <c r="L104" s="35"/>
      <c r="M104" s="235">
        <f>IF(O9="","",O9)</f>
        <v>43320</v>
      </c>
      <c r="N104" s="235"/>
      <c r="O104" s="235"/>
      <c r="P104" s="235"/>
      <c r="Q104" s="35"/>
      <c r="R104" s="36"/>
    </row>
    <row r="105" spans="2:65" s="1" customFormat="1" ht="6.95" customHeigh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15">
      <c r="B106" s="34"/>
      <c r="C106" s="31" t="s">
        <v>24</v>
      </c>
      <c r="D106" s="35"/>
      <c r="E106" s="35"/>
      <c r="F106" s="29" t="str">
        <f>E12</f>
        <v xml:space="preserve"> </v>
      </c>
      <c r="G106" s="35"/>
      <c r="H106" s="35"/>
      <c r="I106" s="35"/>
      <c r="J106" s="35"/>
      <c r="K106" s="31" t="s">
        <v>28</v>
      </c>
      <c r="L106" s="35"/>
      <c r="M106" s="213" t="str">
        <f>E18</f>
        <v xml:space="preserve"> </v>
      </c>
      <c r="N106" s="213"/>
      <c r="O106" s="213"/>
      <c r="P106" s="213"/>
      <c r="Q106" s="213"/>
      <c r="R106" s="36"/>
    </row>
    <row r="107" spans="2:65" s="1" customFormat="1" ht="14.45" customHeight="1">
      <c r="B107" s="34"/>
      <c r="C107" s="31" t="s">
        <v>27</v>
      </c>
      <c r="D107" s="35"/>
      <c r="E107" s="35"/>
      <c r="F107" s="29" t="str">
        <f>IF(E15="","",E15)</f>
        <v xml:space="preserve"> </v>
      </c>
      <c r="G107" s="35"/>
      <c r="H107" s="35"/>
      <c r="I107" s="35"/>
      <c r="J107" s="35"/>
      <c r="K107" s="31" t="s">
        <v>30</v>
      </c>
      <c r="L107" s="35"/>
      <c r="M107" s="213" t="str">
        <f>E21</f>
        <v xml:space="preserve"> </v>
      </c>
      <c r="N107" s="213"/>
      <c r="O107" s="213"/>
      <c r="P107" s="213"/>
      <c r="Q107" s="213"/>
      <c r="R107" s="36"/>
    </row>
    <row r="108" spans="2:65" s="1" customFormat="1" ht="10.35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8" customFormat="1" ht="29.25" customHeight="1">
      <c r="B109" s="122"/>
      <c r="C109" s="123" t="s">
        <v>133</v>
      </c>
      <c r="D109" s="124" t="s">
        <v>134</v>
      </c>
      <c r="E109" s="124" t="s">
        <v>53</v>
      </c>
      <c r="F109" s="236" t="s">
        <v>135</v>
      </c>
      <c r="G109" s="236"/>
      <c r="H109" s="236"/>
      <c r="I109" s="236"/>
      <c r="J109" s="124" t="s">
        <v>136</v>
      </c>
      <c r="K109" s="124" t="s">
        <v>137</v>
      </c>
      <c r="L109" s="236" t="s">
        <v>138</v>
      </c>
      <c r="M109" s="236"/>
      <c r="N109" s="236" t="s">
        <v>122</v>
      </c>
      <c r="O109" s="236"/>
      <c r="P109" s="236"/>
      <c r="Q109" s="237"/>
      <c r="R109" s="125"/>
      <c r="T109" s="75" t="s">
        <v>139</v>
      </c>
      <c r="U109" s="76" t="s">
        <v>35</v>
      </c>
      <c r="V109" s="76" t="s">
        <v>140</v>
      </c>
      <c r="W109" s="76" t="s">
        <v>141</v>
      </c>
      <c r="X109" s="76" t="s">
        <v>142</v>
      </c>
      <c r="Y109" s="76" t="s">
        <v>143</v>
      </c>
      <c r="Z109" s="76" t="s">
        <v>144</v>
      </c>
      <c r="AA109" s="77" t="s">
        <v>145</v>
      </c>
    </row>
    <row r="110" spans="2:65" s="1" customFormat="1" ht="29.25" customHeight="1">
      <c r="B110" s="34"/>
      <c r="C110" s="79" t="s">
        <v>118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226">
        <f>BK110</f>
        <v>0</v>
      </c>
      <c r="O110" s="227"/>
      <c r="P110" s="227"/>
      <c r="Q110" s="227"/>
      <c r="R110" s="36"/>
      <c r="T110" s="78"/>
      <c r="U110" s="50"/>
      <c r="V110" s="50"/>
      <c r="W110" s="126">
        <f>W111</f>
        <v>0</v>
      </c>
      <c r="X110" s="50"/>
      <c r="Y110" s="126">
        <f>Y111</f>
        <v>0</v>
      </c>
      <c r="Z110" s="50"/>
      <c r="AA110" s="127">
        <f>AA111</f>
        <v>0</v>
      </c>
      <c r="AT110" s="21" t="s">
        <v>70</v>
      </c>
      <c r="AU110" s="21" t="s">
        <v>124</v>
      </c>
      <c r="BK110" s="128">
        <f>BK111</f>
        <v>0</v>
      </c>
    </row>
    <row r="111" spans="2:65" s="9" customFormat="1" ht="37.35" customHeight="1">
      <c r="B111" s="129"/>
      <c r="C111" s="130"/>
      <c r="D111" s="131" t="s">
        <v>1318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260">
        <f>BK111</f>
        <v>0</v>
      </c>
      <c r="O111" s="261"/>
      <c r="P111" s="261"/>
      <c r="Q111" s="261"/>
      <c r="R111" s="132"/>
      <c r="T111" s="133"/>
      <c r="U111" s="130"/>
      <c r="V111" s="130"/>
      <c r="W111" s="134">
        <f>SUM(W112:W116)</f>
        <v>0</v>
      </c>
      <c r="X111" s="130"/>
      <c r="Y111" s="134">
        <f>SUM(Y112:Y116)</f>
        <v>0</v>
      </c>
      <c r="Z111" s="130"/>
      <c r="AA111" s="135">
        <f>SUM(AA112:AA116)</f>
        <v>0</v>
      </c>
      <c r="AR111" s="136" t="s">
        <v>171</v>
      </c>
      <c r="AT111" s="137" t="s">
        <v>70</v>
      </c>
      <c r="AU111" s="137" t="s">
        <v>71</v>
      </c>
      <c r="AY111" s="136" t="s">
        <v>146</v>
      </c>
      <c r="BK111" s="138">
        <f>SUM(BK112:BK116)</f>
        <v>0</v>
      </c>
    </row>
    <row r="112" spans="2:65" s="1" customFormat="1" ht="16.5" customHeight="1">
      <c r="B112" s="140"/>
      <c r="C112" s="141" t="s">
        <v>79</v>
      </c>
      <c r="D112" s="141" t="s">
        <v>147</v>
      </c>
      <c r="E112" s="142" t="s">
        <v>1319</v>
      </c>
      <c r="F112" s="222" t="s">
        <v>1320</v>
      </c>
      <c r="G112" s="222"/>
      <c r="H112" s="222"/>
      <c r="I112" s="222"/>
      <c r="J112" s="143" t="s">
        <v>919</v>
      </c>
      <c r="K112" s="144">
        <v>1</v>
      </c>
      <c r="L112" s="225"/>
      <c r="M112" s="225"/>
      <c r="N112" s="225">
        <f>ROUND(L112*K112,2)</f>
        <v>0</v>
      </c>
      <c r="O112" s="225"/>
      <c r="P112" s="225"/>
      <c r="Q112" s="225"/>
      <c r="R112" s="145"/>
      <c r="T112" s="146" t="s">
        <v>5</v>
      </c>
      <c r="U112" s="43" t="s">
        <v>36</v>
      </c>
      <c r="V112" s="147">
        <v>0</v>
      </c>
      <c r="W112" s="147">
        <f>V112*K112</f>
        <v>0</v>
      </c>
      <c r="X112" s="147">
        <v>0</v>
      </c>
      <c r="Y112" s="147">
        <f>X112*K112</f>
        <v>0</v>
      </c>
      <c r="Z112" s="147">
        <v>0</v>
      </c>
      <c r="AA112" s="148">
        <f>Z112*K112</f>
        <v>0</v>
      </c>
      <c r="AR112" s="21" t="s">
        <v>151</v>
      </c>
      <c r="AT112" s="21" t="s">
        <v>147</v>
      </c>
      <c r="AU112" s="21" t="s">
        <v>79</v>
      </c>
      <c r="AY112" s="21" t="s">
        <v>146</v>
      </c>
      <c r="BE112" s="149">
        <f>IF(U112="základní",N112,0)</f>
        <v>0</v>
      </c>
      <c r="BF112" s="149">
        <f>IF(U112="snížená",N112,0)</f>
        <v>0</v>
      </c>
      <c r="BG112" s="149">
        <f>IF(U112="zákl. přenesená",N112,0)</f>
        <v>0</v>
      </c>
      <c r="BH112" s="149">
        <f>IF(U112="sníž. přenesená",N112,0)</f>
        <v>0</v>
      </c>
      <c r="BI112" s="149">
        <f>IF(U112="nulová",N112,0)</f>
        <v>0</v>
      </c>
      <c r="BJ112" s="21" t="s">
        <v>79</v>
      </c>
      <c r="BK112" s="149">
        <f>ROUND(L112*K112,2)</f>
        <v>0</v>
      </c>
      <c r="BL112" s="21" t="s">
        <v>151</v>
      </c>
      <c r="BM112" s="21" t="s">
        <v>1321</v>
      </c>
    </row>
    <row r="113" spans="2:65" s="1" customFormat="1" ht="25.5" customHeight="1">
      <c r="B113" s="140"/>
      <c r="C113" s="141" t="s">
        <v>114</v>
      </c>
      <c r="D113" s="141" t="s">
        <v>147</v>
      </c>
      <c r="E113" s="142" t="s">
        <v>1322</v>
      </c>
      <c r="F113" s="222" t="s">
        <v>1323</v>
      </c>
      <c r="G113" s="222"/>
      <c r="H113" s="222"/>
      <c r="I113" s="222"/>
      <c r="J113" s="143" t="s">
        <v>919</v>
      </c>
      <c r="K113" s="144">
        <v>1</v>
      </c>
      <c r="L113" s="225"/>
      <c r="M113" s="225"/>
      <c r="N113" s="225">
        <f>ROUND(L113*K113,2)</f>
        <v>0</v>
      </c>
      <c r="O113" s="225"/>
      <c r="P113" s="225"/>
      <c r="Q113" s="225"/>
      <c r="R113" s="145"/>
      <c r="T113" s="146" t="s">
        <v>5</v>
      </c>
      <c r="U113" s="43" t="s">
        <v>36</v>
      </c>
      <c r="V113" s="147">
        <v>0</v>
      </c>
      <c r="W113" s="147">
        <f>V113*K113</f>
        <v>0</v>
      </c>
      <c r="X113" s="147">
        <v>0</v>
      </c>
      <c r="Y113" s="147">
        <f>X113*K113</f>
        <v>0</v>
      </c>
      <c r="Z113" s="147">
        <v>0</v>
      </c>
      <c r="AA113" s="148">
        <f>Z113*K113</f>
        <v>0</v>
      </c>
      <c r="AR113" s="21" t="s">
        <v>151</v>
      </c>
      <c r="AT113" s="21" t="s">
        <v>147</v>
      </c>
      <c r="AU113" s="21" t="s">
        <v>79</v>
      </c>
      <c r="AY113" s="21" t="s">
        <v>146</v>
      </c>
      <c r="BE113" s="149">
        <f>IF(U113="základní",N113,0)</f>
        <v>0</v>
      </c>
      <c r="BF113" s="149">
        <f>IF(U113="snížená",N113,0)</f>
        <v>0</v>
      </c>
      <c r="BG113" s="149">
        <f>IF(U113="zákl. přenesená",N113,0)</f>
        <v>0</v>
      </c>
      <c r="BH113" s="149">
        <f>IF(U113="sníž. přenesená",N113,0)</f>
        <v>0</v>
      </c>
      <c r="BI113" s="149">
        <f>IF(U113="nulová",N113,0)</f>
        <v>0</v>
      </c>
      <c r="BJ113" s="21" t="s">
        <v>79</v>
      </c>
      <c r="BK113" s="149">
        <f>ROUND(L113*K113,2)</f>
        <v>0</v>
      </c>
      <c r="BL113" s="21" t="s">
        <v>151</v>
      </c>
      <c r="BM113" s="21" t="s">
        <v>1324</v>
      </c>
    </row>
    <row r="114" spans="2:65" s="1" customFormat="1" ht="25.5" customHeight="1">
      <c r="B114" s="140"/>
      <c r="C114" s="141" t="s">
        <v>161</v>
      </c>
      <c r="D114" s="141" t="s">
        <v>147</v>
      </c>
      <c r="E114" s="142" t="s">
        <v>1325</v>
      </c>
      <c r="F114" s="222" t="s">
        <v>1326</v>
      </c>
      <c r="G114" s="222"/>
      <c r="H114" s="222"/>
      <c r="I114" s="222"/>
      <c r="J114" s="143" t="s">
        <v>919</v>
      </c>
      <c r="K114" s="144">
        <v>1</v>
      </c>
      <c r="L114" s="225"/>
      <c r="M114" s="225"/>
      <c r="N114" s="225">
        <f>ROUND(L114*K114,2)</f>
        <v>0</v>
      </c>
      <c r="O114" s="225"/>
      <c r="P114" s="225"/>
      <c r="Q114" s="225"/>
      <c r="R114" s="145"/>
      <c r="T114" s="146" t="s">
        <v>5</v>
      </c>
      <c r="U114" s="43" t="s">
        <v>36</v>
      </c>
      <c r="V114" s="147">
        <v>0</v>
      </c>
      <c r="W114" s="147">
        <f>V114*K114</f>
        <v>0</v>
      </c>
      <c r="X114" s="147">
        <v>0</v>
      </c>
      <c r="Y114" s="147">
        <f>X114*K114</f>
        <v>0</v>
      </c>
      <c r="Z114" s="147">
        <v>0</v>
      </c>
      <c r="AA114" s="148">
        <f>Z114*K114</f>
        <v>0</v>
      </c>
      <c r="AR114" s="21" t="s">
        <v>151</v>
      </c>
      <c r="AT114" s="21" t="s">
        <v>147</v>
      </c>
      <c r="AU114" s="21" t="s">
        <v>79</v>
      </c>
      <c r="AY114" s="21" t="s">
        <v>146</v>
      </c>
      <c r="BE114" s="149">
        <f>IF(U114="základní",N114,0)</f>
        <v>0</v>
      </c>
      <c r="BF114" s="149">
        <f>IF(U114="snížená",N114,0)</f>
        <v>0</v>
      </c>
      <c r="BG114" s="149">
        <f>IF(U114="zákl. přenesená",N114,0)</f>
        <v>0</v>
      </c>
      <c r="BH114" s="149">
        <f>IF(U114="sníž. přenesená",N114,0)</f>
        <v>0</v>
      </c>
      <c r="BI114" s="149">
        <f>IF(U114="nulová",N114,0)</f>
        <v>0</v>
      </c>
      <c r="BJ114" s="21" t="s">
        <v>79</v>
      </c>
      <c r="BK114" s="149">
        <f>ROUND(L114*K114,2)</f>
        <v>0</v>
      </c>
      <c r="BL114" s="21" t="s">
        <v>151</v>
      </c>
      <c r="BM114" s="21" t="s">
        <v>1327</v>
      </c>
    </row>
    <row r="115" spans="2:65" s="1" customFormat="1" ht="16.5" customHeight="1">
      <c r="B115" s="140"/>
      <c r="C115" s="141" t="s">
        <v>151</v>
      </c>
      <c r="D115" s="141" t="s">
        <v>147</v>
      </c>
      <c r="E115" s="142" t="s">
        <v>1328</v>
      </c>
      <c r="F115" s="222" t="s">
        <v>1329</v>
      </c>
      <c r="G115" s="222"/>
      <c r="H115" s="222"/>
      <c r="I115" s="222"/>
      <c r="J115" s="143" t="s">
        <v>919</v>
      </c>
      <c r="K115" s="144">
        <v>1</v>
      </c>
      <c r="L115" s="225"/>
      <c r="M115" s="225"/>
      <c r="N115" s="225">
        <f>ROUND(L115*K115,2)</f>
        <v>0</v>
      </c>
      <c r="O115" s="225"/>
      <c r="P115" s="225"/>
      <c r="Q115" s="225"/>
      <c r="R115" s="145"/>
      <c r="T115" s="146" t="s">
        <v>5</v>
      </c>
      <c r="U115" s="43" t="s">
        <v>36</v>
      </c>
      <c r="V115" s="147">
        <v>0</v>
      </c>
      <c r="W115" s="147">
        <f>V115*K115</f>
        <v>0</v>
      </c>
      <c r="X115" s="147">
        <v>0</v>
      </c>
      <c r="Y115" s="147">
        <f>X115*K115</f>
        <v>0</v>
      </c>
      <c r="Z115" s="147">
        <v>0</v>
      </c>
      <c r="AA115" s="148">
        <f>Z115*K115</f>
        <v>0</v>
      </c>
      <c r="AR115" s="21" t="s">
        <v>151</v>
      </c>
      <c r="AT115" s="21" t="s">
        <v>147</v>
      </c>
      <c r="AU115" s="21" t="s">
        <v>79</v>
      </c>
      <c r="AY115" s="21" t="s">
        <v>146</v>
      </c>
      <c r="BE115" s="149">
        <f>IF(U115="základní",N115,0)</f>
        <v>0</v>
      </c>
      <c r="BF115" s="149">
        <f>IF(U115="snížená",N115,0)</f>
        <v>0</v>
      </c>
      <c r="BG115" s="149">
        <f>IF(U115="zákl. přenesená",N115,0)</f>
        <v>0</v>
      </c>
      <c r="BH115" s="149">
        <f>IF(U115="sníž. přenesená",N115,0)</f>
        <v>0</v>
      </c>
      <c r="BI115" s="149">
        <f>IF(U115="nulová",N115,0)</f>
        <v>0</v>
      </c>
      <c r="BJ115" s="21" t="s">
        <v>79</v>
      </c>
      <c r="BK115" s="149">
        <f>ROUND(L115*K115,2)</f>
        <v>0</v>
      </c>
      <c r="BL115" s="21" t="s">
        <v>151</v>
      </c>
      <c r="BM115" s="21" t="s">
        <v>1330</v>
      </c>
    </row>
    <row r="116" spans="2:65" s="1" customFormat="1" ht="16.5" customHeight="1">
      <c r="B116" s="140"/>
      <c r="C116" s="141" t="s">
        <v>171</v>
      </c>
      <c r="D116" s="141" t="s">
        <v>147</v>
      </c>
      <c r="E116" s="142" t="s">
        <v>1331</v>
      </c>
      <c r="F116" s="222" t="s">
        <v>1332</v>
      </c>
      <c r="G116" s="222"/>
      <c r="H116" s="222"/>
      <c r="I116" s="222"/>
      <c r="J116" s="143" t="s">
        <v>919</v>
      </c>
      <c r="K116" s="144">
        <v>1</v>
      </c>
      <c r="L116" s="225"/>
      <c r="M116" s="225"/>
      <c r="N116" s="225">
        <f>ROUND(L116*K116,2)</f>
        <v>0</v>
      </c>
      <c r="O116" s="225"/>
      <c r="P116" s="225"/>
      <c r="Q116" s="225"/>
      <c r="R116" s="145"/>
      <c r="T116" s="146" t="s">
        <v>5</v>
      </c>
      <c r="U116" s="170" t="s">
        <v>36</v>
      </c>
      <c r="V116" s="171">
        <v>0</v>
      </c>
      <c r="W116" s="171">
        <f>V116*K116</f>
        <v>0</v>
      </c>
      <c r="X116" s="171">
        <v>0</v>
      </c>
      <c r="Y116" s="171">
        <f>X116*K116</f>
        <v>0</v>
      </c>
      <c r="Z116" s="171">
        <v>0</v>
      </c>
      <c r="AA116" s="172">
        <f>Z116*K116</f>
        <v>0</v>
      </c>
      <c r="AR116" s="21" t="s">
        <v>151</v>
      </c>
      <c r="AT116" s="21" t="s">
        <v>147</v>
      </c>
      <c r="AU116" s="21" t="s">
        <v>79</v>
      </c>
      <c r="AY116" s="21" t="s">
        <v>146</v>
      </c>
      <c r="BE116" s="149">
        <f>IF(U116="základní",N116,0)</f>
        <v>0</v>
      </c>
      <c r="BF116" s="149">
        <f>IF(U116="snížená",N116,0)</f>
        <v>0</v>
      </c>
      <c r="BG116" s="149">
        <f>IF(U116="zákl. přenesená",N116,0)</f>
        <v>0</v>
      </c>
      <c r="BH116" s="149">
        <f>IF(U116="sníž. přenesená",N116,0)</f>
        <v>0</v>
      </c>
      <c r="BI116" s="149">
        <f>IF(U116="nulová",N116,0)</f>
        <v>0</v>
      </c>
      <c r="BJ116" s="21" t="s">
        <v>79</v>
      </c>
      <c r="BK116" s="149">
        <f>ROUND(L116*K116,2)</f>
        <v>0</v>
      </c>
      <c r="BL116" s="21" t="s">
        <v>151</v>
      </c>
      <c r="BM116" s="21" t="s">
        <v>1333</v>
      </c>
    </row>
    <row r="117" spans="2:65" s="1" customFormat="1" ht="6.95" customHeight="1"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60"/>
    </row>
  </sheetData>
  <mergeCells count="68">
    <mergeCell ref="F115:I115"/>
    <mergeCell ref="F109:I109"/>
    <mergeCell ref="F112:I112"/>
    <mergeCell ref="F113:I113"/>
    <mergeCell ref="F114:I114"/>
    <mergeCell ref="F116:I116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2:J32"/>
    <mergeCell ref="H1:K1"/>
    <mergeCell ref="S2:AC2"/>
    <mergeCell ref="M27:P27"/>
    <mergeCell ref="M30:P30"/>
    <mergeCell ref="M28:P28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1:Q91"/>
    <mergeCell ref="L93:Q93"/>
    <mergeCell ref="C99:Q99"/>
    <mergeCell ref="F101:P101"/>
    <mergeCell ref="F102:P102"/>
    <mergeCell ref="L116:M116"/>
    <mergeCell ref="L109:M109"/>
    <mergeCell ref="L112:M112"/>
    <mergeCell ref="L113:M113"/>
    <mergeCell ref="L114:M114"/>
    <mergeCell ref="L115:M115"/>
    <mergeCell ref="M104:P104"/>
    <mergeCell ref="M106:Q106"/>
    <mergeCell ref="M107:Q107"/>
    <mergeCell ref="N109:Q109"/>
    <mergeCell ref="N112:Q112"/>
    <mergeCell ref="N113:Q113"/>
    <mergeCell ref="N114:Q114"/>
    <mergeCell ref="N115:Q115"/>
    <mergeCell ref="N116:Q116"/>
    <mergeCell ref="N110:Q110"/>
    <mergeCell ref="N111:Q111"/>
  </mergeCells>
  <hyperlinks>
    <hyperlink ref="F1:G1" location="C2" display="1) Krycí list rozpočtu" xr:uid="{00000000-0004-0000-0900-000000000000}"/>
    <hyperlink ref="H1:K1" location="C86" display="2) Rekapitulace rozpočtu" xr:uid="{00000000-0004-0000-0900-000001000000}"/>
    <hyperlink ref="L1" location="C109" display="3) Rozpočet" xr:uid="{00000000-0004-0000-0900-000002000000}"/>
    <hyperlink ref="S1:T1" location="'Rekapitulace stavby'!C2" display="Rekapitulace stavby" xr:uid="{00000000-0004-0000-09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15"/>
  <sheetViews>
    <sheetView showGridLines="0" workbookViewId="0">
      <pane ySplit="1" topLeftCell="A196" activePane="bottomLeft" state="frozen"/>
      <selection pane="bottomLeft" activeCell="L218" sqref="L21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80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117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N96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ROUND((SUM(BE96:BE97)+SUM(BE115:BE214)), 2)</f>
        <v>0</v>
      </c>
      <c r="I32" s="232"/>
      <c r="J32" s="232"/>
      <c r="K32" s="35"/>
      <c r="L32" s="35"/>
      <c r="M32" s="247">
        <f>ROUND(ROUND((SUM(BE96:BE97)+SUM(BE115:BE214)),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ROUND((SUM(BF96:BF97)+SUM(BF115:BF214)), 2)</f>
        <v>0</v>
      </c>
      <c r="I33" s="232"/>
      <c r="J33" s="232"/>
      <c r="K33" s="35"/>
      <c r="L33" s="35"/>
      <c r="M33" s="247">
        <f>ROUND(ROUND((SUM(BF96:BF97)+SUM(BF115:BF214)),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ROUND((SUM(BG96:BG97)+SUM(BG115:BG214)),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ROUND((SUM(BH96:BH97)+SUM(BH115:BH214)),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ROUND((SUM(BI96:BI97)+SUM(BI115:BI214)),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01 - SO 01 Výtlečný řad z vrtu HV 3 do úpravny vody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N115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125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N116</f>
        <v>0</v>
      </c>
      <c r="O89" s="239"/>
      <c r="P89" s="239"/>
      <c r="Q89" s="239"/>
      <c r="R89" s="115"/>
    </row>
    <row r="90" spans="2:47" s="7" customFormat="1" ht="19.899999999999999" customHeight="1">
      <c r="B90" s="116"/>
      <c r="C90" s="117"/>
      <c r="D90" s="118" t="s">
        <v>126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40">
        <f>N117</f>
        <v>0</v>
      </c>
      <c r="O90" s="241"/>
      <c r="P90" s="241"/>
      <c r="Q90" s="241"/>
      <c r="R90" s="119"/>
    </row>
    <row r="91" spans="2:47" s="7" customFormat="1" ht="19.899999999999999" customHeight="1">
      <c r="B91" s="116"/>
      <c r="C91" s="117"/>
      <c r="D91" s="118" t="s">
        <v>127</v>
      </c>
      <c r="E91" s="117"/>
      <c r="F91" s="117"/>
      <c r="G91" s="117"/>
      <c r="H91" s="117"/>
      <c r="I91" s="117"/>
      <c r="J91" s="117"/>
      <c r="K91" s="117"/>
      <c r="L91" s="117"/>
      <c r="M91" s="117"/>
      <c r="N91" s="240">
        <f>N180</f>
        <v>0</v>
      </c>
      <c r="O91" s="241"/>
      <c r="P91" s="241"/>
      <c r="Q91" s="241"/>
      <c r="R91" s="119"/>
    </row>
    <row r="92" spans="2:47" s="7" customFormat="1" ht="19.899999999999999" customHeight="1">
      <c r="B92" s="116"/>
      <c r="C92" s="117"/>
      <c r="D92" s="118" t="s">
        <v>128</v>
      </c>
      <c r="E92" s="117"/>
      <c r="F92" s="117"/>
      <c r="G92" s="117"/>
      <c r="H92" s="117"/>
      <c r="I92" s="117"/>
      <c r="J92" s="117"/>
      <c r="K92" s="117"/>
      <c r="L92" s="117"/>
      <c r="M92" s="117"/>
      <c r="N92" s="240">
        <f>N190</f>
        <v>0</v>
      </c>
      <c r="O92" s="241"/>
      <c r="P92" s="241"/>
      <c r="Q92" s="241"/>
      <c r="R92" s="119"/>
    </row>
    <row r="93" spans="2:47" s="7" customFormat="1" ht="19.899999999999999" customHeight="1">
      <c r="B93" s="116"/>
      <c r="C93" s="117"/>
      <c r="D93" s="118" t="s">
        <v>129</v>
      </c>
      <c r="E93" s="117"/>
      <c r="F93" s="117"/>
      <c r="G93" s="117"/>
      <c r="H93" s="117"/>
      <c r="I93" s="117"/>
      <c r="J93" s="117"/>
      <c r="K93" s="117"/>
      <c r="L93" s="117"/>
      <c r="M93" s="117"/>
      <c r="N93" s="240">
        <f>N209</f>
        <v>0</v>
      </c>
      <c r="O93" s="241"/>
      <c r="P93" s="241"/>
      <c r="Q93" s="241"/>
      <c r="R93" s="119"/>
    </row>
    <row r="94" spans="2:47" s="7" customFormat="1" ht="19.899999999999999" customHeight="1">
      <c r="B94" s="116"/>
      <c r="C94" s="117"/>
      <c r="D94" s="118" t="s">
        <v>130</v>
      </c>
      <c r="E94" s="117"/>
      <c r="F94" s="117"/>
      <c r="G94" s="117"/>
      <c r="H94" s="117"/>
      <c r="I94" s="117"/>
      <c r="J94" s="117"/>
      <c r="K94" s="117"/>
      <c r="L94" s="117"/>
      <c r="M94" s="117"/>
      <c r="N94" s="240">
        <f>N213</f>
        <v>0</v>
      </c>
      <c r="O94" s="241"/>
      <c r="P94" s="241"/>
      <c r="Q94" s="241"/>
      <c r="R94" s="119"/>
    </row>
    <row r="95" spans="2:47" s="1" customFormat="1" ht="21.75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6"/>
    </row>
    <row r="96" spans="2:47" s="1" customFormat="1" ht="29.25" customHeight="1">
      <c r="B96" s="34"/>
      <c r="C96" s="111" t="s">
        <v>131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238">
        <v>0</v>
      </c>
      <c r="O96" s="242"/>
      <c r="P96" s="242"/>
      <c r="Q96" s="242"/>
      <c r="R96" s="36"/>
      <c r="T96" s="120"/>
      <c r="U96" s="121" t="s">
        <v>35</v>
      </c>
    </row>
    <row r="97" spans="2:18" s="1" customFormat="1" ht="18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18" s="1" customFormat="1" ht="29.25" customHeight="1">
      <c r="B98" s="34"/>
      <c r="C98" s="102" t="s">
        <v>108</v>
      </c>
      <c r="D98" s="103"/>
      <c r="E98" s="103"/>
      <c r="F98" s="103"/>
      <c r="G98" s="103"/>
      <c r="H98" s="103"/>
      <c r="I98" s="103"/>
      <c r="J98" s="103"/>
      <c r="K98" s="103"/>
      <c r="L98" s="182">
        <f>ROUND(SUM(N88+N96),2)</f>
        <v>0</v>
      </c>
      <c r="M98" s="182"/>
      <c r="N98" s="182"/>
      <c r="O98" s="182"/>
      <c r="P98" s="182"/>
      <c r="Q98" s="182"/>
      <c r="R98" s="36"/>
    </row>
    <row r="99" spans="2:18" s="1" customFormat="1" ht="6.95" customHeight="1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60"/>
    </row>
    <row r="103" spans="2:18" s="1" customFormat="1" ht="6.95" customHeight="1"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3"/>
    </row>
    <row r="104" spans="2:18" s="1" customFormat="1" ht="36.950000000000003" customHeight="1">
      <c r="B104" s="34"/>
      <c r="C104" s="200" t="s">
        <v>132</v>
      </c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36"/>
    </row>
    <row r="105" spans="2:18" s="1" customFormat="1" ht="6.95" customHeigh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18" s="1" customFormat="1" ht="30" customHeight="1">
      <c r="B106" s="34"/>
      <c r="C106" s="31" t="s">
        <v>17</v>
      </c>
      <c r="D106" s="35"/>
      <c r="E106" s="35"/>
      <c r="F106" s="233" t="str">
        <f>F6</f>
        <v>Napojení nového vrtu HV 3 na úpravnu vody, Lysá nad Labem</v>
      </c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35"/>
      <c r="R106" s="36"/>
    </row>
    <row r="107" spans="2:18" s="1" customFormat="1" ht="36.950000000000003" customHeight="1">
      <c r="B107" s="34"/>
      <c r="C107" s="68" t="s">
        <v>116</v>
      </c>
      <c r="D107" s="35"/>
      <c r="E107" s="35"/>
      <c r="F107" s="202" t="str">
        <f>F7</f>
        <v>01 - SO 01 Výtlečný řad z vrtu HV 3 do úpravny vody</v>
      </c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35"/>
      <c r="R107" s="36"/>
    </row>
    <row r="108" spans="2:18" s="1" customFormat="1" ht="6.95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18" s="1" customFormat="1" ht="18" customHeight="1">
      <c r="B109" s="34"/>
      <c r="C109" s="31" t="s">
        <v>21</v>
      </c>
      <c r="D109" s="35"/>
      <c r="E109" s="35"/>
      <c r="F109" s="29" t="str">
        <f>F9</f>
        <v xml:space="preserve"> </v>
      </c>
      <c r="G109" s="35"/>
      <c r="H109" s="35"/>
      <c r="I109" s="35"/>
      <c r="J109" s="35"/>
      <c r="K109" s="31" t="s">
        <v>23</v>
      </c>
      <c r="L109" s="35"/>
      <c r="M109" s="235">
        <f>IF(O9="","",O9)</f>
        <v>43320</v>
      </c>
      <c r="N109" s="235"/>
      <c r="O109" s="235"/>
      <c r="P109" s="235"/>
      <c r="Q109" s="35"/>
      <c r="R109" s="36"/>
    </row>
    <row r="110" spans="2:18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18" s="1" customFormat="1" ht="15">
      <c r="B111" s="34"/>
      <c r="C111" s="31" t="s">
        <v>24</v>
      </c>
      <c r="D111" s="35"/>
      <c r="E111" s="35"/>
      <c r="F111" s="29" t="str">
        <f>E12</f>
        <v xml:space="preserve"> </v>
      </c>
      <c r="G111" s="35"/>
      <c r="H111" s="35"/>
      <c r="I111" s="35"/>
      <c r="J111" s="35"/>
      <c r="K111" s="31" t="s">
        <v>28</v>
      </c>
      <c r="L111" s="35"/>
      <c r="M111" s="213" t="str">
        <f>E18</f>
        <v xml:space="preserve"> </v>
      </c>
      <c r="N111" s="213"/>
      <c r="O111" s="213"/>
      <c r="P111" s="213"/>
      <c r="Q111" s="213"/>
      <c r="R111" s="36"/>
    </row>
    <row r="112" spans="2:18" s="1" customFormat="1" ht="14.45" customHeight="1">
      <c r="B112" s="34"/>
      <c r="C112" s="31" t="s">
        <v>27</v>
      </c>
      <c r="D112" s="35"/>
      <c r="E112" s="35"/>
      <c r="F112" s="29" t="str">
        <f>IF(E15="","",E15)</f>
        <v xml:space="preserve"> </v>
      </c>
      <c r="G112" s="35"/>
      <c r="H112" s="35"/>
      <c r="I112" s="35"/>
      <c r="J112" s="35"/>
      <c r="K112" s="31" t="s">
        <v>30</v>
      </c>
      <c r="L112" s="35"/>
      <c r="M112" s="213" t="str">
        <f>E21</f>
        <v xml:space="preserve"> </v>
      </c>
      <c r="N112" s="213"/>
      <c r="O112" s="213"/>
      <c r="P112" s="213"/>
      <c r="Q112" s="213"/>
      <c r="R112" s="36"/>
    </row>
    <row r="113" spans="2:65" s="1" customFormat="1" ht="10.3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8" customFormat="1" ht="29.25" customHeight="1">
      <c r="B114" s="122"/>
      <c r="C114" s="123" t="s">
        <v>133</v>
      </c>
      <c r="D114" s="124" t="s">
        <v>134</v>
      </c>
      <c r="E114" s="124" t="s">
        <v>53</v>
      </c>
      <c r="F114" s="236" t="s">
        <v>135</v>
      </c>
      <c r="G114" s="236"/>
      <c r="H114" s="236"/>
      <c r="I114" s="236"/>
      <c r="J114" s="124" t="s">
        <v>136</v>
      </c>
      <c r="K114" s="124" t="s">
        <v>137</v>
      </c>
      <c r="L114" s="236" t="s">
        <v>138</v>
      </c>
      <c r="M114" s="236"/>
      <c r="N114" s="236" t="s">
        <v>122</v>
      </c>
      <c r="O114" s="236"/>
      <c r="P114" s="236"/>
      <c r="Q114" s="237"/>
      <c r="R114" s="125"/>
      <c r="T114" s="75" t="s">
        <v>139</v>
      </c>
      <c r="U114" s="76" t="s">
        <v>35</v>
      </c>
      <c r="V114" s="76" t="s">
        <v>140</v>
      </c>
      <c r="W114" s="76" t="s">
        <v>141</v>
      </c>
      <c r="X114" s="76" t="s">
        <v>142</v>
      </c>
      <c r="Y114" s="76" t="s">
        <v>143</v>
      </c>
      <c r="Z114" s="76" t="s">
        <v>144</v>
      </c>
      <c r="AA114" s="77" t="s">
        <v>145</v>
      </c>
    </row>
    <row r="115" spans="2:65" s="1" customFormat="1" ht="29.25" customHeight="1">
      <c r="B115" s="34"/>
      <c r="C115" s="79" t="s">
        <v>118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226">
        <f>BK115</f>
        <v>0</v>
      </c>
      <c r="O115" s="227"/>
      <c r="P115" s="227"/>
      <c r="Q115" s="227"/>
      <c r="R115" s="36"/>
      <c r="T115" s="78"/>
      <c r="U115" s="50"/>
      <c r="V115" s="50"/>
      <c r="W115" s="126">
        <f>W116</f>
        <v>1309.561692</v>
      </c>
      <c r="X115" s="50"/>
      <c r="Y115" s="126">
        <f>Y116</f>
        <v>54.342724799999999</v>
      </c>
      <c r="Z115" s="50"/>
      <c r="AA115" s="127">
        <f>AA116</f>
        <v>0</v>
      </c>
      <c r="AT115" s="21" t="s">
        <v>70</v>
      </c>
      <c r="AU115" s="21" t="s">
        <v>124</v>
      </c>
      <c r="BK115" s="128">
        <f>BK116</f>
        <v>0</v>
      </c>
    </row>
    <row r="116" spans="2:65" s="9" customFormat="1" ht="37.35" customHeight="1">
      <c r="B116" s="129"/>
      <c r="C116" s="130"/>
      <c r="D116" s="131" t="s">
        <v>125</v>
      </c>
      <c r="E116" s="131"/>
      <c r="F116" s="131"/>
      <c r="G116" s="131"/>
      <c r="H116" s="131"/>
      <c r="I116" s="131"/>
      <c r="J116" s="131"/>
      <c r="K116" s="131"/>
      <c r="L116" s="131"/>
      <c r="M116" s="131"/>
      <c r="N116" s="228">
        <f>BK116</f>
        <v>0</v>
      </c>
      <c r="O116" s="229"/>
      <c r="P116" s="229"/>
      <c r="Q116" s="229"/>
      <c r="R116" s="132"/>
      <c r="T116" s="133"/>
      <c r="U116" s="130"/>
      <c r="V116" s="130"/>
      <c r="W116" s="134">
        <f>W117+W180+W190+W209+W213</f>
        <v>1309.561692</v>
      </c>
      <c r="X116" s="130"/>
      <c r="Y116" s="134">
        <f>Y117+Y180+Y190+Y209+Y213</f>
        <v>54.342724799999999</v>
      </c>
      <c r="Z116" s="130"/>
      <c r="AA116" s="135">
        <f>AA117+AA180+AA190+AA209+AA213</f>
        <v>0</v>
      </c>
      <c r="AR116" s="136" t="s">
        <v>79</v>
      </c>
      <c r="AT116" s="137" t="s">
        <v>70</v>
      </c>
      <c r="AU116" s="137" t="s">
        <v>71</v>
      </c>
      <c r="AY116" s="136" t="s">
        <v>146</v>
      </c>
      <c r="BK116" s="138">
        <f>BK117+BK180+BK190+BK209+BK213</f>
        <v>0</v>
      </c>
    </row>
    <row r="117" spans="2:65" s="9" customFormat="1" ht="19.899999999999999" customHeight="1">
      <c r="B117" s="129"/>
      <c r="C117" s="130"/>
      <c r="D117" s="139" t="s">
        <v>126</v>
      </c>
      <c r="E117" s="139"/>
      <c r="F117" s="139"/>
      <c r="G117" s="139"/>
      <c r="H117" s="139"/>
      <c r="I117" s="139"/>
      <c r="J117" s="139"/>
      <c r="K117" s="139"/>
      <c r="L117" s="139"/>
      <c r="M117" s="139"/>
      <c r="N117" s="230">
        <f>BK117</f>
        <v>0</v>
      </c>
      <c r="O117" s="231"/>
      <c r="P117" s="231"/>
      <c r="Q117" s="231"/>
      <c r="R117" s="132"/>
      <c r="T117" s="133"/>
      <c r="U117" s="130"/>
      <c r="V117" s="130"/>
      <c r="W117" s="134">
        <f>SUM(W118:W179)</f>
        <v>796.66441999999984</v>
      </c>
      <c r="X117" s="130"/>
      <c r="Y117" s="134">
        <f>SUM(Y118:Y179)</f>
        <v>0.74663999999999997</v>
      </c>
      <c r="Z117" s="130"/>
      <c r="AA117" s="135">
        <f>SUM(AA118:AA179)</f>
        <v>0</v>
      </c>
      <c r="AR117" s="136" t="s">
        <v>79</v>
      </c>
      <c r="AT117" s="137" t="s">
        <v>70</v>
      </c>
      <c r="AU117" s="137" t="s">
        <v>79</v>
      </c>
      <c r="AY117" s="136" t="s">
        <v>146</v>
      </c>
      <c r="BK117" s="138">
        <f>SUM(BK118:BK179)</f>
        <v>0</v>
      </c>
    </row>
    <row r="118" spans="2:65" s="1" customFormat="1" ht="25.5" customHeight="1">
      <c r="B118" s="140"/>
      <c r="C118" s="141" t="s">
        <v>79</v>
      </c>
      <c r="D118" s="141" t="s">
        <v>147</v>
      </c>
      <c r="E118" s="142" t="s">
        <v>148</v>
      </c>
      <c r="F118" s="222" t="s">
        <v>149</v>
      </c>
      <c r="G118" s="222"/>
      <c r="H118" s="222"/>
      <c r="I118" s="222"/>
      <c r="J118" s="143" t="s">
        <v>150</v>
      </c>
      <c r="K118" s="144">
        <v>2.7E-2</v>
      </c>
      <c r="L118" s="225"/>
      <c r="M118" s="225"/>
      <c r="N118" s="225">
        <f>ROUND(L118*K118,2)</f>
        <v>0</v>
      </c>
      <c r="O118" s="225"/>
      <c r="P118" s="225"/>
      <c r="Q118" s="225"/>
      <c r="R118" s="145"/>
      <c r="T118" s="146" t="s">
        <v>5</v>
      </c>
      <c r="U118" s="43" t="s">
        <v>36</v>
      </c>
      <c r="V118" s="147">
        <v>111</v>
      </c>
      <c r="W118" s="147">
        <f>V118*K118</f>
        <v>2.9969999999999999</v>
      </c>
      <c r="X118" s="147">
        <v>0</v>
      </c>
      <c r="Y118" s="147">
        <f>X118*K118</f>
        <v>0</v>
      </c>
      <c r="Z118" s="147">
        <v>0</v>
      </c>
      <c r="AA118" s="148">
        <f>Z118*K118</f>
        <v>0</v>
      </c>
      <c r="AR118" s="21" t="s">
        <v>151</v>
      </c>
      <c r="AT118" s="21" t="s">
        <v>147</v>
      </c>
      <c r="AU118" s="21" t="s">
        <v>114</v>
      </c>
      <c r="AY118" s="21" t="s">
        <v>146</v>
      </c>
      <c r="BE118" s="149">
        <f>IF(U118="základní",N118,0)</f>
        <v>0</v>
      </c>
      <c r="BF118" s="149">
        <f>IF(U118="snížená",N118,0)</f>
        <v>0</v>
      </c>
      <c r="BG118" s="149">
        <f>IF(U118="zákl. přenesená",N118,0)</f>
        <v>0</v>
      </c>
      <c r="BH118" s="149">
        <f>IF(U118="sníž. přenesená",N118,0)</f>
        <v>0</v>
      </c>
      <c r="BI118" s="149">
        <f>IF(U118="nulová",N118,0)</f>
        <v>0</v>
      </c>
      <c r="BJ118" s="21" t="s">
        <v>79</v>
      </c>
      <c r="BK118" s="149">
        <f>ROUND(L118*K118,2)</f>
        <v>0</v>
      </c>
      <c r="BL118" s="21" t="s">
        <v>151</v>
      </c>
      <c r="BM118" s="21" t="s">
        <v>152</v>
      </c>
    </row>
    <row r="119" spans="2:65" s="10" customFormat="1" ht="16.5" customHeight="1">
      <c r="B119" s="150"/>
      <c r="C119" s="151"/>
      <c r="D119" s="151"/>
      <c r="E119" s="152" t="s">
        <v>5</v>
      </c>
      <c r="F119" s="218" t="s">
        <v>153</v>
      </c>
      <c r="G119" s="219"/>
      <c r="H119" s="219"/>
      <c r="I119" s="219"/>
      <c r="J119" s="151"/>
      <c r="K119" s="153">
        <v>2.7E-2</v>
      </c>
      <c r="L119" s="151"/>
      <c r="M119" s="151"/>
      <c r="N119" s="151"/>
      <c r="O119" s="151"/>
      <c r="P119" s="151"/>
      <c r="Q119" s="151"/>
      <c r="R119" s="154"/>
      <c r="T119" s="155"/>
      <c r="U119" s="151"/>
      <c r="V119" s="151"/>
      <c r="W119" s="151"/>
      <c r="X119" s="151"/>
      <c r="Y119" s="151"/>
      <c r="Z119" s="151"/>
      <c r="AA119" s="156"/>
      <c r="AT119" s="157" t="s">
        <v>154</v>
      </c>
      <c r="AU119" s="157" t="s">
        <v>114</v>
      </c>
      <c r="AV119" s="10" t="s">
        <v>114</v>
      </c>
      <c r="AW119" s="10" t="s">
        <v>29</v>
      </c>
      <c r="AX119" s="10" t="s">
        <v>71</v>
      </c>
      <c r="AY119" s="157" t="s">
        <v>146</v>
      </c>
    </row>
    <row r="120" spans="2:65" s="11" customFormat="1" ht="16.5" customHeight="1">
      <c r="B120" s="158"/>
      <c r="C120" s="159"/>
      <c r="D120" s="159"/>
      <c r="E120" s="160" t="s">
        <v>5</v>
      </c>
      <c r="F120" s="223" t="s">
        <v>155</v>
      </c>
      <c r="G120" s="224"/>
      <c r="H120" s="224"/>
      <c r="I120" s="224"/>
      <c r="J120" s="159"/>
      <c r="K120" s="161">
        <v>2.7E-2</v>
      </c>
      <c r="L120" s="159"/>
      <c r="M120" s="159"/>
      <c r="N120" s="159"/>
      <c r="O120" s="159"/>
      <c r="P120" s="159"/>
      <c r="Q120" s="159"/>
      <c r="R120" s="162"/>
      <c r="T120" s="163"/>
      <c r="U120" s="159"/>
      <c r="V120" s="159"/>
      <c r="W120" s="159"/>
      <c r="X120" s="159"/>
      <c r="Y120" s="159"/>
      <c r="Z120" s="159"/>
      <c r="AA120" s="164"/>
      <c r="AT120" s="165" t="s">
        <v>154</v>
      </c>
      <c r="AU120" s="165" t="s">
        <v>114</v>
      </c>
      <c r="AV120" s="11" t="s">
        <v>151</v>
      </c>
      <c r="AW120" s="11" t="s">
        <v>29</v>
      </c>
      <c r="AX120" s="11" t="s">
        <v>79</v>
      </c>
      <c r="AY120" s="165" t="s">
        <v>146</v>
      </c>
    </row>
    <row r="121" spans="2:65" s="1" customFormat="1" ht="25.5" customHeight="1">
      <c r="B121" s="140"/>
      <c r="C121" s="141" t="s">
        <v>114</v>
      </c>
      <c r="D121" s="141" t="s">
        <v>147</v>
      </c>
      <c r="E121" s="142" t="s">
        <v>156</v>
      </c>
      <c r="F121" s="222" t="s">
        <v>157</v>
      </c>
      <c r="G121" s="222"/>
      <c r="H121" s="222"/>
      <c r="I121" s="222"/>
      <c r="J121" s="143" t="s">
        <v>158</v>
      </c>
      <c r="K121" s="144">
        <v>120</v>
      </c>
      <c r="L121" s="225"/>
      <c r="M121" s="225"/>
      <c r="N121" s="225">
        <f>ROUND(L121*K121,2)</f>
        <v>0</v>
      </c>
      <c r="O121" s="225"/>
      <c r="P121" s="225"/>
      <c r="Q121" s="225"/>
      <c r="R121" s="145"/>
      <c r="T121" s="146" t="s">
        <v>5</v>
      </c>
      <c r="U121" s="43" t="s">
        <v>36</v>
      </c>
      <c r="V121" s="147">
        <v>0.2</v>
      </c>
      <c r="W121" s="147">
        <f>V121*K121</f>
        <v>24</v>
      </c>
      <c r="X121" s="147">
        <v>0</v>
      </c>
      <c r="Y121" s="147">
        <f>X121*K121</f>
        <v>0</v>
      </c>
      <c r="Z121" s="147">
        <v>0</v>
      </c>
      <c r="AA121" s="148">
        <f>Z121*K121</f>
        <v>0</v>
      </c>
      <c r="AR121" s="21" t="s">
        <v>151</v>
      </c>
      <c r="AT121" s="21" t="s">
        <v>147</v>
      </c>
      <c r="AU121" s="21" t="s">
        <v>114</v>
      </c>
      <c r="AY121" s="21" t="s">
        <v>146</v>
      </c>
      <c r="BE121" s="149">
        <f>IF(U121="základní",N121,0)</f>
        <v>0</v>
      </c>
      <c r="BF121" s="149">
        <f>IF(U121="snížená",N121,0)</f>
        <v>0</v>
      </c>
      <c r="BG121" s="149">
        <f>IF(U121="zákl. přenesená",N121,0)</f>
        <v>0</v>
      </c>
      <c r="BH121" s="149">
        <f>IF(U121="sníž. přenesená",N121,0)</f>
        <v>0</v>
      </c>
      <c r="BI121" s="149">
        <f>IF(U121="nulová",N121,0)</f>
        <v>0</v>
      </c>
      <c r="BJ121" s="21" t="s">
        <v>79</v>
      </c>
      <c r="BK121" s="149">
        <f>ROUND(L121*K121,2)</f>
        <v>0</v>
      </c>
      <c r="BL121" s="21" t="s">
        <v>151</v>
      </c>
      <c r="BM121" s="21" t="s">
        <v>159</v>
      </c>
    </row>
    <row r="122" spans="2:65" s="10" customFormat="1" ht="16.5" customHeight="1">
      <c r="B122" s="150"/>
      <c r="C122" s="151"/>
      <c r="D122" s="151"/>
      <c r="E122" s="152" t="s">
        <v>5</v>
      </c>
      <c r="F122" s="218" t="s">
        <v>160</v>
      </c>
      <c r="G122" s="219"/>
      <c r="H122" s="219"/>
      <c r="I122" s="219"/>
      <c r="J122" s="151"/>
      <c r="K122" s="153">
        <v>120</v>
      </c>
      <c r="L122" s="151"/>
      <c r="M122" s="151"/>
      <c r="N122" s="151"/>
      <c r="O122" s="151"/>
      <c r="P122" s="151"/>
      <c r="Q122" s="151"/>
      <c r="R122" s="154"/>
      <c r="T122" s="155"/>
      <c r="U122" s="151"/>
      <c r="V122" s="151"/>
      <c r="W122" s="151"/>
      <c r="X122" s="151"/>
      <c r="Y122" s="151"/>
      <c r="Z122" s="151"/>
      <c r="AA122" s="156"/>
      <c r="AT122" s="157" t="s">
        <v>154</v>
      </c>
      <c r="AU122" s="157" t="s">
        <v>114</v>
      </c>
      <c r="AV122" s="10" t="s">
        <v>114</v>
      </c>
      <c r="AW122" s="10" t="s">
        <v>29</v>
      </c>
      <c r="AX122" s="10" t="s">
        <v>71</v>
      </c>
      <c r="AY122" s="157" t="s">
        <v>146</v>
      </c>
    </row>
    <row r="123" spans="2:65" s="11" customFormat="1" ht="16.5" customHeight="1">
      <c r="B123" s="158"/>
      <c r="C123" s="159"/>
      <c r="D123" s="159"/>
      <c r="E123" s="160" t="s">
        <v>5</v>
      </c>
      <c r="F123" s="223" t="s">
        <v>155</v>
      </c>
      <c r="G123" s="224"/>
      <c r="H123" s="224"/>
      <c r="I123" s="224"/>
      <c r="J123" s="159"/>
      <c r="K123" s="161">
        <v>120</v>
      </c>
      <c r="L123" s="159"/>
      <c r="M123" s="159"/>
      <c r="N123" s="159"/>
      <c r="O123" s="159"/>
      <c r="P123" s="159"/>
      <c r="Q123" s="159"/>
      <c r="R123" s="162"/>
      <c r="T123" s="163"/>
      <c r="U123" s="159"/>
      <c r="V123" s="159"/>
      <c r="W123" s="159"/>
      <c r="X123" s="159"/>
      <c r="Y123" s="159"/>
      <c r="Z123" s="159"/>
      <c r="AA123" s="164"/>
      <c r="AT123" s="165" t="s">
        <v>154</v>
      </c>
      <c r="AU123" s="165" t="s">
        <v>114</v>
      </c>
      <c r="AV123" s="11" t="s">
        <v>151</v>
      </c>
      <c r="AW123" s="11" t="s">
        <v>29</v>
      </c>
      <c r="AX123" s="11" t="s">
        <v>79</v>
      </c>
      <c r="AY123" s="165" t="s">
        <v>146</v>
      </c>
    </row>
    <row r="124" spans="2:65" s="1" customFormat="1" ht="38.25" customHeight="1">
      <c r="B124" s="140"/>
      <c r="C124" s="141" t="s">
        <v>161</v>
      </c>
      <c r="D124" s="141" t="s">
        <v>147</v>
      </c>
      <c r="E124" s="142" t="s">
        <v>162</v>
      </c>
      <c r="F124" s="222" t="s">
        <v>163</v>
      </c>
      <c r="G124" s="222"/>
      <c r="H124" s="222"/>
      <c r="I124" s="222"/>
      <c r="J124" s="143" t="s">
        <v>164</v>
      </c>
      <c r="K124" s="144">
        <v>5</v>
      </c>
      <c r="L124" s="225"/>
      <c r="M124" s="225"/>
      <c r="N124" s="225">
        <f>ROUND(L124*K124,2)</f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>V124*K124</f>
        <v>0</v>
      </c>
      <c r="X124" s="147">
        <v>0</v>
      </c>
      <c r="Y124" s="147">
        <f>X124*K124</f>
        <v>0</v>
      </c>
      <c r="Z124" s="147">
        <v>0</v>
      </c>
      <c r="AA124" s="148">
        <f>Z124*K124</f>
        <v>0</v>
      </c>
      <c r="AR124" s="21" t="s">
        <v>151</v>
      </c>
      <c r="AT124" s="21" t="s">
        <v>147</v>
      </c>
      <c r="AU124" s="21" t="s">
        <v>114</v>
      </c>
      <c r="AY124" s="21" t="s">
        <v>146</v>
      </c>
      <c r="BE124" s="149">
        <f>IF(U124="základní",N124,0)</f>
        <v>0</v>
      </c>
      <c r="BF124" s="149">
        <f>IF(U124="snížená",N124,0)</f>
        <v>0</v>
      </c>
      <c r="BG124" s="149">
        <f>IF(U124="zákl. přenesená",N124,0)</f>
        <v>0</v>
      </c>
      <c r="BH124" s="149">
        <f>IF(U124="sníž. přenesená",N124,0)</f>
        <v>0</v>
      </c>
      <c r="BI124" s="149">
        <f>IF(U124="nulová",N124,0)</f>
        <v>0</v>
      </c>
      <c r="BJ124" s="21" t="s">
        <v>79</v>
      </c>
      <c r="BK124" s="149">
        <f>ROUND(L124*K124,2)</f>
        <v>0</v>
      </c>
      <c r="BL124" s="21" t="s">
        <v>151</v>
      </c>
      <c r="BM124" s="21" t="s">
        <v>165</v>
      </c>
    </row>
    <row r="125" spans="2:65" s="1" customFormat="1" ht="25.5" customHeight="1">
      <c r="B125" s="140"/>
      <c r="C125" s="141" t="s">
        <v>151</v>
      </c>
      <c r="D125" s="141" t="s">
        <v>147</v>
      </c>
      <c r="E125" s="142" t="s">
        <v>166</v>
      </c>
      <c r="F125" s="222" t="s">
        <v>167</v>
      </c>
      <c r="G125" s="222"/>
      <c r="H125" s="222"/>
      <c r="I125" s="222"/>
      <c r="J125" s="143" t="s">
        <v>168</v>
      </c>
      <c r="K125" s="144">
        <v>54.4</v>
      </c>
      <c r="L125" s="225"/>
      <c r="M125" s="225"/>
      <c r="N125" s="225">
        <f>ROUND(L125*K125,2)</f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9.7000000000000003E-2</v>
      </c>
      <c r="W125" s="147">
        <f>V125*K125</f>
        <v>5.2767999999999997</v>
      </c>
      <c r="X125" s="147">
        <v>0</v>
      </c>
      <c r="Y125" s="147">
        <f>X125*K125</f>
        <v>0</v>
      </c>
      <c r="Z125" s="147">
        <v>0</v>
      </c>
      <c r="AA125" s="148">
        <f>Z125*K125</f>
        <v>0</v>
      </c>
      <c r="AR125" s="21" t="s">
        <v>151</v>
      </c>
      <c r="AT125" s="21" t="s">
        <v>147</v>
      </c>
      <c r="AU125" s="21" t="s">
        <v>114</v>
      </c>
      <c r="AY125" s="21" t="s">
        <v>146</v>
      </c>
      <c r="BE125" s="149">
        <f>IF(U125="základní",N125,0)</f>
        <v>0</v>
      </c>
      <c r="BF125" s="149">
        <f>IF(U125="snížená",N125,0)</f>
        <v>0</v>
      </c>
      <c r="BG125" s="149">
        <f>IF(U125="zákl. přenesená",N125,0)</f>
        <v>0</v>
      </c>
      <c r="BH125" s="149">
        <f>IF(U125="sníž. přenesená",N125,0)</f>
        <v>0</v>
      </c>
      <c r="BI125" s="149">
        <f>IF(U125="nulová",N125,0)</f>
        <v>0</v>
      </c>
      <c r="BJ125" s="21" t="s">
        <v>79</v>
      </c>
      <c r="BK125" s="149">
        <f>ROUND(L125*K125,2)</f>
        <v>0</v>
      </c>
      <c r="BL125" s="21" t="s">
        <v>151</v>
      </c>
      <c r="BM125" s="21" t="s">
        <v>169</v>
      </c>
    </row>
    <row r="126" spans="2:65" s="10" customFormat="1" ht="16.5" customHeight="1">
      <c r="B126" s="150"/>
      <c r="C126" s="151"/>
      <c r="D126" s="151"/>
      <c r="E126" s="152" t="s">
        <v>5</v>
      </c>
      <c r="F126" s="218" t="s">
        <v>170</v>
      </c>
      <c r="G126" s="219"/>
      <c r="H126" s="219"/>
      <c r="I126" s="219"/>
      <c r="J126" s="151"/>
      <c r="K126" s="153">
        <v>54.4</v>
      </c>
      <c r="L126" s="151"/>
      <c r="M126" s="151"/>
      <c r="N126" s="151"/>
      <c r="O126" s="151"/>
      <c r="P126" s="151"/>
      <c r="Q126" s="151"/>
      <c r="R126" s="154"/>
      <c r="T126" s="155"/>
      <c r="U126" s="151"/>
      <c r="V126" s="151"/>
      <c r="W126" s="151"/>
      <c r="X126" s="151"/>
      <c r="Y126" s="151"/>
      <c r="Z126" s="151"/>
      <c r="AA126" s="156"/>
      <c r="AT126" s="157" t="s">
        <v>154</v>
      </c>
      <c r="AU126" s="157" t="s">
        <v>114</v>
      </c>
      <c r="AV126" s="10" t="s">
        <v>114</v>
      </c>
      <c r="AW126" s="10" t="s">
        <v>29</v>
      </c>
      <c r="AX126" s="10" t="s">
        <v>71</v>
      </c>
      <c r="AY126" s="157" t="s">
        <v>146</v>
      </c>
    </row>
    <row r="127" spans="2:65" s="11" customFormat="1" ht="16.5" customHeight="1">
      <c r="B127" s="158"/>
      <c r="C127" s="159"/>
      <c r="D127" s="159"/>
      <c r="E127" s="160" t="s">
        <v>5</v>
      </c>
      <c r="F127" s="223" t="s">
        <v>155</v>
      </c>
      <c r="G127" s="224"/>
      <c r="H127" s="224"/>
      <c r="I127" s="224"/>
      <c r="J127" s="159"/>
      <c r="K127" s="161">
        <v>54.4</v>
      </c>
      <c r="L127" s="159"/>
      <c r="M127" s="159"/>
      <c r="N127" s="159"/>
      <c r="O127" s="159"/>
      <c r="P127" s="159"/>
      <c r="Q127" s="159"/>
      <c r="R127" s="162"/>
      <c r="T127" s="163"/>
      <c r="U127" s="159"/>
      <c r="V127" s="159"/>
      <c r="W127" s="159"/>
      <c r="X127" s="159"/>
      <c r="Y127" s="159"/>
      <c r="Z127" s="159"/>
      <c r="AA127" s="164"/>
      <c r="AT127" s="165" t="s">
        <v>154</v>
      </c>
      <c r="AU127" s="165" t="s">
        <v>114</v>
      </c>
      <c r="AV127" s="11" t="s">
        <v>151</v>
      </c>
      <c r="AW127" s="11" t="s">
        <v>29</v>
      </c>
      <c r="AX127" s="11" t="s">
        <v>79</v>
      </c>
      <c r="AY127" s="165" t="s">
        <v>146</v>
      </c>
    </row>
    <row r="128" spans="2:65" s="1" customFormat="1" ht="25.5" customHeight="1">
      <c r="B128" s="140"/>
      <c r="C128" s="141" t="s">
        <v>171</v>
      </c>
      <c r="D128" s="141" t="s">
        <v>147</v>
      </c>
      <c r="E128" s="142" t="s">
        <v>172</v>
      </c>
      <c r="F128" s="222" t="s">
        <v>173</v>
      </c>
      <c r="G128" s="222"/>
      <c r="H128" s="222"/>
      <c r="I128" s="222"/>
      <c r="J128" s="143" t="s">
        <v>168</v>
      </c>
      <c r="K128" s="144">
        <v>299.2</v>
      </c>
      <c r="L128" s="225"/>
      <c r="M128" s="225"/>
      <c r="N128" s="225">
        <f>ROUND(L128*K128,2)</f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0.82499999999999996</v>
      </c>
      <c r="W128" s="147">
        <f>V128*K128</f>
        <v>246.83999999999997</v>
      </c>
      <c r="X128" s="147">
        <v>0</v>
      </c>
      <c r="Y128" s="147">
        <f>X128*K128</f>
        <v>0</v>
      </c>
      <c r="Z128" s="147">
        <v>0</v>
      </c>
      <c r="AA128" s="148">
        <f>Z128*K128</f>
        <v>0</v>
      </c>
      <c r="AR128" s="21" t="s">
        <v>151</v>
      </c>
      <c r="AT128" s="21" t="s">
        <v>147</v>
      </c>
      <c r="AU128" s="21" t="s">
        <v>114</v>
      </c>
      <c r="AY128" s="21" t="s">
        <v>146</v>
      </c>
      <c r="BE128" s="149">
        <f>IF(U128="základní",N128,0)</f>
        <v>0</v>
      </c>
      <c r="BF128" s="149">
        <f>IF(U128="snížená",N128,0)</f>
        <v>0</v>
      </c>
      <c r="BG128" s="149">
        <f>IF(U128="zákl. přenesená",N128,0)</f>
        <v>0</v>
      </c>
      <c r="BH128" s="149">
        <f>IF(U128="sníž. přenesená",N128,0)</f>
        <v>0</v>
      </c>
      <c r="BI128" s="149">
        <f>IF(U128="nulová",N128,0)</f>
        <v>0</v>
      </c>
      <c r="BJ128" s="21" t="s">
        <v>79</v>
      </c>
      <c r="BK128" s="149">
        <f>ROUND(L128*K128,2)</f>
        <v>0</v>
      </c>
      <c r="BL128" s="21" t="s">
        <v>151</v>
      </c>
      <c r="BM128" s="21" t="s">
        <v>174</v>
      </c>
    </row>
    <row r="129" spans="2:65" s="10" customFormat="1" ht="16.5" customHeight="1">
      <c r="B129" s="150"/>
      <c r="C129" s="151"/>
      <c r="D129" s="151"/>
      <c r="E129" s="152" t="s">
        <v>5</v>
      </c>
      <c r="F129" s="218" t="s">
        <v>175</v>
      </c>
      <c r="G129" s="219"/>
      <c r="H129" s="219"/>
      <c r="I129" s="219"/>
      <c r="J129" s="151"/>
      <c r="K129" s="153">
        <v>353.6</v>
      </c>
      <c r="L129" s="151"/>
      <c r="M129" s="151"/>
      <c r="N129" s="151"/>
      <c r="O129" s="151"/>
      <c r="P129" s="151"/>
      <c r="Q129" s="151"/>
      <c r="R129" s="154"/>
      <c r="T129" s="155"/>
      <c r="U129" s="151"/>
      <c r="V129" s="151"/>
      <c r="W129" s="151"/>
      <c r="X129" s="151"/>
      <c r="Y129" s="151"/>
      <c r="Z129" s="151"/>
      <c r="AA129" s="156"/>
      <c r="AT129" s="157" t="s">
        <v>154</v>
      </c>
      <c r="AU129" s="157" t="s">
        <v>114</v>
      </c>
      <c r="AV129" s="10" t="s">
        <v>114</v>
      </c>
      <c r="AW129" s="10" t="s">
        <v>29</v>
      </c>
      <c r="AX129" s="10" t="s">
        <v>71</v>
      </c>
      <c r="AY129" s="157" t="s">
        <v>146</v>
      </c>
    </row>
    <row r="130" spans="2:65" s="10" customFormat="1" ht="16.5" customHeight="1">
      <c r="B130" s="150"/>
      <c r="C130" s="151"/>
      <c r="D130" s="151"/>
      <c r="E130" s="152" t="s">
        <v>5</v>
      </c>
      <c r="F130" s="220" t="s">
        <v>176</v>
      </c>
      <c r="G130" s="221"/>
      <c r="H130" s="221"/>
      <c r="I130" s="221"/>
      <c r="J130" s="151"/>
      <c r="K130" s="153">
        <v>-54.4</v>
      </c>
      <c r="L130" s="151"/>
      <c r="M130" s="151"/>
      <c r="N130" s="151"/>
      <c r="O130" s="151"/>
      <c r="P130" s="151"/>
      <c r="Q130" s="151"/>
      <c r="R130" s="154"/>
      <c r="T130" s="155"/>
      <c r="U130" s="151"/>
      <c r="V130" s="151"/>
      <c r="W130" s="151"/>
      <c r="X130" s="151"/>
      <c r="Y130" s="151"/>
      <c r="Z130" s="151"/>
      <c r="AA130" s="156"/>
      <c r="AT130" s="157" t="s">
        <v>154</v>
      </c>
      <c r="AU130" s="157" t="s">
        <v>114</v>
      </c>
      <c r="AV130" s="10" t="s">
        <v>114</v>
      </c>
      <c r="AW130" s="10" t="s">
        <v>29</v>
      </c>
      <c r="AX130" s="10" t="s">
        <v>71</v>
      </c>
      <c r="AY130" s="157" t="s">
        <v>146</v>
      </c>
    </row>
    <row r="131" spans="2:65" s="11" customFormat="1" ht="16.5" customHeight="1">
      <c r="B131" s="158"/>
      <c r="C131" s="159"/>
      <c r="D131" s="159"/>
      <c r="E131" s="160" t="s">
        <v>5</v>
      </c>
      <c r="F131" s="223" t="s">
        <v>155</v>
      </c>
      <c r="G131" s="224"/>
      <c r="H131" s="224"/>
      <c r="I131" s="224"/>
      <c r="J131" s="159"/>
      <c r="K131" s="161">
        <v>299.2</v>
      </c>
      <c r="L131" s="159"/>
      <c r="M131" s="159"/>
      <c r="N131" s="159"/>
      <c r="O131" s="159"/>
      <c r="P131" s="159"/>
      <c r="Q131" s="159"/>
      <c r="R131" s="162"/>
      <c r="T131" s="163"/>
      <c r="U131" s="159"/>
      <c r="V131" s="159"/>
      <c r="W131" s="159"/>
      <c r="X131" s="159"/>
      <c r="Y131" s="159"/>
      <c r="Z131" s="159"/>
      <c r="AA131" s="164"/>
      <c r="AT131" s="165" t="s">
        <v>154</v>
      </c>
      <c r="AU131" s="165" t="s">
        <v>114</v>
      </c>
      <c r="AV131" s="11" t="s">
        <v>151</v>
      </c>
      <c r="AW131" s="11" t="s">
        <v>29</v>
      </c>
      <c r="AX131" s="11" t="s">
        <v>79</v>
      </c>
      <c r="AY131" s="165" t="s">
        <v>146</v>
      </c>
    </row>
    <row r="132" spans="2:65" s="1" customFormat="1" ht="25.5" customHeight="1">
      <c r="B132" s="140"/>
      <c r="C132" s="141" t="s">
        <v>177</v>
      </c>
      <c r="D132" s="141" t="s">
        <v>147</v>
      </c>
      <c r="E132" s="142" t="s">
        <v>178</v>
      </c>
      <c r="F132" s="222" t="s">
        <v>179</v>
      </c>
      <c r="G132" s="222"/>
      <c r="H132" s="222"/>
      <c r="I132" s="222"/>
      <c r="J132" s="143" t="s">
        <v>168</v>
      </c>
      <c r="K132" s="144">
        <v>89.76</v>
      </c>
      <c r="L132" s="225"/>
      <c r="M132" s="225"/>
      <c r="N132" s="225">
        <f>ROUND(L132*K132,2)</f>
        <v>0</v>
      </c>
      <c r="O132" s="225"/>
      <c r="P132" s="225"/>
      <c r="Q132" s="225"/>
      <c r="R132" s="145"/>
      <c r="T132" s="146" t="s">
        <v>5</v>
      </c>
      <c r="U132" s="43" t="s">
        <v>36</v>
      </c>
      <c r="V132" s="147">
        <v>0.1</v>
      </c>
      <c r="W132" s="147">
        <f>V132*K132</f>
        <v>8.9760000000000009</v>
      </c>
      <c r="X132" s="147">
        <v>0</v>
      </c>
      <c r="Y132" s="147">
        <f>X132*K132</f>
        <v>0</v>
      </c>
      <c r="Z132" s="147">
        <v>0</v>
      </c>
      <c r="AA132" s="148">
        <f>Z132*K132</f>
        <v>0</v>
      </c>
      <c r="AR132" s="21" t="s">
        <v>151</v>
      </c>
      <c r="AT132" s="21" t="s">
        <v>147</v>
      </c>
      <c r="AU132" s="21" t="s">
        <v>114</v>
      </c>
      <c r="AY132" s="21" t="s">
        <v>146</v>
      </c>
      <c r="BE132" s="149">
        <f>IF(U132="základní",N132,0)</f>
        <v>0</v>
      </c>
      <c r="BF132" s="149">
        <f>IF(U132="snížená",N132,0)</f>
        <v>0</v>
      </c>
      <c r="BG132" s="149">
        <f>IF(U132="zákl. přenesená",N132,0)</f>
        <v>0</v>
      </c>
      <c r="BH132" s="149">
        <f>IF(U132="sníž. přenesená",N132,0)</f>
        <v>0</v>
      </c>
      <c r="BI132" s="149">
        <f>IF(U132="nulová",N132,0)</f>
        <v>0</v>
      </c>
      <c r="BJ132" s="21" t="s">
        <v>79</v>
      </c>
      <c r="BK132" s="149">
        <f>ROUND(L132*K132,2)</f>
        <v>0</v>
      </c>
      <c r="BL132" s="21" t="s">
        <v>151</v>
      </c>
      <c r="BM132" s="21" t="s">
        <v>180</v>
      </c>
    </row>
    <row r="133" spans="2:65" s="10" customFormat="1" ht="16.5" customHeight="1">
      <c r="B133" s="150"/>
      <c r="C133" s="151"/>
      <c r="D133" s="151"/>
      <c r="E133" s="152" t="s">
        <v>5</v>
      </c>
      <c r="F133" s="218" t="s">
        <v>181</v>
      </c>
      <c r="G133" s="219"/>
      <c r="H133" s="219"/>
      <c r="I133" s="219"/>
      <c r="J133" s="151"/>
      <c r="K133" s="153">
        <v>89.76</v>
      </c>
      <c r="L133" s="151"/>
      <c r="M133" s="151"/>
      <c r="N133" s="151"/>
      <c r="O133" s="151"/>
      <c r="P133" s="151"/>
      <c r="Q133" s="151"/>
      <c r="R133" s="154"/>
      <c r="T133" s="155"/>
      <c r="U133" s="151"/>
      <c r="V133" s="151"/>
      <c r="W133" s="151"/>
      <c r="X133" s="151"/>
      <c r="Y133" s="151"/>
      <c r="Z133" s="151"/>
      <c r="AA133" s="156"/>
      <c r="AT133" s="157" t="s">
        <v>154</v>
      </c>
      <c r="AU133" s="157" t="s">
        <v>114</v>
      </c>
      <c r="AV133" s="10" t="s">
        <v>114</v>
      </c>
      <c r="AW133" s="10" t="s">
        <v>29</v>
      </c>
      <c r="AX133" s="10" t="s">
        <v>71</v>
      </c>
      <c r="AY133" s="157" t="s">
        <v>146</v>
      </c>
    </row>
    <row r="134" spans="2:65" s="11" customFormat="1" ht="16.5" customHeight="1">
      <c r="B134" s="158"/>
      <c r="C134" s="159"/>
      <c r="D134" s="159"/>
      <c r="E134" s="160" t="s">
        <v>5</v>
      </c>
      <c r="F134" s="223" t="s">
        <v>155</v>
      </c>
      <c r="G134" s="224"/>
      <c r="H134" s="224"/>
      <c r="I134" s="224"/>
      <c r="J134" s="159"/>
      <c r="K134" s="161">
        <v>89.76</v>
      </c>
      <c r="L134" s="159"/>
      <c r="M134" s="159"/>
      <c r="N134" s="159"/>
      <c r="O134" s="159"/>
      <c r="P134" s="159"/>
      <c r="Q134" s="159"/>
      <c r="R134" s="162"/>
      <c r="T134" s="163"/>
      <c r="U134" s="159"/>
      <c r="V134" s="159"/>
      <c r="W134" s="159"/>
      <c r="X134" s="159"/>
      <c r="Y134" s="159"/>
      <c r="Z134" s="159"/>
      <c r="AA134" s="164"/>
      <c r="AT134" s="165" t="s">
        <v>154</v>
      </c>
      <c r="AU134" s="165" t="s">
        <v>114</v>
      </c>
      <c r="AV134" s="11" t="s">
        <v>151</v>
      </c>
      <c r="AW134" s="11" t="s">
        <v>29</v>
      </c>
      <c r="AX134" s="11" t="s">
        <v>79</v>
      </c>
      <c r="AY134" s="165" t="s">
        <v>146</v>
      </c>
    </row>
    <row r="135" spans="2:65" s="1" customFormat="1" ht="25.5" customHeight="1">
      <c r="B135" s="140"/>
      <c r="C135" s="141" t="s">
        <v>182</v>
      </c>
      <c r="D135" s="141" t="s">
        <v>147</v>
      </c>
      <c r="E135" s="142" t="s">
        <v>183</v>
      </c>
      <c r="F135" s="222" t="s">
        <v>184</v>
      </c>
      <c r="G135" s="222"/>
      <c r="H135" s="222"/>
      <c r="I135" s="222"/>
      <c r="J135" s="143" t="s">
        <v>185</v>
      </c>
      <c r="K135" s="144">
        <v>884</v>
      </c>
      <c r="L135" s="225"/>
      <c r="M135" s="225"/>
      <c r="N135" s="225">
        <f>ROUND(L135*K135,2)</f>
        <v>0</v>
      </c>
      <c r="O135" s="225"/>
      <c r="P135" s="225"/>
      <c r="Q135" s="225"/>
      <c r="R135" s="145"/>
      <c r="T135" s="146" t="s">
        <v>5</v>
      </c>
      <c r="U135" s="43" t="s">
        <v>36</v>
      </c>
      <c r="V135" s="147">
        <v>0.23599999999999999</v>
      </c>
      <c r="W135" s="147">
        <f>V135*K135</f>
        <v>208.624</v>
      </c>
      <c r="X135" s="147">
        <v>8.4000000000000003E-4</v>
      </c>
      <c r="Y135" s="147">
        <f>X135*K135</f>
        <v>0.74256</v>
      </c>
      <c r="Z135" s="147">
        <v>0</v>
      </c>
      <c r="AA135" s="148">
        <f>Z135*K135</f>
        <v>0</v>
      </c>
      <c r="AR135" s="21" t="s">
        <v>151</v>
      </c>
      <c r="AT135" s="21" t="s">
        <v>147</v>
      </c>
      <c r="AU135" s="21" t="s">
        <v>114</v>
      </c>
      <c r="AY135" s="21" t="s">
        <v>146</v>
      </c>
      <c r="BE135" s="149">
        <f>IF(U135="základní",N135,0)</f>
        <v>0</v>
      </c>
      <c r="BF135" s="149">
        <f>IF(U135="snížená",N135,0)</f>
        <v>0</v>
      </c>
      <c r="BG135" s="149">
        <f>IF(U135="zákl. přenesená",N135,0)</f>
        <v>0</v>
      </c>
      <c r="BH135" s="149">
        <f>IF(U135="sníž. přenesená",N135,0)</f>
        <v>0</v>
      </c>
      <c r="BI135" s="149">
        <f>IF(U135="nulová",N135,0)</f>
        <v>0</v>
      </c>
      <c r="BJ135" s="21" t="s">
        <v>79</v>
      </c>
      <c r="BK135" s="149">
        <f>ROUND(L135*K135,2)</f>
        <v>0</v>
      </c>
      <c r="BL135" s="21" t="s">
        <v>151</v>
      </c>
      <c r="BM135" s="21" t="s">
        <v>186</v>
      </c>
    </row>
    <row r="136" spans="2:65" s="10" customFormat="1" ht="16.5" customHeight="1">
      <c r="B136" s="150"/>
      <c r="C136" s="151"/>
      <c r="D136" s="151"/>
      <c r="E136" s="152" t="s">
        <v>5</v>
      </c>
      <c r="F136" s="218" t="s">
        <v>187</v>
      </c>
      <c r="G136" s="219"/>
      <c r="H136" s="219"/>
      <c r="I136" s="219"/>
      <c r="J136" s="151"/>
      <c r="K136" s="153">
        <v>884</v>
      </c>
      <c r="L136" s="151"/>
      <c r="M136" s="151"/>
      <c r="N136" s="151"/>
      <c r="O136" s="151"/>
      <c r="P136" s="151"/>
      <c r="Q136" s="151"/>
      <c r="R136" s="154"/>
      <c r="T136" s="155"/>
      <c r="U136" s="151"/>
      <c r="V136" s="151"/>
      <c r="W136" s="151"/>
      <c r="X136" s="151"/>
      <c r="Y136" s="151"/>
      <c r="Z136" s="151"/>
      <c r="AA136" s="156"/>
      <c r="AT136" s="157" t="s">
        <v>154</v>
      </c>
      <c r="AU136" s="157" t="s">
        <v>114</v>
      </c>
      <c r="AV136" s="10" t="s">
        <v>114</v>
      </c>
      <c r="AW136" s="10" t="s">
        <v>29</v>
      </c>
      <c r="AX136" s="10" t="s">
        <v>71</v>
      </c>
      <c r="AY136" s="157" t="s">
        <v>146</v>
      </c>
    </row>
    <row r="137" spans="2:65" s="11" customFormat="1" ht="16.5" customHeight="1">
      <c r="B137" s="158"/>
      <c r="C137" s="159"/>
      <c r="D137" s="159"/>
      <c r="E137" s="160" t="s">
        <v>5</v>
      </c>
      <c r="F137" s="223" t="s">
        <v>155</v>
      </c>
      <c r="G137" s="224"/>
      <c r="H137" s="224"/>
      <c r="I137" s="224"/>
      <c r="J137" s="159"/>
      <c r="K137" s="161">
        <v>884</v>
      </c>
      <c r="L137" s="159"/>
      <c r="M137" s="159"/>
      <c r="N137" s="159"/>
      <c r="O137" s="159"/>
      <c r="P137" s="159"/>
      <c r="Q137" s="159"/>
      <c r="R137" s="162"/>
      <c r="T137" s="163"/>
      <c r="U137" s="159"/>
      <c r="V137" s="159"/>
      <c r="W137" s="159"/>
      <c r="X137" s="159"/>
      <c r="Y137" s="159"/>
      <c r="Z137" s="159"/>
      <c r="AA137" s="164"/>
      <c r="AT137" s="165" t="s">
        <v>154</v>
      </c>
      <c r="AU137" s="165" t="s">
        <v>114</v>
      </c>
      <c r="AV137" s="11" t="s">
        <v>151</v>
      </c>
      <c r="AW137" s="11" t="s">
        <v>29</v>
      </c>
      <c r="AX137" s="11" t="s">
        <v>79</v>
      </c>
      <c r="AY137" s="165" t="s">
        <v>146</v>
      </c>
    </row>
    <row r="138" spans="2:65" s="1" customFormat="1" ht="25.5" customHeight="1">
      <c r="B138" s="140"/>
      <c r="C138" s="141" t="s">
        <v>188</v>
      </c>
      <c r="D138" s="141" t="s">
        <v>147</v>
      </c>
      <c r="E138" s="142" t="s">
        <v>189</v>
      </c>
      <c r="F138" s="222" t="s">
        <v>190</v>
      </c>
      <c r="G138" s="222"/>
      <c r="H138" s="222"/>
      <c r="I138" s="222"/>
      <c r="J138" s="143" t="s">
        <v>185</v>
      </c>
      <c r="K138" s="144">
        <v>884</v>
      </c>
      <c r="L138" s="225"/>
      <c r="M138" s="225"/>
      <c r="N138" s="225">
        <f>ROUND(L138*K138,2)</f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7.0000000000000007E-2</v>
      </c>
      <c r="W138" s="147">
        <f>V138*K138</f>
        <v>61.88</v>
      </c>
      <c r="X138" s="147">
        <v>0</v>
      </c>
      <c r="Y138" s="147">
        <f>X138*K138</f>
        <v>0</v>
      </c>
      <c r="Z138" s="147">
        <v>0</v>
      </c>
      <c r="AA138" s="148">
        <f>Z138*K138</f>
        <v>0</v>
      </c>
      <c r="AR138" s="21" t="s">
        <v>151</v>
      </c>
      <c r="AT138" s="21" t="s">
        <v>147</v>
      </c>
      <c r="AU138" s="21" t="s">
        <v>114</v>
      </c>
      <c r="AY138" s="21" t="s">
        <v>146</v>
      </c>
      <c r="BE138" s="149">
        <f>IF(U138="základní",N138,0)</f>
        <v>0</v>
      </c>
      <c r="BF138" s="149">
        <f>IF(U138="snížená",N138,0)</f>
        <v>0</v>
      </c>
      <c r="BG138" s="149">
        <f>IF(U138="zákl. přenesená",N138,0)</f>
        <v>0</v>
      </c>
      <c r="BH138" s="149">
        <f>IF(U138="sníž. přenesená",N138,0)</f>
        <v>0</v>
      </c>
      <c r="BI138" s="149">
        <f>IF(U138="nulová",N138,0)</f>
        <v>0</v>
      </c>
      <c r="BJ138" s="21" t="s">
        <v>79</v>
      </c>
      <c r="BK138" s="149">
        <f>ROUND(L138*K138,2)</f>
        <v>0</v>
      </c>
      <c r="BL138" s="21" t="s">
        <v>151</v>
      </c>
      <c r="BM138" s="21" t="s">
        <v>191</v>
      </c>
    </row>
    <row r="139" spans="2:65" s="1" customFormat="1" ht="25.5" customHeight="1">
      <c r="B139" s="140"/>
      <c r="C139" s="141" t="s">
        <v>192</v>
      </c>
      <c r="D139" s="141" t="s">
        <v>147</v>
      </c>
      <c r="E139" s="142" t="s">
        <v>193</v>
      </c>
      <c r="F139" s="222" t="s">
        <v>194</v>
      </c>
      <c r="G139" s="222"/>
      <c r="H139" s="222"/>
      <c r="I139" s="222"/>
      <c r="J139" s="143" t="s">
        <v>168</v>
      </c>
      <c r="K139" s="144">
        <v>149.6</v>
      </c>
      <c r="L139" s="225"/>
      <c r="M139" s="225"/>
      <c r="N139" s="225">
        <f>ROUND(L139*K139,2)</f>
        <v>0</v>
      </c>
      <c r="O139" s="225"/>
      <c r="P139" s="225"/>
      <c r="Q139" s="225"/>
      <c r="R139" s="145"/>
      <c r="T139" s="146" t="s">
        <v>5</v>
      </c>
      <c r="U139" s="43" t="s">
        <v>36</v>
      </c>
      <c r="V139" s="147">
        <v>0.34499999999999997</v>
      </c>
      <c r="W139" s="147">
        <f>V139*K139</f>
        <v>51.611999999999995</v>
      </c>
      <c r="X139" s="147">
        <v>0</v>
      </c>
      <c r="Y139" s="147">
        <f>X139*K139</f>
        <v>0</v>
      </c>
      <c r="Z139" s="147">
        <v>0</v>
      </c>
      <c r="AA139" s="148">
        <f>Z139*K139</f>
        <v>0</v>
      </c>
      <c r="AR139" s="21" t="s">
        <v>151</v>
      </c>
      <c r="AT139" s="21" t="s">
        <v>147</v>
      </c>
      <c r="AU139" s="21" t="s">
        <v>114</v>
      </c>
      <c r="AY139" s="21" t="s">
        <v>146</v>
      </c>
      <c r="BE139" s="149">
        <f>IF(U139="základní",N139,0)</f>
        <v>0</v>
      </c>
      <c r="BF139" s="149">
        <f>IF(U139="snížená",N139,0)</f>
        <v>0</v>
      </c>
      <c r="BG139" s="149">
        <f>IF(U139="zákl. přenesená",N139,0)</f>
        <v>0</v>
      </c>
      <c r="BH139" s="149">
        <f>IF(U139="sníž. přenesená",N139,0)</f>
        <v>0</v>
      </c>
      <c r="BI139" s="149">
        <f>IF(U139="nulová",N139,0)</f>
        <v>0</v>
      </c>
      <c r="BJ139" s="21" t="s">
        <v>79</v>
      </c>
      <c r="BK139" s="149">
        <f>ROUND(L139*K139,2)</f>
        <v>0</v>
      </c>
      <c r="BL139" s="21" t="s">
        <v>151</v>
      </c>
      <c r="BM139" s="21" t="s">
        <v>195</v>
      </c>
    </row>
    <row r="140" spans="2:65" s="10" customFormat="1" ht="16.5" customHeight="1">
      <c r="B140" s="150"/>
      <c r="C140" s="151"/>
      <c r="D140" s="151"/>
      <c r="E140" s="152" t="s">
        <v>5</v>
      </c>
      <c r="F140" s="218" t="s">
        <v>196</v>
      </c>
      <c r="G140" s="219"/>
      <c r="H140" s="219"/>
      <c r="I140" s="219"/>
      <c r="J140" s="151"/>
      <c r="K140" s="153">
        <v>149.6</v>
      </c>
      <c r="L140" s="151"/>
      <c r="M140" s="151"/>
      <c r="N140" s="151"/>
      <c r="O140" s="151"/>
      <c r="P140" s="151"/>
      <c r="Q140" s="151"/>
      <c r="R140" s="154"/>
      <c r="T140" s="155"/>
      <c r="U140" s="151"/>
      <c r="V140" s="151"/>
      <c r="W140" s="151"/>
      <c r="X140" s="151"/>
      <c r="Y140" s="151"/>
      <c r="Z140" s="151"/>
      <c r="AA140" s="156"/>
      <c r="AT140" s="157" t="s">
        <v>154</v>
      </c>
      <c r="AU140" s="157" t="s">
        <v>114</v>
      </c>
      <c r="AV140" s="10" t="s">
        <v>114</v>
      </c>
      <c r="AW140" s="10" t="s">
        <v>29</v>
      </c>
      <c r="AX140" s="10" t="s">
        <v>71</v>
      </c>
      <c r="AY140" s="157" t="s">
        <v>146</v>
      </c>
    </row>
    <row r="141" spans="2:65" s="11" customFormat="1" ht="16.5" customHeight="1">
      <c r="B141" s="158"/>
      <c r="C141" s="159"/>
      <c r="D141" s="159"/>
      <c r="E141" s="160" t="s">
        <v>5</v>
      </c>
      <c r="F141" s="223" t="s">
        <v>155</v>
      </c>
      <c r="G141" s="224"/>
      <c r="H141" s="224"/>
      <c r="I141" s="224"/>
      <c r="J141" s="159"/>
      <c r="K141" s="161">
        <v>149.6</v>
      </c>
      <c r="L141" s="159"/>
      <c r="M141" s="159"/>
      <c r="N141" s="159"/>
      <c r="O141" s="159"/>
      <c r="P141" s="159"/>
      <c r="Q141" s="159"/>
      <c r="R141" s="162"/>
      <c r="T141" s="163"/>
      <c r="U141" s="159"/>
      <c r="V141" s="159"/>
      <c r="W141" s="159"/>
      <c r="X141" s="159"/>
      <c r="Y141" s="159"/>
      <c r="Z141" s="159"/>
      <c r="AA141" s="164"/>
      <c r="AT141" s="165" t="s">
        <v>154</v>
      </c>
      <c r="AU141" s="165" t="s">
        <v>114</v>
      </c>
      <c r="AV141" s="11" t="s">
        <v>151</v>
      </c>
      <c r="AW141" s="11" t="s">
        <v>29</v>
      </c>
      <c r="AX141" s="11" t="s">
        <v>79</v>
      </c>
      <c r="AY141" s="165" t="s">
        <v>146</v>
      </c>
    </row>
    <row r="142" spans="2:65" s="1" customFormat="1" ht="38.25" customHeight="1">
      <c r="B142" s="140"/>
      <c r="C142" s="141" t="s">
        <v>197</v>
      </c>
      <c r="D142" s="141" t="s">
        <v>147</v>
      </c>
      <c r="E142" s="142" t="s">
        <v>198</v>
      </c>
      <c r="F142" s="222" t="s">
        <v>199</v>
      </c>
      <c r="G142" s="222"/>
      <c r="H142" s="222"/>
      <c r="I142" s="222"/>
      <c r="J142" s="143" t="s">
        <v>168</v>
      </c>
      <c r="K142" s="144">
        <v>108.8</v>
      </c>
      <c r="L142" s="225"/>
      <c r="M142" s="225"/>
      <c r="N142" s="225">
        <f>ROUND(L142*K142,2)</f>
        <v>0</v>
      </c>
      <c r="O142" s="225"/>
      <c r="P142" s="225"/>
      <c r="Q142" s="225"/>
      <c r="R142" s="145"/>
      <c r="T142" s="146" t="s">
        <v>5</v>
      </c>
      <c r="U142" s="43" t="s">
        <v>36</v>
      </c>
      <c r="V142" s="147">
        <v>4.3999999999999997E-2</v>
      </c>
      <c r="W142" s="147">
        <f>V142*K142</f>
        <v>4.7871999999999995</v>
      </c>
      <c r="X142" s="147">
        <v>0</v>
      </c>
      <c r="Y142" s="147">
        <f>X142*K142</f>
        <v>0</v>
      </c>
      <c r="Z142" s="147">
        <v>0</v>
      </c>
      <c r="AA142" s="148">
        <f>Z142*K142</f>
        <v>0</v>
      </c>
      <c r="AR142" s="21" t="s">
        <v>151</v>
      </c>
      <c r="AT142" s="21" t="s">
        <v>147</v>
      </c>
      <c r="AU142" s="21" t="s">
        <v>114</v>
      </c>
      <c r="AY142" s="21" t="s">
        <v>146</v>
      </c>
      <c r="BE142" s="149">
        <f>IF(U142="základní",N142,0)</f>
        <v>0</v>
      </c>
      <c r="BF142" s="149">
        <f>IF(U142="snížená",N142,0)</f>
        <v>0</v>
      </c>
      <c r="BG142" s="149">
        <f>IF(U142="zákl. přenesená",N142,0)</f>
        <v>0</v>
      </c>
      <c r="BH142" s="149">
        <f>IF(U142="sníž. přenesená",N142,0)</f>
        <v>0</v>
      </c>
      <c r="BI142" s="149">
        <f>IF(U142="nulová",N142,0)</f>
        <v>0</v>
      </c>
      <c r="BJ142" s="21" t="s">
        <v>79</v>
      </c>
      <c r="BK142" s="149">
        <f>ROUND(L142*K142,2)</f>
        <v>0</v>
      </c>
      <c r="BL142" s="21" t="s">
        <v>151</v>
      </c>
      <c r="BM142" s="21" t="s">
        <v>200</v>
      </c>
    </row>
    <row r="143" spans="2:65" s="10" customFormat="1" ht="16.5" customHeight="1">
      <c r="B143" s="150"/>
      <c r="C143" s="151"/>
      <c r="D143" s="151"/>
      <c r="E143" s="152" t="s">
        <v>5</v>
      </c>
      <c r="F143" s="218" t="s">
        <v>201</v>
      </c>
      <c r="G143" s="219"/>
      <c r="H143" s="219"/>
      <c r="I143" s="219"/>
      <c r="J143" s="151"/>
      <c r="K143" s="153">
        <v>108.8</v>
      </c>
      <c r="L143" s="151"/>
      <c r="M143" s="151"/>
      <c r="N143" s="151"/>
      <c r="O143" s="151"/>
      <c r="P143" s="151"/>
      <c r="Q143" s="151"/>
      <c r="R143" s="154"/>
      <c r="T143" s="155"/>
      <c r="U143" s="151"/>
      <c r="V143" s="151"/>
      <c r="W143" s="151"/>
      <c r="X143" s="151"/>
      <c r="Y143" s="151"/>
      <c r="Z143" s="151"/>
      <c r="AA143" s="156"/>
      <c r="AT143" s="157" t="s">
        <v>154</v>
      </c>
      <c r="AU143" s="157" t="s">
        <v>114</v>
      </c>
      <c r="AV143" s="10" t="s">
        <v>114</v>
      </c>
      <c r="AW143" s="10" t="s">
        <v>29</v>
      </c>
      <c r="AX143" s="10" t="s">
        <v>71</v>
      </c>
      <c r="AY143" s="157" t="s">
        <v>146</v>
      </c>
    </row>
    <row r="144" spans="2:65" s="11" customFormat="1" ht="16.5" customHeight="1">
      <c r="B144" s="158"/>
      <c r="C144" s="159"/>
      <c r="D144" s="159"/>
      <c r="E144" s="160" t="s">
        <v>5</v>
      </c>
      <c r="F144" s="223" t="s">
        <v>155</v>
      </c>
      <c r="G144" s="224"/>
      <c r="H144" s="224"/>
      <c r="I144" s="224"/>
      <c r="J144" s="159"/>
      <c r="K144" s="161">
        <v>108.8</v>
      </c>
      <c r="L144" s="159"/>
      <c r="M144" s="159"/>
      <c r="N144" s="159"/>
      <c r="O144" s="159"/>
      <c r="P144" s="159"/>
      <c r="Q144" s="159"/>
      <c r="R144" s="162"/>
      <c r="T144" s="163"/>
      <c r="U144" s="159"/>
      <c r="V144" s="159"/>
      <c r="W144" s="159"/>
      <c r="X144" s="159"/>
      <c r="Y144" s="159"/>
      <c r="Z144" s="159"/>
      <c r="AA144" s="164"/>
      <c r="AT144" s="165" t="s">
        <v>154</v>
      </c>
      <c r="AU144" s="165" t="s">
        <v>114</v>
      </c>
      <c r="AV144" s="11" t="s">
        <v>151</v>
      </c>
      <c r="AW144" s="11" t="s">
        <v>29</v>
      </c>
      <c r="AX144" s="11" t="s">
        <v>79</v>
      </c>
      <c r="AY144" s="165" t="s">
        <v>146</v>
      </c>
    </row>
    <row r="145" spans="2:65" s="1" customFormat="1" ht="38.25" customHeight="1">
      <c r="B145" s="140"/>
      <c r="C145" s="141" t="s">
        <v>202</v>
      </c>
      <c r="D145" s="141" t="s">
        <v>147</v>
      </c>
      <c r="E145" s="142" t="s">
        <v>203</v>
      </c>
      <c r="F145" s="222" t="s">
        <v>204</v>
      </c>
      <c r="G145" s="222"/>
      <c r="H145" s="222"/>
      <c r="I145" s="222"/>
      <c r="J145" s="143" t="s">
        <v>168</v>
      </c>
      <c r="K145" s="144">
        <v>120.27</v>
      </c>
      <c r="L145" s="225"/>
      <c r="M145" s="225"/>
      <c r="N145" s="225">
        <f>ROUND(L145*K145,2)</f>
        <v>0</v>
      </c>
      <c r="O145" s="225"/>
      <c r="P145" s="225"/>
      <c r="Q145" s="225"/>
      <c r="R145" s="145"/>
      <c r="T145" s="146" t="s">
        <v>5</v>
      </c>
      <c r="U145" s="43" t="s">
        <v>36</v>
      </c>
      <c r="V145" s="147">
        <v>8.3000000000000004E-2</v>
      </c>
      <c r="W145" s="147">
        <f>V145*K145</f>
        <v>9.9824099999999998</v>
      </c>
      <c r="X145" s="147">
        <v>0</v>
      </c>
      <c r="Y145" s="147">
        <f>X145*K145</f>
        <v>0</v>
      </c>
      <c r="Z145" s="147">
        <v>0</v>
      </c>
      <c r="AA145" s="148">
        <f>Z145*K145</f>
        <v>0</v>
      </c>
      <c r="AR145" s="21" t="s">
        <v>151</v>
      </c>
      <c r="AT145" s="21" t="s">
        <v>147</v>
      </c>
      <c r="AU145" s="21" t="s">
        <v>114</v>
      </c>
      <c r="AY145" s="21" t="s">
        <v>146</v>
      </c>
      <c r="BE145" s="149">
        <f>IF(U145="základní",N145,0)</f>
        <v>0</v>
      </c>
      <c r="BF145" s="149">
        <f>IF(U145="snížená",N145,0)</f>
        <v>0</v>
      </c>
      <c r="BG145" s="149">
        <f>IF(U145="zákl. přenesená",N145,0)</f>
        <v>0</v>
      </c>
      <c r="BH145" s="149">
        <f>IF(U145="sníž. přenesená",N145,0)</f>
        <v>0</v>
      </c>
      <c r="BI145" s="149">
        <f>IF(U145="nulová",N145,0)</f>
        <v>0</v>
      </c>
      <c r="BJ145" s="21" t="s">
        <v>79</v>
      </c>
      <c r="BK145" s="149">
        <f>ROUND(L145*K145,2)</f>
        <v>0</v>
      </c>
      <c r="BL145" s="21" t="s">
        <v>151</v>
      </c>
      <c r="BM145" s="21" t="s">
        <v>205</v>
      </c>
    </row>
    <row r="146" spans="2:65" s="10" customFormat="1" ht="16.5" customHeight="1">
      <c r="B146" s="150"/>
      <c r="C146" s="151"/>
      <c r="D146" s="151"/>
      <c r="E146" s="152" t="s">
        <v>5</v>
      </c>
      <c r="F146" s="218" t="s">
        <v>206</v>
      </c>
      <c r="G146" s="219"/>
      <c r="H146" s="219"/>
      <c r="I146" s="219"/>
      <c r="J146" s="151"/>
      <c r="K146" s="153">
        <v>299.2</v>
      </c>
      <c r="L146" s="151"/>
      <c r="M146" s="151"/>
      <c r="N146" s="151"/>
      <c r="O146" s="151"/>
      <c r="P146" s="151"/>
      <c r="Q146" s="151"/>
      <c r="R146" s="154"/>
      <c r="T146" s="155"/>
      <c r="U146" s="151"/>
      <c r="V146" s="151"/>
      <c r="W146" s="151"/>
      <c r="X146" s="151"/>
      <c r="Y146" s="151"/>
      <c r="Z146" s="151"/>
      <c r="AA146" s="156"/>
      <c r="AT146" s="157" t="s">
        <v>154</v>
      </c>
      <c r="AU146" s="157" t="s">
        <v>114</v>
      </c>
      <c r="AV146" s="10" t="s">
        <v>114</v>
      </c>
      <c r="AW146" s="10" t="s">
        <v>29</v>
      </c>
      <c r="AX146" s="10" t="s">
        <v>71</v>
      </c>
      <c r="AY146" s="157" t="s">
        <v>146</v>
      </c>
    </row>
    <row r="147" spans="2:65" s="10" customFormat="1" ht="16.5" customHeight="1">
      <c r="B147" s="150"/>
      <c r="C147" s="151"/>
      <c r="D147" s="151"/>
      <c r="E147" s="152" t="s">
        <v>5</v>
      </c>
      <c r="F147" s="220" t="s">
        <v>207</v>
      </c>
      <c r="G147" s="221"/>
      <c r="H147" s="221"/>
      <c r="I147" s="221"/>
      <c r="J147" s="151"/>
      <c r="K147" s="153">
        <v>-163.19999999999999</v>
      </c>
      <c r="L147" s="151"/>
      <c r="M147" s="151"/>
      <c r="N147" s="151"/>
      <c r="O147" s="151"/>
      <c r="P147" s="151"/>
      <c r="Q147" s="151"/>
      <c r="R147" s="154"/>
      <c r="T147" s="155"/>
      <c r="U147" s="151"/>
      <c r="V147" s="151"/>
      <c r="W147" s="151"/>
      <c r="X147" s="151"/>
      <c r="Y147" s="151"/>
      <c r="Z147" s="151"/>
      <c r="AA147" s="156"/>
      <c r="AT147" s="157" t="s">
        <v>154</v>
      </c>
      <c r="AU147" s="157" t="s">
        <v>114</v>
      </c>
      <c r="AV147" s="10" t="s">
        <v>114</v>
      </c>
      <c r="AW147" s="10" t="s">
        <v>29</v>
      </c>
      <c r="AX147" s="10" t="s">
        <v>71</v>
      </c>
      <c r="AY147" s="157" t="s">
        <v>146</v>
      </c>
    </row>
    <row r="148" spans="2:65" s="10" customFormat="1" ht="16.5" customHeight="1">
      <c r="B148" s="150"/>
      <c r="C148" s="151"/>
      <c r="D148" s="151"/>
      <c r="E148" s="152" t="s">
        <v>5</v>
      </c>
      <c r="F148" s="220" t="s">
        <v>208</v>
      </c>
      <c r="G148" s="221"/>
      <c r="H148" s="221"/>
      <c r="I148" s="221"/>
      <c r="J148" s="151"/>
      <c r="K148" s="153">
        <v>-15.73</v>
      </c>
      <c r="L148" s="151"/>
      <c r="M148" s="151"/>
      <c r="N148" s="151"/>
      <c r="O148" s="151"/>
      <c r="P148" s="151"/>
      <c r="Q148" s="151"/>
      <c r="R148" s="154"/>
      <c r="T148" s="155"/>
      <c r="U148" s="151"/>
      <c r="V148" s="151"/>
      <c r="W148" s="151"/>
      <c r="X148" s="151"/>
      <c r="Y148" s="151"/>
      <c r="Z148" s="151"/>
      <c r="AA148" s="156"/>
      <c r="AT148" s="157" t="s">
        <v>154</v>
      </c>
      <c r="AU148" s="157" t="s">
        <v>114</v>
      </c>
      <c r="AV148" s="10" t="s">
        <v>114</v>
      </c>
      <c r="AW148" s="10" t="s">
        <v>29</v>
      </c>
      <c r="AX148" s="10" t="s">
        <v>71</v>
      </c>
      <c r="AY148" s="157" t="s">
        <v>146</v>
      </c>
    </row>
    <row r="149" spans="2:65" s="11" customFormat="1" ht="16.5" customHeight="1">
      <c r="B149" s="158"/>
      <c r="C149" s="159"/>
      <c r="D149" s="159"/>
      <c r="E149" s="160" t="s">
        <v>5</v>
      </c>
      <c r="F149" s="223" t="s">
        <v>155</v>
      </c>
      <c r="G149" s="224"/>
      <c r="H149" s="224"/>
      <c r="I149" s="224"/>
      <c r="J149" s="159"/>
      <c r="K149" s="161">
        <v>120.27</v>
      </c>
      <c r="L149" s="159"/>
      <c r="M149" s="159"/>
      <c r="N149" s="159"/>
      <c r="O149" s="159"/>
      <c r="P149" s="159"/>
      <c r="Q149" s="159"/>
      <c r="R149" s="162"/>
      <c r="T149" s="163"/>
      <c r="U149" s="159"/>
      <c r="V149" s="159"/>
      <c r="W149" s="159"/>
      <c r="X149" s="159"/>
      <c r="Y149" s="159"/>
      <c r="Z149" s="159"/>
      <c r="AA149" s="164"/>
      <c r="AT149" s="165" t="s">
        <v>154</v>
      </c>
      <c r="AU149" s="165" t="s">
        <v>114</v>
      </c>
      <c r="AV149" s="11" t="s">
        <v>151</v>
      </c>
      <c r="AW149" s="11" t="s">
        <v>29</v>
      </c>
      <c r="AX149" s="11" t="s">
        <v>79</v>
      </c>
      <c r="AY149" s="165" t="s">
        <v>146</v>
      </c>
    </row>
    <row r="150" spans="2:65" s="1" customFormat="1" ht="25.5" customHeight="1">
      <c r="B150" s="140"/>
      <c r="C150" s="141" t="s">
        <v>209</v>
      </c>
      <c r="D150" s="141" t="s">
        <v>147</v>
      </c>
      <c r="E150" s="142" t="s">
        <v>210</v>
      </c>
      <c r="F150" s="222" t="s">
        <v>211</v>
      </c>
      <c r="G150" s="222"/>
      <c r="H150" s="222"/>
      <c r="I150" s="222"/>
      <c r="J150" s="143" t="s">
        <v>168</v>
      </c>
      <c r="K150" s="144">
        <v>124.53</v>
      </c>
      <c r="L150" s="225"/>
      <c r="M150" s="225"/>
      <c r="N150" s="225">
        <f>ROUND(L150*K150,2)</f>
        <v>0</v>
      </c>
      <c r="O150" s="225"/>
      <c r="P150" s="225"/>
      <c r="Q150" s="225"/>
      <c r="R150" s="145"/>
      <c r="T150" s="146" t="s">
        <v>5</v>
      </c>
      <c r="U150" s="43" t="s">
        <v>36</v>
      </c>
      <c r="V150" s="147">
        <v>9.7000000000000003E-2</v>
      </c>
      <c r="W150" s="147">
        <f>V150*K150</f>
        <v>12.079410000000001</v>
      </c>
      <c r="X150" s="147">
        <v>0</v>
      </c>
      <c r="Y150" s="147">
        <f>X150*K150</f>
        <v>0</v>
      </c>
      <c r="Z150" s="147">
        <v>0</v>
      </c>
      <c r="AA150" s="148">
        <f>Z150*K150</f>
        <v>0</v>
      </c>
      <c r="AR150" s="21" t="s">
        <v>151</v>
      </c>
      <c r="AT150" s="21" t="s">
        <v>147</v>
      </c>
      <c r="AU150" s="21" t="s">
        <v>114</v>
      </c>
      <c r="AY150" s="21" t="s">
        <v>146</v>
      </c>
      <c r="BE150" s="149">
        <f>IF(U150="základní",N150,0)</f>
        <v>0</v>
      </c>
      <c r="BF150" s="149">
        <f>IF(U150="snížená",N150,0)</f>
        <v>0</v>
      </c>
      <c r="BG150" s="149">
        <f>IF(U150="zákl. přenesená",N150,0)</f>
        <v>0</v>
      </c>
      <c r="BH150" s="149">
        <f>IF(U150="sníž. přenesená",N150,0)</f>
        <v>0</v>
      </c>
      <c r="BI150" s="149">
        <f>IF(U150="nulová",N150,0)</f>
        <v>0</v>
      </c>
      <c r="BJ150" s="21" t="s">
        <v>79</v>
      </c>
      <c r="BK150" s="149">
        <f>ROUND(L150*K150,2)</f>
        <v>0</v>
      </c>
      <c r="BL150" s="21" t="s">
        <v>151</v>
      </c>
      <c r="BM150" s="21" t="s">
        <v>212</v>
      </c>
    </row>
    <row r="151" spans="2:65" s="10" customFormat="1" ht="16.5" customHeight="1">
      <c r="B151" s="150"/>
      <c r="C151" s="151"/>
      <c r="D151" s="151"/>
      <c r="E151" s="152" t="s">
        <v>5</v>
      </c>
      <c r="F151" s="218" t="s">
        <v>201</v>
      </c>
      <c r="G151" s="219"/>
      <c r="H151" s="219"/>
      <c r="I151" s="219"/>
      <c r="J151" s="151"/>
      <c r="K151" s="153">
        <v>108.8</v>
      </c>
      <c r="L151" s="151"/>
      <c r="M151" s="151"/>
      <c r="N151" s="151"/>
      <c r="O151" s="151"/>
      <c r="P151" s="151"/>
      <c r="Q151" s="151"/>
      <c r="R151" s="154"/>
      <c r="T151" s="155"/>
      <c r="U151" s="151"/>
      <c r="V151" s="151"/>
      <c r="W151" s="151"/>
      <c r="X151" s="151"/>
      <c r="Y151" s="151"/>
      <c r="Z151" s="151"/>
      <c r="AA151" s="156"/>
      <c r="AT151" s="157" t="s">
        <v>154</v>
      </c>
      <c r="AU151" s="157" t="s">
        <v>114</v>
      </c>
      <c r="AV151" s="10" t="s">
        <v>114</v>
      </c>
      <c r="AW151" s="10" t="s">
        <v>29</v>
      </c>
      <c r="AX151" s="10" t="s">
        <v>71</v>
      </c>
      <c r="AY151" s="157" t="s">
        <v>146</v>
      </c>
    </row>
    <row r="152" spans="2:65" s="10" customFormat="1" ht="16.5" customHeight="1">
      <c r="B152" s="150"/>
      <c r="C152" s="151"/>
      <c r="D152" s="151"/>
      <c r="E152" s="152" t="s">
        <v>5</v>
      </c>
      <c r="F152" s="220" t="s">
        <v>213</v>
      </c>
      <c r="G152" s="221"/>
      <c r="H152" s="221"/>
      <c r="I152" s="221"/>
      <c r="J152" s="151"/>
      <c r="K152" s="153">
        <v>15.73</v>
      </c>
      <c r="L152" s="151"/>
      <c r="M152" s="151"/>
      <c r="N152" s="151"/>
      <c r="O152" s="151"/>
      <c r="P152" s="151"/>
      <c r="Q152" s="151"/>
      <c r="R152" s="154"/>
      <c r="T152" s="155"/>
      <c r="U152" s="151"/>
      <c r="V152" s="151"/>
      <c r="W152" s="151"/>
      <c r="X152" s="151"/>
      <c r="Y152" s="151"/>
      <c r="Z152" s="151"/>
      <c r="AA152" s="156"/>
      <c r="AT152" s="157" t="s">
        <v>154</v>
      </c>
      <c r="AU152" s="157" t="s">
        <v>114</v>
      </c>
      <c r="AV152" s="10" t="s">
        <v>114</v>
      </c>
      <c r="AW152" s="10" t="s">
        <v>29</v>
      </c>
      <c r="AX152" s="10" t="s">
        <v>71</v>
      </c>
      <c r="AY152" s="157" t="s">
        <v>146</v>
      </c>
    </row>
    <row r="153" spans="2:65" s="11" customFormat="1" ht="16.5" customHeight="1">
      <c r="B153" s="158"/>
      <c r="C153" s="159"/>
      <c r="D153" s="159"/>
      <c r="E153" s="160" t="s">
        <v>5</v>
      </c>
      <c r="F153" s="223" t="s">
        <v>155</v>
      </c>
      <c r="G153" s="224"/>
      <c r="H153" s="224"/>
      <c r="I153" s="224"/>
      <c r="J153" s="159"/>
      <c r="K153" s="161">
        <v>124.53</v>
      </c>
      <c r="L153" s="159"/>
      <c r="M153" s="159"/>
      <c r="N153" s="159"/>
      <c r="O153" s="159"/>
      <c r="P153" s="159"/>
      <c r="Q153" s="159"/>
      <c r="R153" s="162"/>
      <c r="T153" s="163"/>
      <c r="U153" s="159"/>
      <c r="V153" s="159"/>
      <c r="W153" s="159"/>
      <c r="X153" s="159"/>
      <c r="Y153" s="159"/>
      <c r="Z153" s="159"/>
      <c r="AA153" s="164"/>
      <c r="AT153" s="165" t="s">
        <v>154</v>
      </c>
      <c r="AU153" s="165" t="s">
        <v>114</v>
      </c>
      <c r="AV153" s="11" t="s">
        <v>151</v>
      </c>
      <c r="AW153" s="11" t="s">
        <v>29</v>
      </c>
      <c r="AX153" s="11" t="s">
        <v>79</v>
      </c>
      <c r="AY153" s="165" t="s">
        <v>146</v>
      </c>
    </row>
    <row r="154" spans="2:65" s="1" customFormat="1" ht="25.5" customHeight="1">
      <c r="B154" s="140"/>
      <c r="C154" s="141" t="s">
        <v>214</v>
      </c>
      <c r="D154" s="141" t="s">
        <v>147</v>
      </c>
      <c r="E154" s="142" t="s">
        <v>215</v>
      </c>
      <c r="F154" s="222" t="s">
        <v>216</v>
      </c>
      <c r="G154" s="222"/>
      <c r="H154" s="222"/>
      <c r="I154" s="222"/>
      <c r="J154" s="143" t="s">
        <v>217</v>
      </c>
      <c r="K154" s="144">
        <v>217.6</v>
      </c>
      <c r="L154" s="225"/>
      <c r="M154" s="225"/>
      <c r="N154" s="225">
        <f>ROUND(L154*K154,2)</f>
        <v>0</v>
      </c>
      <c r="O154" s="225"/>
      <c r="P154" s="225"/>
      <c r="Q154" s="225"/>
      <c r="R154" s="145"/>
      <c r="T154" s="146" t="s">
        <v>5</v>
      </c>
      <c r="U154" s="43" t="s">
        <v>36</v>
      </c>
      <c r="V154" s="147">
        <v>0</v>
      </c>
      <c r="W154" s="147">
        <f>V154*K154</f>
        <v>0</v>
      </c>
      <c r="X154" s="147">
        <v>0</v>
      </c>
      <c r="Y154" s="147">
        <f>X154*K154</f>
        <v>0</v>
      </c>
      <c r="Z154" s="147">
        <v>0</v>
      </c>
      <c r="AA154" s="148">
        <f>Z154*K154</f>
        <v>0</v>
      </c>
      <c r="AR154" s="21" t="s">
        <v>151</v>
      </c>
      <c r="AT154" s="21" t="s">
        <v>147</v>
      </c>
      <c r="AU154" s="21" t="s">
        <v>114</v>
      </c>
      <c r="AY154" s="21" t="s">
        <v>146</v>
      </c>
      <c r="BE154" s="149">
        <f>IF(U154="základní",N154,0)</f>
        <v>0</v>
      </c>
      <c r="BF154" s="149">
        <f>IF(U154="snížená",N154,0)</f>
        <v>0</v>
      </c>
      <c r="BG154" s="149">
        <f>IF(U154="zákl. přenesená",N154,0)</f>
        <v>0</v>
      </c>
      <c r="BH154" s="149">
        <f>IF(U154="sníž. přenesená",N154,0)</f>
        <v>0</v>
      </c>
      <c r="BI154" s="149">
        <f>IF(U154="nulová",N154,0)</f>
        <v>0</v>
      </c>
      <c r="BJ154" s="21" t="s">
        <v>79</v>
      </c>
      <c r="BK154" s="149">
        <f>ROUND(L154*K154,2)</f>
        <v>0</v>
      </c>
      <c r="BL154" s="21" t="s">
        <v>151</v>
      </c>
      <c r="BM154" s="21" t="s">
        <v>218</v>
      </c>
    </row>
    <row r="155" spans="2:65" s="10" customFormat="1" ht="16.5" customHeight="1">
      <c r="B155" s="150"/>
      <c r="C155" s="151"/>
      <c r="D155" s="151"/>
      <c r="E155" s="152" t="s">
        <v>5</v>
      </c>
      <c r="F155" s="218" t="s">
        <v>219</v>
      </c>
      <c r="G155" s="219"/>
      <c r="H155" s="219"/>
      <c r="I155" s="219"/>
      <c r="J155" s="151"/>
      <c r="K155" s="153">
        <v>217.6</v>
      </c>
      <c r="L155" s="151"/>
      <c r="M155" s="151"/>
      <c r="N155" s="151"/>
      <c r="O155" s="151"/>
      <c r="P155" s="151"/>
      <c r="Q155" s="151"/>
      <c r="R155" s="154"/>
      <c r="T155" s="155"/>
      <c r="U155" s="151"/>
      <c r="V155" s="151"/>
      <c r="W155" s="151"/>
      <c r="X155" s="151"/>
      <c r="Y155" s="151"/>
      <c r="Z155" s="151"/>
      <c r="AA155" s="156"/>
      <c r="AT155" s="157" t="s">
        <v>154</v>
      </c>
      <c r="AU155" s="157" t="s">
        <v>114</v>
      </c>
      <c r="AV155" s="10" t="s">
        <v>114</v>
      </c>
      <c r="AW155" s="10" t="s">
        <v>29</v>
      </c>
      <c r="AX155" s="10" t="s">
        <v>71</v>
      </c>
      <c r="AY155" s="157" t="s">
        <v>146</v>
      </c>
    </row>
    <row r="156" spans="2:65" s="11" customFormat="1" ht="16.5" customHeight="1">
      <c r="B156" s="158"/>
      <c r="C156" s="159"/>
      <c r="D156" s="159"/>
      <c r="E156" s="160" t="s">
        <v>5</v>
      </c>
      <c r="F156" s="223" t="s">
        <v>155</v>
      </c>
      <c r="G156" s="224"/>
      <c r="H156" s="224"/>
      <c r="I156" s="224"/>
      <c r="J156" s="159"/>
      <c r="K156" s="161">
        <v>217.6</v>
      </c>
      <c r="L156" s="159"/>
      <c r="M156" s="159"/>
      <c r="N156" s="159"/>
      <c r="O156" s="159"/>
      <c r="P156" s="159"/>
      <c r="Q156" s="159"/>
      <c r="R156" s="162"/>
      <c r="T156" s="163"/>
      <c r="U156" s="159"/>
      <c r="V156" s="159"/>
      <c r="W156" s="159"/>
      <c r="X156" s="159"/>
      <c r="Y156" s="159"/>
      <c r="Z156" s="159"/>
      <c r="AA156" s="164"/>
      <c r="AT156" s="165" t="s">
        <v>154</v>
      </c>
      <c r="AU156" s="165" t="s">
        <v>114</v>
      </c>
      <c r="AV156" s="11" t="s">
        <v>151</v>
      </c>
      <c r="AW156" s="11" t="s">
        <v>29</v>
      </c>
      <c r="AX156" s="11" t="s">
        <v>79</v>
      </c>
      <c r="AY156" s="165" t="s">
        <v>146</v>
      </c>
    </row>
    <row r="157" spans="2:65" s="1" customFormat="1" ht="25.5" customHeight="1">
      <c r="B157" s="140"/>
      <c r="C157" s="141" t="s">
        <v>220</v>
      </c>
      <c r="D157" s="141" t="s">
        <v>147</v>
      </c>
      <c r="E157" s="142" t="s">
        <v>221</v>
      </c>
      <c r="F157" s="222" t="s">
        <v>222</v>
      </c>
      <c r="G157" s="222"/>
      <c r="H157" s="222"/>
      <c r="I157" s="222"/>
      <c r="J157" s="143" t="s">
        <v>168</v>
      </c>
      <c r="K157" s="144">
        <v>163.19999999999999</v>
      </c>
      <c r="L157" s="225"/>
      <c r="M157" s="225"/>
      <c r="N157" s="225">
        <f>ROUND(L157*K157,2)</f>
        <v>0</v>
      </c>
      <c r="O157" s="225"/>
      <c r="P157" s="225"/>
      <c r="Q157" s="225"/>
      <c r="R157" s="145"/>
      <c r="T157" s="146" t="s">
        <v>5</v>
      </c>
      <c r="U157" s="43" t="s">
        <v>36</v>
      </c>
      <c r="V157" s="147">
        <v>0.29899999999999999</v>
      </c>
      <c r="W157" s="147">
        <f>V157*K157</f>
        <v>48.796799999999998</v>
      </c>
      <c r="X157" s="147">
        <v>0</v>
      </c>
      <c r="Y157" s="147">
        <f>X157*K157</f>
        <v>0</v>
      </c>
      <c r="Z157" s="147">
        <v>0</v>
      </c>
      <c r="AA157" s="148">
        <f>Z157*K157</f>
        <v>0</v>
      </c>
      <c r="AR157" s="21" t="s">
        <v>151</v>
      </c>
      <c r="AT157" s="21" t="s">
        <v>147</v>
      </c>
      <c r="AU157" s="21" t="s">
        <v>114</v>
      </c>
      <c r="AY157" s="21" t="s">
        <v>146</v>
      </c>
      <c r="BE157" s="149">
        <f>IF(U157="základní",N157,0)</f>
        <v>0</v>
      </c>
      <c r="BF157" s="149">
        <f>IF(U157="snížená",N157,0)</f>
        <v>0</v>
      </c>
      <c r="BG157" s="149">
        <f>IF(U157="zákl. přenesená",N157,0)</f>
        <v>0</v>
      </c>
      <c r="BH157" s="149">
        <f>IF(U157="sníž. přenesená",N157,0)</f>
        <v>0</v>
      </c>
      <c r="BI157" s="149">
        <f>IF(U157="nulová",N157,0)</f>
        <v>0</v>
      </c>
      <c r="BJ157" s="21" t="s">
        <v>79</v>
      </c>
      <c r="BK157" s="149">
        <f>ROUND(L157*K157,2)</f>
        <v>0</v>
      </c>
      <c r="BL157" s="21" t="s">
        <v>151</v>
      </c>
      <c r="BM157" s="21" t="s">
        <v>223</v>
      </c>
    </row>
    <row r="158" spans="2:65" s="10" customFormat="1" ht="16.5" customHeight="1">
      <c r="B158" s="150"/>
      <c r="C158" s="151"/>
      <c r="D158" s="151"/>
      <c r="E158" s="152" t="s">
        <v>5</v>
      </c>
      <c r="F158" s="218" t="s">
        <v>206</v>
      </c>
      <c r="G158" s="219"/>
      <c r="H158" s="219"/>
      <c r="I158" s="219"/>
      <c r="J158" s="151"/>
      <c r="K158" s="153">
        <v>299.2</v>
      </c>
      <c r="L158" s="151"/>
      <c r="M158" s="151"/>
      <c r="N158" s="151"/>
      <c r="O158" s="151"/>
      <c r="P158" s="151"/>
      <c r="Q158" s="151"/>
      <c r="R158" s="154"/>
      <c r="T158" s="155"/>
      <c r="U158" s="151"/>
      <c r="V158" s="151"/>
      <c r="W158" s="151"/>
      <c r="X158" s="151"/>
      <c r="Y158" s="151"/>
      <c r="Z158" s="151"/>
      <c r="AA158" s="156"/>
      <c r="AT158" s="157" t="s">
        <v>154</v>
      </c>
      <c r="AU158" s="157" t="s">
        <v>114</v>
      </c>
      <c r="AV158" s="10" t="s">
        <v>114</v>
      </c>
      <c r="AW158" s="10" t="s">
        <v>29</v>
      </c>
      <c r="AX158" s="10" t="s">
        <v>71</v>
      </c>
      <c r="AY158" s="157" t="s">
        <v>146</v>
      </c>
    </row>
    <row r="159" spans="2:65" s="10" customFormat="1" ht="16.5" customHeight="1">
      <c r="B159" s="150"/>
      <c r="C159" s="151"/>
      <c r="D159" s="151"/>
      <c r="E159" s="152" t="s">
        <v>5</v>
      </c>
      <c r="F159" s="220" t="s">
        <v>224</v>
      </c>
      <c r="G159" s="221"/>
      <c r="H159" s="221"/>
      <c r="I159" s="221"/>
      <c r="J159" s="151"/>
      <c r="K159" s="153">
        <v>-136</v>
      </c>
      <c r="L159" s="151"/>
      <c r="M159" s="151"/>
      <c r="N159" s="151"/>
      <c r="O159" s="151"/>
      <c r="P159" s="151"/>
      <c r="Q159" s="151"/>
      <c r="R159" s="154"/>
      <c r="T159" s="155"/>
      <c r="U159" s="151"/>
      <c r="V159" s="151"/>
      <c r="W159" s="151"/>
      <c r="X159" s="151"/>
      <c r="Y159" s="151"/>
      <c r="Z159" s="151"/>
      <c r="AA159" s="156"/>
      <c r="AT159" s="157" t="s">
        <v>154</v>
      </c>
      <c r="AU159" s="157" t="s">
        <v>114</v>
      </c>
      <c r="AV159" s="10" t="s">
        <v>114</v>
      </c>
      <c r="AW159" s="10" t="s">
        <v>29</v>
      </c>
      <c r="AX159" s="10" t="s">
        <v>71</v>
      </c>
      <c r="AY159" s="157" t="s">
        <v>146</v>
      </c>
    </row>
    <row r="160" spans="2:65" s="11" customFormat="1" ht="16.5" customHeight="1">
      <c r="B160" s="158"/>
      <c r="C160" s="159"/>
      <c r="D160" s="159"/>
      <c r="E160" s="160" t="s">
        <v>5</v>
      </c>
      <c r="F160" s="223" t="s">
        <v>155</v>
      </c>
      <c r="G160" s="224"/>
      <c r="H160" s="224"/>
      <c r="I160" s="224"/>
      <c r="J160" s="159"/>
      <c r="K160" s="161">
        <v>163.19999999999999</v>
      </c>
      <c r="L160" s="159"/>
      <c r="M160" s="159"/>
      <c r="N160" s="159"/>
      <c r="O160" s="159"/>
      <c r="P160" s="159"/>
      <c r="Q160" s="159"/>
      <c r="R160" s="162"/>
      <c r="T160" s="163"/>
      <c r="U160" s="159"/>
      <c r="V160" s="159"/>
      <c r="W160" s="159"/>
      <c r="X160" s="159"/>
      <c r="Y160" s="159"/>
      <c r="Z160" s="159"/>
      <c r="AA160" s="164"/>
      <c r="AT160" s="165" t="s">
        <v>154</v>
      </c>
      <c r="AU160" s="165" t="s">
        <v>114</v>
      </c>
      <c r="AV160" s="11" t="s">
        <v>151</v>
      </c>
      <c r="AW160" s="11" t="s">
        <v>29</v>
      </c>
      <c r="AX160" s="11" t="s">
        <v>79</v>
      </c>
      <c r="AY160" s="165" t="s">
        <v>146</v>
      </c>
    </row>
    <row r="161" spans="2:65" s="1" customFormat="1" ht="25.5" customHeight="1">
      <c r="B161" s="140"/>
      <c r="C161" s="141" t="s">
        <v>11</v>
      </c>
      <c r="D161" s="141" t="s">
        <v>147</v>
      </c>
      <c r="E161" s="142" t="s">
        <v>225</v>
      </c>
      <c r="F161" s="222" t="s">
        <v>226</v>
      </c>
      <c r="G161" s="222"/>
      <c r="H161" s="222"/>
      <c r="I161" s="222"/>
      <c r="J161" s="143" t="s">
        <v>168</v>
      </c>
      <c r="K161" s="144">
        <v>108.8</v>
      </c>
      <c r="L161" s="225"/>
      <c r="M161" s="225"/>
      <c r="N161" s="225">
        <f>ROUND(L161*K161,2)</f>
        <v>0</v>
      </c>
      <c r="O161" s="225"/>
      <c r="P161" s="225"/>
      <c r="Q161" s="225"/>
      <c r="R161" s="145"/>
      <c r="T161" s="146" t="s">
        <v>5</v>
      </c>
      <c r="U161" s="43" t="s">
        <v>36</v>
      </c>
      <c r="V161" s="147">
        <v>0.28599999999999998</v>
      </c>
      <c r="W161" s="147">
        <f>V161*K161</f>
        <v>31.116799999999998</v>
      </c>
      <c r="X161" s="147">
        <v>0</v>
      </c>
      <c r="Y161" s="147">
        <f>X161*K161</f>
        <v>0</v>
      </c>
      <c r="Z161" s="147">
        <v>0</v>
      </c>
      <c r="AA161" s="148">
        <f>Z161*K161</f>
        <v>0</v>
      </c>
      <c r="AR161" s="21" t="s">
        <v>151</v>
      </c>
      <c r="AT161" s="21" t="s">
        <v>147</v>
      </c>
      <c r="AU161" s="21" t="s">
        <v>114</v>
      </c>
      <c r="AY161" s="21" t="s">
        <v>146</v>
      </c>
      <c r="BE161" s="149">
        <f>IF(U161="základní",N161,0)</f>
        <v>0</v>
      </c>
      <c r="BF161" s="149">
        <f>IF(U161="snížená",N161,0)</f>
        <v>0</v>
      </c>
      <c r="BG161" s="149">
        <f>IF(U161="zákl. přenesená",N161,0)</f>
        <v>0</v>
      </c>
      <c r="BH161" s="149">
        <f>IF(U161="sníž. přenesená",N161,0)</f>
        <v>0</v>
      </c>
      <c r="BI161" s="149">
        <f>IF(U161="nulová",N161,0)</f>
        <v>0</v>
      </c>
      <c r="BJ161" s="21" t="s">
        <v>79</v>
      </c>
      <c r="BK161" s="149">
        <f>ROUND(L161*K161,2)</f>
        <v>0</v>
      </c>
      <c r="BL161" s="21" t="s">
        <v>151</v>
      </c>
      <c r="BM161" s="21" t="s">
        <v>227</v>
      </c>
    </row>
    <row r="162" spans="2:65" s="10" customFormat="1" ht="16.5" customHeight="1">
      <c r="B162" s="150"/>
      <c r="C162" s="151"/>
      <c r="D162" s="151"/>
      <c r="E162" s="152" t="s">
        <v>5</v>
      </c>
      <c r="F162" s="218" t="s">
        <v>228</v>
      </c>
      <c r="G162" s="219"/>
      <c r="H162" s="219"/>
      <c r="I162" s="219"/>
      <c r="J162" s="151"/>
      <c r="K162" s="153">
        <v>108.8</v>
      </c>
      <c r="L162" s="151"/>
      <c r="M162" s="151"/>
      <c r="N162" s="151"/>
      <c r="O162" s="151"/>
      <c r="P162" s="151"/>
      <c r="Q162" s="151"/>
      <c r="R162" s="154"/>
      <c r="T162" s="155"/>
      <c r="U162" s="151"/>
      <c r="V162" s="151"/>
      <c r="W162" s="151"/>
      <c r="X162" s="151"/>
      <c r="Y162" s="151"/>
      <c r="Z162" s="151"/>
      <c r="AA162" s="156"/>
      <c r="AT162" s="157" t="s">
        <v>154</v>
      </c>
      <c r="AU162" s="157" t="s">
        <v>114</v>
      </c>
      <c r="AV162" s="10" t="s">
        <v>114</v>
      </c>
      <c r="AW162" s="10" t="s">
        <v>29</v>
      </c>
      <c r="AX162" s="10" t="s">
        <v>71</v>
      </c>
      <c r="AY162" s="157" t="s">
        <v>146</v>
      </c>
    </row>
    <row r="163" spans="2:65" s="11" customFormat="1" ht="16.5" customHeight="1">
      <c r="B163" s="158"/>
      <c r="C163" s="159"/>
      <c r="D163" s="159"/>
      <c r="E163" s="160" t="s">
        <v>5</v>
      </c>
      <c r="F163" s="223" t="s">
        <v>155</v>
      </c>
      <c r="G163" s="224"/>
      <c r="H163" s="224"/>
      <c r="I163" s="224"/>
      <c r="J163" s="159"/>
      <c r="K163" s="161">
        <v>108.8</v>
      </c>
      <c r="L163" s="159"/>
      <c r="M163" s="159"/>
      <c r="N163" s="159"/>
      <c r="O163" s="159"/>
      <c r="P163" s="159"/>
      <c r="Q163" s="159"/>
      <c r="R163" s="162"/>
      <c r="T163" s="163"/>
      <c r="U163" s="159"/>
      <c r="V163" s="159"/>
      <c r="W163" s="159"/>
      <c r="X163" s="159"/>
      <c r="Y163" s="159"/>
      <c r="Z163" s="159"/>
      <c r="AA163" s="164"/>
      <c r="AT163" s="165" t="s">
        <v>154</v>
      </c>
      <c r="AU163" s="165" t="s">
        <v>114</v>
      </c>
      <c r="AV163" s="11" t="s">
        <v>151</v>
      </c>
      <c r="AW163" s="11" t="s">
        <v>29</v>
      </c>
      <c r="AX163" s="11" t="s">
        <v>79</v>
      </c>
      <c r="AY163" s="165" t="s">
        <v>146</v>
      </c>
    </row>
    <row r="164" spans="2:65" s="1" customFormat="1" ht="16.5" customHeight="1">
      <c r="B164" s="140"/>
      <c r="C164" s="166" t="s">
        <v>229</v>
      </c>
      <c r="D164" s="166" t="s">
        <v>230</v>
      </c>
      <c r="E164" s="167" t="s">
        <v>231</v>
      </c>
      <c r="F164" s="253" t="s">
        <v>232</v>
      </c>
      <c r="G164" s="253"/>
      <c r="H164" s="253"/>
      <c r="I164" s="253"/>
      <c r="J164" s="168" t="s">
        <v>217</v>
      </c>
      <c r="K164" s="169">
        <v>223.48599999999999</v>
      </c>
      <c r="L164" s="252"/>
      <c r="M164" s="252"/>
      <c r="N164" s="252">
        <f>ROUND(L164*K164,2)</f>
        <v>0</v>
      </c>
      <c r="O164" s="225"/>
      <c r="P164" s="225"/>
      <c r="Q164" s="225"/>
      <c r="R164" s="145"/>
      <c r="T164" s="146" t="s">
        <v>5</v>
      </c>
      <c r="U164" s="43" t="s">
        <v>36</v>
      </c>
      <c r="V164" s="147">
        <v>0</v>
      </c>
      <c r="W164" s="147">
        <f>V164*K164</f>
        <v>0</v>
      </c>
      <c r="X164" s="147">
        <v>0</v>
      </c>
      <c r="Y164" s="147">
        <f>X164*K164</f>
        <v>0</v>
      </c>
      <c r="Z164" s="147">
        <v>0</v>
      </c>
      <c r="AA164" s="148">
        <f>Z164*K164</f>
        <v>0</v>
      </c>
      <c r="AR164" s="21" t="s">
        <v>188</v>
      </c>
      <c r="AT164" s="21" t="s">
        <v>230</v>
      </c>
      <c r="AU164" s="21" t="s">
        <v>114</v>
      </c>
      <c r="AY164" s="21" t="s">
        <v>146</v>
      </c>
      <c r="BE164" s="149">
        <f>IF(U164="základní",N164,0)</f>
        <v>0</v>
      </c>
      <c r="BF164" s="149">
        <f>IF(U164="snížená",N164,0)</f>
        <v>0</v>
      </c>
      <c r="BG164" s="149">
        <f>IF(U164="zákl. přenesená",N164,0)</f>
        <v>0</v>
      </c>
      <c r="BH164" s="149">
        <f>IF(U164="sníž. přenesená",N164,0)</f>
        <v>0</v>
      </c>
      <c r="BI164" s="149">
        <f>IF(U164="nulová",N164,0)</f>
        <v>0</v>
      </c>
      <c r="BJ164" s="21" t="s">
        <v>79</v>
      </c>
      <c r="BK164" s="149">
        <f>ROUND(L164*K164,2)</f>
        <v>0</v>
      </c>
      <c r="BL164" s="21" t="s">
        <v>151</v>
      </c>
      <c r="BM164" s="21" t="s">
        <v>233</v>
      </c>
    </row>
    <row r="165" spans="2:65" s="10" customFormat="1" ht="16.5" customHeight="1">
      <c r="B165" s="150"/>
      <c r="C165" s="151"/>
      <c r="D165" s="151"/>
      <c r="E165" s="152" t="s">
        <v>5</v>
      </c>
      <c r="F165" s="218" t="s">
        <v>234</v>
      </c>
      <c r="G165" s="219"/>
      <c r="H165" s="219"/>
      <c r="I165" s="219"/>
      <c r="J165" s="151"/>
      <c r="K165" s="153">
        <v>223.48599999999999</v>
      </c>
      <c r="L165" s="151"/>
      <c r="M165" s="151"/>
      <c r="N165" s="151"/>
      <c r="O165" s="151"/>
      <c r="P165" s="151"/>
      <c r="Q165" s="151"/>
      <c r="R165" s="154"/>
      <c r="T165" s="155"/>
      <c r="U165" s="151"/>
      <c r="V165" s="151"/>
      <c r="W165" s="151"/>
      <c r="X165" s="151"/>
      <c r="Y165" s="151"/>
      <c r="Z165" s="151"/>
      <c r="AA165" s="156"/>
      <c r="AT165" s="157" t="s">
        <v>154</v>
      </c>
      <c r="AU165" s="157" t="s">
        <v>114</v>
      </c>
      <c r="AV165" s="10" t="s">
        <v>114</v>
      </c>
      <c r="AW165" s="10" t="s">
        <v>29</v>
      </c>
      <c r="AX165" s="10" t="s">
        <v>71</v>
      </c>
      <c r="AY165" s="157" t="s">
        <v>146</v>
      </c>
    </row>
    <row r="166" spans="2:65" s="11" customFormat="1" ht="16.5" customHeight="1">
      <c r="B166" s="158"/>
      <c r="C166" s="159"/>
      <c r="D166" s="159"/>
      <c r="E166" s="160" t="s">
        <v>5</v>
      </c>
      <c r="F166" s="223" t="s">
        <v>155</v>
      </c>
      <c r="G166" s="224"/>
      <c r="H166" s="224"/>
      <c r="I166" s="224"/>
      <c r="J166" s="159"/>
      <c r="K166" s="161">
        <v>223.48599999999999</v>
      </c>
      <c r="L166" s="159"/>
      <c r="M166" s="159"/>
      <c r="N166" s="159"/>
      <c r="O166" s="159"/>
      <c r="P166" s="159"/>
      <c r="Q166" s="159"/>
      <c r="R166" s="162"/>
      <c r="T166" s="163"/>
      <c r="U166" s="159"/>
      <c r="V166" s="159"/>
      <c r="W166" s="159"/>
      <c r="X166" s="159"/>
      <c r="Y166" s="159"/>
      <c r="Z166" s="159"/>
      <c r="AA166" s="164"/>
      <c r="AT166" s="165" t="s">
        <v>154</v>
      </c>
      <c r="AU166" s="165" t="s">
        <v>114</v>
      </c>
      <c r="AV166" s="11" t="s">
        <v>151</v>
      </c>
      <c r="AW166" s="11" t="s">
        <v>29</v>
      </c>
      <c r="AX166" s="11" t="s">
        <v>79</v>
      </c>
      <c r="AY166" s="165" t="s">
        <v>146</v>
      </c>
    </row>
    <row r="167" spans="2:65" s="1" customFormat="1" ht="38.25" customHeight="1">
      <c r="B167" s="140"/>
      <c r="C167" s="141" t="s">
        <v>235</v>
      </c>
      <c r="D167" s="141" t="s">
        <v>147</v>
      </c>
      <c r="E167" s="142" t="s">
        <v>236</v>
      </c>
      <c r="F167" s="222" t="s">
        <v>237</v>
      </c>
      <c r="G167" s="222"/>
      <c r="H167" s="222"/>
      <c r="I167" s="222"/>
      <c r="J167" s="143" t="s">
        <v>185</v>
      </c>
      <c r="K167" s="144">
        <v>272</v>
      </c>
      <c r="L167" s="225"/>
      <c r="M167" s="225"/>
      <c r="N167" s="225">
        <f>ROUND(L167*K167,2)</f>
        <v>0</v>
      </c>
      <c r="O167" s="225"/>
      <c r="P167" s="225"/>
      <c r="Q167" s="225"/>
      <c r="R167" s="145"/>
      <c r="T167" s="146" t="s">
        <v>5</v>
      </c>
      <c r="U167" s="43" t="s">
        <v>36</v>
      </c>
      <c r="V167" s="147">
        <v>0.254</v>
      </c>
      <c r="W167" s="147">
        <f>V167*K167</f>
        <v>69.087999999999994</v>
      </c>
      <c r="X167" s="147">
        <v>0</v>
      </c>
      <c r="Y167" s="147">
        <f>X167*K167</f>
        <v>0</v>
      </c>
      <c r="Z167" s="147">
        <v>0</v>
      </c>
      <c r="AA167" s="148">
        <f>Z167*K167</f>
        <v>0</v>
      </c>
      <c r="AR167" s="21" t="s">
        <v>151</v>
      </c>
      <c r="AT167" s="21" t="s">
        <v>147</v>
      </c>
      <c r="AU167" s="21" t="s">
        <v>114</v>
      </c>
      <c r="AY167" s="21" t="s">
        <v>146</v>
      </c>
      <c r="BE167" s="149">
        <f>IF(U167="základní",N167,0)</f>
        <v>0</v>
      </c>
      <c r="BF167" s="149">
        <f>IF(U167="snížená",N167,0)</f>
        <v>0</v>
      </c>
      <c r="BG167" s="149">
        <f>IF(U167="zákl. přenesená",N167,0)</f>
        <v>0</v>
      </c>
      <c r="BH167" s="149">
        <f>IF(U167="sníž. přenesená",N167,0)</f>
        <v>0</v>
      </c>
      <c r="BI167" s="149">
        <f>IF(U167="nulová",N167,0)</f>
        <v>0</v>
      </c>
      <c r="BJ167" s="21" t="s">
        <v>79</v>
      </c>
      <c r="BK167" s="149">
        <f>ROUND(L167*K167,2)</f>
        <v>0</v>
      </c>
      <c r="BL167" s="21" t="s">
        <v>151</v>
      </c>
      <c r="BM167" s="21" t="s">
        <v>238</v>
      </c>
    </row>
    <row r="168" spans="2:65" s="10" customFormat="1" ht="16.5" customHeight="1">
      <c r="B168" s="150"/>
      <c r="C168" s="151"/>
      <c r="D168" s="151"/>
      <c r="E168" s="152" t="s">
        <v>5</v>
      </c>
      <c r="F168" s="218" t="s">
        <v>239</v>
      </c>
      <c r="G168" s="219"/>
      <c r="H168" s="219"/>
      <c r="I168" s="219"/>
      <c r="J168" s="151"/>
      <c r="K168" s="153">
        <v>272</v>
      </c>
      <c r="L168" s="151"/>
      <c r="M168" s="151"/>
      <c r="N168" s="151"/>
      <c r="O168" s="151"/>
      <c r="P168" s="151"/>
      <c r="Q168" s="151"/>
      <c r="R168" s="154"/>
      <c r="T168" s="155"/>
      <c r="U168" s="151"/>
      <c r="V168" s="151"/>
      <c r="W168" s="151"/>
      <c r="X168" s="151"/>
      <c r="Y168" s="151"/>
      <c r="Z168" s="151"/>
      <c r="AA168" s="156"/>
      <c r="AT168" s="157" t="s">
        <v>154</v>
      </c>
      <c r="AU168" s="157" t="s">
        <v>114</v>
      </c>
      <c r="AV168" s="10" t="s">
        <v>114</v>
      </c>
      <c r="AW168" s="10" t="s">
        <v>29</v>
      </c>
      <c r="AX168" s="10" t="s">
        <v>71</v>
      </c>
      <c r="AY168" s="157" t="s">
        <v>146</v>
      </c>
    </row>
    <row r="169" spans="2:65" s="11" customFormat="1" ht="16.5" customHeight="1">
      <c r="B169" s="158"/>
      <c r="C169" s="159"/>
      <c r="D169" s="159"/>
      <c r="E169" s="160" t="s">
        <v>5</v>
      </c>
      <c r="F169" s="223" t="s">
        <v>155</v>
      </c>
      <c r="G169" s="224"/>
      <c r="H169" s="224"/>
      <c r="I169" s="224"/>
      <c r="J169" s="159"/>
      <c r="K169" s="161">
        <v>272</v>
      </c>
      <c r="L169" s="159"/>
      <c r="M169" s="159"/>
      <c r="N169" s="159"/>
      <c r="O169" s="159"/>
      <c r="P169" s="159"/>
      <c r="Q169" s="159"/>
      <c r="R169" s="162"/>
      <c r="T169" s="163"/>
      <c r="U169" s="159"/>
      <c r="V169" s="159"/>
      <c r="W169" s="159"/>
      <c r="X169" s="159"/>
      <c r="Y169" s="159"/>
      <c r="Z169" s="159"/>
      <c r="AA169" s="164"/>
      <c r="AT169" s="165" t="s">
        <v>154</v>
      </c>
      <c r="AU169" s="165" t="s">
        <v>114</v>
      </c>
      <c r="AV169" s="11" t="s">
        <v>151</v>
      </c>
      <c r="AW169" s="11" t="s">
        <v>29</v>
      </c>
      <c r="AX169" s="11" t="s">
        <v>79</v>
      </c>
      <c r="AY169" s="165" t="s">
        <v>146</v>
      </c>
    </row>
    <row r="170" spans="2:65" s="1" customFormat="1" ht="38.25" customHeight="1">
      <c r="B170" s="140"/>
      <c r="C170" s="141" t="s">
        <v>240</v>
      </c>
      <c r="D170" s="141" t="s">
        <v>147</v>
      </c>
      <c r="E170" s="142" t="s">
        <v>241</v>
      </c>
      <c r="F170" s="222" t="s">
        <v>242</v>
      </c>
      <c r="G170" s="222"/>
      <c r="H170" s="222"/>
      <c r="I170" s="222"/>
      <c r="J170" s="143" t="s">
        <v>185</v>
      </c>
      <c r="K170" s="144">
        <v>272</v>
      </c>
      <c r="L170" s="225"/>
      <c r="M170" s="225"/>
      <c r="N170" s="225">
        <f>ROUND(L170*K170,2)</f>
        <v>0</v>
      </c>
      <c r="O170" s="225"/>
      <c r="P170" s="225"/>
      <c r="Q170" s="225"/>
      <c r="R170" s="145"/>
      <c r="T170" s="146" t="s">
        <v>5</v>
      </c>
      <c r="U170" s="43" t="s">
        <v>36</v>
      </c>
      <c r="V170" s="147">
        <v>7.0000000000000001E-3</v>
      </c>
      <c r="W170" s="147">
        <f>V170*K170</f>
        <v>1.9040000000000001</v>
      </c>
      <c r="X170" s="147">
        <v>0</v>
      </c>
      <c r="Y170" s="147">
        <f>X170*K170</f>
        <v>0</v>
      </c>
      <c r="Z170" s="147">
        <v>0</v>
      </c>
      <c r="AA170" s="148">
        <f>Z170*K170</f>
        <v>0</v>
      </c>
      <c r="AR170" s="21" t="s">
        <v>151</v>
      </c>
      <c r="AT170" s="21" t="s">
        <v>147</v>
      </c>
      <c r="AU170" s="21" t="s">
        <v>114</v>
      </c>
      <c r="AY170" s="21" t="s">
        <v>146</v>
      </c>
      <c r="BE170" s="149">
        <f>IF(U170="základní",N170,0)</f>
        <v>0</v>
      </c>
      <c r="BF170" s="149">
        <f>IF(U170="snížená",N170,0)</f>
        <v>0</v>
      </c>
      <c r="BG170" s="149">
        <f>IF(U170="zákl. přenesená",N170,0)</f>
        <v>0</v>
      </c>
      <c r="BH170" s="149">
        <f>IF(U170="sníž. přenesená",N170,0)</f>
        <v>0</v>
      </c>
      <c r="BI170" s="149">
        <f>IF(U170="nulová",N170,0)</f>
        <v>0</v>
      </c>
      <c r="BJ170" s="21" t="s">
        <v>79</v>
      </c>
      <c r="BK170" s="149">
        <f>ROUND(L170*K170,2)</f>
        <v>0</v>
      </c>
      <c r="BL170" s="21" t="s">
        <v>151</v>
      </c>
      <c r="BM170" s="21" t="s">
        <v>243</v>
      </c>
    </row>
    <row r="171" spans="2:65" s="10" customFormat="1" ht="16.5" customHeight="1">
      <c r="B171" s="150"/>
      <c r="C171" s="151"/>
      <c r="D171" s="151"/>
      <c r="E171" s="152" t="s">
        <v>5</v>
      </c>
      <c r="F171" s="218" t="s">
        <v>239</v>
      </c>
      <c r="G171" s="219"/>
      <c r="H171" s="219"/>
      <c r="I171" s="219"/>
      <c r="J171" s="151"/>
      <c r="K171" s="153">
        <v>272</v>
      </c>
      <c r="L171" s="151"/>
      <c r="M171" s="151"/>
      <c r="N171" s="151"/>
      <c r="O171" s="151"/>
      <c r="P171" s="151"/>
      <c r="Q171" s="151"/>
      <c r="R171" s="154"/>
      <c r="T171" s="155"/>
      <c r="U171" s="151"/>
      <c r="V171" s="151"/>
      <c r="W171" s="151"/>
      <c r="X171" s="151"/>
      <c r="Y171" s="151"/>
      <c r="Z171" s="151"/>
      <c r="AA171" s="156"/>
      <c r="AT171" s="157" t="s">
        <v>154</v>
      </c>
      <c r="AU171" s="157" t="s">
        <v>114</v>
      </c>
      <c r="AV171" s="10" t="s">
        <v>114</v>
      </c>
      <c r="AW171" s="10" t="s">
        <v>29</v>
      </c>
      <c r="AX171" s="10" t="s">
        <v>71</v>
      </c>
      <c r="AY171" s="157" t="s">
        <v>146</v>
      </c>
    </row>
    <row r="172" spans="2:65" s="11" customFormat="1" ht="16.5" customHeight="1">
      <c r="B172" s="158"/>
      <c r="C172" s="159"/>
      <c r="D172" s="159"/>
      <c r="E172" s="160" t="s">
        <v>5</v>
      </c>
      <c r="F172" s="223" t="s">
        <v>155</v>
      </c>
      <c r="G172" s="224"/>
      <c r="H172" s="224"/>
      <c r="I172" s="224"/>
      <c r="J172" s="159"/>
      <c r="K172" s="161">
        <v>272</v>
      </c>
      <c r="L172" s="159"/>
      <c r="M172" s="159"/>
      <c r="N172" s="159"/>
      <c r="O172" s="159"/>
      <c r="P172" s="159"/>
      <c r="Q172" s="159"/>
      <c r="R172" s="162"/>
      <c r="T172" s="163"/>
      <c r="U172" s="159"/>
      <c r="V172" s="159"/>
      <c r="W172" s="159"/>
      <c r="X172" s="159"/>
      <c r="Y172" s="159"/>
      <c r="Z172" s="159"/>
      <c r="AA172" s="164"/>
      <c r="AT172" s="165" t="s">
        <v>154</v>
      </c>
      <c r="AU172" s="165" t="s">
        <v>114</v>
      </c>
      <c r="AV172" s="11" t="s">
        <v>151</v>
      </c>
      <c r="AW172" s="11" t="s">
        <v>29</v>
      </c>
      <c r="AX172" s="11" t="s">
        <v>79</v>
      </c>
      <c r="AY172" s="165" t="s">
        <v>146</v>
      </c>
    </row>
    <row r="173" spans="2:65" s="1" customFormat="1" ht="25.5" customHeight="1">
      <c r="B173" s="140"/>
      <c r="C173" s="166" t="s">
        <v>244</v>
      </c>
      <c r="D173" s="166" t="s">
        <v>230</v>
      </c>
      <c r="E173" s="167" t="s">
        <v>245</v>
      </c>
      <c r="F173" s="253" t="s">
        <v>246</v>
      </c>
      <c r="G173" s="253"/>
      <c r="H173" s="253"/>
      <c r="I173" s="253"/>
      <c r="J173" s="168" t="s">
        <v>247</v>
      </c>
      <c r="K173" s="169">
        <v>4.08</v>
      </c>
      <c r="L173" s="252"/>
      <c r="M173" s="252"/>
      <c r="N173" s="252">
        <f>ROUND(L173*K173,2)</f>
        <v>0</v>
      </c>
      <c r="O173" s="225"/>
      <c r="P173" s="225"/>
      <c r="Q173" s="225"/>
      <c r="R173" s="145"/>
      <c r="T173" s="146" t="s">
        <v>5</v>
      </c>
      <c r="U173" s="43" t="s">
        <v>36</v>
      </c>
      <c r="V173" s="147">
        <v>0</v>
      </c>
      <c r="W173" s="147">
        <f>V173*K173</f>
        <v>0</v>
      </c>
      <c r="X173" s="147">
        <v>1E-3</v>
      </c>
      <c r="Y173" s="147">
        <f>X173*K173</f>
        <v>4.0800000000000003E-3</v>
      </c>
      <c r="Z173" s="147">
        <v>0</v>
      </c>
      <c r="AA173" s="148">
        <f>Z173*K173</f>
        <v>0</v>
      </c>
      <c r="AR173" s="21" t="s">
        <v>188</v>
      </c>
      <c r="AT173" s="21" t="s">
        <v>230</v>
      </c>
      <c r="AU173" s="21" t="s">
        <v>114</v>
      </c>
      <c r="AY173" s="21" t="s">
        <v>146</v>
      </c>
      <c r="BE173" s="149">
        <f>IF(U173="základní",N173,0)</f>
        <v>0</v>
      </c>
      <c r="BF173" s="149">
        <f>IF(U173="snížená",N173,0)</f>
        <v>0</v>
      </c>
      <c r="BG173" s="149">
        <f>IF(U173="zákl. přenesená",N173,0)</f>
        <v>0</v>
      </c>
      <c r="BH173" s="149">
        <f>IF(U173="sníž. přenesená",N173,0)</f>
        <v>0</v>
      </c>
      <c r="BI173" s="149">
        <f>IF(U173="nulová",N173,0)</f>
        <v>0</v>
      </c>
      <c r="BJ173" s="21" t="s">
        <v>79</v>
      </c>
      <c r="BK173" s="149">
        <f>ROUND(L173*K173,2)</f>
        <v>0</v>
      </c>
      <c r="BL173" s="21" t="s">
        <v>151</v>
      </c>
      <c r="BM173" s="21" t="s">
        <v>248</v>
      </c>
    </row>
    <row r="174" spans="2:65" s="1" customFormat="1" ht="25.5" customHeight="1">
      <c r="B174" s="140"/>
      <c r="C174" s="141" t="s">
        <v>249</v>
      </c>
      <c r="D174" s="141" t="s">
        <v>147</v>
      </c>
      <c r="E174" s="142" t="s">
        <v>250</v>
      </c>
      <c r="F174" s="222" t="s">
        <v>251</v>
      </c>
      <c r="G174" s="222"/>
      <c r="H174" s="222"/>
      <c r="I174" s="222"/>
      <c r="J174" s="143" t="s">
        <v>185</v>
      </c>
      <c r="K174" s="144">
        <v>272</v>
      </c>
      <c r="L174" s="225"/>
      <c r="M174" s="225"/>
      <c r="N174" s="225">
        <f>ROUND(L174*K174,2)</f>
        <v>0</v>
      </c>
      <c r="O174" s="225"/>
      <c r="P174" s="225"/>
      <c r="Q174" s="225"/>
      <c r="R174" s="145"/>
      <c r="T174" s="146" t="s">
        <v>5</v>
      </c>
      <c r="U174" s="43" t="s">
        <v>36</v>
      </c>
      <c r="V174" s="147">
        <v>1.2999999999999999E-2</v>
      </c>
      <c r="W174" s="147">
        <f>V174*K174</f>
        <v>3.536</v>
      </c>
      <c r="X174" s="147">
        <v>0</v>
      </c>
      <c r="Y174" s="147">
        <f>X174*K174</f>
        <v>0</v>
      </c>
      <c r="Z174" s="147">
        <v>0</v>
      </c>
      <c r="AA174" s="148">
        <f>Z174*K174</f>
        <v>0</v>
      </c>
      <c r="AR174" s="21" t="s">
        <v>151</v>
      </c>
      <c r="AT174" s="21" t="s">
        <v>147</v>
      </c>
      <c r="AU174" s="21" t="s">
        <v>114</v>
      </c>
      <c r="AY174" s="21" t="s">
        <v>146</v>
      </c>
      <c r="BE174" s="149">
        <f>IF(U174="základní",N174,0)</f>
        <v>0</v>
      </c>
      <c r="BF174" s="149">
        <f>IF(U174="snížená",N174,0)</f>
        <v>0</v>
      </c>
      <c r="BG174" s="149">
        <f>IF(U174="zákl. přenesená",N174,0)</f>
        <v>0</v>
      </c>
      <c r="BH174" s="149">
        <f>IF(U174="sníž. přenesená",N174,0)</f>
        <v>0</v>
      </c>
      <c r="BI174" s="149">
        <f>IF(U174="nulová",N174,0)</f>
        <v>0</v>
      </c>
      <c r="BJ174" s="21" t="s">
        <v>79</v>
      </c>
      <c r="BK174" s="149">
        <f>ROUND(L174*K174,2)</f>
        <v>0</v>
      </c>
      <c r="BL174" s="21" t="s">
        <v>151</v>
      </c>
      <c r="BM174" s="21" t="s">
        <v>252</v>
      </c>
    </row>
    <row r="175" spans="2:65" s="10" customFormat="1" ht="16.5" customHeight="1">
      <c r="B175" s="150"/>
      <c r="C175" s="151"/>
      <c r="D175" s="151"/>
      <c r="E175" s="152" t="s">
        <v>5</v>
      </c>
      <c r="F175" s="218" t="s">
        <v>239</v>
      </c>
      <c r="G175" s="219"/>
      <c r="H175" s="219"/>
      <c r="I175" s="219"/>
      <c r="J175" s="151"/>
      <c r="K175" s="153">
        <v>272</v>
      </c>
      <c r="L175" s="151"/>
      <c r="M175" s="151"/>
      <c r="N175" s="151"/>
      <c r="O175" s="151"/>
      <c r="P175" s="151"/>
      <c r="Q175" s="151"/>
      <c r="R175" s="154"/>
      <c r="T175" s="155"/>
      <c r="U175" s="151"/>
      <c r="V175" s="151"/>
      <c r="W175" s="151"/>
      <c r="X175" s="151"/>
      <c r="Y175" s="151"/>
      <c r="Z175" s="151"/>
      <c r="AA175" s="156"/>
      <c r="AT175" s="157" t="s">
        <v>154</v>
      </c>
      <c r="AU175" s="157" t="s">
        <v>114</v>
      </c>
      <c r="AV175" s="10" t="s">
        <v>114</v>
      </c>
      <c r="AW175" s="10" t="s">
        <v>29</v>
      </c>
      <c r="AX175" s="10" t="s">
        <v>71</v>
      </c>
      <c r="AY175" s="157" t="s">
        <v>146</v>
      </c>
    </row>
    <row r="176" spans="2:65" s="11" customFormat="1" ht="16.5" customHeight="1">
      <c r="B176" s="158"/>
      <c r="C176" s="159"/>
      <c r="D176" s="159"/>
      <c r="E176" s="160" t="s">
        <v>5</v>
      </c>
      <c r="F176" s="223" t="s">
        <v>155</v>
      </c>
      <c r="G176" s="224"/>
      <c r="H176" s="224"/>
      <c r="I176" s="224"/>
      <c r="J176" s="159"/>
      <c r="K176" s="161">
        <v>272</v>
      </c>
      <c r="L176" s="159"/>
      <c r="M176" s="159"/>
      <c r="N176" s="159"/>
      <c r="O176" s="159"/>
      <c r="P176" s="159"/>
      <c r="Q176" s="159"/>
      <c r="R176" s="162"/>
      <c r="T176" s="163"/>
      <c r="U176" s="159"/>
      <c r="V176" s="159"/>
      <c r="W176" s="159"/>
      <c r="X176" s="159"/>
      <c r="Y176" s="159"/>
      <c r="Z176" s="159"/>
      <c r="AA176" s="164"/>
      <c r="AT176" s="165" t="s">
        <v>154</v>
      </c>
      <c r="AU176" s="165" t="s">
        <v>114</v>
      </c>
      <c r="AV176" s="11" t="s">
        <v>151</v>
      </c>
      <c r="AW176" s="11" t="s">
        <v>29</v>
      </c>
      <c r="AX176" s="11" t="s">
        <v>79</v>
      </c>
      <c r="AY176" s="165" t="s">
        <v>146</v>
      </c>
    </row>
    <row r="177" spans="2:65" s="1" customFormat="1" ht="51" customHeight="1">
      <c r="B177" s="140"/>
      <c r="C177" s="141" t="s">
        <v>10</v>
      </c>
      <c r="D177" s="141" t="s">
        <v>147</v>
      </c>
      <c r="E177" s="142" t="s">
        <v>253</v>
      </c>
      <c r="F177" s="222" t="s">
        <v>254</v>
      </c>
      <c r="G177" s="222"/>
      <c r="H177" s="222"/>
      <c r="I177" s="222"/>
      <c r="J177" s="143" t="s">
        <v>185</v>
      </c>
      <c r="K177" s="144">
        <v>272</v>
      </c>
      <c r="L177" s="225"/>
      <c r="M177" s="225"/>
      <c r="N177" s="225">
        <f>ROUND(L177*K177,2)</f>
        <v>0</v>
      </c>
      <c r="O177" s="225"/>
      <c r="P177" s="225"/>
      <c r="Q177" s="225"/>
      <c r="R177" s="145"/>
      <c r="T177" s="146" t="s">
        <v>5</v>
      </c>
      <c r="U177" s="43" t="s">
        <v>36</v>
      </c>
      <c r="V177" s="147">
        <v>1.9E-2</v>
      </c>
      <c r="W177" s="147">
        <f>V177*K177</f>
        <v>5.1680000000000001</v>
      </c>
      <c r="X177" s="147">
        <v>0</v>
      </c>
      <c r="Y177" s="147">
        <f>X177*K177</f>
        <v>0</v>
      </c>
      <c r="Z177" s="147">
        <v>0</v>
      </c>
      <c r="AA177" s="148">
        <f>Z177*K177</f>
        <v>0</v>
      </c>
      <c r="AR177" s="21" t="s">
        <v>151</v>
      </c>
      <c r="AT177" s="21" t="s">
        <v>147</v>
      </c>
      <c r="AU177" s="21" t="s">
        <v>114</v>
      </c>
      <c r="AY177" s="21" t="s">
        <v>146</v>
      </c>
      <c r="BE177" s="149">
        <f>IF(U177="základní",N177,0)</f>
        <v>0</v>
      </c>
      <c r="BF177" s="149">
        <f>IF(U177="snížená",N177,0)</f>
        <v>0</v>
      </c>
      <c r="BG177" s="149">
        <f>IF(U177="zákl. přenesená",N177,0)</f>
        <v>0</v>
      </c>
      <c r="BH177" s="149">
        <f>IF(U177="sníž. přenesená",N177,0)</f>
        <v>0</v>
      </c>
      <c r="BI177" s="149">
        <f>IF(U177="nulová",N177,0)</f>
        <v>0</v>
      </c>
      <c r="BJ177" s="21" t="s">
        <v>79</v>
      </c>
      <c r="BK177" s="149">
        <f>ROUND(L177*K177,2)</f>
        <v>0</v>
      </c>
      <c r="BL177" s="21" t="s">
        <v>151</v>
      </c>
      <c r="BM177" s="21" t="s">
        <v>255</v>
      </c>
    </row>
    <row r="178" spans="2:65" s="10" customFormat="1" ht="16.5" customHeight="1">
      <c r="B178" s="150"/>
      <c r="C178" s="151"/>
      <c r="D178" s="151"/>
      <c r="E178" s="152" t="s">
        <v>5</v>
      </c>
      <c r="F178" s="218" t="s">
        <v>239</v>
      </c>
      <c r="G178" s="219"/>
      <c r="H178" s="219"/>
      <c r="I178" s="219"/>
      <c r="J178" s="151"/>
      <c r="K178" s="153">
        <v>272</v>
      </c>
      <c r="L178" s="151"/>
      <c r="M178" s="151"/>
      <c r="N178" s="151"/>
      <c r="O178" s="151"/>
      <c r="P178" s="151"/>
      <c r="Q178" s="151"/>
      <c r="R178" s="154"/>
      <c r="T178" s="155"/>
      <c r="U178" s="151"/>
      <c r="V178" s="151"/>
      <c r="W178" s="151"/>
      <c r="X178" s="151"/>
      <c r="Y178" s="151"/>
      <c r="Z178" s="151"/>
      <c r="AA178" s="156"/>
      <c r="AT178" s="157" t="s">
        <v>154</v>
      </c>
      <c r="AU178" s="157" t="s">
        <v>114</v>
      </c>
      <c r="AV178" s="10" t="s">
        <v>114</v>
      </c>
      <c r="AW178" s="10" t="s">
        <v>29</v>
      </c>
      <c r="AX178" s="10" t="s">
        <v>71</v>
      </c>
      <c r="AY178" s="157" t="s">
        <v>146</v>
      </c>
    </row>
    <row r="179" spans="2:65" s="11" customFormat="1" ht="16.5" customHeight="1">
      <c r="B179" s="158"/>
      <c r="C179" s="159"/>
      <c r="D179" s="159"/>
      <c r="E179" s="160" t="s">
        <v>5</v>
      </c>
      <c r="F179" s="223" t="s">
        <v>155</v>
      </c>
      <c r="G179" s="224"/>
      <c r="H179" s="224"/>
      <c r="I179" s="224"/>
      <c r="J179" s="159"/>
      <c r="K179" s="161">
        <v>272</v>
      </c>
      <c r="L179" s="159"/>
      <c r="M179" s="159"/>
      <c r="N179" s="159"/>
      <c r="O179" s="159"/>
      <c r="P179" s="159"/>
      <c r="Q179" s="159"/>
      <c r="R179" s="162"/>
      <c r="T179" s="163"/>
      <c r="U179" s="159"/>
      <c r="V179" s="159"/>
      <c r="W179" s="159"/>
      <c r="X179" s="159"/>
      <c r="Y179" s="159"/>
      <c r="Z179" s="159"/>
      <c r="AA179" s="164"/>
      <c r="AT179" s="165" t="s">
        <v>154</v>
      </c>
      <c r="AU179" s="165" t="s">
        <v>114</v>
      </c>
      <c r="AV179" s="11" t="s">
        <v>151</v>
      </c>
      <c r="AW179" s="11" t="s">
        <v>29</v>
      </c>
      <c r="AX179" s="11" t="s">
        <v>79</v>
      </c>
      <c r="AY179" s="165" t="s">
        <v>146</v>
      </c>
    </row>
    <row r="180" spans="2:65" s="9" customFormat="1" ht="29.85" customHeight="1">
      <c r="B180" s="129"/>
      <c r="C180" s="130"/>
      <c r="D180" s="139" t="s">
        <v>127</v>
      </c>
      <c r="E180" s="139"/>
      <c r="F180" s="139"/>
      <c r="G180" s="139"/>
      <c r="H180" s="139"/>
      <c r="I180" s="139"/>
      <c r="J180" s="139"/>
      <c r="K180" s="139"/>
      <c r="L180" s="139"/>
      <c r="M180" s="139"/>
      <c r="N180" s="230">
        <f>BK180</f>
        <v>0</v>
      </c>
      <c r="O180" s="231"/>
      <c r="P180" s="231"/>
      <c r="Q180" s="231"/>
      <c r="R180" s="132"/>
      <c r="T180" s="133"/>
      <c r="U180" s="130"/>
      <c r="V180" s="130"/>
      <c r="W180" s="134">
        <f>SUM(W181:W189)</f>
        <v>36.481631999999998</v>
      </c>
      <c r="X180" s="130"/>
      <c r="Y180" s="134">
        <f>SUM(Y181:Y189)</f>
        <v>51.4335448</v>
      </c>
      <c r="Z180" s="130"/>
      <c r="AA180" s="135">
        <f>SUM(AA181:AA189)</f>
        <v>0</v>
      </c>
      <c r="AR180" s="136" t="s">
        <v>79</v>
      </c>
      <c r="AT180" s="137" t="s">
        <v>70</v>
      </c>
      <c r="AU180" s="137" t="s">
        <v>79</v>
      </c>
      <c r="AY180" s="136" t="s">
        <v>146</v>
      </c>
      <c r="BK180" s="138">
        <f>SUM(BK181:BK189)</f>
        <v>0</v>
      </c>
    </row>
    <row r="181" spans="2:65" s="1" customFormat="1" ht="25.5" customHeight="1">
      <c r="B181" s="140"/>
      <c r="C181" s="141" t="s">
        <v>256</v>
      </c>
      <c r="D181" s="141" t="s">
        <v>147</v>
      </c>
      <c r="E181" s="142" t="s">
        <v>257</v>
      </c>
      <c r="F181" s="222" t="s">
        <v>258</v>
      </c>
      <c r="G181" s="222"/>
      <c r="H181" s="222"/>
      <c r="I181" s="222"/>
      <c r="J181" s="143" t="s">
        <v>168</v>
      </c>
      <c r="K181" s="144">
        <v>27.2</v>
      </c>
      <c r="L181" s="225"/>
      <c r="M181" s="225"/>
      <c r="N181" s="225">
        <f>ROUND(L181*K181,2)</f>
        <v>0</v>
      </c>
      <c r="O181" s="225"/>
      <c r="P181" s="225"/>
      <c r="Q181" s="225"/>
      <c r="R181" s="145"/>
      <c r="T181" s="146" t="s">
        <v>5</v>
      </c>
      <c r="U181" s="43" t="s">
        <v>36</v>
      </c>
      <c r="V181" s="147">
        <v>1.3169999999999999</v>
      </c>
      <c r="W181" s="147">
        <f>V181*K181</f>
        <v>35.822399999999995</v>
      </c>
      <c r="X181" s="147">
        <v>1.8907700000000001</v>
      </c>
      <c r="Y181" s="147">
        <f>X181*K181</f>
        <v>51.428944000000001</v>
      </c>
      <c r="Z181" s="147">
        <v>0</v>
      </c>
      <c r="AA181" s="148">
        <f>Z181*K181</f>
        <v>0</v>
      </c>
      <c r="AR181" s="21" t="s">
        <v>151</v>
      </c>
      <c r="AT181" s="21" t="s">
        <v>147</v>
      </c>
      <c r="AU181" s="21" t="s">
        <v>114</v>
      </c>
      <c r="AY181" s="21" t="s">
        <v>146</v>
      </c>
      <c r="BE181" s="149">
        <f>IF(U181="základní",N181,0)</f>
        <v>0</v>
      </c>
      <c r="BF181" s="149">
        <f>IF(U181="snížená",N181,0)</f>
        <v>0</v>
      </c>
      <c r="BG181" s="149">
        <f>IF(U181="zákl. přenesená",N181,0)</f>
        <v>0</v>
      </c>
      <c r="BH181" s="149">
        <f>IF(U181="sníž. přenesená",N181,0)</f>
        <v>0</v>
      </c>
      <c r="BI181" s="149">
        <f>IF(U181="nulová",N181,0)</f>
        <v>0</v>
      </c>
      <c r="BJ181" s="21" t="s">
        <v>79</v>
      </c>
      <c r="BK181" s="149">
        <f>ROUND(L181*K181,2)</f>
        <v>0</v>
      </c>
      <c r="BL181" s="21" t="s">
        <v>151</v>
      </c>
      <c r="BM181" s="21" t="s">
        <v>259</v>
      </c>
    </row>
    <row r="182" spans="2:65" s="10" customFormat="1" ht="16.5" customHeight="1">
      <c r="B182" s="150"/>
      <c r="C182" s="151"/>
      <c r="D182" s="151"/>
      <c r="E182" s="152" t="s">
        <v>5</v>
      </c>
      <c r="F182" s="218" t="s">
        <v>260</v>
      </c>
      <c r="G182" s="219"/>
      <c r="H182" s="219"/>
      <c r="I182" s="219"/>
      <c r="J182" s="151"/>
      <c r="K182" s="153">
        <v>27.2</v>
      </c>
      <c r="L182" s="151"/>
      <c r="M182" s="151"/>
      <c r="N182" s="151"/>
      <c r="O182" s="151"/>
      <c r="P182" s="151"/>
      <c r="Q182" s="151"/>
      <c r="R182" s="154"/>
      <c r="T182" s="155"/>
      <c r="U182" s="151"/>
      <c r="V182" s="151"/>
      <c r="W182" s="151"/>
      <c r="X182" s="151"/>
      <c r="Y182" s="151"/>
      <c r="Z182" s="151"/>
      <c r="AA182" s="156"/>
      <c r="AT182" s="157" t="s">
        <v>154</v>
      </c>
      <c r="AU182" s="157" t="s">
        <v>114</v>
      </c>
      <c r="AV182" s="10" t="s">
        <v>114</v>
      </c>
      <c r="AW182" s="10" t="s">
        <v>29</v>
      </c>
      <c r="AX182" s="10" t="s">
        <v>71</v>
      </c>
      <c r="AY182" s="157" t="s">
        <v>146</v>
      </c>
    </row>
    <row r="183" spans="2:65" s="11" customFormat="1" ht="16.5" customHeight="1">
      <c r="B183" s="158"/>
      <c r="C183" s="159"/>
      <c r="D183" s="159"/>
      <c r="E183" s="160" t="s">
        <v>5</v>
      </c>
      <c r="F183" s="223" t="s">
        <v>155</v>
      </c>
      <c r="G183" s="224"/>
      <c r="H183" s="224"/>
      <c r="I183" s="224"/>
      <c r="J183" s="159"/>
      <c r="K183" s="161">
        <v>27.2</v>
      </c>
      <c r="L183" s="159"/>
      <c r="M183" s="159"/>
      <c r="N183" s="159"/>
      <c r="O183" s="159"/>
      <c r="P183" s="159"/>
      <c r="Q183" s="159"/>
      <c r="R183" s="162"/>
      <c r="T183" s="163"/>
      <c r="U183" s="159"/>
      <c r="V183" s="159"/>
      <c r="W183" s="159"/>
      <c r="X183" s="159"/>
      <c r="Y183" s="159"/>
      <c r="Z183" s="159"/>
      <c r="AA183" s="164"/>
      <c r="AT183" s="165" t="s">
        <v>154</v>
      </c>
      <c r="AU183" s="165" t="s">
        <v>114</v>
      </c>
      <c r="AV183" s="11" t="s">
        <v>151</v>
      </c>
      <c r="AW183" s="11" t="s">
        <v>29</v>
      </c>
      <c r="AX183" s="11" t="s">
        <v>79</v>
      </c>
      <c r="AY183" s="165" t="s">
        <v>146</v>
      </c>
    </row>
    <row r="184" spans="2:65" s="1" customFormat="1" ht="25.5" customHeight="1">
      <c r="B184" s="140"/>
      <c r="C184" s="141" t="s">
        <v>261</v>
      </c>
      <c r="D184" s="141" t="s">
        <v>147</v>
      </c>
      <c r="E184" s="142" t="s">
        <v>262</v>
      </c>
      <c r="F184" s="222" t="s">
        <v>263</v>
      </c>
      <c r="G184" s="222"/>
      <c r="H184" s="222"/>
      <c r="I184" s="222"/>
      <c r="J184" s="143" t="s">
        <v>168</v>
      </c>
      <c r="K184" s="144">
        <v>5.3999999999999999E-2</v>
      </c>
      <c r="L184" s="225"/>
      <c r="M184" s="225"/>
      <c r="N184" s="225">
        <f>ROUND(L184*K184,2)</f>
        <v>0</v>
      </c>
      <c r="O184" s="225"/>
      <c r="P184" s="225"/>
      <c r="Q184" s="225"/>
      <c r="R184" s="145"/>
      <c r="T184" s="146" t="s">
        <v>5</v>
      </c>
      <c r="U184" s="43" t="s">
        <v>36</v>
      </c>
      <c r="V184" s="147">
        <v>1.208</v>
      </c>
      <c r="W184" s="147">
        <f>V184*K184</f>
        <v>6.5231999999999998E-2</v>
      </c>
      <c r="X184" s="147">
        <v>0</v>
      </c>
      <c r="Y184" s="147">
        <f>X184*K184</f>
        <v>0</v>
      </c>
      <c r="Z184" s="147">
        <v>0</v>
      </c>
      <c r="AA184" s="148">
        <f>Z184*K184</f>
        <v>0</v>
      </c>
      <c r="AR184" s="21" t="s">
        <v>151</v>
      </c>
      <c r="AT184" s="21" t="s">
        <v>147</v>
      </c>
      <c r="AU184" s="21" t="s">
        <v>114</v>
      </c>
      <c r="AY184" s="21" t="s">
        <v>146</v>
      </c>
      <c r="BE184" s="149">
        <f>IF(U184="základní",N184,0)</f>
        <v>0</v>
      </c>
      <c r="BF184" s="149">
        <f>IF(U184="snížená",N184,0)</f>
        <v>0</v>
      </c>
      <c r="BG184" s="149">
        <f>IF(U184="zákl. přenesená",N184,0)</f>
        <v>0</v>
      </c>
      <c r="BH184" s="149">
        <f>IF(U184="sníž. přenesená",N184,0)</f>
        <v>0</v>
      </c>
      <c r="BI184" s="149">
        <f>IF(U184="nulová",N184,0)</f>
        <v>0</v>
      </c>
      <c r="BJ184" s="21" t="s">
        <v>79</v>
      </c>
      <c r="BK184" s="149">
        <f>ROUND(L184*K184,2)</f>
        <v>0</v>
      </c>
      <c r="BL184" s="21" t="s">
        <v>151</v>
      </c>
      <c r="BM184" s="21" t="s">
        <v>264</v>
      </c>
    </row>
    <row r="185" spans="2:65" s="10" customFormat="1" ht="16.5" customHeight="1">
      <c r="B185" s="150"/>
      <c r="C185" s="151"/>
      <c r="D185" s="151"/>
      <c r="E185" s="152" t="s">
        <v>5</v>
      </c>
      <c r="F185" s="218" t="s">
        <v>265</v>
      </c>
      <c r="G185" s="219"/>
      <c r="H185" s="219"/>
      <c r="I185" s="219"/>
      <c r="J185" s="151"/>
      <c r="K185" s="153">
        <v>5.3999999999999999E-2</v>
      </c>
      <c r="L185" s="151"/>
      <c r="M185" s="151"/>
      <c r="N185" s="151"/>
      <c r="O185" s="151"/>
      <c r="P185" s="151"/>
      <c r="Q185" s="151"/>
      <c r="R185" s="154"/>
      <c r="T185" s="155"/>
      <c r="U185" s="151"/>
      <c r="V185" s="151"/>
      <c r="W185" s="151"/>
      <c r="X185" s="151"/>
      <c r="Y185" s="151"/>
      <c r="Z185" s="151"/>
      <c r="AA185" s="156"/>
      <c r="AT185" s="157" t="s">
        <v>154</v>
      </c>
      <c r="AU185" s="157" t="s">
        <v>114</v>
      </c>
      <c r="AV185" s="10" t="s">
        <v>114</v>
      </c>
      <c r="AW185" s="10" t="s">
        <v>29</v>
      </c>
      <c r="AX185" s="10" t="s">
        <v>71</v>
      </c>
      <c r="AY185" s="157" t="s">
        <v>146</v>
      </c>
    </row>
    <row r="186" spans="2:65" s="11" customFormat="1" ht="16.5" customHeight="1">
      <c r="B186" s="158"/>
      <c r="C186" s="159"/>
      <c r="D186" s="159"/>
      <c r="E186" s="160" t="s">
        <v>5</v>
      </c>
      <c r="F186" s="223" t="s">
        <v>155</v>
      </c>
      <c r="G186" s="224"/>
      <c r="H186" s="224"/>
      <c r="I186" s="224"/>
      <c r="J186" s="159"/>
      <c r="K186" s="161">
        <v>5.3999999999999999E-2</v>
      </c>
      <c r="L186" s="159"/>
      <c r="M186" s="159"/>
      <c r="N186" s="159"/>
      <c r="O186" s="159"/>
      <c r="P186" s="159"/>
      <c r="Q186" s="159"/>
      <c r="R186" s="162"/>
      <c r="T186" s="163"/>
      <c r="U186" s="159"/>
      <c r="V186" s="159"/>
      <c r="W186" s="159"/>
      <c r="X186" s="159"/>
      <c r="Y186" s="159"/>
      <c r="Z186" s="159"/>
      <c r="AA186" s="164"/>
      <c r="AT186" s="165" t="s">
        <v>154</v>
      </c>
      <c r="AU186" s="165" t="s">
        <v>114</v>
      </c>
      <c r="AV186" s="11" t="s">
        <v>151</v>
      </c>
      <c r="AW186" s="11" t="s">
        <v>29</v>
      </c>
      <c r="AX186" s="11" t="s">
        <v>79</v>
      </c>
      <c r="AY186" s="165" t="s">
        <v>146</v>
      </c>
    </row>
    <row r="187" spans="2:65" s="1" customFormat="1" ht="25.5" customHeight="1">
      <c r="B187" s="140"/>
      <c r="C187" s="141" t="s">
        <v>266</v>
      </c>
      <c r="D187" s="141" t="s">
        <v>147</v>
      </c>
      <c r="E187" s="142" t="s">
        <v>267</v>
      </c>
      <c r="F187" s="222" t="s">
        <v>268</v>
      </c>
      <c r="G187" s="222"/>
      <c r="H187" s="222"/>
      <c r="I187" s="222"/>
      <c r="J187" s="143" t="s">
        <v>185</v>
      </c>
      <c r="K187" s="144">
        <v>0.72</v>
      </c>
      <c r="L187" s="225"/>
      <c r="M187" s="225"/>
      <c r="N187" s="225">
        <f>ROUND(L187*K187,2)</f>
        <v>0</v>
      </c>
      <c r="O187" s="225"/>
      <c r="P187" s="225"/>
      <c r="Q187" s="225"/>
      <c r="R187" s="145"/>
      <c r="T187" s="146" t="s">
        <v>5</v>
      </c>
      <c r="U187" s="43" t="s">
        <v>36</v>
      </c>
      <c r="V187" s="147">
        <v>0.82499999999999996</v>
      </c>
      <c r="W187" s="147">
        <f>V187*K187</f>
        <v>0.59399999999999997</v>
      </c>
      <c r="X187" s="147">
        <v>6.3899999999999998E-3</v>
      </c>
      <c r="Y187" s="147">
        <f>X187*K187</f>
        <v>4.6007999999999995E-3</v>
      </c>
      <c r="Z187" s="147">
        <v>0</v>
      </c>
      <c r="AA187" s="148">
        <f>Z187*K187</f>
        <v>0</v>
      </c>
      <c r="AR187" s="21" t="s">
        <v>151</v>
      </c>
      <c r="AT187" s="21" t="s">
        <v>147</v>
      </c>
      <c r="AU187" s="21" t="s">
        <v>114</v>
      </c>
      <c r="AY187" s="21" t="s">
        <v>146</v>
      </c>
      <c r="BE187" s="149">
        <f>IF(U187="základní",N187,0)</f>
        <v>0</v>
      </c>
      <c r="BF187" s="149">
        <f>IF(U187="snížená",N187,0)</f>
        <v>0</v>
      </c>
      <c r="BG187" s="149">
        <f>IF(U187="zákl. přenesená",N187,0)</f>
        <v>0</v>
      </c>
      <c r="BH187" s="149">
        <f>IF(U187="sníž. přenesená",N187,0)</f>
        <v>0</v>
      </c>
      <c r="BI187" s="149">
        <f>IF(U187="nulová",N187,0)</f>
        <v>0</v>
      </c>
      <c r="BJ187" s="21" t="s">
        <v>79</v>
      </c>
      <c r="BK187" s="149">
        <f>ROUND(L187*K187,2)</f>
        <v>0</v>
      </c>
      <c r="BL187" s="21" t="s">
        <v>151</v>
      </c>
      <c r="BM187" s="21" t="s">
        <v>269</v>
      </c>
    </row>
    <row r="188" spans="2:65" s="10" customFormat="1" ht="16.5" customHeight="1">
      <c r="B188" s="150"/>
      <c r="C188" s="151"/>
      <c r="D188" s="151"/>
      <c r="E188" s="152" t="s">
        <v>5</v>
      </c>
      <c r="F188" s="218" t="s">
        <v>270</v>
      </c>
      <c r="G188" s="219"/>
      <c r="H188" s="219"/>
      <c r="I188" s="219"/>
      <c r="J188" s="151"/>
      <c r="K188" s="153">
        <v>0.72</v>
      </c>
      <c r="L188" s="151"/>
      <c r="M188" s="151"/>
      <c r="N188" s="151"/>
      <c r="O188" s="151"/>
      <c r="P188" s="151"/>
      <c r="Q188" s="151"/>
      <c r="R188" s="154"/>
      <c r="T188" s="155"/>
      <c r="U188" s="151"/>
      <c r="V188" s="151"/>
      <c r="W188" s="151"/>
      <c r="X188" s="151"/>
      <c r="Y188" s="151"/>
      <c r="Z188" s="151"/>
      <c r="AA188" s="156"/>
      <c r="AT188" s="157" t="s">
        <v>154</v>
      </c>
      <c r="AU188" s="157" t="s">
        <v>114</v>
      </c>
      <c r="AV188" s="10" t="s">
        <v>114</v>
      </c>
      <c r="AW188" s="10" t="s">
        <v>29</v>
      </c>
      <c r="AX188" s="10" t="s">
        <v>71</v>
      </c>
      <c r="AY188" s="157" t="s">
        <v>146</v>
      </c>
    </row>
    <row r="189" spans="2:65" s="11" customFormat="1" ht="16.5" customHeight="1">
      <c r="B189" s="158"/>
      <c r="C189" s="159"/>
      <c r="D189" s="159"/>
      <c r="E189" s="160" t="s">
        <v>5</v>
      </c>
      <c r="F189" s="223" t="s">
        <v>155</v>
      </c>
      <c r="G189" s="224"/>
      <c r="H189" s="224"/>
      <c r="I189" s="224"/>
      <c r="J189" s="159"/>
      <c r="K189" s="161">
        <v>0.72</v>
      </c>
      <c r="L189" s="159"/>
      <c r="M189" s="159"/>
      <c r="N189" s="159"/>
      <c r="O189" s="159"/>
      <c r="P189" s="159"/>
      <c r="Q189" s="159"/>
      <c r="R189" s="162"/>
      <c r="T189" s="163"/>
      <c r="U189" s="159"/>
      <c r="V189" s="159"/>
      <c r="W189" s="159"/>
      <c r="X189" s="159"/>
      <c r="Y189" s="159"/>
      <c r="Z189" s="159"/>
      <c r="AA189" s="164"/>
      <c r="AT189" s="165" t="s">
        <v>154</v>
      </c>
      <c r="AU189" s="165" t="s">
        <v>114</v>
      </c>
      <c r="AV189" s="11" t="s">
        <v>151</v>
      </c>
      <c r="AW189" s="11" t="s">
        <v>29</v>
      </c>
      <c r="AX189" s="11" t="s">
        <v>79</v>
      </c>
      <c r="AY189" s="165" t="s">
        <v>146</v>
      </c>
    </row>
    <row r="190" spans="2:65" s="9" customFormat="1" ht="29.85" customHeight="1">
      <c r="B190" s="129"/>
      <c r="C190" s="130"/>
      <c r="D190" s="139" t="s">
        <v>128</v>
      </c>
      <c r="E190" s="139"/>
      <c r="F190" s="139"/>
      <c r="G190" s="139"/>
      <c r="H190" s="139"/>
      <c r="I190" s="139"/>
      <c r="J190" s="139"/>
      <c r="K190" s="139"/>
      <c r="L190" s="139"/>
      <c r="M190" s="139"/>
      <c r="N190" s="230">
        <f>BK190</f>
        <v>0</v>
      </c>
      <c r="O190" s="231"/>
      <c r="P190" s="231"/>
      <c r="Q190" s="231"/>
      <c r="R190" s="132"/>
      <c r="T190" s="133"/>
      <c r="U190" s="130"/>
      <c r="V190" s="130"/>
      <c r="W190" s="134">
        <f>SUM(W191:W208)</f>
        <v>395.988</v>
      </c>
      <c r="X190" s="130"/>
      <c r="Y190" s="134">
        <f>SUM(Y191:Y208)</f>
        <v>2.1625400000000008</v>
      </c>
      <c r="Z190" s="130"/>
      <c r="AA190" s="135">
        <f>SUM(AA191:AA208)</f>
        <v>0</v>
      </c>
      <c r="AR190" s="136" t="s">
        <v>79</v>
      </c>
      <c r="AT190" s="137" t="s">
        <v>70</v>
      </c>
      <c r="AU190" s="137" t="s">
        <v>79</v>
      </c>
      <c r="AY190" s="136" t="s">
        <v>146</v>
      </c>
      <c r="BK190" s="138">
        <f>SUM(BK191:BK208)</f>
        <v>0</v>
      </c>
    </row>
    <row r="191" spans="2:65" s="1" customFormat="1" ht="38.25" customHeight="1">
      <c r="B191" s="140"/>
      <c r="C191" s="141" t="s">
        <v>271</v>
      </c>
      <c r="D191" s="141" t="s">
        <v>147</v>
      </c>
      <c r="E191" s="142" t="s">
        <v>272</v>
      </c>
      <c r="F191" s="222" t="s">
        <v>273</v>
      </c>
      <c r="G191" s="222"/>
      <c r="H191" s="222"/>
      <c r="I191" s="222"/>
      <c r="J191" s="143" t="s">
        <v>274</v>
      </c>
      <c r="K191" s="144">
        <v>340</v>
      </c>
      <c r="L191" s="225"/>
      <c r="M191" s="225"/>
      <c r="N191" s="225">
        <f>ROUND(L191*K191,2)</f>
        <v>0</v>
      </c>
      <c r="O191" s="225"/>
      <c r="P191" s="225"/>
      <c r="Q191" s="225"/>
      <c r="R191" s="145"/>
      <c r="T191" s="146" t="s">
        <v>5</v>
      </c>
      <c r="U191" s="43" t="s">
        <v>36</v>
      </c>
      <c r="V191" s="147">
        <v>0.34100000000000003</v>
      </c>
      <c r="W191" s="147">
        <f>V191*K191</f>
        <v>115.94000000000001</v>
      </c>
      <c r="X191" s="147">
        <v>0</v>
      </c>
      <c r="Y191" s="147">
        <f>X191*K191</f>
        <v>0</v>
      </c>
      <c r="Z191" s="147">
        <v>0</v>
      </c>
      <c r="AA191" s="148">
        <f>Z191*K191</f>
        <v>0</v>
      </c>
      <c r="AR191" s="21" t="s">
        <v>151</v>
      </c>
      <c r="AT191" s="21" t="s">
        <v>147</v>
      </c>
      <c r="AU191" s="21" t="s">
        <v>114</v>
      </c>
      <c r="AY191" s="21" t="s">
        <v>146</v>
      </c>
      <c r="BE191" s="149">
        <f>IF(U191="základní",N191,0)</f>
        <v>0</v>
      </c>
      <c r="BF191" s="149">
        <f>IF(U191="snížená",N191,0)</f>
        <v>0</v>
      </c>
      <c r="BG191" s="149">
        <f>IF(U191="zákl. přenesená",N191,0)</f>
        <v>0</v>
      </c>
      <c r="BH191" s="149">
        <f>IF(U191="sníž. přenesená",N191,0)</f>
        <v>0</v>
      </c>
      <c r="BI191" s="149">
        <f>IF(U191="nulová",N191,0)</f>
        <v>0</v>
      </c>
      <c r="BJ191" s="21" t="s">
        <v>79</v>
      </c>
      <c r="BK191" s="149">
        <f>ROUND(L191*K191,2)</f>
        <v>0</v>
      </c>
      <c r="BL191" s="21" t="s">
        <v>151</v>
      </c>
      <c r="BM191" s="21" t="s">
        <v>275</v>
      </c>
    </row>
    <row r="192" spans="2:65" s="10" customFormat="1" ht="16.5" customHeight="1">
      <c r="B192" s="150"/>
      <c r="C192" s="151"/>
      <c r="D192" s="151"/>
      <c r="E192" s="152" t="s">
        <v>5</v>
      </c>
      <c r="F192" s="218" t="s">
        <v>276</v>
      </c>
      <c r="G192" s="219"/>
      <c r="H192" s="219"/>
      <c r="I192" s="219"/>
      <c r="J192" s="151"/>
      <c r="K192" s="153">
        <v>340</v>
      </c>
      <c r="L192" s="151"/>
      <c r="M192" s="151"/>
      <c r="N192" s="151"/>
      <c r="O192" s="151"/>
      <c r="P192" s="151"/>
      <c r="Q192" s="151"/>
      <c r="R192" s="154"/>
      <c r="T192" s="155"/>
      <c r="U192" s="151"/>
      <c r="V192" s="151"/>
      <c r="W192" s="151"/>
      <c r="X192" s="151"/>
      <c r="Y192" s="151"/>
      <c r="Z192" s="151"/>
      <c r="AA192" s="156"/>
      <c r="AT192" s="157" t="s">
        <v>154</v>
      </c>
      <c r="AU192" s="157" t="s">
        <v>114</v>
      </c>
      <c r="AV192" s="10" t="s">
        <v>114</v>
      </c>
      <c r="AW192" s="10" t="s">
        <v>29</v>
      </c>
      <c r="AX192" s="10" t="s">
        <v>71</v>
      </c>
      <c r="AY192" s="157" t="s">
        <v>146</v>
      </c>
    </row>
    <row r="193" spans="2:65" s="11" customFormat="1" ht="16.5" customHeight="1">
      <c r="B193" s="158"/>
      <c r="C193" s="159"/>
      <c r="D193" s="159"/>
      <c r="E193" s="160" t="s">
        <v>5</v>
      </c>
      <c r="F193" s="223" t="s">
        <v>155</v>
      </c>
      <c r="G193" s="224"/>
      <c r="H193" s="224"/>
      <c r="I193" s="224"/>
      <c r="J193" s="159"/>
      <c r="K193" s="161">
        <v>340</v>
      </c>
      <c r="L193" s="159"/>
      <c r="M193" s="159"/>
      <c r="N193" s="159"/>
      <c r="O193" s="159"/>
      <c r="P193" s="159"/>
      <c r="Q193" s="159"/>
      <c r="R193" s="162"/>
      <c r="T193" s="163"/>
      <c r="U193" s="159"/>
      <c r="V193" s="159"/>
      <c r="W193" s="159"/>
      <c r="X193" s="159"/>
      <c r="Y193" s="159"/>
      <c r="Z193" s="159"/>
      <c r="AA193" s="164"/>
      <c r="AT193" s="165" t="s">
        <v>154</v>
      </c>
      <c r="AU193" s="165" t="s">
        <v>114</v>
      </c>
      <c r="AV193" s="11" t="s">
        <v>151</v>
      </c>
      <c r="AW193" s="11" t="s">
        <v>29</v>
      </c>
      <c r="AX193" s="11" t="s">
        <v>79</v>
      </c>
      <c r="AY193" s="165" t="s">
        <v>146</v>
      </c>
    </row>
    <row r="194" spans="2:65" s="1" customFormat="1" ht="38.25" customHeight="1">
      <c r="B194" s="140"/>
      <c r="C194" s="166" t="s">
        <v>277</v>
      </c>
      <c r="D194" s="166" t="s">
        <v>230</v>
      </c>
      <c r="E194" s="167" t="s">
        <v>278</v>
      </c>
      <c r="F194" s="253" t="s">
        <v>279</v>
      </c>
      <c r="G194" s="253"/>
      <c r="H194" s="253"/>
      <c r="I194" s="253"/>
      <c r="J194" s="168" t="s">
        <v>274</v>
      </c>
      <c r="K194" s="169">
        <v>340</v>
      </c>
      <c r="L194" s="252"/>
      <c r="M194" s="252"/>
      <c r="N194" s="252">
        <f>ROUND(L194*K194,2)</f>
        <v>0</v>
      </c>
      <c r="O194" s="225"/>
      <c r="P194" s="225"/>
      <c r="Q194" s="225"/>
      <c r="R194" s="145"/>
      <c r="T194" s="146" t="s">
        <v>5</v>
      </c>
      <c r="U194" s="43" t="s">
        <v>36</v>
      </c>
      <c r="V194" s="147">
        <v>0</v>
      </c>
      <c r="W194" s="147">
        <f>V194*K194</f>
        <v>0</v>
      </c>
      <c r="X194" s="147">
        <v>3.1800000000000001E-3</v>
      </c>
      <c r="Y194" s="147">
        <f>X194*K194</f>
        <v>1.0811999999999999</v>
      </c>
      <c r="Z194" s="147">
        <v>0</v>
      </c>
      <c r="AA194" s="148">
        <f>Z194*K194</f>
        <v>0</v>
      </c>
      <c r="AR194" s="21" t="s">
        <v>188</v>
      </c>
      <c r="AT194" s="21" t="s">
        <v>230</v>
      </c>
      <c r="AU194" s="21" t="s">
        <v>114</v>
      </c>
      <c r="AY194" s="21" t="s">
        <v>146</v>
      </c>
      <c r="BE194" s="149">
        <f>IF(U194="základní",N194,0)</f>
        <v>0</v>
      </c>
      <c r="BF194" s="149">
        <f>IF(U194="snížená",N194,0)</f>
        <v>0</v>
      </c>
      <c r="BG194" s="149">
        <f>IF(U194="zákl. přenesená",N194,0)</f>
        <v>0</v>
      </c>
      <c r="BH194" s="149">
        <f>IF(U194="sníž. přenesená",N194,0)</f>
        <v>0</v>
      </c>
      <c r="BI194" s="149">
        <f>IF(U194="nulová",N194,0)</f>
        <v>0</v>
      </c>
      <c r="BJ194" s="21" t="s">
        <v>79</v>
      </c>
      <c r="BK194" s="149">
        <f>ROUND(L194*K194,2)</f>
        <v>0</v>
      </c>
      <c r="BL194" s="21" t="s">
        <v>151</v>
      </c>
      <c r="BM194" s="21" t="s">
        <v>280</v>
      </c>
    </row>
    <row r="195" spans="2:65" s="1" customFormat="1" ht="25.5" customHeight="1">
      <c r="B195" s="140"/>
      <c r="C195" s="141" t="s">
        <v>281</v>
      </c>
      <c r="D195" s="141" t="s">
        <v>147</v>
      </c>
      <c r="E195" s="142" t="s">
        <v>282</v>
      </c>
      <c r="F195" s="222" t="s">
        <v>283</v>
      </c>
      <c r="G195" s="222"/>
      <c r="H195" s="222"/>
      <c r="I195" s="222"/>
      <c r="J195" s="143" t="s">
        <v>284</v>
      </c>
      <c r="K195" s="144">
        <v>70</v>
      </c>
      <c r="L195" s="225"/>
      <c r="M195" s="225"/>
      <c r="N195" s="225">
        <f>ROUND(L195*K195,2)</f>
        <v>0</v>
      </c>
      <c r="O195" s="225"/>
      <c r="P195" s="225"/>
      <c r="Q195" s="225"/>
      <c r="R195" s="145"/>
      <c r="T195" s="146" t="s">
        <v>5</v>
      </c>
      <c r="U195" s="43" t="s">
        <v>36</v>
      </c>
      <c r="V195" s="147">
        <v>0.67500000000000004</v>
      </c>
      <c r="W195" s="147">
        <f>V195*K195</f>
        <v>47.25</v>
      </c>
      <c r="X195" s="147">
        <v>0</v>
      </c>
      <c r="Y195" s="147">
        <f>X195*K195</f>
        <v>0</v>
      </c>
      <c r="Z195" s="147">
        <v>0</v>
      </c>
      <c r="AA195" s="148">
        <f>Z195*K195</f>
        <v>0</v>
      </c>
      <c r="AR195" s="21" t="s">
        <v>151</v>
      </c>
      <c r="AT195" s="21" t="s">
        <v>147</v>
      </c>
      <c r="AU195" s="21" t="s">
        <v>114</v>
      </c>
      <c r="AY195" s="21" t="s">
        <v>146</v>
      </c>
      <c r="BE195" s="149">
        <f>IF(U195="základní",N195,0)</f>
        <v>0</v>
      </c>
      <c r="BF195" s="149">
        <f>IF(U195="snížená",N195,0)</f>
        <v>0</v>
      </c>
      <c r="BG195" s="149">
        <f>IF(U195="zákl. přenesená",N195,0)</f>
        <v>0</v>
      </c>
      <c r="BH195" s="149">
        <f>IF(U195="sníž. přenesená",N195,0)</f>
        <v>0</v>
      </c>
      <c r="BI195" s="149">
        <f>IF(U195="nulová",N195,0)</f>
        <v>0</v>
      </c>
      <c r="BJ195" s="21" t="s">
        <v>79</v>
      </c>
      <c r="BK195" s="149">
        <f>ROUND(L195*K195,2)</f>
        <v>0</v>
      </c>
      <c r="BL195" s="21" t="s">
        <v>151</v>
      </c>
      <c r="BM195" s="21" t="s">
        <v>285</v>
      </c>
    </row>
    <row r="196" spans="2:65" s="10" customFormat="1" ht="16.5" customHeight="1">
      <c r="B196" s="150"/>
      <c r="C196" s="151"/>
      <c r="D196" s="151"/>
      <c r="E196" s="152" t="s">
        <v>5</v>
      </c>
      <c r="F196" s="218" t="s">
        <v>286</v>
      </c>
      <c r="G196" s="219"/>
      <c r="H196" s="219"/>
      <c r="I196" s="219"/>
      <c r="J196" s="151"/>
      <c r="K196" s="153">
        <v>70</v>
      </c>
      <c r="L196" s="151"/>
      <c r="M196" s="151"/>
      <c r="N196" s="151"/>
      <c r="O196" s="151"/>
      <c r="P196" s="151"/>
      <c r="Q196" s="151"/>
      <c r="R196" s="154"/>
      <c r="T196" s="155"/>
      <c r="U196" s="151"/>
      <c r="V196" s="151"/>
      <c r="W196" s="151"/>
      <c r="X196" s="151"/>
      <c r="Y196" s="151"/>
      <c r="Z196" s="151"/>
      <c r="AA196" s="156"/>
      <c r="AT196" s="157" t="s">
        <v>154</v>
      </c>
      <c r="AU196" s="157" t="s">
        <v>114</v>
      </c>
      <c r="AV196" s="10" t="s">
        <v>114</v>
      </c>
      <c r="AW196" s="10" t="s">
        <v>29</v>
      </c>
      <c r="AX196" s="10" t="s">
        <v>71</v>
      </c>
      <c r="AY196" s="157" t="s">
        <v>146</v>
      </c>
    </row>
    <row r="197" spans="2:65" s="11" customFormat="1" ht="16.5" customHeight="1">
      <c r="B197" s="158"/>
      <c r="C197" s="159"/>
      <c r="D197" s="159"/>
      <c r="E197" s="160" t="s">
        <v>5</v>
      </c>
      <c r="F197" s="223" t="s">
        <v>155</v>
      </c>
      <c r="G197" s="224"/>
      <c r="H197" s="224"/>
      <c r="I197" s="224"/>
      <c r="J197" s="159"/>
      <c r="K197" s="161">
        <v>70</v>
      </c>
      <c r="L197" s="159"/>
      <c r="M197" s="159"/>
      <c r="N197" s="159"/>
      <c r="O197" s="159"/>
      <c r="P197" s="159"/>
      <c r="Q197" s="159"/>
      <c r="R197" s="162"/>
      <c r="T197" s="163"/>
      <c r="U197" s="159"/>
      <c r="V197" s="159"/>
      <c r="W197" s="159"/>
      <c r="X197" s="159"/>
      <c r="Y197" s="159"/>
      <c r="Z197" s="159"/>
      <c r="AA197" s="164"/>
      <c r="AT197" s="165" t="s">
        <v>154</v>
      </c>
      <c r="AU197" s="165" t="s">
        <v>114</v>
      </c>
      <c r="AV197" s="11" t="s">
        <v>151</v>
      </c>
      <c r="AW197" s="11" t="s">
        <v>29</v>
      </c>
      <c r="AX197" s="11" t="s">
        <v>79</v>
      </c>
      <c r="AY197" s="165" t="s">
        <v>146</v>
      </c>
    </row>
    <row r="198" spans="2:65" s="1" customFormat="1" ht="25.5" customHeight="1">
      <c r="B198" s="140"/>
      <c r="C198" s="166" t="s">
        <v>287</v>
      </c>
      <c r="D198" s="166" t="s">
        <v>230</v>
      </c>
      <c r="E198" s="167" t="s">
        <v>288</v>
      </c>
      <c r="F198" s="253" t="s">
        <v>289</v>
      </c>
      <c r="G198" s="253"/>
      <c r="H198" s="253"/>
      <c r="I198" s="253"/>
      <c r="J198" s="168" t="s">
        <v>284</v>
      </c>
      <c r="K198" s="169">
        <v>68</v>
      </c>
      <c r="L198" s="252"/>
      <c r="M198" s="252"/>
      <c r="N198" s="252">
        <f t="shared" ref="N198:N208" si="0">ROUND(L198*K198,2)</f>
        <v>0</v>
      </c>
      <c r="O198" s="225"/>
      <c r="P198" s="225"/>
      <c r="Q198" s="225"/>
      <c r="R198" s="145"/>
      <c r="T198" s="146" t="s">
        <v>5</v>
      </c>
      <c r="U198" s="43" t="s">
        <v>36</v>
      </c>
      <c r="V198" s="147">
        <v>0</v>
      </c>
      <c r="W198" s="147">
        <f t="shared" ref="W198:W208" si="1">V198*K198</f>
        <v>0</v>
      </c>
      <c r="X198" s="147">
        <v>5.0000000000000002E-5</v>
      </c>
      <c r="Y198" s="147">
        <f t="shared" ref="Y198:Y208" si="2">X198*K198</f>
        <v>3.4000000000000002E-3</v>
      </c>
      <c r="Z198" s="147">
        <v>0</v>
      </c>
      <c r="AA198" s="148">
        <f t="shared" ref="AA198:AA208" si="3">Z198*K198</f>
        <v>0</v>
      </c>
      <c r="AR198" s="21" t="s">
        <v>188</v>
      </c>
      <c r="AT198" s="21" t="s">
        <v>230</v>
      </c>
      <c r="AU198" s="21" t="s">
        <v>114</v>
      </c>
      <c r="AY198" s="21" t="s">
        <v>146</v>
      </c>
      <c r="BE198" s="149">
        <f t="shared" ref="BE198:BE208" si="4">IF(U198="základní",N198,0)</f>
        <v>0</v>
      </c>
      <c r="BF198" s="149">
        <f t="shared" ref="BF198:BF208" si="5">IF(U198="snížená",N198,0)</f>
        <v>0</v>
      </c>
      <c r="BG198" s="149">
        <f t="shared" ref="BG198:BG208" si="6">IF(U198="zákl. přenesená",N198,0)</f>
        <v>0</v>
      </c>
      <c r="BH198" s="149">
        <f t="shared" ref="BH198:BH208" si="7">IF(U198="sníž. přenesená",N198,0)</f>
        <v>0</v>
      </c>
      <c r="BI198" s="149">
        <f t="shared" ref="BI198:BI208" si="8">IF(U198="nulová",N198,0)</f>
        <v>0</v>
      </c>
      <c r="BJ198" s="21" t="s">
        <v>79</v>
      </c>
      <c r="BK198" s="149">
        <f t="shared" ref="BK198:BK208" si="9">ROUND(L198*K198,2)</f>
        <v>0</v>
      </c>
      <c r="BL198" s="21" t="s">
        <v>151</v>
      </c>
      <c r="BM198" s="21" t="s">
        <v>290</v>
      </c>
    </row>
    <row r="199" spans="2:65" s="1" customFormat="1" ht="25.5" customHeight="1">
      <c r="B199" s="140"/>
      <c r="C199" s="166" t="s">
        <v>291</v>
      </c>
      <c r="D199" s="166" t="s">
        <v>230</v>
      </c>
      <c r="E199" s="167" t="s">
        <v>292</v>
      </c>
      <c r="F199" s="253" t="s">
        <v>293</v>
      </c>
      <c r="G199" s="253"/>
      <c r="H199" s="253"/>
      <c r="I199" s="253"/>
      <c r="J199" s="168" t="s">
        <v>284</v>
      </c>
      <c r="K199" s="169">
        <v>2</v>
      </c>
      <c r="L199" s="252"/>
      <c r="M199" s="252"/>
      <c r="N199" s="252">
        <f t="shared" si="0"/>
        <v>0</v>
      </c>
      <c r="O199" s="225"/>
      <c r="P199" s="225"/>
      <c r="Q199" s="225"/>
      <c r="R199" s="145"/>
      <c r="T199" s="146" t="s">
        <v>5</v>
      </c>
      <c r="U199" s="43" t="s">
        <v>36</v>
      </c>
      <c r="V199" s="147">
        <v>0</v>
      </c>
      <c r="W199" s="147">
        <f t="shared" si="1"/>
        <v>0</v>
      </c>
      <c r="X199" s="147">
        <v>7.2000000000000005E-4</v>
      </c>
      <c r="Y199" s="147">
        <f t="shared" si="2"/>
        <v>1.4400000000000001E-3</v>
      </c>
      <c r="Z199" s="147">
        <v>0</v>
      </c>
      <c r="AA199" s="148">
        <f t="shared" si="3"/>
        <v>0</v>
      </c>
      <c r="AR199" s="21" t="s">
        <v>188</v>
      </c>
      <c r="AT199" s="21" t="s">
        <v>230</v>
      </c>
      <c r="AU199" s="21" t="s">
        <v>114</v>
      </c>
      <c r="AY199" s="21" t="s">
        <v>146</v>
      </c>
      <c r="BE199" s="149">
        <f t="shared" si="4"/>
        <v>0</v>
      </c>
      <c r="BF199" s="149">
        <f t="shared" si="5"/>
        <v>0</v>
      </c>
      <c r="BG199" s="149">
        <f t="shared" si="6"/>
        <v>0</v>
      </c>
      <c r="BH199" s="149">
        <f t="shared" si="7"/>
        <v>0</v>
      </c>
      <c r="BI199" s="149">
        <f t="shared" si="8"/>
        <v>0</v>
      </c>
      <c r="BJ199" s="21" t="s">
        <v>79</v>
      </c>
      <c r="BK199" s="149">
        <f t="shared" si="9"/>
        <v>0</v>
      </c>
      <c r="BL199" s="21" t="s">
        <v>151</v>
      </c>
      <c r="BM199" s="21" t="s">
        <v>294</v>
      </c>
    </row>
    <row r="200" spans="2:65" s="1" customFormat="1" ht="25.5" customHeight="1">
      <c r="B200" s="140"/>
      <c r="C200" s="141" t="s">
        <v>295</v>
      </c>
      <c r="D200" s="141" t="s">
        <v>147</v>
      </c>
      <c r="E200" s="142" t="s">
        <v>296</v>
      </c>
      <c r="F200" s="222" t="s">
        <v>297</v>
      </c>
      <c r="G200" s="222"/>
      <c r="H200" s="222"/>
      <c r="I200" s="222"/>
      <c r="J200" s="143" t="s">
        <v>284</v>
      </c>
      <c r="K200" s="144">
        <v>4</v>
      </c>
      <c r="L200" s="225"/>
      <c r="M200" s="225"/>
      <c r="N200" s="225">
        <f t="shared" si="0"/>
        <v>0</v>
      </c>
      <c r="O200" s="225"/>
      <c r="P200" s="225"/>
      <c r="Q200" s="225"/>
      <c r="R200" s="145"/>
      <c r="T200" s="146" t="s">
        <v>5</v>
      </c>
      <c r="U200" s="43" t="s">
        <v>36</v>
      </c>
      <c r="V200" s="147">
        <v>0.61899999999999999</v>
      </c>
      <c r="W200" s="147">
        <f t="shared" si="1"/>
        <v>2.476</v>
      </c>
      <c r="X200" s="147">
        <v>0</v>
      </c>
      <c r="Y200" s="147">
        <f t="shared" si="2"/>
        <v>0</v>
      </c>
      <c r="Z200" s="147">
        <v>0</v>
      </c>
      <c r="AA200" s="148">
        <f t="shared" si="3"/>
        <v>0</v>
      </c>
      <c r="AR200" s="21" t="s">
        <v>151</v>
      </c>
      <c r="AT200" s="21" t="s">
        <v>147</v>
      </c>
      <c r="AU200" s="21" t="s">
        <v>114</v>
      </c>
      <c r="AY200" s="21" t="s">
        <v>146</v>
      </c>
      <c r="BE200" s="149">
        <f t="shared" si="4"/>
        <v>0</v>
      </c>
      <c r="BF200" s="149">
        <f t="shared" si="5"/>
        <v>0</v>
      </c>
      <c r="BG200" s="149">
        <f t="shared" si="6"/>
        <v>0</v>
      </c>
      <c r="BH200" s="149">
        <f t="shared" si="7"/>
        <v>0</v>
      </c>
      <c r="BI200" s="149">
        <f t="shared" si="8"/>
        <v>0</v>
      </c>
      <c r="BJ200" s="21" t="s">
        <v>79</v>
      </c>
      <c r="BK200" s="149">
        <f t="shared" si="9"/>
        <v>0</v>
      </c>
      <c r="BL200" s="21" t="s">
        <v>151</v>
      </c>
      <c r="BM200" s="21" t="s">
        <v>298</v>
      </c>
    </row>
    <row r="201" spans="2:65" s="1" customFormat="1" ht="25.5" customHeight="1">
      <c r="B201" s="140"/>
      <c r="C201" s="166" t="s">
        <v>299</v>
      </c>
      <c r="D201" s="166" t="s">
        <v>230</v>
      </c>
      <c r="E201" s="167" t="s">
        <v>300</v>
      </c>
      <c r="F201" s="253" t="s">
        <v>301</v>
      </c>
      <c r="G201" s="253"/>
      <c r="H201" s="253"/>
      <c r="I201" s="253"/>
      <c r="J201" s="168" t="s">
        <v>284</v>
      </c>
      <c r="K201" s="169">
        <v>4</v>
      </c>
      <c r="L201" s="252"/>
      <c r="M201" s="252"/>
      <c r="N201" s="252">
        <f t="shared" si="0"/>
        <v>0</v>
      </c>
      <c r="O201" s="225"/>
      <c r="P201" s="225"/>
      <c r="Q201" s="225"/>
      <c r="R201" s="145"/>
      <c r="T201" s="146" t="s">
        <v>5</v>
      </c>
      <c r="U201" s="43" t="s">
        <v>36</v>
      </c>
      <c r="V201" s="147">
        <v>0</v>
      </c>
      <c r="W201" s="147">
        <f t="shared" si="1"/>
        <v>0</v>
      </c>
      <c r="X201" s="147">
        <v>9.7000000000000005E-4</v>
      </c>
      <c r="Y201" s="147">
        <f t="shared" si="2"/>
        <v>3.8800000000000002E-3</v>
      </c>
      <c r="Z201" s="147">
        <v>0</v>
      </c>
      <c r="AA201" s="148">
        <f t="shared" si="3"/>
        <v>0</v>
      </c>
      <c r="AR201" s="21" t="s">
        <v>188</v>
      </c>
      <c r="AT201" s="21" t="s">
        <v>230</v>
      </c>
      <c r="AU201" s="21" t="s">
        <v>114</v>
      </c>
      <c r="AY201" s="21" t="s">
        <v>146</v>
      </c>
      <c r="BE201" s="149">
        <f t="shared" si="4"/>
        <v>0</v>
      </c>
      <c r="BF201" s="149">
        <f t="shared" si="5"/>
        <v>0</v>
      </c>
      <c r="BG201" s="149">
        <f t="shared" si="6"/>
        <v>0</v>
      </c>
      <c r="BH201" s="149">
        <f t="shared" si="7"/>
        <v>0</v>
      </c>
      <c r="BI201" s="149">
        <f t="shared" si="8"/>
        <v>0</v>
      </c>
      <c r="BJ201" s="21" t="s">
        <v>79</v>
      </c>
      <c r="BK201" s="149">
        <f t="shared" si="9"/>
        <v>0</v>
      </c>
      <c r="BL201" s="21" t="s">
        <v>151</v>
      </c>
      <c r="BM201" s="21" t="s">
        <v>302</v>
      </c>
    </row>
    <row r="202" spans="2:65" s="1" customFormat="1" ht="25.5" customHeight="1">
      <c r="B202" s="140"/>
      <c r="C202" s="141" t="s">
        <v>303</v>
      </c>
      <c r="D202" s="141" t="s">
        <v>147</v>
      </c>
      <c r="E202" s="142" t="s">
        <v>304</v>
      </c>
      <c r="F202" s="222" t="s">
        <v>305</v>
      </c>
      <c r="G202" s="222"/>
      <c r="H202" s="222"/>
      <c r="I202" s="222"/>
      <c r="J202" s="143" t="s">
        <v>274</v>
      </c>
      <c r="K202" s="144">
        <v>340</v>
      </c>
      <c r="L202" s="225"/>
      <c r="M202" s="225"/>
      <c r="N202" s="225">
        <f t="shared" si="0"/>
        <v>0</v>
      </c>
      <c r="O202" s="225"/>
      <c r="P202" s="225"/>
      <c r="Q202" s="225"/>
      <c r="R202" s="145"/>
      <c r="T202" s="146" t="s">
        <v>5</v>
      </c>
      <c r="U202" s="43" t="s">
        <v>36</v>
      </c>
      <c r="V202" s="147">
        <v>4.3999999999999997E-2</v>
      </c>
      <c r="W202" s="147">
        <f t="shared" si="1"/>
        <v>14.959999999999999</v>
      </c>
      <c r="X202" s="147">
        <v>0</v>
      </c>
      <c r="Y202" s="147">
        <f t="shared" si="2"/>
        <v>0</v>
      </c>
      <c r="Z202" s="147">
        <v>0</v>
      </c>
      <c r="AA202" s="148">
        <f t="shared" si="3"/>
        <v>0</v>
      </c>
      <c r="AR202" s="21" t="s">
        <v>151</v>
      </c>
      <c r="AT202" s="21" t="s">
        <v>147</v>
      </c>
      <c r="AU202" s="21" t="s">
        <v>114</v>
      </c>
      <c r="AY202" s="21" t="s">
        <v>146</v>
      </c>
      <c r="BE202" s="149">
        <f t="shared" si="4"/>
        <v>0</v>
      </c>
      <c r="BF202" s="149">
        <f t="shared" si="5"/>
        <v>0</v>
      </c>
      <c r="BG202" s="149">
        <f t="shared" si="6"/>
        <v>0</v>
      </c>
      <c r="BH202" s="149">
        <f t="shared" si="7"/>
        <v>0</v>
      </c>
      <c r="BI202" s="149">
        <f t="shared" si="8"/>
        <v>0</v>
      </c>
      <c r="BJ202" s="21" t="s">
        <v>79</v>
      </c>
      <c r="BK202" s="149">
        <f t="shared" si="9"/>
        <v>0</v>
      </c>
      <c r="BL202" s="21" t="s">
        <v>151</v>
      </c>
      <c r="BM202" s="21" t="s">
        <v>306</v>
      </c>
    </row>
    <row r="203" spans="2:65" s="1" customFormat="1" ht="25.5" customHeight="1">
      <c r="B203" s="140"/>
      <c r="C203" s="141" t="s">
        <v>307</v>
      </c>
      <c r="D203" s="141" t="s">
        <v>147</v>
      </c>
      <c r="E203" s="142" t="s">
        <v>308</v>
      </c>
      <c r="F203" s="222" t="s">
        <v>309</v>
      </c>
      <c r="G203" s="222"/>
      <c r="H203" s="222"/>
      <c r="I203" s="222"/>
      <c r="J203" s="143" t="s">
        <v>274</v>
      </c>
      <c r="K203" s="144">
        <v>340</v>
      </c>
      <c r="L203" s="225"/>
      <c r="M203" s="225"/>
      <c r="N203" s="225">
        <f t="shared" si="0"/>
        <v>0</v>
      </c>
      <c r="O203" s="225"/>
      <c r="P203" s="225"/>
      <c r="Q203" s="225"/>
      <c r="R203" s="145"/>
      <c r="T203" s="146" t="s">
        <v>5</v>
      </c>
      <c r="U203" s="43" t="s">
        <v>36</v>
      </c>
      <c r="V203" s="147">
        <v>7.9000000000000001E-2</v>
      </c>
      <c r="W203" s="147">
        <f t="shared" si="1"/>
        <v>26.86</v>
      </c>
      <c r="X203" s="147">
        <v>0</v>
      </c>
      <c r="Y203" s="147">
        <f t="shared" si="2"/>
        <v>0</v>
      </c>
      <c r="Z203" s="147">
        <v>0</v>
      </c>
      <c r="AA203" s="148">
        <f t="shared" si="3"/>
        <v>0</v>
      </c>
      <c r="AR203" s="21" t="s">
        <v>151</v>
      </c>
      <c r="AT203" s="21" t="s">
        <v>147</v>
      </c>
      <c r="AU203" s="21" t="s">
        <v>114</v>
      </c>
      <c r="AY203" s="21" t="s">
        <v>146</v>
      </c>
      <c r="BE203" s="149">
        <f t="shared" si="4"/>
        <v>0</v>
      </c>
      <c r="BF203" s="149">
        <f t="shared" si="5"/>
        <v>0</v>
      </c>
      <c r="BG203" s="149">
        <f t="shared" si="6"/>
        <v>0</v>
      </c>
      <c r="BH203" s="149">
        <f t="shared" si="7"/>
        <v>0</v>
      </c>
      <c r="BI203" s="149">
        <f t="shared" si="8"/>
        <v>0</v>
      </c>
      <c r="BJ203" s="21" t="s">
        <v>79</v>
      </c>
      <c r="BK203" s="149">
        <f t="shared" si="9"/>
        <v>0</v>
      </c>
      <c r="BL203" s="21" t="s">
        <v>151</v>
      </c>
      <c r="BM203" s="21" t="s">
        <v>310</v>
      </c>
    </row>
    <row r="204" spans="2:65" s="1" customFormat="1" ht="25.5" customHeight="1">
      <c r="B204" s="140"/>
      <c r="C204" s="141" t="s">
        <v>311</v>
      </c>
      <c r="D204" s="141" t="s">
        <v>147</v>
      </c>
      <c r="E204" s="142" t="s">
        <v>312</v>
      </c>
      <c r="F204" s="222" t="s">
        <v>313</v>
      </c>
      <c r="G204" s="222"/>
      <c r="H204" s="222"/>
      <c r="I204" s="222"/>
      <c r="J204" s="143" t="s">
        <v>284</v>
      </c>
      <c r="K204" s="144">
        <v>2</v>
      </c>
      <c r="L204" s="225"/>
      <c r="M204" s="225"/>
      <c r="N204" s="225">
        <f t="shared" si="0"/>
        <v>0</v>
      </c>
      <c r="O204" s="225"/>
      <c r="P204" s="225"/>
      <c r="Q204" s="225"/>
      <c r="R204" s="145"/>
      <c r="T204" s="146" t="s">
        <v>5</v>
      </c>
      <c r="U204" s="43" t="s">
        <v>36</v>
      </c>
      <c r="V204" s="147">
        <v>10.3</v>
      </c>
      <c r="W204" s="147">
        <f t="shared" si="1"/>
        <v>20.6</v>
      </c>
      <c r="X204" s="147">
        <v>0.46009</v>
      </c>
      <c r="Y204" s="147">
        <f t="shared" si="2"/>
        <v>0.92018</v>
      </c>
      <c r="Z204" s="147">
        <v>0</v>
      </c>
      <c r="AA204" s="148">
        <f t="shared" si="3"/>
        <v>0</v>
      </c>
      <c r="AR204" s="21" t="s">
        <v>151</v>
      </c>
      <c r="AT204" s="21" t="s">
        <v>147</v>
      </c>
      <c r="AU204" s="21" t="s">
        <v>114</v>
      </c>
      <c r="AY204" s="21" t="s">
        <v>146</v>
      </c>
      <c r="BE204" s="149">
        <f t="shared" si="4"/>
        <v>0</v>
      </c>
      <c r="BF204" s="149">
        <f t="shared" si="5"/>
        <v>0</v>
      </c>
      <c r="BG204" s="149">
        <f t="shared" si="6"/>
        <v>0</v>
      </c>
      <c r="BH204" s="149">
        <f t="shared" si="7"/>
        <v>0</v>
      </c>
      <c r="BI204" s="149">
        <f t="shared" si="8"/>
        <v>0</v>
      </c>
      <c r="BJ204" s="21" t="s">
        <v>79</v>
      </c>
      <c r="BK204" s="149">
        <f t="shared" si="9"/>
        <v>0</v>
      </c>
      <c r="BL204" s="21" t="s">
        <v>151</v>
      </c>
      <c r="BM204" s="21" t="s">
        <v>314</v>
      </c>
    </row>
    <row r="205" spans="2:65" s="1" customFormat="1" ht="25.5" customHeight="1">
      <c r="B205" s="140"/>
      <c r="C205" s="141" t="s">
        <v>315</v>
      </c>
      <c r="D205" s="141" t="s">
        <v>147</v>
      </c>
      <c r="E205" s="142" t="s">
        <v>316</v>
      </c>
      <c r="F205" s="222" t="s">
        <v>317</v>
      </c>
      <c r="G205" s="222"/>
      <c r="H205" s="222"/>
      <c r="I205" s="222"/>
      <c r="J205" s="143" t="s">
        <v>284</v>
      </c>
      <c r="K205" s="144">
        <v>345</v>
      </c>
      <c r="L205" s="225"/>
      <c r="M205" s="225"/>
      <c r="N205" s="225">
        <f t="shared" si="0"/>
        <v>0</v>
      </c>
      <c r="O205" s="225"/>
      <c r="P205" s="225"/>
      <c r="Q205" s="225"/>
      <c r="R205" s="145"/>
      <c r="T205" s="146" t="s">
        <v>5</v>
      </c>
      <c r="U205" s="43" t="s">
        <v>36</v>
      </c>
      <c r="V205" s="147">
        <v>0.40300000000000002</v>
      </c>
      <c r="W205" s="147">
        <f t="shared" si="1"/>
        <v>139.035</v>
      </c>
      <c r="X205" s="147">
        <v>1.6000000000000001E-4</v>
      </c>
      <c r="Y205" s="147">
        <f t="shared" si="2"/>
        <v>5.5200000000000006E-2</v>
      </c>
      <c r="Z205" s="147">
        <v>0</v>
      </c>
      <c r="AA205" s="148">
        <f t="shared" si="3"/>
        <v>0</v>
      </c>
      <c r="AR205" s="21" t="s">
        <v>151</v>
      </c>
      <c r="AT205" s="21" t="s">
        <v>147</v>
      </c>
      <c r="AU205" s="21" t="s">
        <v>114</v>
      </c>
      <c r="AY205" s="21" t="s">
        <v>146</v>
      </c>
      <c r="BE205" s="149">
        <f t="shared" si="4"/>
        <v>0</v>
      </c>
      <c r="BF205" s="149">
        <f t="shared" si="5"/>
        <v>0</v>
      </c>
      <c r="BG205" s="149">
        <f t="shared" si="6"/>
        <v>0</v>
      </c>
      <c r="BH205" s="149">
        <f t="shared" si="7"/>
        <v>0</v>
      </c>
      <c r="BI205" s="149">
        <f t="shared" si="8"/>
        <v>0</v>
      </c>
      <c r="BJ205" s="21" t="s">
        <v>79</v>
      </c>
      <c r="BK205" s="149">
        <f t="shared" si="9"/>
        <v>0</v>
      </c>
      <c r="BL205" s="21" t="s">
        <v>151</v>
      </c>
      <c r="BM205" s="21" t="s">
        <v>318</v>
      </c>
    </row>
    <row r="206" spans="2:65" s="1" customFormat="1" ht="25.5" customHeight="1">
      <c r="B206" s="140"/>
      <c r="C206" s="141" t="s">
        <v>319</v>
      </c>
      <c r="D206" s="141" t="s">
        <v>147</v>
      </c>
      <c r="E206" s="142" t="s">
        <v>320</v>
      </c>
      <c r="F206" s="222" t="s">
        <v>321</v>
      </c>
      <c r="G206" s="222"/>
      <c r="H206" s="222"/>
      <c r="I206" s="222"/>
      <c r="J206" s="143" t="s">
        <v>284</v>
      </c>
      <c r="K206" s="144">
        <v>4</v>
      </c>
      <c r="L206" s="225"/>
      <c r="M206" s="225"/>
      <c r="N206" s="225">
        <f t="shared" si="0"/>
        <v>0</v>
      </c>
      <c r="O206" s="225"/>
      <c r="P206" s="225"/>
      <c r="Q206" s="225"/>
      <c r="R206" s="145"/>
      <c r="T206" s="146" t="s">
        <v>5</v>
      </c>
      <c r="U206" s="43" t="s">
        <v>36</v>
      </c>
      <c r="V206" s="147">
        <v>0.40300000000000002</v>
      </c>
      <c r="W206" s="147">
        <f t="shared" si="1"/>
        <v>1.6120000000000001</v>
      </c>
      <c r="X206" s="147">
        <v>1.6000000000000001E-4</v>
      </c>
      <c r="Y206" s="147">
        <f t="shared" si="2"/>
        <v>6.4000000000000005E-4</v>
      </c>
      <c r="Z206" s="147">
        <v>0</v>
      </c>
      <c r="AA206" s="148">
        <f t="shared" si="3"/>
        <v>0</v>
      </c>
      <c r="AR206" s="21" t="s">
        <v>151</v>
      </c>
      <c r="AT206" s="21" t="s">
        <v>147</v>
      </c>
      <c r="AU206" s="21" t="s">
        <v>114</v>
      </c>
      <c r="AY206" s="21" t="s">
        <v>146</v>
      </c>
      <c r="BE206" s="149">
        <f t="shared" si="4"/>
        <v>0</v>
      </c>
      <c r="BF206" s="149">
        <f t="shared" si="5"/>
        <v>0</v>
      </c>
      <c r="BG206" s="149">
        <f t="shared" si="6"/>
        <v>0</v>
      </c>
      <c r="BH206" s="149">
        <f t="shared" si="7"/>
        <v>0</v>
      </c>
      <c r="BI206" s="149">
        <f t="shared" si="8"/>
        <v>0</v>
      </c>
      <c r="BJ206" s="21" t="s">
        <v>79</v>
      </c>
      <c r="BK206" s="149">
        <f t="shared" si="9"/>
        <v>0</v>
      </c>
      <c r="BL206" s="21" t="s">
        <v>151</v>
      </c>
      <c r="BM206" s="21" t="s">
        <v>322</v>
      </c>
    </row>
    <row r="207" spans="2:65" s="1" customFormat="1" ht="25.5" customHeight="1">
      <c r="B207" s="140"/>
      <c r="C207" s="141" t="s">
        <v>323</v>
      </c>
      <c r="D207" s="141" t="s">
        <v>147</v>
      </c>
      <c r="E207" s="142" t="s">
        <v>324</v>
      </c>
      <c r="F207" s="222" t="s">
        <v>325</v>
      </c>
      <c r="G207" s="222"/>
      <c r="H207" s="222"/>
      <c r="I207" s="222"/>
      <c r="J207" s="143" t="s">
        <v>274</v>
      </c>
      <c r="K207" s="144">
        <v>345</v>
      </c>
      <c r="L207" s="225"/>
      <c r="M207" s="225"/>
      <c r="N207" s="225">
        <f t="shared" si="0"/>
        <v>0</v>
      </c>
      <c r="O207" s="225"/>
      <c r="P207" s="225"/>
      <c r="Q207" s="225"/>
      <c r="R207" s="145"/>
      <c r="T207" s="146" t="s">
        <v>5</v>
      </c>
      <c r="U207" s="43" t="s">
        <v>36</v>
      </c>
      <c r="V207" s="147">
        <v>5.3999999999999999E-2</v>
      </c>
      <c r="W207" s="147">
        <f t="shared" si="1"/>
        <v>18.63</v>
      </c>
      <c r="X207" s="147">
        <v>1.9000000000000001E-4</v>
      </c>
      <c r="Y207" s="147">
        <f t="shared" si="2"/>
        <v>6.5549999999999997E-2</v>
      </c>
      <c r="Z207" s="147">
        <v>0</v>
      </c>
      <c r="AA207" s="148">
        <f t="shared" si="3"/>
        <v>0</v>
      </c>
      <c r="AR207" s="21" t="s">
        <v>151</v>
      </c>
      <c r="AT207" s="21" t="s">
        <v>147</v>
      </c>
      <c r="AU207" s="21" t="s">
        <v>114</v>
      </c>
      <c r="AY207" s="21" t="s">
        <v>146</v>
      </c>
      <c r="BE207" s="149">
        <f t="shared" si="4"/>
        <v>0</v>
      </c>
      <c r="BF207" s="149">
        <f t="shared" si="5"/>
        <v>0</v>
      </c>
      <c r="BG207" s="149">
        <f t="shared" si="6"/>
        <v>0</v>
      </c>
      <c r="BH207" s="149">
        <f t="shared" si="7"/>
        <v>0</v>
      </c>
      <c r="BI207" s="149">
        <f t="shared" si="8"/>
        <v>0</v>
      </c>
      <c r="BJ207" s="21" t="s">
        <v>79</v>
      </c>
      <c r="BK207" s="149">
        <f t="shared" si="9"/>
        <v>0</v>
      </c>
      <c r="BL207" s="21" t="s">
        <v>151</v>
      </c>
      <c r="BM207" s="21" t="s">
        <v>326</v>
      </c>
    </row>
    <row r="208" spans="2:65" s="1" customFormat="1" ht="25.5" customHeight="1">
      <c r="B208" s="140"/>
      <c r="C208" s="141" t="s">
        <v>327</v>
      </c>
      <c r="D208" s="141" t="s">
        <v>147</v>
      </c>
      <c r="E208" s="142" t="s">
        <v>328</v>
      </c>
      <c r="F208" s="222" t="s">
        <v>329</v>
      </c>
      <c r="G208" s="222"/>
      <c r="H208" s="222"/>
      <c r="I208" s="222"/>
      <c r="J208" s="143" t="s">
        <v>274</v>
      </c>
      <c r="K208" s="144">
        <v>345</v>
      </c>
      <c r="L208" s="225"/>
      <c r="M208" s="225"/>
      <c r="N208" s="225">
        <f t="shared" si="0"/>
        <v>0</v>
      </c>
      <c r="O208" s="225"/>
      <c r="P208" s="225"/>
      <c r="Q208" s="225"/>
      <c r="R208" s="145"/>
      <c r="T208" s="146" t="s">
        <v>5</v>
      </c>
      <c r="U208" s="43" t="s">
        <v>36</v>
      </c>
      <c r="V208" s="147">
        <v>2.5000000000000001E-2</v>
      </c>
      <c r="W208" s="147">
        <f t="shared" si="1"/>
        <v>8.625</v>
      </c>
      <c r="X208" s="147">
        <v>9.0000000000000006E-5</v>
      </c>
      <c r="Y208" s="147">
        <f t="shared" si="2"/>
        <v>3.1050000000000001E-2</v>
      </c>
      <c r="Z208" s="147">
        <v>0</v>
      </c>
      <c r="AA208" s="148">
        <f t="shared" si="3"/>
        <v>0</v>
      </c>
      <c r="AR208" s="21" t="s">
        <v>151</v>
      </c>
      <c r="AT208" s="21" t="s">
        <v>147</v>
      </c>
      <c r="AU208" s="21" t="s">
        <v>114</v>
      </c>
      <c r="AY208" s="21" t="s">
        <v>146</v>
      </c>
      <c r="BE208" s="149">
        <f t="shared" si="4"/>
        <v>0</v>
      </c>
      <c r="BF208" s="149">
        <f t="shared" si="5"/>
        <v>0</v>
      </c>
      <c r="BG208" s="149">
        <f t="shared" si="6"/>
        <v>0</v>
      </c>
      <c r="BH208" s="149">
        <f t="shared" si="7"/>
        <v>0</v>
      </c>
      <c r="BI208" s="149">
        <f t="shared" si="8"/>
        <v>0</v>
      </c>
      <c r="BJ208" s="21" t="s">
        <v>79</v>
      </c>
      <c r="BK208" s="149">
        <f t="shared" si="9"/>
        <v>0</v>
      </c>
      <c r="BL208" s="21" t="s">
        <v>151</v>
      </c>
      <c r="BM208" s="21" t="s">
        <v>330</v>
      </c>
    </row>
    <row r="209" spans="2:65" s="9" customFormat="1" ht="29.85" customHeight="1">
      <c r="B209" s="129"/>
      <c r="C209" s="130"/>
      <c r="D209" s="139" t="s">
        <v>129</v>
      </c>
      <c r="E209" s="139"/>
      <c r="F209" s="139"/>
      <c r="G209" s="139"/>
      <c r="H209" s="139"/>
      <c r="I209" s="139"/>
      <c r="J209" s="139"/>
      <c r="K209" s="139"/>
      <c r="L209" s="139"/>
      <c r="M209" s="139"/>
      <c r="N209" s="250">
        <f>BK209</f>
        <v>0</v>
      </c>
      <c r="O209" s="251"/>
      <c r="P209" s="251"/>
      <c r="Q209" s="251"/>
      <c r="R209" s="132"/>
      <c r="T209" s="133"/>
      <c r="U209" s="130"/>
      <c r="V209" s="130"/>
      <c r="W209" s="134">
        <f>SUM(W210:W212)</f>
        <v>0</v>
      </c>
      <c r="X209" s="130"/>
      <c r="Y209" s="134">
        <f>SUM(Y210:Y212)</f>
        <v>0</v>
      </c>
      <c r="Z209" s="130"/>
      <c r="AA209" s="135">
        <f>SUM(AA210:AA212)</f>
        <v>0</v>
      </c>
      <c r="AR209" s="136" t="s">
        <v>79</v>
      </c>
      <c r="AT209" s="137" t="s">
        <v>70</v>
      </c>
      <c r="AU209" s="137" t="s">
        <v>79</v>
      </c>
      <c r="AY209" s="136" t="s">
        <v>146</v>
      </c>
      <c r="BK209" s="138">
        <f>SUM(BK210:BK212)</f>
        <v>0</v>
      </c>
    </row>
    <row r="210" spans="2:65" s="1" customFormat="1" ht="25.5" customHeight="1">
      <c r="B210" s="140"/>
      <c r="C210" s="141" t="s">
        <v>331</v>
      </c>
      <c r="D210" s="141" t="s">
        <v>147</v>
      </c>
      <c r="E210" s="142" t="s">
        <v>332</v>
      </c>
      <c r="F210" s="222" t="s">
        <v>333</v>
      </c>
      <c r="G210" s="222"/>
      <c r="H210" s="222"/>
      <c r="I210" s="222"/>
      <c r="J210" s="143" t="s">
        <v>217</v>
      </c>
      <c r="K210" s="144">
        <v>1.36</v>
      </c>
      <c r="L210" s="225"/>
      <c r="M210" s="225"/>
      <c r="N210" s="225">
        <f>ROUND(L210*K210,2)</f>
        <v>0</v>
      </c>
      <c r="O210" s="225"/>
      <c r="P210" s="225"/>
      <c r="Q210" s="225"/>
      <c r="R210" s="145"/>
      <c r="T210" s="146" t="s">
        <v>5</v>
      </c>
      <c r="U210" s="43" t="s">
        <v>36</v>
      </c>
      <c r="V210" s="147">
        <v>0</v>
      </c>
      <c r="W210" s="147">
        <f>V210*K210</f>
        <v>0</v>
      </c>
      <c r="X210" s="147">
        <v>0</v>
      </c>
      <c r="Y210" s="147">
        <f>X210*K210</f>
        <v>0</v>
      </c>
      <c r="Z210" s="147">
        <v>0</v>
      </c>
      <c r="AA210" s="148">
        <f>Z210*K210</f>
        <v>0</v>
      </c>
      <c r="AR210" s="21" t="s">
        <v>151</v>
      </c>
      <c r="AT210" s="21" t="s">
        <v>147</v>
      </c>
      <c r="AU210" s="21" t="s">
        <v>114</v>
      </c>
      <c r="AY210" s="21" t="s">
        <v>146</v>
      </c>
      <c r="BE210" s="149">
        <f>IF(U210="základní",N210,0)</f>
        <v>0</v>
      </c>
      <c r="BF210" s="149">
        <f>IF(U210="snížená",N210,0)</f>
        <v>0</v>
      </c>
      <c r="BG210" s="149">
        <f>IF(U210="zákl. přenesená",N210,0)</f>
        <v>0</v>
      </c>
      <c r="BH210" s="149">
        <f>IF(U210="sníž. přenesená",N210,0)</f>
        <v>0</v>
      </c>
      <c r="BI210" s="149">
        <f>IF(U210="nulová",N210,0)</f>
        <v>0</v>
      </c>
      <c r="BJ210" s="21" t="s">
        <v>79</v>
      </c>
      <c r="BK210" s="149">
        <f>ROUND(L210*K210,2)</f>
        <v>0</v>
      </c>
      <c r="BL210" s="21" t="s">
        <v>151</v>
      </c>
      <c r="BM210" s="21" t="s">
        <v>334</v>
      </c>
    </row>
    <row r="211" spans="2:65" s="10" customFormat="1" ht="16.5" customHeight="1">
      <c r="B211" s="150"/>
      <c r="C211" s="151"/>
      <c r="D211" s="151"/>
      <c r="E211" s="152" t="s">
        <v>5</v>
      </c>
      <c r="F211" s="218" t="s">
        <v>335</v>
      </c>
      <c r="G211" s="219"/>
      <c r="H211" s="219"/>
      <c r="I211" s="219"/>
      <c r="J211" s="151"/>
      <c r="K211" s="153">
        <v>1.36</v>
      </c>
      <c r="L211" s="151"/>
      <c r="M211" s="151"/>
      <c r="N211" s="151"/>
      <c r="O211" s="151"/>
      <c r="P211" s="151"/>
      <c r="Q211" s="151"/>
      <c r="R211" s="154"/>
      <c r="T211" s="155"/>
      <c r="U211" s="151"/>
      <c r="V211" s="151"/>
      <c r="W211" s="151"/>
      <c r="X211" s="151"/>
      <c r="Y211" s="151"/>
      <c r="Z211" s="151"/>
      <c r="AA211" s="156"/>
      <c r="AT211" s="157" t="s">
        <v>154</v>
      </c>
      <c r="AU211" s="157" t="s">
        <v>114</v>
      </c>
      <c r="AV211" s="10" t="s">
        <v>114</v>
      </c>
      <c r="AW211" s="10" t="s">
        <v>29</v>
      </c>
      <c r="AX211" s="10" t="s">
        <v>71</v>
      </c>
      <c r="AY211" s="157" t="s">
        <v>146</v>
      </c>
    </row>
    <row r="212" spans="2:65" s="11" customFormat="1" ht="16.5" customHeight="1">
      <c r="B212" s="158"/>
      <c r="C212" s="159"/>
      <c r="D212" s="159"/>
      <c r="E212" s="160" t="s">
        <v>5</v>
      </c>
      <c r="F212" s="223" t="s">
        <v>155</v>
      </c>
      <c r="G212" s="224"/>
      <c r="H212" s="224"/>
      <c r="I212" s="224"/>
      <c r="J212" s="159"/>
      <c r="K212" s="161">
        <v>1.36</v>
      </c>
      <c r="L212" s="159"/>
      <c r="M212" s="159"/>
      <c r="N212" s="159"/>
      <c r="O212" s="159"/>
      <c r="P212" s="159"/>
      <c r="Q212" s="159"/>
      <c r="R212" s="162"/>
      <c r="T212" s="163"/>
      <c r="U212" s="159"/>
      <c r="V212" s="159"/>
      <c r="W212" s="159"/>
      <c r="X212" s="159"/>
      <c r="Y212" s="159"/>
      <c r="Z212" s="159"/>
      <c r="AA212" s="164"/>
      <c r="AT212" s="165" t="s">
        <v>154</v>
      </c>
      <c r="AU212" s="165" t="s">
        <v>114</v>
      </c>
      <c r="AV212" s="11" t="s">
        <v>151</v>
      </c>
      <c r="AW212" s="11" t="s">
        <v>29</v>
      </c>
      <c r="AX212" s="11" t="s">
        <v>79</v>
      </c>
      <c r="AY212" s="165" t="s">
        <v>146</v>
      </c>
    </row>
    <row r="213" spans="2:65" s="9" customFormat="1" ht="29.85" customHeight="1">
      <c r="B213" s="129"/>
      <c r="C213" s="130"/>
      <c r="D213" s="139" t="s">
        <v>130</v>
      </c>
      <c r="E213" s="139"/>
      <c r="F213" s="139"/>
      <c r="G213" s="139"/>
      <c r="H213" s="139"/>
      <c r="I213" s="139"/>
      <c r="J213" s="139"/>
      <c r="K213" s="139"/>
      <c r="L213" s="139"/>
      <c r="M213" s="139"/>
      <c r="N213" s="230">
        <f>BK213</f>
        <v>0</v>
      </c>
      <c r="O213" s="231"/>
      <c r="P213" s="231"/>
      <c r="Q213" s="231"/>
      <c r="R213" s="132"/>
      <c r="T213" s="133"/>
      <c r="U213" s="130"/>
      <c r="V213" s="130"/>
      <c r="W213" s="134">
        <f>W214</f>
        <v>80.427640000000011</v>
      </c>
      <c r="X213" s="130"/>
      <c r="Y213" s="134">
        <f>Y214</f>
        <v>0</v>
      </c>
      <c r="Z213" s="130"/>
      <c r="AA213" s="135">
        <f>AA214</f>
        <v>0</v>
      </c>
      <c r="AR213" s="136" t="s">
        <v>79</v>
      </c>
      <c r="AT213" s="137" t="s">
        <v>70</v>
      </c>
      <c r="AU213" s="137" t="s">
        <v>79</v>
      </c>
      <c r="AY213" s="136" t="s">
        <v>146</v>
      </c>
      <c r="BK213" s="138">
        <f>BK214</f>
        <v>0</v>
      </c>
    </row>
    <row r="214" spans="2:65" s="1" customFormat="1" ht="25.5" customHeight="1">
      <c r="B214" s="140"/>
      <c r="C214" s="141" t="s">
        <v>336</v>
      </c>
      <c r="D214" s="141" t="s">
        <v>147</v>
      </c>
      <c r="E214" s="142" t="s">
        <v>337</v>
      </c>
      <c r="F214" s="222" t="s">
        <v>338</v>
      </c>
      <c r="G214" s="222"/>
      <c r="H214" s="222"/>
      <c r="I214" s="222"/>
      <c r="J214" s="143" t="s">
        <v>217</v>
      </c>
      <c r="K214" s="144">
        <v>54.343000000000004</v>
      </c>
      <c r="L214" s="225"/>
      <c r="M214" s="225"/>
      <c r="N214" s="225">
        <f>ROUND(L214*K214,2)</f>
        <v>0</v>
      </c>
      <c r="O214" s="225"/>
      <c r="P214" s="225"/>
      <c r="Q214" s="225"/>
      <c r="R214" s="145"/>
      <c r="T214" s="146" t="s">
        <v>5</v>
      </c>
      <c r="U214" s="170" t="s">
        <v>36</v>
      </c>
      <c r="V214" s="171">
        <v>1.48</v>
      </c>
      <c r="W214" s="171">
        <f>V214*K214</f>
        <v>80.427640000000011</v>
      </c>
      <c r="X214" s="171">
        <v>0</v>
      </c>
      <c r="Y214" s="171">
        <f>X214*K214</f>
        <v>0</v>
      </c>
      <c r="Z214" s="171">
        <v>0</v>
      </c>
      <c r="AA214" s="172">
        <f>Z214*K214</f>
        <v>0</v>
      </c>
      <c r="AR214" s="21" t="s">
        <v>151</v>
      </c>
      <c r="AT214" s="21" t="s">
        <v>147</v>
      </c>
      <c r="AU214" s="21" t="s">
        <v>114</v>
      </c>
      <c r="AY214" s="21" t="s">
        <v>146</v>
      </c>
      <c r="BE214" s="149">
        <f>IF(U214="základní",N214,0)</f>
        <v>0</v>
      </c>
      <c r="BF214" s="149">
        <f>IF(U214="snížená",N214,0)</f>
        <v>0</v>
      </c>
      <c r="BG214" s="149">
        <f>IF(U214="zákl. přenesená",N214,0)</f>
        <v>0</v>
      </c>
      <c r="BH214" s="149">
        <f>IF(U214="sníž. přenesená",N214,0)</f>
        <v>0</v>
      </c>
      <c r="BI214" s="149">
        <f>IF(U214="nulová",N214,0)</f>
        <v>0</v>
      </c>
      <c r="BJ214" s="21" t="s">
        <v>79</v>
      </c>
      <c r="BK214" s="149">
        <f>ROUND(L214*K214,2)</f>
        <v>0</v>
      </c>
      <c r="BL214" s="21" t="s">
        <v>151</v>
      </c>
      <c r="BM214" s="21" t="s">
        <v>339</v>
      </c>
    </row>
    <row r="215" spans="2:65" s="1" customFormat="1" ht="6.95" customHeight="1">
      <c r="B215" s="58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60"/>
    </row>
  </sheetData>
  <mergeCells count="236">
    <mergeCell ref="F179:I179"/>
    <mergeCell ref="L181:M181"/>
    <mergeCell ref="F189:I189"/>
    <mergeCell ref="F188:I188"/>
    <mergeCell ref="F191:I191"/>
    <mergeCell ref="L191:M191"/>
    <mergeCell ref="L206:M206"/>
    <mergeCell ref="L204:M204"/>
    <mergeCell ref="L201:M201"/>
    <mergeCell ref="F202:I202"/>
    <mergeCell ref="F200:I200"/>
    <mergeCell ref="F199:I199"/>
    <mergeCell ref="F201:I201"/>
    <mergeCell ref="F203:I203"/>
    <mergeCell ref="F204:I204"/>
    <mergeCell ref="F205:I205"/>
    <mergeCell ref="F206:I206"/>
    <mergeCell ref="F155:I155"/>
    <mergeCell ref="F157:I157"/>
    <mergeCell ref="F156:I156"/>
    <mergeCell ref="L157:M157"/>
    <mergeCell ref="L167:M167"/>
    <mergeCell ref="F172:I172"/>
    <mergeCell ref="F173:I173"/>
    <mergeCell ref="L173:M173"/>
    <mergeCell ref="F178:I178"/>
    <mergeCell ref="N157:Q157"/>
    <mergeCell ref="F158:I158"/>
    <mergeCell ref="F161:I161"/>
    <mergeCell ref="F159:I159"/>
    <mergeCell ref="F160:I160"/>
    <mergeCell ref="L161:M161"/>
    <mergeCell ref="N161:Q161"/>
    <mergeCell ref="F162:I162"/>
    <mergeCell ref="F165:I165"/>
    <mergeCell ref="F163:I163"/>
    <mergeCell ref="F164:I164"/>
    <mergeCell ref="L164:M164"/>
    <mergeCell ref="N164:Q164"/>
    <mergeCell ref="N167:Q167"/>
    <mergeCell ref="F166:I166"/>
    <mergeCell ref="F168:I168"/>
    <mergeCell ref="F167:I167"/>
    <mergeCell ref="F169:I169"/>
    <mergeCell ref="F170:I170"/>
    <mergeCell ref="L170:M170"/>
    <mergeCell ref="N170:Q170"/>
    <mergeCell ref="F171:I171"/>
    <mergeCell ref="N173:Q173"/>
    <mergeCell ref="L174:M174"/>
    <mergeCell ref="N174:Q174"/>
    <mergeCell ref="F174:I174"/>
    <mergeCell ref="F176:I176"/>
    <mergeCell ref="F175:I175"/>
    <mergeCell ref="F177:I177"/>
    <mergeCell ref="L177:M177"/>
    <mergeCell ref="N177:Q177"/>
    <mergeCell ref="N181:Q181"/>
    <mergeCell ref="N180:Q180"/>
    <mergeCell ref="F182:I182"/>
    <mergeCell ref="F185:I185"/>
    <mergeCell ref="F183:I183"/>
    <mergeCell ref="F184:I184"/>
    <mergeCell ref="L184:M184"/>
    <mergeCell ref="N184:Q184"/>
    <mergeCell ref="L187:M187"/>
    <mergeCell ref="N187:Q187"/>
    <mergeCell ref="F186:I186"/>
    <mergeCell ref="F187:I187"/>
    <mergeCell ref="F181:I181"/>
    <mergeCell ref="L214:M214"/>
    <mergeCell ref="F195:I195"/>
    <mergeCell ref="F197:I197"/>
    <mergeCell ref="F196:I196"/>
    <mergeCell ref="F198:I198"/>
    <mergeCell ref="N191:Q191"/>
    <mergeCell ref="N190:Q190"/>
    <mergeCell ref="F192:I192"/>
    <mergeCell ref="F193:I193"/>
    <mergeCell ref="F194:I194"/>
    <mergeCell ref="L194:M194"/>
    <mergeCell ref="N194:Q194"/>
    <mergeCell ref="L195:M195"/>
    <mergeCell ref="N195:Q195"/>
    <mergeCell ref="F208:I208"/>
    <mergeCell ref="F210:I210"/>
    <mergeCell ref="F211:I211"/>
    <mergeCell ref="F212:I212"/>
    <mergeCell ref="F214:I214"/>
    <mergeCell ref="F207:I207"/>
    <mergeCell ref="N214:Q214"/>
    <mergeCell ref="N209:Q209"/>
    <mergeCell ref="N213:Q213"/>
    <mergeCell ref="L198:M198"/>
    <mergeCell ref="N198:Q198"/>
    <mergeCell ref="L199:M199"/>
    <mergeCell ref="N199:Q199"/>
    <mergeCell ref="L200:M200"/>
    <mergeCell ref="N200:Q200"/>
    <mergeCell ref="N201:Q201"/>
    <mergeCell ref="N202:Q202"/>
    <mergeCell ref="N203:Q203"/>
    <mergeCell ref="N204:Q204"/>
    <mergeCell ref="N205:Q205"/>
    <mergeCell ref="N206:Q206"/>
    <mergeCell ref="N207:Q207"/>
    <mergeCell ref="N208:Q208"/>
    <mergeCell ref="N210:Q210"/>
    <mergeCell ref="L202:M202"/>
    <mergeCell ref="L203:M203"/>
    <mergeCell ref="L205:M205"/>
    <mergeCell ref="L207:M207"/>
    <mergeCell ref="L208:M208"/>
    <mergeCell ref="L210:M210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107:P107"/>
    <mergeCell ref="M109:P109"/>
    <mergeCell ref="M111:Q111"/>
    <mergeCell ref="M112:Q112"/>
    <mergeCell ref="L114:M114"/>
    <mergeCell ref="N114:Q114"/>
    <mergeCell ref="F114:I114"/>
    <mergeCell ref="N125:Q125"/>
    <mergeCell ref="N115:Q115"/>
    <mergeCell ref="N116:Q116"/>
    <mergeCell ref="N117:Q117"/>
    <mergeCell ref="F118:I118"/>
    <mergeCell ref="F121:I121"/>
    <mergeCell ref="L118:M118"/>
    <mergeCell ref="N118:Q118"/>
    <mergeCell ref="F119:I119"/>
    <mergeCell ref="F120:I120"/>
    <mergeCell ref="L121:M121"/>
    <mergeCell ref="N121:Q121"/>
    <mergeCell ref="F122:I122"/>
    <mergeCell ref="F123:I123"/>
    <mergeCell ref="F124:I124"/>
    <mergeCell ref="L124:M124"/>
    <mergeCell ref="N124:Q124"/>
    <mergeCell ref="L125:M125"/>
    <mergeCell ref="F125:I125"/>
    <mergeCell ref="F127:I127"/>
    <mergeCell ref="F126:I126"/>
    <mergeCell ref="F128:I128"/>
    <mergeCell ref="L128:M128"/>
    <mergeCell ref="N128:Q128"/>
    <mergeCell ref="F129:I129"/>
    <mergeCell ref="F132:I132"/>
    <mergeCell ref="F130:I130"/>
    <mergeCell ref="F131:I131"/>
    <mergeCell ref="L132:M132"/>
    <mergeCell ref="N132:Q132"/>
    <mergeCell ref="F133:I133"/>
    <mergeCell ref="F135:I135"/>
    <mergeCell ref="F134:I134"/>
    <mergeCell ref="L135:M135"/>
    <mergeCell ref="N135:Q135"/>
    <mergeCell ref="F136:I136"/>
    <mergeCell ref="F139:I139"/>
    <mergeCell ref="F137:I137"/>
    <mergeCell ref="F138:I138"/>
    <mergeCell ref="L138:M138"/>
    <mergeCell ref="N138:Q138"/>
    <mergeCell ref="L139:M139"/>
    <mergeCell ref="N139:Q139"/>
    <mergeCell ref="F140:I140"/>
    <mergeCell ref="F142:I142"/>
    <mergeCell ref="F141:I141"/>
    <mergeCell ref="L142:M142"/>
    <mergeCell ref="N142:Q142"/>
    <mergeCell ref="F143:I143"/>
    <mergeCell ref="F145:I145"/>
    <mergeCell ref="F144:I144"/>
    <mergeCell ref="L145:M145"/>
    <mergeCell ref="N145:Q145"/>
    <mergeCell ref="F146:I146"/>
    <mergeCell ref="F147:I147"/>
    <mergeCell ref="F150:I150"/>
    <mergeCell ref="F148:I148"/>
    <mergeCell ref="F149:I149"/>
    <mergeCell ref="L150:M150"/>
    <mergeCell ref="N150:Q150"/>
    <mergeCell ref="F151:I151"/>
    <mergeCell ref="F154:I154"/>
    <mergeCell ref="F152:I152"/>
    <mergeCell ref="F153:I153"/>
    <mergeCell ref="L154:M154"/>
    <mergeCell ref="N154:Q154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4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276"/>
  <sheetViews>
    <sheetView showGridLines="0" workbookViewId="0">
      <pane ySplit="1" topLeftCell="A262" activePane="bottomLeft" state="frozen"/>
      <selection pane="bottomLeft" activeCell="K276" sqref="K27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83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340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N100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ROUND((SUM(BE100:BE101)+SUM(BE119:BE275)), 2)</f>
        <v>0</v>
      </c>
      <c r="I32" s="232"/>
      <c r="J32" s="232"/>
      <c r="K32" s="35"/>
      <c r="L32" s="35"/>
      <c r="M32" s="247">
        <f>ROUND(ROUND((SUM(BE100:BE101)+SUM(BE119:BE275)),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ROUND((SUM(BF100:BF101)+SUM(BF119:BF275)), 2)</f>
        <v>0</v>
      </c>
      <c r="I33" s="232"/>
      <c r="J33" s="232"/>
      <c r="K33" s="35"/>
      <c r="L33" s="35"/>
      <c r="M33" s="247">
        <f>ROUND(ROUND((SUM(BF100:BF101)+SUM(BF119:BF275)),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ROUND((SUM(BG100:BG101)+SUM(BG119:BG275)),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ROUND((SUM(BH100:BH101)+SUM(BH119:BH275)),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ROUND((SUM(BI100:BI101)+SUM(BI119:BI275)),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02 - SO 02 Čerpací vrt HV 3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N119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125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N120</f>
        <v>0</v>
      </c>
      <c r="O89" s="239"/>
      <c r="P89" s="239"/>
      <c r="Q89" s="239"/>
      <c r="R89" s="115"/>
    </row>
    <row r="90" spans="2:47" s="7" customFormat="1" ht="19.899999999999999" customHeight="1">
      <c r="B90" s="116"/>
      <c r="C90" s="117"/>
      <c r="D90" s="118" t="s">
        <v>126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40">
        <f>N121</f>
        <v>0</v>
      </c>
      <c r="O90" s="241"/>
      <c r="P90" s="241"/>
      <c r="Q90" s="241"/>
      <c r="R90" s="119"/>
    </row>
    <row r="91" spans="2:47" s="7" customFormat="1" ht="19.899999999999999" customHeight="1">
      <c r="B91" s="116"/>
      <c r="C91" s="117"/>
      <c r="D91" s="118" t="s">
        <v>341</v>
      </c>
      <c r="E91" s="117"/>
      <c r="F91" s="117"/>
      <c r="G91" s="117"/>
      <c r="H91" s="117"/>
      <c r="I91" s="117"/>
      <c r="J91" s="117"/>
      <c r="K91" s="117"/>
      <c r="L91" s="117"/>
      <c r="M91" s="117"/>
      <c r="N91" s="240">
        <f>N204</f>
        <v>0</v>
      </c>
      <c r="O91" s="241"/>
      <c r="P91" s="241"/>
      <c r="Q91" s="241"/>
      <c r="R91" s="119"/>
    </row>
    <row r="92" spans="2:47" s="7" customFormat="1" ht="19.899999999999999" customHeight="1">
      <c r="B92" s="116"/>
      <c r="C92" s="117"/>
      <c r="D92" s="118" t="s">
        <v>127</v>
      </c>
      <c r="E92" s="117"/>
      <c r="F92" s="117"/>
      <c r="G92" s="117"/>
      <c r="H92" s="117"/>
      <c r="I92" s="117"/>
      <c r="J92" s="117"/>
      <c r="K92" s="117"/>
      <c r="L92" s="117"/>
      <c r="M92" s="117"/>
      <c r="N92" s="240">
        <f>N233</f>
        <v>0</v>
      </c>
      <c r="O92" s="241"/>
      <c r="P92" s="241"/>
      <c r="Q92" s="241"/>
      <c r="R92" s="119"/>
    </row>
    <row r="93" spans="2:47" s="7" customFormat="1" ht="19.899999999999999" customHeight="1">
      <c r="B93" s="116"/>
      <c r="C93" s="117"/>
      <c r="D93" s="118" t="s">
        <v>128</v>
      </c>
      <c r="E93" s="117"/>
      <c r="F93" s="117"/>
      <c r="G93" s="117"/>
      <c r="H93" s="117"/>
      <c r="I93" s="117"/>
      <c r="J93" s="117"/>
      <c r="K93" s="117"/>
      <c r="L93" s="117"/>
      <c r="M93" s="117"/>
      <c r="N93" s="240">
        <f>N248</f>
        <v>0</v>
      </c>
      <c r="O93" s="241"/>
      <c r="P93" s="241"/>
      <c r="Q93" s="241"/>
      <c r="R93" s="119"/>
    </row>
    <row r="94" spans="2:47" s="7" customFormat="1" ht="19.899999999999999" customHeight="1">
      <c r="B94" s="116"/>
      <c r="C94" s="117"/>
      <c r="D94" s="118" t="s">
        <v>342</v>
      </c>
      <c r="E94" s="117"/>
      <c r="F94" s="117"/>
      <c r="G94" s="117"/>
      <c r="H94" s="117"/>
      <c r="I94" s="117"/>
      <c r="J94" s="117"/>
      <c r="K94" s="117"/>
      <c r="L94" s="117"/>
      <c r="M94" s="117"/>
      <c r="N94" s="240">
        <f>N255</f>
        <v>0</v>
      </c>
      <c r="O94" s="241"/>
      <c r="P94" s="241"/>
      <c r="Q94" s="241"/>
      <c r="R94" s="119"/>
    </row>
    <row r="95" spans="2:47" s="7" customFormat="1" ht="19.899999999999999" customHeight="1">
      <c r="B95" s="116"/>
      <c r="C95" s="117"/>
      <c r="D95" s="118" t="s">
        <v>129</v>
      </c>
      <c r="E95" s="117"/>
      <c r="F95" s="117"/>
      <c r="G95" s="117"/>
      <c r="H95" s="117"/>
      <c r="I95" s="117"/>
      <c r="J95" s="117"/>
      <c r="K95" s="117"/>
      <c r="L95" s="117"/>
      <c r="M95" s="117"/>
      <c r="N95" s="240">
        <f>N261</f>
        <v>0</v>
      </c>
      <c r="O95" s="241"/>
      <c r="P95" s="241"/>
      <c r="Q95" s="241"/>
      <c r="R95" s="119"/>
    </row>
    <row r="96" spans="2:47" s="7" customFormat="1" ht="19.899999999999999" customHeight="1">
      <c r="B96" s="116"/>
      <c r="C96" s="117"/>
      <c r="D96" s="118" t="s">
        <v>130</v>
      </c>
      <c r="E96" s="117"/>
      <c r="F96" s="117"/>
      <c r="G96" s="117"/>
      <c r="H96" s="117"/>
      <c r="I96" s="117"/>
      <c r="J96" s="117"/>
      <c r="K96" s="117"/>
      <c r="L96" s="117"/>
      <c r="M96" s="117"/>
      <c r="N96" s="240">
        <f>N265</f>
        <v>0</v>
      </c>
      <c r="O96" s="241"/>
      <c r="P96" s="241"/>
      <c r="Q96" s="241"/>
      <c r="R96" s="119"/>
    </row>
    <row r="97" spans="2:21" s="6" customFormat="1" ht="24.95" customHeight="1">
      <c r="B97" s="112"/>
      <c r="C97" s="113"/>
      <c r="D97" s="114" t="s">
        <v>343</v>
      </c>
      <c r="E97" s="113"/>
      <c r="F97" s="113"/>
      <c r="G97" s="113"/>
      <c r="H97" s="113"/>
      <c r="I97" s="113"/>
      <c r="J97" s="113"/>
      <c r="K97" s="113"/>
      <c r="L97" s="113"/>
      <c r="M97" s="113"/>
      <c r="N97" s="229">
        <f>N267</f>
        <v>0</v>
      </c>
      <c r="O97" s="239"/>
      <c r="P97" s="239"/>
      <c r="Q97" s="239"/>
      <c r="R97" s="115"/>
    </row>
    <row r="98" spans="2:21" s="7" customFormat="1" ht="19.899999999999999" customHeight="1">
      <c r="B98" s="116"/>
      <c r="C98" s="117"/>
      <c r="D98" s="118" t="s">
        <v>344</v>
      </c>
      <c r="E98" s="117"/>
      <c r="F98" s="117"/>
      <c r="G98" s="117"/>
      <c r="H98" s="117"/>
      <c r="I98" s="117"/>
      <c r="J98" s="117"/>
      <c r="K98" s="117"/>
      <c r="L98" s="117"/>
      <c r="M98" s="117"/>
      <c r="N98" s="240">
        <f>N268</f>
        <v>0</v>
      </c>
      <c r="O98" s="241"/>
      <c r="P98" s="241"/>
      <c r="Q98" s="241"/>
      <c r="R98" s="119"/>
    </row>
    <row r="99" spans="2:21" s="1" customFormat="1" ht="21.75" customHeigh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/>
    </row>
    <row r="100" spans="2:21" s="1" customFormat="1" ht="29.25" customHeight="1">
      <c r="B100" s="34"/>
      <c r="C100" s="111" t="s">
        <v>131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238">
        <v>0</v>
      </c>
      <c r="O100" s="242"/>
      <c r="P100" s="242"/>
      <c r="Q100" s="242"/>
      <c r="R100" s="36"/>
      <c r="T100" s="120"/>
      <c r="U100" s="121" t="s">
        <v>35</v>
      </c>
    </row>
    <row r="101" spans="2:21" s="1" customFormat="1" ht="18" customHeight="1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</row>
    <row r="102" spans="2:21" s="1" customFormat="1" ht="29.25" customHeight="1">
      <c r="B102" s="34"/>
      <c r="C102" s="102" t="s">
        <v>108</v>
      </c>
      <c r="D102" s="103"/>
      <c r="E102" s="103"/>
      <c r="F102" s="103"/>
      <c r="G102" s="103"/>
      <c r="H102" s="103"/>
      <c r="I102" s="103"/>
      <c r="J102" s="103"/>
      <c r="K102" s="103"/>
      <c r="L102" s="182">
        <f>ROUND(SUM(N88+N100),2)</f>
        <v>0</v>
      </c>
      <c r="M102" s="182"/>
      <c r="N102" s="182"/>
      <c r="O102" s="182"/>
      <c r="P102" s="182"/>
      <c r="Q102" s="182"/>
      <c r="R102" s="36"/>
    </row>
    <row r="103" spans="2:21" s="1" customFormat="1" ht="6.95" customHeight="1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</row>
    <row r="107" spans="2:21" s="1" customFormat="1" ht="6.95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08" spans="2:21" s="1" customFormat="1" ht="36.950000000000003" customHeight="1">
      <c r="B108" s="34"/>
      <c r="C108" s="200" t="s">
        <v>132</v>
      </c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36"/>
    </row>
    <row r="109" spans="2:21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21" s="1" customFormat="1" ht="30" customHeight="1">
      <c r="B110" s="34"/>
      <c r="C110" s="31" t="s">
        <v>17</v>
      </c>
      <c r="D110" s="35"/>
      <c r="E110" s="35"/>
      <c r="F110" s="233" t="str">
        <f>F6</f>
        <v>Napojení nového vrtu HV 3 na úpravnu vody, Lysá nad Labem</v>
      </c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35"/>
      <c r="R110" s="36"/>
    </row>
    <row r="111" spans="2:21" s="1" customFormat="1" ht="36.950000000000003" customHeight="1">
      <c r="B111" s="34"/>
      <c r="C111" s="68" t="s">
        <v>116</v>
      </c>
      <c r="D111" s="35"/>
      <c r="E111" s="35"/>
      <c r="F111" s="202" t="str">
        <f>F7</f>
        <v>02 - SO 02 Čerpací vrt HV 3</v>
      </c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35"/>
      <c r="R111" s="36"/>
    </row>
    <row r="112" spans="2:21" s="1" customFormat="1" ht="6.95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31" t="s">
        <v>21</v>
      </c>
      <c r="D113" s="35"/>
      <c r="E113" s="35"/>
      <c r="F113" s="29" t="str">
        <f>F9</f>
        <v xml:space="preserve"> </v>
      </c>
      <c r="G113" s="35"/>
      <c r="H113" s="35"/>
      <c r="I113" s="35"/>
      <c r="J113" s="35"/>
      <c r="K113" s="31" t="s">
        <v>23</v>
      </c>
      <c r="L113" s="35"/>
      <c r="M113" s="235">
        <f>IF(O9="","",O9)</f>
        <v>43320</v>
      </c>
      <c r="N113" s="235"/>
      <c r="O113" s="235"/>
      <c r="P113" s="235"/>
      <c r="Q113" s="35"/>
      <c r="R113" s="36"/>
    </row>
    <row r="114" spans="2:65" s="1" customFormat="1" ht="6.95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5">
      <c r="B115" s="34"/>
      <c r="C115" s="31" t="s">
        <v>24</v>
      </c>
      <c r="D115" s="35"/>
      <c r="E115" s="35"/>
      <c r="F115" s="29" t="str">
        <f>E12</f>
        <v xml:space="preserve"> </v>
      </c>
      <c r="G115" s="35"/>
      <c r="H115" s="35"/>
      <c r="I115" s="35"/>
      <c r="J115" s="35"/>
      <c r="K115" s="31" t="s">
        <v>28</v>
      </c>
      <c r="L115" s="35"/>
      <c r="M115" s="213" t="str">
        <f>E18</f>
        <v xml:space="preserve"> </v>
      </c>
      <c r="N115" s="213"/>
      <c r="O115" s="213"/>
      <c r="P115" s="213"/>
      <c r="Q115" s="213"/>
      <c r="R115" s="36"/>
    </row>
    <row r="116" spans="2:65" s="1" customFormat="1" ht="14.45" customHeight="1">
      <c r="B116" s="34"/>
      <c r="C116" s="31" t="s">
        <v>27</v>
      </c>
      <c r="D116" s="35"/>
      <c r="E116" s="35"/>
      <c r="F116" s="29" t="str">
        <f>IF(E15="","",E15)</f>
        <v xml:space="preserve"> </v>
      </c>
      <c r="G116" s="35"/>
      <c r="H116" s="35"/>
      <c r="I116" s="35"/>
      <c r="J116" s="35"/>
      <c r="K116" s="31" t="s">
        <v>30</v>
      </c>
      <c r="L116" s="35"/>
      <c r="M116" s="213" t="str">
        <f>E21</f>
        <v xml:space="preserve"> </v>
      </c>
      <c r="N116" s="213"/>
      <c r="O116" s="213"/>
      <c r="P116" s="213"/>
      <c r="Q116" s="213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8" customFormat="1" ht="29.25" customHeight="1">
      <c r="B118" s="122"/>
      <c r="C118" s="123" t="s">
        <v>133</v>
      </c>
      <c r="D118" s="124" t="s">
        <v>134</v>
      </c>
      <c r="E118" s="124" t="s">
        <v>53</v>
      </c>
      <c r="F118" s="236" t="s">
        <v>135</v>
      </c>
      <c r="G118" s="236"/>
      <c r="H118" s="236"/>
      <c r="I118" s="236"/>
      <c r="J118" s="124" t="s">
        <v>136</v>
      </c>
      <c r="K118" s="124" t="s">
        <v>137</v>
      </c>
      <c r="L118" s="236" t="s">
        <v>138</v>
      </c>
      <c r="M118" s="236"/>
      <c r="N118" s="236" t="s">
        <v>122</v>
      </c>
      <c r="O118" s="236"/>
      <c r="P118" s="236"/>
      <c r="Q118" s="237"/>
      <c r="R118" s="125"/>
      <c r="T118" s="75" t="s">
        <v>139</v>
      </c>
      <c r="U118" s="76" t="s">
        <v>35</v>
      </c>
      <c r="V118" s="76" t="s">
        <v>140</v>
      </c>
      <c r="W118" s="76" t="s">
        <v>141</v>
      </c>
      <c r="X118" s="76" t="s">
        <v>142</v>
      </c>
      <c r="Y118" s="76" t="s">
        <v>143</v>
      </c>
      <c r="Z118" s="76" t="s">
        <v>144</v>
      </c>
      <c r="AA118" s="77" t="s">
        <v>145</v>
      </c>
    </row>
    <row r="119" spans="2:65" s="1" customFormat="1" ht="29.25" customHeight="1">
      <c r="B119" s="34"/>
      <c r="C119" s="79" t="s">
        <v>118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226">
        <f>BK119</f>
        <v>0</v>
      </c>
      <c r="O119" s="227"/>
      <c r="P119" s="227"/>
      <c r="Q119" s="227"/>
      <c r="R119" s="36"/>
      <c r="T119" s="78"/>
      <c r="U119" s="50"/>
      <c r="V119" s="50"/>
      <c r="W119" s="126">
        <f>W120+W267</f>
        <v>110.143946</v>
      </c>
      <c r="X119" s="50"/>
      <c r="Y119" s="126">
        <f>Y120+Y267</f>
        <v>14.557755900000002</v>
      </c>
      <c r="Z119" s="50"/>
      <c r="AA119" s="127">
        <f>AA120+AA267</f>
        <v>0</v>
      </c>
      <c r="AT119" s="21" t="s">
        <v>70</v>
      </c>
      <c r="AU119" s="21" t="s">
        <v>124</v>
      </c>
      <c r="BK119" s="128">
        <f>BK120+BK267</f>
        <v>0</v>
      </c>
    </row>
    <row r="120" spans="2:65" s="9" customFormat="1" ht="37.35" customHeight="1">
      <c r="B120" s="129"/>
      <c r="C120" s="130"/>
      <c r="D120" s="131" t="s">
        <v>125</v>
      </c>
      <c r="E120" s="131"/>
      <c r="F120" s="131"/>
      <c r="G120" s="131"/>
      <c r="H120" s="131"/>
      <c r="I120" s="131"/>
      <c r="J120" s="131"/>
      <c r="K120" s="131"/>
      <c r="L120" s="131"/>
      <c r="M120" s="131"/>
      <c r="N120" s="228">
        <f>BK120</f>
        <v>0</v>
      </c>
      <c r="O120" s="229"/>
      <c r="P120" s="229"/>
      <c r="Q120" s="229"/>
      <c r="R120" s="132"/>
      <c r="T120" s="133"/>
      <c r="U120" s="130"/>
      <c r="V120" s="130"/>
      <c r="W120" s="134">
        <f>W121+W204+W233+W248+W255+W261+W265</f>
        <v>107.926346</v>
      </c>
      <c r="X120" s="130"/>
      <c r="Y120" s="134">
        <f>Y121+Y204+Y233+Y248+Y255+Y261+Y265</f>
        <v>14.557755900000002</v>
      </c>
      <c r="Z120" s="130"/>
      <c r="AA120" s="135">
        <f>AA121+AA204+AA233+AA248+AA255+AA261+AA265</f>
        <v>0</v>
      </c>
      <c r="AR120" s="136" t="s">
        <v>79</v>
      </c>
      <c r="AT120" s="137" t="s">
        <v>70</v>
      </c>
      <c r="AU120" s="137" t="s">
        <v>71</v>
      </c>
      <c r="AY120" s="136" t="s">
        <v>146</v>
      </c>
      <c r="BK120" s="138">
        <f>BK121+BK204+BK233+BK248+BK255+BK261+BK265</f>
        <v>0</v>
      </c>
    </row>
    <row r="121" spans="2:65" s="9" customFormat="1" ht="19.899999999999999" customHeight="1">
      <c r="B121" s="129"/>
      <c r="C121" s="130"/>
      <c r="D121" s="139" t="s">
        <v>126</v>
      </c>
      <c r="E121" s="139"/>
      <c r="F121" s="139"/>
      <c r="G121" s="139"/>
      <c r="H121" s="139"/>
      <c r="I121" s="139"/>
      <c r="J121" s="139"/>
      <c r="K121" s="139"/>
      <c r="L121" s="139"/>
      <c r="M121" s="139"/>
      <c r="N121" s="230">
        <f>BK121</f>
        <v>0</v>
      </c>
      <c r="O121" s="231"/>
      <c r="P121" s="231"/>
      <c r="Q121" s="231"/>
      <c r="R121" s="132"/>
      <c r="T121" s="133"/>
      <c r="U121" s="130"/>
      <c r="V121" s="130"/>
      <c r="W121" s="134">
        <f>SUM(W122:W203)</f>
        <v>42.979343999999998</v>
      </c>
      <c r="X121" s="130"/>
      <c r="Y121" s="134">
        <f>SUM(Y122:Y203)</f>
        <v>0.69494260000000008</v>
      </c>
      <c r="Z121" s="130"/>
      <c r="AA121" s="135">
        <f>SUM(AA122:AA203)</f>
        <v>0</v>
      </c>
      <c r="AR121" s="136" t="s">
        <v>79</v>
      </c>
      <c r="AT121" s="137" t="s">
        <v>70</v>
      </c>
      <c r="AU121" s="137" t="s">
        <v>79</v>
      </c>
      <c r="AY121" s="136" t="s">
        <v>146</v>
      </c>
      <c r="BK121" s="138">
        <f>SUM(BK122:BK203)</f>
        <v>0</v>
      </c>
    </row>
    <row r="122" spans="2:65" s="1" customFormat="1" ht="25.5" customHeight="1">
      <c r="B122" s="140"/>
      <c r="C122" s="141" t="s">
        <v>79</v>
      </c>
      <c r="D122" s="141" t="s">
        <v>147</v>
      </c>
      <c r="E122" s="142" t="s">
        <v>148</v>
      </c>
      <c r="F122" s="222" t="s">
        <v>149</v>
      </c>
      <c r="G122" s="222"/>
      <c r="H122" s="222"/>
      <c r="I122" s="222"/>
      <c r="J122" s="143" t="s">
        <v>150</v>
      </c>
      <c r="K122" s="144">
        <v>3.0000000000000001E-3</v>
      </c>
      <c r="L122" s="225"/>
      <c r="M122" s="225"/>
      <c r="N122" s="225">
        <f>ROUND(L122*K122,2)</f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111</v>
      </c>
      <c r="W122" s="147">
        <f>V122*K122</f>
        <v>0.33300000000000002</v>
      </c>
      <c r="X122" s="147">
        <v>0</v>
      </c>
      <c r="Y122" s="147">
        <f>X122*K122</f>
        <v>0</v>
      </c>
      <c r="Z122" s="147">
        <v>0</v>
      </c>
      <c r="AA122" s="148">
        <f>Z122*K122</f>
        <v>0</v>
      </c>
      <c r="AR122" s="21" t="s">
        <v>151</v>
      </c>
      <c r="AT122" s="21" t="s">
        <v>147</v>
      </c>
      <c r="AU122" s="21" t="s">
        <v>114</v>
      </c>
      <c r="AY122" s="21" t="s">
        <v>146</v>
      </c>
      <c r="BE122" s="149">
        <f>IF(U122="základní",N122,0)</f>
        <v>0</v>
      </c>
      <c r="BF122" s="149">
        <f>IF(U122="snížená",N122,0)</f>
        <v>0</v>
      </c>
      <c r="BG122" s="149">
        <f>IF(U122="zákl. přenesená",N122,0)</f>
        <v>0</v>
      </c>
      <c r="BH122" s="149">
        <f>IF(U122="sníž. přenesená",N122,0)</f>
        <v>0</v>
      </c>
      <c r="BI122" s="149">
        <f>IF(U122="nulová",N122,0)</f>
        <v>0</v>
      </c>
      <c r="BJ122" s="21" t="s">
        <v>79</v>
      </c>
      <c r="BK122" s="149">
        <f>ROUND(L122*K122,2)</f>
        <v>0</v>
      </c>
      <c r="BL122" s="21" t="s">
        <v>151</v>
      </c>
      <c r="BM122" s="21" t="s">
        <v>345</v>
      </c>
    </row>
    <row r="123" spans="2:65" s="10" customFormat="1" ht="16.5" customHeight="1">
      <c r="B123" s="150"/>
      <c r="C123" s="151"/>
      <c r="D123" s="151"/>
      <c r="E123" s="152" t="s">
        <v>5</v>
      </c>
      <c r="F123" s="218" t="s">
        <v>346</v>
      </c>
      <c r="G123" s="219"/>
      <c r="H123" s="219"/>
      <c r="I123" s="219"/>
      <c r="J123" s="151"/>
      <c r="K123" s="153">
        <v>3.0000000000000001E-3</v>
      </c>
      <c r="L123" s="151"/>
      <c r="M123" s="151"/>
      <c r="N123" s="151"/>
      <c r="O123" s="151"/>
      <c r="P123" s="151"/>
      <c r="Q123" s="151"/>
      <c r="R123" s="154"/>
      <c r="T123" s="155"/>
      <c r="U123" s="151"/>
      <c r="V123" s="151"/>
      <c r="W123" s="151"/>
      <c r="X123" s="151"/>
      <c r="Y123" s="151"/>
      <c r="Z123" s="151"/>
      <c r="AA123" s="156"/>
      <c r="AT123" s="157" t="s">
        <v>154</v>
      </c>
      <c r="AU123" s="157" t="s">
        <v>114</v>
      </c>
      <c r="AV123" s="10" t="s">
        <v>114</v>
      </c>
      <c r="AW123" s="10" t="s">
        <v>29</v>
      </c>
      <c r="AX123" s="10" t="s">
        <v>71</v>
      </c>
      <c r="AY123" s="157" t="s">
        <v>146</v>
      </c>
    </row>
    <row r="124" spans="2:65" s="11" customFormat="1" ht="16.5" customHeight="1">
      <c r="B124" s="158"/>
      <c r="C124" s="159"/>
      <c r="D124" s="159"/>
      <c r="E124" s="160" t="s">
        <v>5</v>
      </c>
      <c r="F124" s="223" t="s">
        <v>155</v>
      </c>
      <c r="G124" s="224"/>
      <c r="H124" s="224"/>
      <c r="I124" s="224"/>
      <c r="J124" s="159"/>
      <c r="K124" s="161">
        <v>3.0000000000000001E-3</v>
      </c>
      <c r="L124" s="159"/>
      <c r="M124" s="159"/>
      <c r="N124" s="159"/>
      <c r="O124" s="159"/>
      <c r="P124" s="159"/>
      <c r="Q124" s="159"/>
      <c r="R124" s="162"/>
      <c r="T124" s="163"/>
      <c r="U124" s="159"/>
      <c r="V124" s="159"/>
      <c r="W124" s="159"/>
      <c r="X124" s="159"/>
      <c r="Y124" s="159"/>
      <c r="Z124" s="159"/>
      <c r="AA124" s="164"/>
      <c r="AT124" s="165" t="s">
        <v>154</v>
      </c>
      <c r="AU124" s="165" t="s">
        <v>114</v>
      </c>
      <c r="AV124" s="11" t="s">
        <v>151</v>
      </c>
      <c r="AW124" s="11" t="s">
        <v>29</v>
      </c>
      <c r="AX124" s="11" t="s">
        <v>79</v>
      </c>
      <c r="AY124" s="165" t="s">
        <v>146</v>
      </c>
    </row>
    <row r="125" spans="2:65" s="1" customFormat="1" ht="25.5" customHeight="1">
      <c r="B125" s="140"/>
      <c r="C125" s="141" t="s">
        <v>114</v>
      </c>
      <c r="D125" s="141" t="s">
        <v>147</v>
      </c>
      <c r="E125" s="142" t="s">
        <v>156</v>
      </c>
      <c r="F125" s="222" t="s">
        <v>157</v>
      </c>
      <c r="G125" s="222"/>
      <c r="H125" s="222"/>
      <c r="I125" s="222"/>
      <c r="J125" s="143" t="s">
        <v>158</v>
      </c>
      <c r="K125" s="144">
        <v>5</v>
      </c>
      <c r="L125" s="225"/>
      <c r="M125" s="225"/>
      <c r="N125" s="225">
        <f>ROUND(L125*K125,2)</f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0.2</v>
      </c>
      <c r="W125" s="147">
        <f>V125*K125</f>
        <v>1</v>
      </c>
      <c r="X125" s="147">
        <v>0</v>
      </c>
      <c r="Y125" s="147">
        <f>X125*K125</f>
        <v>0</v>
      </c>
      <c r="Z125" s="147">
        <v>0</v>
      </c>
      <c r="AA125" s="148">
        <f>Z125*K125</f>
        <v>0</v>
      </c>
      <c r="AR125" s="21" t="s">
        <v>151</v>
      </c>
      <c r="AT125" s="21" t="s">
        <v>147</v>
      </c>
      <c r="AU125" s="21" t="s">
        <v>114</v>
      </c>
      <c r="AY125" s="21" t="s">
        <v>146</v>
      </c>
      <c r="BE125" s="149">
        <f>IF(U125="základní",N125,0)</f>
        <v>0</v>
      </c>
      <c r="BF125" s="149">
        <f>IF(U125="snížená",N125,0)</f>
        <v>0</v>
      </c>
      <c r="BG125" s="149">
        <f>IF(U125="zákl. přenesená",N125,0)</f>
        <v>0</v>
      </c>
      <c r="BH125" s="149">
        <f>IF(U125="sníž. přenesená",N125,0)</f>
        <v>0</v>
      </c>
      <c r="BI125" s="149">
        <f>IF(U125="nulová",N125,0)</f>
        <v>0</v>
      </c>
      <c r="BJ125" s="21" t="s">
        <v>79</v>
      </c>
      <c r="BK125" s="149">
        <f>ROUND(L125*K125,2)</f>
        <v>0</v>
      </c>
      <c r="BL125" s="21" t="s">
        <v>151</v>
      </c>
      <c r="BM125" s="21" t="s">
        <v>347</v>
      </c>
    </row>
    <row r="126" spans="2:65" s="10" customFormat="1" ht="16.5" customHeight="1">
      <c r="B126" s="150"/>
      <c r="C126" s="151"/>
      <c r="D126" s="151"/>
      <c r="E126" s="152" t="s">
        <v>5</v>
      </c>
      <c r="F126" s="218" t="s">
        <v>348</v>
      </c>
      <c r="G126" s="219"/>
      <c r="H126" s="219"/>
      <c r="I126" s="219"/>
      <c r="J126" s="151"/>
      <c r="K126" s="153">
        <v>5</v>
      </c>
      <c r="L126" s="151"/>
      <c r="M126" s="151"/>
      <c r="N126" s="151"/>
      <c r="O126" s="151"/>
      <c r="P126" s="151"/>
      <c r="Q126" s="151"/>
      <c r="R126" s="154"/>
      <c r="T126" s="155"/>
      <c r="U126" s="151"/>
      <c r="V126" s="151"/>
      <c r="W126" s="151"/>
      <c r="X126" s="151"/>
      <c r="Y126" s="151"/>
      <c r="Z126" s="151"/>
      <c r="AA126" s="156"/>
      <c r="AT126" s="157" t="s">
        <v>154</v>
      </c>
      <c r="AU126" s="157" t="s">
        <v>114</v>
      </c>
      <c r="AV126" s="10" t="s">
        <v>114</v>
      </c>
      <c r="AW126" s="10" t="s">
        <v>29</v>
      </c>
      <c r="AX126" s="10" t="s">
        <v>71</v>
      </c>
      <c r="AY126" s="157" t="s">
        <v>146</v>
      </c>
    </row>
    <row r="127" spans="2:65" s="11" customFormat="1" ht="16.5" customHeight="1">
      <c r="B127" s="158"/>
      <c r="C127" s="159"/>
      <c r="D127" s="159"/>
      <c r="E127" s="160" t="s">
        <v>5</v>
      </c>
      <c r="F127" s="223" t="s">
        <v>155</v>
      </c>
      <c r="G127" s="224"/>
      <c r="H127" s="224"/>
      <c r="I127" s="224"/>
      <c r="J127" s="159"/>
      <c r="K127" s="161">
        <v>5</v>
      </c>
      <c r="L127" s="159"/>
      <c r="M127" s="159"/>
      <c r="N127" s="159"/>
      <c r="O127" s="159"/>
      <c r="P127" s="159"/>
      <c r="Q127" s="159"/>
      <c r="R127" s="162"/>
      <c r="T127" s="163"/>
      <c r="U127" s="159"/>
      <c r="V127" s="159"/>
      <c r="W127" s="159"/>
      <c r="X127" s="159"/>
      <c r="Y127" s="159"/>
      <c r="Z127" s="159"/>
      <c r="AA127" s="164"/>
      <c r="AT127" s="165" t="s">
        <v>154</v>
      </c>
      <c r="AU127" s="165" t="s">
        <v>114</v>
      </c>
      <c r="AV127" s="11" t="s">
        <v>151</v>
      </c>
      <c r="AW127" s="11" t="s">
        <v>29</v>
      </c>
      <c r="AX127" s="11" t="s">
        <v>79</v>
      </c>
      <c r="AY127" s="165" t="s">
        <v>146</v>
      </c>
    </row>
    <row r="128" spans="2:65" s="1" customFormat="1" ht="38.25" customHeight="1">
      <c r="B128" s="140"/>
      <c r="C128" s="141" t="s">
        <v>161</v>
      </c>
      <c r="D128" s="141" t="s">
        <v>147</v>
      </c>
      <c r="E128" s="142" t="s">
        <v>162</v>
      </c>
      <c r="F128" s="222" t="s">
        <v>163</v>
      </c>
      <c r="G128" s="222"/>
      <c r="H128" s="222"/>
      <c r="I128" s="222"/>
      <c r="J128" s="143" t="s">
        <v>164</v>
      </c>
      <c r="K128" s="144">
        <v>1</v>
      </c>
      <c r="L128" s="225"/>
      <c r="M128" s="225"/>
      <c r="N128" s="225">
        <f>ROUND(L128*K128,2)</f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</v>
      </c>
      <c r="W128" s="147">
        <f>V128*K128</f>
        <v>0</v>
      </c>
      <c r="X128" s="147">
        <v>0</v>
      </c>
      <c r="Y128" s="147">
        <f>X128*K128</f>
        <v>0</v>
      </c>
      <c r="Z128" s="147">
        <v>0</v>
      </c>
      <c r="AA128" s="148">
        <f>Z128*K128</f>
        <v>0</v>
      </c>
      <c r="AR128" s="21" t="s">
        <v>151</v>
      </c>
      <c r="AT128" s="21" t="s">
        <v>147</v>
      </c>
      <c r="AU128" s="21" t="s">
        <v>114</v>
      </c>
      <c r="AY128" s="21" t="s">
        <v>146</v>
      </c>
      <c r="BE128" s="149">
        <f>IF(U128="základní",N128,0)</f>
        <v>0</v>
      </c>
      <c r="BF128" s="149">
        <f>IF(U128="snížená",N128,0)</f>
        <v>0</v>
      </c>
      <c r="BG128" s="149">
        <f>IF(U128="zákl. přenesená",N128,0)</f>
        <v>0</v>
      </c>
      <c r="BH128" s="149">
        <f>IF(U128="sníž. přenesená",N128,0)</f>
        <v>0</v>
      </c>
      <c r="BI128" s="149">
        <f>IF(U128="nulová",N128,0)</f>
        <v>0</v>
      </c>
      <c r="BJ128" s="21" t="s">
        <v>79</v>
      </c>
      <c r="BK128" s="149">
        <f>ROUND(L128*K128,2)</f>
        <v>0</v>
      </c>
      <c r="BL128" s="21" t="s">
        <v>151</v>
      </c>
      <c r="BM128" s="21" t="s">
        <v>349</v>
      </c>
    </row>
    <row r="129" spans="2:65" s="1" customFormat="1" ht="25.5" customHeight="1">
      <c r="B129" s="140"/>
      <c r="C129" s="141" t="s">
        <v>151</v>
      </c>
      <c r="D129" s="141" t="s">
        <v>147</v>
      </c>
      <c r="E129" s="142" t="s">
        <v>166</v>
      </c>
      <c r="F129" s="222" t="s">
        <v>167</v>
      </c>
      <c r="G129" s="222"/>
      <c r="H129" s="222"/>
      <c r="I129" s="222"/>
      <c r="J129" s="143" t="s">
        <v>168</v>
      </c>
      <c r="K129" s="144">
        <v>6.0039999999999996</v>
      </c>
      <c r="L129" s="225"/>
      <c r="M129" s="225"/>
      <c r="N129" s="225">
        <f>ROUND(L129*K129,2)</f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9.7000000000000003E-2</v>
      </c>
      <c r="W129" s="147">
        <f>V129*K129</f>
        <v>0.58238800000000002</v>
      </c>
      <c r="X129" s="147">
        <v>0</v>
      </c>
      <c r="Y129" s="147">
        <f>X129*K129</f>
        <v>0</v>
      </c>
      <c r="Z129" s="147">
        <v>0</v>
      </c>
      <c r="AA129" s="148">
        <f>Z129*K129</f>
        <v>0</v>
      </c>
      <c r="AR129" s="21" t="s">
        <v>151</v>
      </c>
      <c r="AT129" s="21" t="s">
        <v>147</v>
      </c>
      <c r="AU129" s="21" t="s">
        <v>114</v>
      </c>
      <c r="AY129" s="21" t="s">
        <v>146</v>
      </c>
      <c r="BE129" s="149">
        <f>IF(U129="základní",N129,0)</f>
        <v>0</v>
      </c>
      <c r="BF129" s="149">
        <f>IF(U129="snížená",N129,0)</f>
        <v>0</v>
      </c>
      <c r="BG129" s="149">
        <f>IF(U129="zákl. přenesená",N129,0)</f>
        <v>0</v>
      </c>
      <c r="BH129" s="149">
        <f>IF(U129="sníž. přenesená",N129,0)</f>
        <v>0</v>
      </c>
      <c r="BI129" s="149">
        <f>IF(U129="nulová",N129,0)</f>
        <v>0</v>
      </c>
      <c r="BJ129" s="21" t="s">
        <v>79</v>
      </c>
      <c r="BK129" s="149">
        <f>ROUND(L129*K129,2)</f>
        <v>0</v>
      </c>
      <c r="BL129" s="21" t="s">
        <v>151</v>
      </c>
      <c r="BM129" s="21" t="s">
        <v>350</v>
      </c>
    </row>
    <row r="130" spans="2:65" s="10" customFormat="1" ht="16.5" customHeight="1">
      <c r="B130" s="150"/>
      <c r="C130" s="151"/>
      <c r="D130" s="151"/>
      <c r="E130" s="152" t="s">
        <v>5</v>
      </c>
      <c r="F130" s="218" t="s">
        <v>351</v>
      </c>
      <c r="G130" s="219"/>
      <c r="H130" s="219"/>
      <c r="I130" s="219"/>
      <c r="J130" s="151"/>
      <c r="K130" s="153">
        <v>2.08</v>
      </c>
      <c r="L130" s="151"/>
      <c r="M130" s="151"/>
      <c r="N130" s="151"/>
      <c r="O130" s="151"/>
      <c r="P130" s="151"/>
      <c r="Q130" s="151"/>
      <c r="R130" s="154"/>
      <c r="T130" s="155"/>
      <c r="U130" s="151"/>
      <c r="V130" s="151"/>
      <c r="W130" s="151"/>
      <c r="X130" s="151"/>
      <c r="Y130" s="151"/>
      <c r="Z130" s="151"/>
      <c r="AA130" s="156"/>
      <c r="AT130" s="157" t="s">
        <v>154</v>
      </c>
      <c r="AU130" s="157" t="s">
        <v>114</v>
      </c>
      <c r="AV130" s="10" t="s">
        <v>114</v>
      </c>
      <c r="AW130" s="10" t="s">
        <v>29</v>
      </c>
      <c r="AX130" s="10" t="s">
        <v>71</v>
      </c>
      <c r="AY130" s="157" t="s">
        <v>146</v>
      </c>
    </row>
    <row r="131" spans="2:65" s="10" customFormat="1" ht="16.5" customHeight="1">
      <c r="B131" s="150"/>
      <c r="C131" s="151"/>
      <c r="D131" s="151"/>
      <c r="E131" s="152" t="s">
        <v>5</v>
      </c>
      <c r="F131" s="220" t="s">
        <v>352</v>
      </c>
      <c r="G131" s="221"/>
      <c r="H131" s="221"/>
      <c r="I131" s="221"/>
      <c r="J131" s="151"/>
      <c r="K131" s="153">
        <v>3.9239999999999999</v>
      </c>
      <c r="L131" s="151"/>
      <c r="M131" s="151"/>
      <c r="N131" s="151"/>
      <c r="O131" s="151"/>
      <c r="P131" s="151"/>
      <c r="Q131" s="151"/>
      <c r="R131" s="154"/>
      <c r="T131" s="155"/>
      <c r="U131" s="151"/>
      <c r="V131" s="151"/>
      <c r="W131" s="151"/>
      <c r="X131" s="151"/>
      <c r="Y131" s="151"/>
      <c r="Z131" s="151"/>
      <c r="AA131" s="156"/>
      <c r="AT131" s="157" t="s">
        <v>154</v>
      </c>
      <c r="AU131" s="157" t="s">
        <v>114</v>
      </c>
      <c r="AV131" s="10" t="s">
        <v>114</v>
      </c>
      <c r="AW131" s="10" t="s">
        <v>29</v>
      </c>
      <c r="AX131" s="10" t="s">
        <v>71</v>
      </c>
      <c r="AY131" s="157" t="s">
        <v>146</v>
      </c>
    </row>
    <row r="132" spans="2:65" s="11" customFormat="1" ht="16.5" customHeight="1">
      <c r="B132" s="158"/>
      <c r="C132" s="159"/>
      <c r="D132" s="159"/>
      <c r="E132" s="160" t="s">
        <v>5</v>
      </c>
      <c r="F132" s="223" t="s">
        <v>155</v>
      </c>
      <c r="G132" s="224"/>
      <c r="H132" s="224"/>
      <c r="I132" s="224"/>
      <c r="J132" s="159"/>
      <c r="K132" s="161">
        <v>6.0039999999999996</v>
      </c>
      <c r="L132" s="159"/>
      <c r="M132" s="159"/>
      <c r="N132" s="159"/>
      <c r="O132" s="159"/>
      <c r="P132" s="159"/>
      <c r="Q132" s="159"/>
      <c r="R132" s="162"/>
      <c r="T132" s="163"/>
      <c r="U132" s="159"/>
      <c r="V132" s="159"/>
      <c r="W132" s="159"/>
      <c r="X132" s="159"/>
      <c r="Y132" s="159"/>
      <c r="Z132" s="159"/>
      <c r="AA132" s="164"/>
      <c r="AT132" s="165" t="s">
        <v>154</v>
      </c>
      <c r="AU132" s="165" t="s">
        <v>114</v>
      </c>
      <c r="AV132" s="11" t="s">
        <v>151</v>
      </c>
      <c r="AW132" s="11" t="s">
        <v>29</v>
      </c>
      <c r="AX132" s="11" t="s">
        <v>79</v>
      </c>
      <c r="AY132" s="165" t="s">
        <v>146</v>
      </c>
    </row>
    <row r="133" spans="2:65" s="1" customFormat="1" ht="25.5" customHeight="1">
      <c r="B133" s="140"/>
      <c r="C133" s="141" t="s">
        <v>171</v>
      </c>
      <c r="D133" s="141" t="s">
        <v>147</v>
      </c>
      <c r="E133" s="142" t="s">
        <v>353</v>
      </c>
      <c r="F133" s="222" t="s">
        <v>354</v>
      </c>
      <c r="G133" s="222"/>
      <c r="H133" s="222"/>
      <c r="I133" s="222"/>
      <c r="J133" s="143" t="s">
        <v>168</v>
      </c>
      <c r="K133" s="144">
        <v>8.4339999999999993</v>
      </c>
      <c r="L133" s="225"/>
      <c r="M133" s="225"/>
      <c r="N133" s="225">
        <f>ROUND(L133*K133,2)</f>
        <v>0</v>
      </c>
      <c r="O133" s="225"/>
      <c r="P133" s="225"/>
      <c r="Q133" s="225"/>
      <c r="R133" s="145"/>
      <c r="T133" s="146" t="s">
        <v>5</v>
      </c>
      <c r="U133" s="43" t="s">
        <v>36</v>
      </c>
      <c r="V133" s="147">
        <v>1.43</v>
      </c>
      <c r="W133" s="147">
        <f>V133*K133</f>
        <v>12.060619999999998</v>
      </c>
      <c r="X133" s="147">
        <v>0</v>
      </c>
      <c r="Y133" s="147">
        <f>X133*K133</f>
        <v>0</v>
      </c>
      <c r="Z133" s="147">
        <v>0</v>
      </c>
      <c r="AA133" s="148">
        <f>Z133*K133</f>
        <v>0</v>
      </c>
      <c r="AR133" s="21" t="s">
        <v>151</v>
      </c>
      <c r="AT133" s="21" t="s">
        <v>147</v>
      </c>
      <c r="AU133" s="21" t="s">
        <v>114</v>
      </c>
      <c r="AY133" s="21" t="s">
        <v>146</v>
      </c>
      <c r="BE133" s="149">
        <f>IF(U133="základní",N133,0)</f>
        <v>0</v>
      </c>
      <c r="BF133" s="149">
        <f>IF(U133="snížená",N133,0)</f>
        <v>0</v>
      </c>
      <c r="BG133" s="149">
        <f>IF(U133="zákl. přenesená",N133,0)</f>
        <v>0</v>
      </c>
      <c r="BH133" s="149">
        <f>IF(U133="sníž. přenesená",N133,0)</f>
        <v>0</v>
      </c>
      <c r="BI133" s="149">
        <f>IF(U133="nulová",N133,0)</f>
        <v>0</v>
      </c>
      <c r="BJ133" s="21" t="s">
        <v>79</v>
      </c>
      <c r="BK133" s="149">
        <f>ROUND(L133*K133,2)</f>
        <v>0</v>
      </c>
      <c r="BL133" s="21" t="s">
        <v>151</v>
      </c>
      <c r="BM133" s="21" t="s">
        <v>355</v>
      </c>
    </row>
    <row r="134" spans="2:65" s="10" customFormat="1" ht="16.5" customHeight="1">
      <c r="B134" s="150"/>
      <c r="C134" s="151"/>
      <c r="D134" s="151"/>
      <c r="E134" s="152" t="s">
        <v>5</v>
      </c>
      <c r="F134" s="218" t="s">
        <v>356</v>
      </c>
      <c r="G134" s="219"/>
      <c r="H134" s="219"/>
      <c r="I134" s="219"/>
      <c r="J134" s="151"/>
      <c r="K134" s="153">
        <v>7.68</v>
      </c>
      <c r="L134" s="151"/>
      <c r="M134" s="151"/>
      <c r="N134" s="151"/>
      <c r="O134" s="151"/>
      <c r="P134" s="151"/>
      <c r="Q134" s="151"/>
      <c r="R134" s="154"/>
      <c r="T134" s="155"/>
      <c r="U134" s="151"/>
      <c r="V134" s="151"/>
      <c r="W134" s="151"/>
      <c r="X134" s="151"/>
      <c r="Y134" s="151"/>
      <c r="Z134" s="151"/>
      <c r="AA134" s="156"/>
      <c r="AT134" s="157" t="s">
        <v>154</v>
      </c>
      <c r="AU134" s="157" t="s">
        <v>114</v>
      </c>
      <c r="AV134" s="10" t="s">
        <v>114</v>
      </c>
      <c r="AW134" s="10" t="s">
        <v>29</v>
      </c>
      <c r="AX134" s="10" t="s">
        <v>71</v>
      </c>
      <c r="AY134" s="157" t="s">
        <v>146</v>
      </c>
    </row>
    <row r="135" spans="2:65" s="10" customFormat="1" ht="16.5" customHeight="1">
      <c r="B135" s="150"/>
      <c r="C135" s="151"/>
      <c r="D135" s="151"/>
      <c r="E135" s="152" t="s">
        <v>5</v>
      </c>
      <c r="F135" s="220" t="s">
        <v>357</v>
      </c>
      <c r="G135" s="221"/>
      <c r="H135" s="221"/>
      <c r="I135" s="221"/>
      <c r="J135" s="151"/>
      <c r="K135" s="153">
        <v>2.2599999999999998</v>
      </c>
      <c r="L135" s="151"/>
      <c r="M135" s="151"/>
      <c r="N135" s="151"/>
      <c r="O135" s="151"/>
      <c r="P135" s="151"/>
      <c r="Q135" s="151"/>
      <c r="R135" s="154"/>
      <c r="T135" s="155"/>
      <c r="U135" s="151"/>
      <c r="V135" s="151"/>
      <c r="W135" s="151"/>
      <c r="X135" s="151"/>
      <c r="Y135" s="151"/>
      <c r="Z135" s="151"/>
      <c r="AA135" s="156"/>
      <c r="AT135" s="157" t="s">
        <v>154</v>
      </c>
      <c r="AU135" s="157" t="s">
        <v>114</v>
      </c>
      <c r="AV135" s="10" t="s">
        <v>114</v>
      </c>
      <c r="AW135" s="10" t="s">
        <v>29</v>
      </c>
      <c r="AX135" s="10" t="s">
        <v>71</v>
      </c>
      <c r="AY135" s="157" t="s">
        <v>146</v>
      </c>
    </row>
    <row r="136" spans="2:65" s="10" customFormat="1" ht="16.5" customHeight="1">
      <c r="B136" s="150"/>
      <c r="C136" s="151"/>
      <c r="D136" s="151"/>
      <c r="E136" s="152" t="s">
        <v>5</v>
      </c>
      <c r="F136" s="220" t="s">
        <v>358</v>
      </c>
      <c r="G136" s="221"/>
      <c r="H136" s="221"/>
      <c r="I136" s="221"/>
      <c r="J136" s="151"/>
      <c r="K136" s="153">
        <v>-1.506</v>
      </c>
      <c r="L136" s="151"/>
      <c r="M136" s="151"/>
      <c r="N136" s="151"/>
      <c r="O136" s="151"/>
      <c r="P136" s="151"/>
      <c r="Q136" s="151"/>
      <c r="R136" s="154"/>
      <c r="T136" s="155"/>
      <c r="U136" s="151"/>
      <c r="V136" s="151"/>
      <c r="W136" s="151"/>
      <c r="X136" s="151"/>
      <c r="Y136" s="151"/>
      <c r="Z136" s="151"/>
      <c r="AA136" s="156"/>
      <c r="AT136" s="157" t="s">
        <v>154</v>
      </c>
      <c r="AU136" s="157" t="s">
        <v>114</v>
      </c>
      <c r="AV136" s="10" t="s">
        <v>114</v>
      </c>
      <c r="AW136" s="10" t="s">
        <v>29</v>
      </c>
      <c r="AX136" s="10" t="s">
        <v>71</v>
      </c>
      <c r="AY136" s="157" t="s">
        <v>146</v>
      </c>
    </row>
    <row r="137" spans="2:65" s="11" customFormat="1" ht="16.5" customHeight="1">
      <c r="B137" s="158"/>
      <c r="C137" s="159"/>
      <c r="D137" s="159"/>
      <c r="E137" s="160" t="s">
        <v>5</v>
      </c>
      <c r="F137" s="223" t="s">
        <v>155</v>
      </c>
      <c r="G137" s="224"/>
      <c r="H137" s="224"/>
      <c r="I137" s="224"/>
      <c r="J137" s="159"/>
      <c r="K137" s="161">
        <v>8.4339999999999993</v>
      </c>
      <c r="L137" s="159"/>
      <c r="M137" s="159"/>
      <c r="N137" s="159"/>
      <c r="O137" s="159"/>
      <c r="P137" s="159"/>
      <c r="Q137" s="159"/>
      <c r="R137" s="162"/>
      <c r="T137" s="163"/>
      <c r="U137" s="159"/>
      <c r="V137" s="159"/>
      <c r="W137" s="159"/>
      <c r="X137" s="159"/>
      <c r="Y137" s="159"/>
      <c r="Z137" s="159"/>
      <c r="AA137" s="164"/>
      <c r="AT137" s="165" t="s">
        <v>154</v>
      </c>
      <c r="AU137" s="165" t="s">
        <v>114</v>
      </c>
      <c r="AV137" s="11" t="s">
        <v>151</v>
      </c>
      <c r="AW137" s="11" t="s">
        <v>29</v>
      </c>
      <c r="AX137" s="11" t="s">
        <v>79</v>
      </c>
      <c r="AY137" s="165" t="s">
        <v>146</v>
      </c>
    </row>
    <row r="138" spans="2:65" s="1" customFormat="1" ht="25.5" customHeight="1">
      <c r="B138" s="140"/>
      <c r="C138" s="141" t="s">
        <v>177</v>
      </c>
      <c r="D138" s="141" t="s">
        <v>147</v>
      </c>
      <c r="E138" s="142" t="s">
        <v>178</v>
      </c>
      <c r="F138" s="222" t="s">
        <v>179</v>
      </c>
      <c r="G138" s="222"/>
      <c r="H138" s="222"/>
      <c r="I138" s="222"/>
      <c r="J138" s="143" t="s">
        <v>168</v>
      </c>
      <c r="K138" s="144">
        <v>2.5299999999999998</v>
      </c>
      <c r="L138" s="225"/>
      <c r="M138" s="225"/>
      <c r="N138" s="225">
        <f>ROUND(L138*K138,2)</f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0.1</v>
      </c>
      <c r="W138" s="147">
        <f>V138*K138</f>
        <v>0.253</v>
      </c>
      <c r="X138" s="147">
        <v>0</v>
      </c>
      <c r="Y138" s="147">
        <f>X138*K138</f>
        <v>0</v>
      </c>
      <c r="Z138" s="147">
        <v>0</v>
      </c>
      <c r="AA138" s="148">
        <f>Z138*K138</f>
        <v>0</v>
      </c>
      <c r="AR138" s="21" t="s">
        <v>151</v>
      </c>
      <c r="AT138" s="21" t="s">
        <v>147</v>
      </c>
      <c r="AU138" s="21" t="s">
        <v>114</v>
      </c>
      <c r="AY138" s="21" t="s">
        <v>146</v>
      </c>
      <c r="BE138" s="149">
        <f>IF(U138="základní",N138,0)</f>
        <v>0</v>
      </c>
      <c r="BF138" s="149">
        <f>IF(U138="snížená",N138,0)</f>
        <v>0</v>
      </c>
      <c r="BG138" s="149">
        <f>IF(U138="zákl. přenesená",N138,0)</f>
        <v>0</v>
      </c>
      <c r="BH138" s="149">
        <f>IF(U138="sníž. přenesená",N138,0)</f>
        <v>0</v>
      </c>
      <c r="BI138" s="149">
        <f>IF(U138="nulová",N138,0)</f>
        <v>0</v>
      </c>
      <c r="BJ138" s="21" t="s">
        <v>79</v>
      </c>
      <c r="BK138" s="149">
        <f>ROUND(L138*K138,2)</f>
        <v>0</v>
      </c>
      <c r="BL138" s="21" t="s">
        <v>151</v>
      </c>
      <c r="BM138" s="21" t="s">
        <v>359</v>
      </c>
    </row>
    <row r="139" spans="2:65" s="10" customFormat="1" ht="16.5" customHeight="1">
      <c r="B139" s="150"/>
      <c r="C139" s="151"/>
      <c r="D139" s="151"/>
      <c r="E139" s="152" t="s">
        <v>5</v>
      </c>
      <c r="F139" s="218" t="s">
        <v>360</v>
      </c>
      <c r="G139" s="219"/>
      <c r="H139" s="219"/>
      <c r="I139" s="219"/>
      <c r="J139" s="151"/>
      <c r="K139" s="153">
        <v>2.5299999999999998</v>
      </c>
      <c r="L139" s="151"/>
      <c r="M139" s="151"/>
      <c r="N139" s="151"/>
      <c r="O139" s="151"/>
      <c r="P139" s="151"/>
      <c r="Q139" s="151"/>
      <c r="R139" s="154"/>
      <c r="T139" s="155"/>
      <c r="U139" s="151"/>
      <c r="V139" s="151"/>
      <c r="W139" s="151"/>
      <c r="X139" s="151"/>
      <c r="Y139" s="151"/>
      <c r="Z139" s="151"/>
      <c r="AA139" s="156"/>
      <c r="AT139" s="157" t="s">
        <v>154</v>
      </c>
      <c r="AU139" s="157" t="s">
        <v>114</v>
      </c>
      <c r="AV139" s="10" t="s">
        <v>114</v>
      </c>
      <c r="AW139" s="10" t="s">
        <v>29</v>
      </c>
      <c r="AX139" s="10" t="s">
        <v>71</v>
      </c>
      <c r="AY139" s="157" t="s">
        <v>146</v>
      </c>
    </row>
    <row r="140" spans="2:65" s="11" customFormat="1" ht="16.5" customHeight="1">
      <c r="B140" s="158"/>
      <c r="C140" s="159"/>
      <c r="D140" s="159"/>
      <c r="E140" s="160" t="s">
        <v>5</v>
      </c>
      <c r="F140" s="223" t="s">
        <v>155</v>
      </c>
      <c r="G140" s="224"/>
      <c r="H140" s="224"/>
      <c r="I140" s="224"/>
      <c r="J140" s="159"/>
      <c r="K140" s="161">
        <v>2.5299999999999998</v>
      </c>
      <c r="L140" s="159"/>
      <c r="M140" s="159"/>
      <c r="N140" s="159"/>
      <c r="O140" s="159"/>
      <c r="P140" s="159"/>
      <c r="Q140" s="159"/>
      <c r="R140" s="162"/>
      <c r="T140" s="163"/>
      <c r="U140" s="159"/>
      <c r="V140" s="159"/>
      <c r="W140" s="159"/>
      <c r="X140" s="159"/>
      <c r="Y140" s="159"/>
      <c r="Z140" s="159"/>
      <c r="AA140" s="164"/>
      <c r="AT140" s="165" t="s">
        <v>154</v>
      </c>
      <c r="AU140" s="165" t="s">
        <v>114</v>
      </c>
      <c r="AV140" s="11" t="s">
        <v>151</v>
      </c>
      <c r="AW140" s="11" t="s">
        <v>29</v>
      </c>
      <c r="AX140" s="11" t="s">
        <v>79</v>
      </c>
      <c r="AY140" s="165" t="s">
        <v>146</v>
      </c>
    </row>
    <row r="141" spans="2:65" s="1" customFormat="1" ht="38.25" customHeight="1">
      <c r="B141" s="140"/>
      <c r="C141" s="141" t="s">
        <v>182</v>
      </c>
      <c r="D141" s="141" t="s">
        <v>147</v>
      </c>
      <c r="E141" s="142" t="s">
        <v>361</v>
      </c>
      <c r="F141" s="222" t="s">
        <v>362</v>
      </c>
      <c r="G141" s="222"/>
      <c r="H141" s="222"/>
      <c r="I141" s="222"/>
      <c r="J141" s="143" t="s">
        <v>168</v>
      </c>
      <c r="K141" s="144">
        <v>0.18</v>
      </c>
      <c r="L141" s="225"/>
      <c r="M141" s="225"/>
      <c r="N141" s="225">
        <f>ROUND(L141*K141,2)</f>
        <v>0</v>
      </c>
      <c r="O141" s="225"/>
      <c r="P141" s="225"/>
      <c r="Q141" s="225"/>
      <c r="R141" s="145"/>
      <c r="T141" s="146" t="s">
        <v>5</v>
      </c>
      <c r="U141" s="43" t="s">
        <v>36</v>
      </c>
      <c r="V141" s="147">
        <v>2.94</v>
      </c>
      <c r="W141" s="147">
        <f>V141*K141</f>
        <v>0.5292</v>
      </c>
      <c r="X141" s="147">
        <v>0</v>
      </c>
      <c r="Y141" s="147">
        <f>X141*K141</f>
        <v>0</v>
      </c>
      <c r="Z141" s="147">
        <v>0</v>
      </c>
      <c r="AA141" s="148">
        <f>Z141*K141</f>
        <v>0</v>
      </c>
      <c r="AR141" s="21" t="s">
        <v>151</v>
      </c>
      <c r="AT141" s="21" t="s">
        <v>147</v>
      </c>
      <c r="AU141" s="21" t="s">
        <v>114</v>
      </c>
      <c r="AY141" s="21" t="s">
        <v>146</v>
      </c>
      <c r="BE141" s="149">
        <f>IF(U141="základní",N141,0)</f>
        <v>0</v>
      </c>
      <c r="BF141" s="149">
        <f>IF(U141="snížená",N141,0)</f>
        <v>0</v>
      </c>
      <c r="BG141" s="149">
        <f>IF(U141="zákl. přenesená",N141,0)</f>
        <v>0</v>
      </c>
      <c r="BH141" s="149">
        <f>IF(U141="sníž. přenesená",N141,0)</f>
        <v>0</v>
      </c>
      <c r="BI141" s="149">
        <f>IF(U141="nulová",N141,0)</f>
        <v>0</v>
      </c>
      <c r="BJ141" s="21" t="s">
        <v>79</v>
      </c>
      <c r="BK141" s="149">
        <f>ROUND(L141*K141,2)</f>
        <v>0</v>
      </c>
      <c r="BL141" s="21" t="s">
        <v>151</v>
      </c>
      <c r="BM141" s="21" t="s">
        <v>363</v>
      </c>
    </row>
    <row r="142" spans="2:65" s="10" customFormat="1" ht="16.5" customHeight="1">
      <c r="B142" s="150"/>
      <c r="C142" s="151"/>
      <c r="D142" s="151"/>
      <c r="E142" s="152" t="s">
        <v>5</v>
      </c>
      <c r="F142" s="218" t="s">
        <v>364</v>
      </c>
      <c r="G142" s="219"/>
      <c r="H142" s="219"/>
      <c r="I142" s="219"/>
      <c r="J142" s="151"/>
      <c r="K142" s="153">
        <v>0.18</v>
      </c>
      <c r="L142" s="151"/>
      <c r="M142" s="151"/>
      <c r="N142" s="151"/>
      <c r="O142" s="151"/>
      <c r="P142" s="151"/>
      <c r="Q142" s="151"/>
      <c r="R142" s="154"/>
      <c r="T142" s="155"/>
      <c r="U142" s="151"/>
      <c r="V142" s="151"/>
      <c r="W142" s="151"/>
      <c r="X142" s="151"/>
      <c r="Y142" s="151"/>
      <c r="Z142" s="151"/>
      <c r="AA142" s="156"/>
      <c r="AT142" s="157" t="s">
        <v>154</v>
      </c>
      <c r="AU142" s="157" t="s">
        <v>114</v>
      </c>
      <c r="AV142" s="10" t="s">
        <v>114</v>
      </c>
      <c r="AW142" s="10" t="s">
        <v>29</v>
      </c>
      <c r="AX142" s="10" t="s">
        <v>71</v>
      </c>
      <c r="AY142" s="157" t="s">
        <v>146</v>
      </c>
    </row>
    <row r="143" spans="2:65" s="11" customFormat="1" ht="16.5" customHeight="1">
      <c r="B143" s="158"/>
      <c r="C143" s="159"/>
      <c r="D143" s="159"/>
      <c r="E143" s="160" t="s">
        <v>5</v>
      </c>
      <c r="F143" s="223" t="s">
        <v>155</v>
      </c>
      <c r="G143" s="224"/>
      <c r="H143" s="224"/>
      <c r="I143" s="224"/>
      <c r="J143" s="159"/>
      <c r="K143" s="161">
        <v>0.18</v>
      </c>
      <c r="L143" s="159"/>
      <c r="M143" s="159"/>
      <c r="N143" s="159"/>
      <c r="O143" s="159"/>
      <c r="P143" s="159"/>
      <c r="Q143" s="159"/>
      <c r="R143" s="162"/>
      <c r="T143" s="163"/>
      <c r="U143" s="159"/>
      <c r="V143" s="159"/>
      <c r="W143" s="159"/>
      <c r="X143" s="159"/>
      <c r="Y143" s="159"/>
      <c r="Z143" s="159"/>
      <c r="AA143" s="164"/>
      <c r="AT143" s="165" t="s">
        <v>154</v>
      </c>
      <c r="AU143" s="165" t="s">
        <v>114</v>
      </c>
      <c r="AV143" s="11" t="s">
        <v>151</v>
      </c>
      <c r="AW143" s="11" t="s">
        <v>29</v>
      </c>
      <c r="AX143" s="11" t="s">
        <v>79</v>
      </c>
      <c r="AY143" s="165" t="s">
        <v>146</v>
      </c>
    </row>
    <row r="144" spans="2:65" s="1" customFormat="1" ht="25.5" customHeight="1">
      <c r="B144" s="140"/>
      <c r="C144" s="141" t="s">
        <v>188</v>
      </c>
      <c r="D144" s="141" t="s">
        <v>147</v>
      </c>
      <c r="E144" s="142" t="s">
        <v>183</v>
      </c>
      <c r="F144" s="222" t="s">
        <v>184</v>
      </c>
      <c r="G144" s="222"/>
      <c r="H144" s="222"/>
      <c r="I144" s="222"/>
      <c r="J144" s="143" t="s">
        <v>185</v>
      </c>
      <c r="K144" s="144">
        <v>26.74</v>
      </c>
      <c r="L144" s="225"/>
      <c r="M144" s="225"/>
      <c r="N144" s="225">
        <f>ROUND(L144*K144,2)</f>
        <v>0</v>
      </c>
      <c r="O144" s="225"/>
      <c r="P144" s="225"/>
      <c r="Q144" s="225"/>
      <c r="R144" s="145"/>
      <c r="T144" s="146" t="s">
        <v>5</v>
      </c>
      <c r="U144" s="43" t="s">
        <v>36</v>
      </c>
      <c r="V144" s="147">
        <v>0.23599999999999999</v>
      </c>
      <c r="W144" s="147">
        <f>V144*K144</f>
        <v>6.3106399999999994</v>
      </c>
      <c r="X144" s="147">
        <v>8.4000000000000003E-4</v>
      </c>
      <c r="Y144" s="147">
        <f>X144*K144</f>
        <v>2.2461599999999998E-2</v>
      </c>
      <c r="Z144" s="147">
        <v>0</v>
      </c>
      <c r="AA144" s="148">
        <f>Z144*K144</f>
        <v>0</v>
      </c>
      <c r="AR144" s="21" t="s">
        <v>151</v>
      </c>
      <c r="AT144" s="21" t="s">
        <v>147</v>
      </c>
      <c r="AU144" s="21" t="s">
        <v>114</v>
      </c>
      <c r="AY144" s="21" t="s">
        <v>146</v>
      </c>
      <c r="BE144" s="149">
        <f>IF(U144="základní",N144,0)</f>
        <v>0</v>
      </c>
      <c r="BF144" s="149">
        <f>IF(U144="snížená",N144,0)</f>
        <v>0</v>
      </c>
      <c r="BG144" s="149">
        <f>IF(U144="zákl. přenesená",N144,0)</f>
        <v>0</v>
      </c>
      <c r="BH144" s="149">
        <f>IF(U144="sníž. přenesená",N144,0)</f>
        <v>0</v>
      </c>
      <c r="BI144" s="149">
        <f>IF(U144="nulová",N144,0)</f>
        <v>0</v>
      </c>
      <c r="BJ144" s="21" t="s">
        <v>79</v>
      </c>
      <c r="BK144" s="149">
        <f>ROUND(L144*K144,2)</f>
        <v>0</v>
      </c>
      <c r="BL144" s="21" t="s">
        <v>151</v>
      </c>
      <c r="BM144" s="21" t="s">
        <v>365</v>
      </c>
    </row>
    <row r="145" spans="2:65" s="10" customFormat="1" ht="16.5" customHeight="1">
      <c r="B145" s="150"/>
      <c r="C145" s="151"/>
      <c r="D145" s="151"/>
      <c r="E145" s="152" t="s">
        <v>5</v>
      </c>
      <c r="F145" s="218" t="s">
        <v>366</v>
      </c>
      <c r="G145" s="219"/>
      <c r="H145" s="219"/>
      <c r="I145" s="219"/>
      <c r="J145" s="151"/>
      <c r="K145" s="153">
        <v>26.74</v>
      </c>
      <c r="L145" s="151"/>
      <c r="M145" s="151"/>
      <c r="N145" s="151"/>
      <c r="O145" s="151"/>
      <c r="P145" s="151"/>
      <c r="Q145" s="151"/>
      <c r="R145" s="154"/>
      <c r="T145" s="155"/>
      <c r="U145" s="151"/>
      <c r="V145" s="151"/>
      <c r="W145" s="151"/>
      <c r="X145" s="151"/>
      <c r="Y145" s="151"/>
      <c r="Z145" s="151"/>
      <c r="AA145" s="156"/>
      <c r="AT145" s="157" t="s">
        <v>154</v>
      </c>
      <c r="AU145" s="157" t="s">
        <v>114</v>
      </c>
      <c r="AV145" s="10" t="s">
        <v>114</v>
      </c>
      <c r="AW145" s="10" t="s">
        <v>29</v>
      </c>
      <c r="AX145" s="10" t="s">
        <v>71</v>
      </c>
      <c r="AY145" s="157" t="s">
        <v>146</v>
      </c>
    </row>
    <row r="146" spans="2:65" s="11" customFormat="1" ht="16.5" customHeight="1">
      <c r="B146" s="158"/>
      <c r="C146" s="159"/>
      <c r="D146" s="159"/>
      <c r="E146" s="160" t="s">
        <v>5</v>
      </c>
      <c r="F146" s="223" t="s">
        <v>155</v>
      </c>
      <c r="G146" s="224"/>
      <c r="H146" s="224"/>
      <c r="I146" s="224"/>
      <c r="J146" s="159"/>
      <c r="K146" s="161">
        <v>26.74</v>
      </c>
      <c r="L146" s="159"/>
      <c r="M146" s="159"/>
      <c r="N146" s="159"/>
      <c r="O146" s="159"/>
      <c r="P146" s="159"/>
      <c r="Q146" s="159"/>
      <c r="R146" s="162"/>
      <c r="T146" s="163"/>
      <c r="U146" s="159"/>
      <c r="V146" s="159"/>
      <c r="W146" s="159"/>
      <c r="X146" s="159"/>
      <c r="Y146" s="159"/>
      <c r="Z146" s="159"/>
      <c r="AA146" s="164"/>
      <c r="AT146" s="165" t="s">
        <v>154</v>
      </c>
      <c r="AU146" s="165" t="s">
        <v>114</v>
      </c>
      <c r="AV146" s="11" t="s">
        <v>151</v>
      </c>
      <c r="AW146" s="11" t="s">
        <v>29</v>
      </c>
      <c r="AX146" s="11" t="s">
        <v>79</v>
      </c>
      <c r="AY146" s="165" t="s">
        <v>146</v>
      </c>
    </row>
    <row r="147" spans="2:65" s="1" customFormat="1" ht="25.5" customHeight="1">
      <c r="B147" s="140"/>
      <c r="C147" s="141" t="s">
        <v>192</v>
      </c>
      <c r="D147" s="141" t="s">
        <v>147</v>
      </c>
      <c r="E147" s="142" t="s">
        <v>189</v>
      </c>
      <c r="F147" s="222" t="s">
        <v>190</v>
      </c>
      <c r="G147" s="222"/>
      <c r="H147" s="222"/>
      <c r="I147" s="222"/>
      <c r="J147" s="143" t="s">
        <v>185</v>
      </c>
      <c r="K147" s="144">
        <v>26.74</v>
      </c>
      <c r="L147" s="225"/>
      <c r="M147" s="225"/>
      <c r="N147" s="225">
        <f>ROUND(L147*K147,2)</f>
        <v>0</v>
      </c>
      <c r="O147" s="225"/>
      <c r="P147" s="225"/>
      <c r="Q147" s="225"/>
      <c r="R147" s="145"/>
      <c r="T147" s="146" t="s">
        <v>5</v>
      </c>
      <c r="U147" s="43" t="s">
        <v>36</v>
      </c>
      <c r="V147" s="147">
        <v>7.0000000000000007E-2</v>
      </c>
      <c r="W147" s="147">
        <f>V147*K147</f>
        <v>1.8718000000000001</v>
      </c>
      <c r="X147" s="147">
        <v>0</v>
      </c>
      <c r="Y147" s="147">
        <f>X147*K147</f>
        <v>0</v>
      </c>
      <c r="Z147" s="147">
        <v>0</v>
      </c>
      <c r="AA147" s="148">
        <f>Z147*K147</f>
        <v>0</v>
      </c>
      <c r="AR147" s="21" t="s">
        <v>151</v>
      </c>
      <c r="AT147" s="21" t="s">
        <v>147</v>
      </c>
      <c r="AU147" s="21" t="s">
        <v>114</v>
      </c>
      <c r="AY147" s="21" t="s">
        <v>146</v>
      </c>
      <c r="BE147" s="149">
        <f>IF(U147="základní",N147,0)</f>
        <v>0</v>
      </c>
      <c r="BF147" s="149">
        <f>IF(U147="snížená",N147,0)</f>
        <v>0</v>
      </c>
      <c r="BG147" s="149">
        <f>IF(U147="zákl. přenesená",N147,0)</f>
        <v>0</v>
      </c>
      <c r="BH147" s="149">
        <f>IF(U147="sníž. přenesená",N147,0)</f>
        <v>0</v>
      </c>
      <c r="BI147" s="149">
        <f>IF(U147="nulová",N147,0)</f>
        <v>0</v>
      </c>
      <c r="BJ147" s="21" t="s">
        <v>79</v>
      </c>
      <c r="BK147" s="149">
        <f>ROUND(L147*K147,2)</f>
        <v>0</v>
      </c>
      <c r="BL147" s="21" t="s">
        <v>151</v>
      </c>
      <c r="BM147" s="21" t="s">
        <v>367</v>
      </c>
    </row>
    <row r="148" spans="2:65" s="1" customFormat="1" ht="25.5" customHeight="1">
      <c r="B148" s="140"/>
      <c r="C148" s="141" t="s">
        <v>197</v>
      </c>
      <c r="D148" s="141" t="s">
        <v>147</v>
      </c>
      <c r="E148" s="142" t="s">
        <v>193</v>
      </c>
      <c r="F148" s="222" t="s">
        <v>194</v>
      </c>
      <c r="G148" s="222"/>
      <c r="H148" s="222"/>
      <c r="I148" s="222"/>
      <c r="J148" s="143" t="s">
        <v>168</v>
      </c>
      <c r="K148" s="144">
        <v>8.4339999999999993</v>
      </c>
      <c r="L148" s="225"/>
      <c r="M148" s="225"/>
      <c r="N148" s="225">
        <f>ROUND(L148*K148,2)</f>
        <v>0</v>
      </c>
      <c r="O148" s="225"/>
      <c r="P148" s="225"/>
      <c r="Q148" s="225"/>
      <c r="R148" s="145"/>
      <c r="T148" s="146" t="s">
        <v>5</v>
      </c>
      <c r="U148" s="43" t="s">
        <v>36</v>
      </c>
      <c r="V148" s="147">
        <v>0.34499999999999997</v>
      </c>
      <c r="W148" s="147">
        <f>V148*K148</f>
        <v>2.9097299999999997</v>
      </c>
      <c r="X148" s="147">
        <v>0</v>
      </c>
      <c r="Y148" s="147">
        <f>X148*K148</f>
        <v>0</v>
      </c>
      <c r="Z148" s="147">
        <v>0</v>
      </c>
      <c r="AA148" s="148">
        <f>Z148*K148</f>
        <v>0</v>
      </c>
      <c r="AR148" s="21" t="s">
        <v>151</v>
      </c>
      <c r="AT148" s="21" t="s">
        <v>147</v>
      </c>
      <c r="AU148" s="21" t="s">
        <v>114</v>
      </c>
      <c r="AY148" s="21" t="s">
        <v>146</v>
      </c>
      <c r="BE148" s="149">
        <f>IF(U148="základní",N148,0)</f>
        <v>0</v>
      </c>
      <c r="BF148" s="149">
        <f>IF(U148="snížená",N148,0)</f>
        <v>0</v>
      </c>
      <c r="BG148" s="149">
        <f>IF(U148="zákl. přenesená",N148,0)</f>
        <v>0</v>
      </c>
      <c r="BH148" s="149">
        <f>IF(U148="sníž. přenesená",N148,0)</f>
        <v>0</v>
      </c>
      <c r="BI148" s="149">
        <f>IF(U148="nulová",N148,0)</f>
        <v>0</v>
      </c>
      <c r="BJ148" s="21" t="s">
        <v>79</v>
      </c>
      <c r="BK148" s="149">
        <f>ROUND(L148*K148,2)</f>
        <v>0</v>
      </c>
      <c r="BL148" s="21" t="s">
        <v>151</v>
      </c>
      <c r="BM148" s="21" t="s">
        <v>368</v>
      </c>
    </row>
    <row r="149" spans="2:65" s="10" customFormat="1" ht="16.5" customHeight="1">
      <c r="B149" s="150"/>
      <c r="C149" s="151"/>
      <c r="D149" s="151"/>
      <c r="E149" s="152" t="s">
        <v>5</v>
      </c>
      <c r="F149" s="218" t="s">
        <v>369</v>
      </c>
      <c r="G149" s="219"/>
      <c r="H149" s="219"/>
      <c r="I149" s="219"/>
      <c r="J149" s="151"/>
      <c r="K149" s="153">
        <v>8.4339999999999993</v>
      </c>
      <c r="L149" s="151"/>
      <c r="M149" s="151"/>
      <c r="N149" s="151"/>
      <c r="O149" s="151"/>
      <c r="P149" s="151"/>
      <c r="Q149" s="151"/>
      <c r="R149" s="154"/>
      <c r="T149" s="155"/>
      <c r="U149" s="151"/>
      <c r="V149" s="151"/>
      <c r="W149" s="151"/>
      <c r="X149" s="151"/>
      <c r="Y149" s="151"/>
      <c r="Z149" s="151"/>
      <c r="AA149" s="156"/>
      <c r="AT149" s="157" t="s">
        <v>154</v>
      </c>
      <c r="AU149" s="157" t="s">
        <v>114</v>
      </c>
      <c r="AV149" s="10" t="s">
        <v>114</v>
      </c>
      <c r="AW149" s="10" t="s">
        <v>29</v>
      </c>
      <c r="AX149" s="10" t="s">
        <v>71</v>
      </c>
      <c r="AY149" s="157" t="s">
        <v>146</v>
      </c>
    </row>
    <row r="150" spans="2:65" s="11" customFormat="1" ht="16.5" customHeight="1">
      <c r="B150" s="158"/>
      <c r="C150" s="159"/>
      <c r="D150" s="159"/>
      <c r="E150" s="160" t="s">
        <v>5</v>
      </c>
      <c r="F150" s="223" t="s">
        <v>155</v>
      </c>
      <c r="G150" s="224"/>
      <c r="H150" s="224"/>
      <c r="I150" s="224"/>
      <c r="J150" s="159"/>
      <c r="K150" s="161">
        <v>8.4339999999999993</v>
      </c>
      <c r="L150" s="159"/>
      <c r="M150" s="159"/>
      <c r="N150" s="159"/>
      <c r="O150" s="159"/>
      <c r="P150" s="159"/>
      <c r="Q150" s="159"/>
      <c r="R150" s="162"/>
      <c r="T150" s="163"/>
      <c r="U150" s="159"/>
      <c r="V150" s="159"/>
      <c r="W150" s="159"/>
      <c r="X150" s="159"/>
      <c r="Y150" s="159"/>
      <c r="Z150" s="159"/>
      <c r="AA150" s="164"/>
      <c r="AT150" s="165" t="s">
        <v>154</v>
      </c>
      <c r="AU150" s="165" t="s">
        <v>114</v>
      </c>
      <c r="AV150" s="11" t="s">
        <v>151</v>
      </c>
      <c r="AW150" s="11" t="s">
        <v>29</v>
      </c>
      <c r="AX150" s="11" t="s">
        <v>79</v>
      </c>
      <c r="AY150" s="165" t="s">
        <v>146</v>
      </c>
    </row>
    <row r="151" spans="2:65" s="1" customFormat="1" ht="38.25" customHeight="1">
      <c r="B151" s="140"/>
      <c r="C151" s="141" t="s">
        <v>202</v>
      </c>
      <c r="D151" s="141" t="s">
        <v>147</v>
      </c>
      <c r="E151" s="142" t="s">
        <v>198</v>
      </c>
      <c r="F151" s="222" t="s">
        <v>199</v>
      </c>
      <c r="G151" s="222"/>
      <c r="H151" s="222"/>
      <c r="I151" s="222"/>
      <c r="J151" s="143" t="s">
        <v>168</v>
      </c>
      <c r="K151" s="144">
        <v>2.2400000000000002</v>
      </c>
      <c r="L151" s="225"/>
      <c r="M151" s="225"/>
      <c r="N151" s="225">
        <f>ROUND(L151*K151,2)</f>
        <v>0</v>
      </c>
      <c r="O151" s="225"/>
      <c r="P151" s="225"/>
      <c r="Q151" s="225"/>
      <c r="R151" s="145"/>
      <c r="T151" s="146" t="s">
        <v>5</v>
      </c>
      <c r="U151" s="43" t="s">
        <v>36</v>
      </c>
      <c r="V151" s="147">
        <v>4.3999999999999997E-2</v>
      </c>
      <c r="W151" s="147">
        <f>V151*K151</f>
        <v>9.8560000000000009E-2</v>
      </c>
      <c r="X151" s="147">
        <v>0</v>
      </c>
      <c r="Y151" s="147">
        <f>X151*K151</f>
        <v>0</v>
      </c>
      <c r="Z151" s="147">
        <v>0</v>
      </c>
      <c r="AA151" s="148">
        <f>Z151*K151</f>
        <v>0</v>
      </c>
      <c r="AR151" s="21" t="s">
        <v>151</v>
      </c>
      <c r="AT151" s="21" t="s">
        <v>147</v>
      </c>
      <c r="AU151" s="21" t="s">
        <v>114</v>
      </c>
      <c r="AY151" s="21" t="s">
        <v>146</v>
      </c>
      <c r="BE151" s="149">
        <f>IF(U151="základní",N151,0)</f>
        <v>0</v>
      </c>
      <c r="BF151" s="149">
        <f>IF(U151="snížená",N151,0)</f>
        <v>0</v>
      </c>
      <c r="BG151" s="149">
        <f>IF(U151="zákl. přenesená",N151,0)</f>
        <v>0</v>
      </c>
      <c r="BH151" s="149">
        <f>IF(U151="sníž. přenesená",N151,0)</f>
        <v>0</v>
      </c>
      <c r="BI151" s="149">
        <f>IF(U151="nulová",N151,0)</f>
        <v>0</v>
      </c>
      <c r="BJ151" s="21" t="s">
        <v>79</v>
      </c>
      <c r="BK151" s="149">
        <f>ROUND(L151*K151,2)</f>
        <v>0</v>
      </c>
      <c r="BL151" s="21" t="s">
        <v>151</v>
      </c>
      <c r="BM151" s="21" t="s">
        <v>370</v>
      </c>
    </row>
    <row r="152" spans="2:65" s="10" customFormat="1" ht="16.5" customHeight="1">
      <c r="B152" s="150"/>
      <c r="C152" s="151"/>
      <c r="D152" s="151"/>
      <c r="E152" s="152" t="s">
        <v>5</v>
      </c>
      <c r="F152" s="218" t="s">
        <v>371</v>
      </c>
      <c r="G152" s="219"/>
      <c r="H152" s="219"/>
      <c r="I152" s="219"/>
      <c r="J152" s="151"/>
      <c r="K152" s="153">
        <v>2.2400000000000002</v>
      </c>
      <c r="L152" s="151"/>
      <c r="M152" s="151"/>
      <c r="N152" s="151"/>
      <c r="O152" s="151"/>
      <c r="P152" s="151"/>
      <c r="Q152" s="151"/>
      <c r="R152" s="154"/>
      <c r="T152" s="155"/>
      <c r="U152" s="151"/>
      <c r="V152" s="151"/>
      <c r="W152" s="151"/>
      <c r="X152" s="151"/>
      <c r="Y152" s="151"/>
      <c r="Z152" s="151"/>
      <c r="AA152" s="156"/>
      <c r="AT152" s="157" t="s">
        <v>154</v>
      </c>
      <c r="AU152" s="157" t="s">
        <v>114</v>
      </c>
      <c r="AV152" s="10" t="s">
        <v>114</v>
      </c>
      <c r="AW152" s="10" t="s">
        <v>29</v>
      </c>
      <c r="AX152" s="10" t="s">
        <v>71</v>
      </c>
      <c r="AY152" s="157" t="s">
        <v>146</v>
      </c>
    </row>
    <row r="153" spans="2:65" s="11" customFormat="1" ht="16.5" customHeight="1">
      <c r="B153" s="158"/>
      <c r="C153" s="159"/>
      <c r="D153" s="159"/>
      <c r="E153" s="160" t="s">
        <v>5</v>
      </c>
      <c r="F153" s="223" t="s">
        <v>155</v>
      </c>
      <c r="G153" s="224"/>
      <c r="H153" s="224"/>
      <c r="I153" s="224"/>
      <c r="J153" s="159"/>
      <c r="K153" s="161">
        <v>2.2400000000000002</v>
      </c>
      <c r="L153" s="159"/>
      <c r="M153" s="159"/>
      <c r="N153" s="159"/>
      <c r="O153" s="159"/>
      <c r="P153" s="159"/>
      <c r="Q153" s="159"/>
      <c r="R153" s="162"/>
      <c r="T153" s="163"/>
      <c r="U153" s="159"/>
      <c r="V153" s="159"/>
      <c r="W153" s="159"/>
      <c r="X153" s="159"/>
      <c r="Y153" s="159"/>
      <c r="Z153" s="159"/>
      <c r="AA153" s="164"/>
      <c r="AT153" s="165" t="s">
        <v>154</v>
      </c>
      <c r="AU153" s="165" t="s">
        <v>114</v>
      </c>
      <c r="AV153" s="11" t="s">
        <v>151</v>
      </c>
      <c r="AW153" s="11" t="s">
        <v>29</v>
      </c>
      <c r="AX153" s="11" t="s">
        <v>79</v>
      </c>
      <c r="AY153" s="165" t="s">
        <v>146</v>
      </c>
    </row>
    <row r="154" spans="2:65" s="1" customFormat="1" ht="38.25" customHeight="1">
      <c r="B154" s="140"/>
      <c r="C154" s="141" t="s">
        <v>209</v>
      </c>
      <c r="D154" s="141" t="s">
        <v>147</v>
      </c>
      <c r="E154" s="142" t="s">
        <v>203</v>
      </c>
      <c r="F154" s="222" t="s">
        <v>204</v>
      </c>
      <c r="G154" s="222"/>
      <c r="H154" s="222"/>
      <c r="I154" s="222"/>
      <c r="J154" s="143" t="s">
        <v>168</v>
      </c>
      <c r="K154" s="144">
        <v>3.06</v>
      </c>
      <c r="L154" s="225"/>
      <c r="M154" s="225"/>
      <c r="N154" s="225">
        <f>ROUND(L154*K154,2)</f>
        <v>0</v>
      </c>
      <c r="O154" s="225"/>
      <c r="P154" s="225"/>
      <c r="Q154" s="225"/>
      <c r="R154" s="145"/>
      <c r="T154" s="146" t="s">
        <v>5</v>
      </c>
      <c r="U154" s="43" t="s">
        <v>36</v>
      </c>
      <c r="V154" s="147">
        <v>8.3000000000000004E-2</v>
      </c>
      <c r="W154" s="147">
        <f>V154*K154</f>
        <v>0.25398000000000004</v>
      </c>
      <c r="X154" s="147">
        <v>0</v>
      </c>
      <c r="Y154" s="147">
        <f>X154*K154</f>
        <v>0</v>
      </c>
      <c r="Z154" s="147">
        <v>0</v>
      </c>
      <c r="AA154" s="148">
        <f>Z154*K154</f>
        <v>0</v>
      </c>
      <c r="AR154" s="21" t="s">
        <v>151</v>
      </c>
      <c r="AT154" s="21" t="s">
        <v>147</v>
      </c>
      <c r="AU154" s="21" t="s">
        <v>114</v>
      </c>
      <c r="AY154" s="21" t="s">
        <v>146</v>
      </c>
      <c r="BE154" s="149">
        <f>IF(U154="základní",N154,0)</f>
        <v>0</v>
      </c>
      <c r="BF154" s="149">
        <f>IF(U154="snížená",N154,0)</f>
        <v>0</v>
      </c>
      <c r="BG154" s="149">
        <f>IF(U154="zákl. přenesená",N154,0)</f>
        <v>0</v>
      </c>
      <c r="BH154" s="149">
        <f>IF(U154="sníž. přenesená",N154,0)</f>
        <v>0</v>
      </c>
      <c r="BI154" s="149">
        <f>IF(U154="nulová",N154,0)</f>
        <v>0</v>
      </c>
      <c r="BJ154" s="21" t="s">
        <v>79</v>
      </c>
      <c r="BK154" s="149">
        <f>ROUND(L154*K154,2)</f>
        <v>0</v>
      </c>
      <c r="BL154" s="21" t="s">
        <v>151</v>
      </c>
      <c r="BM154" s="21" t="s">
        <v>372</v>
      </c>
    </row>
    <row r="155" spans="2:65" s="10" customFormat="1" ht="16.5" customHeight="1">
      <c r="B155" s="150"/>
      <c r="C155" s="151"/>
      <c r="D155" s="151"/>
      <c r="E155" s="152" t="s">
        <v>5</v>
      </c>
      <c r="F155" s="218" t="s">
        <v>373</v>
      </c>
      <c r="G155" s="219"/>
      <c r="H155" s="219"/>
      <c r="I155" s="219"/>
      <c r="J155" s="151"/>
      <c r="K155" s="153">
        <v>8.6140000000000008</v>
      </c>
      <c r="L155" s="151"/>
      <c r="M155" s="151"/>
      <c r="N155" s="151"/>
      <c r="O155" s="151"/>
      <c r="P155" s="151"/>
      <c r="Q155" s="151"/>
      <c r="R155" s="154"/>
      <c r="T155" s="155"/>
      <c r="U155" s="151"/>
      <c r="V155" s="151"/>
      <c r="W155" s="151"/>
      <c r="X155" s="151"/>
      <c r="Y155" s="151"/>
      <c r="Z155" s="151"/>
      <c r="AA155" s="156"/>
      <c r="AT155" s="157" t="s">
        <v>154</v>
      </c>
      <c r="AU155" s="157" t="s">
        <v>114</v>
      </c>
      <c r="AV155" s="10" t="s">
        <v>114</v>
      </c>
      <c r="AW155" s="10" t="s">
        <v>29</v>
      </c>
      <c r="AX155" s="10" t="s">
        <v>71</v>
      </c>
      <c r="AY155" s="157" t="s">
        <v>146</v>
      </c>
    </row>
    <row r="156" spans="2:65" s="10" customFormat="1" ht="16.5" customHeight="1">
      <c r="B156" s="150"/>
      <c r="C156" s="151"/>
      <c r="D156" s="151"/>
      <c r="E156" s="152" t="s">
        <v>5</v>
      </c>
      <c r="F156" s="220" t="s">
        <v>374</v>
      </c>
      <c r="G156" s="221"/>
      <c r="H156" s="221"/>
      <c r="I156" s="221"/>
      <c r="J156" s="151"/>
      <c r="K156" s="153">
        <v>-5.5540000000000003</v>
      </c>
      <c r="L156" s="151"/>
      <c r="M156" s="151"/>
      <c r="N156" s="151"/>
      <c r="O156" s="151"/>
      <c r="P156" s="151"/>
      <c r="Q156" s="151"/>
      <c r="R156" s="154"/>
      <c r="T156" s="155"/>
      <c r="U156" s="151"/>
      <c r="V156" s="151"/>
      <c r="W156" s="151"/>
      <c r="X156" s="151"/>
      <c r="Y156" s="151"/>
      <c r="Z156" s="151"/>
      <c r="AA156" s="156"/>
      <c r="AT156" s="157" t="s">
        <v>154</v>
      </c>
      <c r="AU156" s="157" t="s">
        <v>114</v>
      </c>
      <c r="AV156" s="10" t="s">
        <v>114</v>
      </c>
      <c r="AW156" s="10" t="s">
        <v>29</v>
      </c>
      <c r="AX156" s="10" t="s">
        <v>71</v>
      </c>
      <c r="AY156" s="157" t="s">
        <v>146</v>
      </c>
    </row>
    <row r="157" spans="2:65" s="11" customFormat="1" ht="16.5" customHeight="1">
      <c r="B157" s="158"/>
      <c r="C157" s="159"/>
      <c r="D157" s="159"/>
      <c r="E157" s="160" t="s">
        <v>5</v>
      </c>
      <c r="F157" s="223" t="s">
        <v>155</v>
      </c>
      <c r="G157" s="224"/>
      <c r="H157" s="224"/>
      <c r="I157" s="224"/>
      <c r="J157" s="159"/>
      <c r="K157" s="161">
        <v>3.06</v>
      </c>
      <c r="L157" s="159"/>
      <c r="M157" s="159"/>
      <c r="N157" s="159"/>
      <c r="O157" s="159"/>
      <c r="P157" s="159"/>
      <c r="Q157" s="159"/>
      <c r="R157" s="162"/>
      <c r="T157" s="163"/>
      <c r="U157" s="159"/>
      <c r="V157" s="159"/>
      <c r="W157" s="159"/>
      <c r="X157" s="159"/>
      <c r="Y157" s="159"/>
      <c r="Z157" s="159"/>
      <c r="AA157" s="164"/>
      <c r="AT157" s="165" t="s">
        <v>154</v>
      </c>
      <c r="AU157" s="165" t="s">
        <v>114</v>
      </c>
      <c r="AV157" s="11" t="s">
        <v>151</v>
      </c>
      <c r="AW157" s="11" t="s">
        <v>29</v>
      </c>
      <c r="AX157" s="11" t="s">
        <v>79</v>
      </c>
      <c r="AY157" s="165" t="s">
        <v>146</v>
      </c>
    </row>
    <row r="158" spans="2:65" s="1" customFormat="1" ht="25.5" customHeight="1">
      <c r="B158" s="140"/>
      <c r="C158" s="141" t="s">
        <v>214</v>
      </c>
      <c r="D158" s="141" t="s">
        <v>147</v>
      </c>
      <c r="E158" s="142" t="s">
        <v>375</v>
      </c>
      <c r="F158" s="222" t="s">
        <v>376</v>
      </c>
      <c r="G158" s="222"/>
      <c r="H158" s="222"/>
      <c r="I158" s="222"/>
      <c r="J158" s="143" t="s">
        <v>168</v>
      </c>
      <c r="K158" s="144">
        <v>2.2400000000000002</v>
      </c>
      <c r="L158" s="225"/>
      <c r="M158" s="225"/>
      <c r="N158" s="225">
        <f>ROUND(L158*K158,2)</f>
        <v>0</v>
      </c>
      <c r="O158" s="225"/>
      <c r="P158" s="225"/>
      <c r="Q158" s="225"/>
      <c r="R158" s="145"/>
      <c r="T158" s="146" t="s">
        <v>5</v>
      </c>
      <c r="U158" s="43" t="s">
        <v>36</v>
      </c>
      <c r="V158" s="147">
        <v>0.65200000000000002</v>
      </c>
      <c r="W158" s="147">
        <f>V158*K158</f>
        <v>1.4604800000000002</v>
      </c>
      <c r="X158" s="147">
        <v>0</v>
      </c>
      <c r="Y158" s="147">
        <f>X158*K158</f>
        <v>0</v>
      </c>
      <c r="Z158" s="147">
        <v>0</v>
      </c>
      <c r="AA158" s="148">
        <f>Z158*K158</f>
        <v>0</v>
      </c>
      <c r="AR158" s="21" t="s">
        <v>151</v>
      </c>
      <c r="AT158" s="21" t="s">
        <v>147</v>
      </c>
      <c r="AU158" s="21" t="s">
        <v>114</v>
      </c>
      <c r="AY158" s="21" t="s">
        <v>146</v>
      </c>
      <c r="BE158" s="149">
        <f>IF(U158="základní",N158,0)</f>
        <v>0</v>
      </c>
      <c r="BF158" s="149">
        <f>IF(U158="snížená",N158,0)</f>
        <v>0</v>
      </c>
      <c r="BG158" s="149">
        <f>IF(U158="zákl. přenesená",N158,0)</f>
        <v>0</v>
      </c>
      <c r="BH158" s="149">
        <f>IF(U158="sníž. přenesená",N158,0)</f>
        <v>0</v>
      </c>
      <c r="BI158" s="149">
        <f>IF(U158="nulová",N158,0)</f>
        <v>0</v>
      </c>
      <c r="BJ158" s="21" t="s">
        <v>79</v>
      </c>
      <c r="BK158" s="149">
        <f>ROUND(L158*K158,2)</f>
        <v>0</v>
      </c>
      <c r="BL158" s="21" t="s">
        <v>151</v>
      </c>
      <c r="BM158" s="21" t="s">
        <v>377</v>
      </c>
    </row>
    <row r="159" spans="2:65" s="10" customFormat="1" ht="16.5" customHeight="1">
      <c r="B159" s="150"/>
      <c r="C159" s="151"/>
      <c r="D159" s="151"/>
      <c r="E159" s="152" t="s">
        <v>5</v>
      </c>
      <c r="F159" s="218" t="s">
        <v>371</v>
      </c>
      <c r="G159" s="219"/>
      <c r="H159" s="219"/>
      <c r="I159" s="219"/>
      <c r="J159" s="151"/>
      <c r="K159" s="153">
        <v>2.2400000000000002</v>
      </c>
      <c r="L159" s="151"/>
      <c r="M159" s="151"/>
      <c r="N159" s="151"/>
      <c r="O159" s="151"/>
      <c r="P159" s="151"/>
      <c r="Q159" s="151"/>
      <c r="R159" s="154"/>
      <c r="T159" s="155"/>
      <c r="U159" s="151"/>
      <c r="V159" s="151"/>
      <c r="W159" s="151"/>
      <c r="X159" s="151"/>
      <c r="Y159" s="151"/>
      <c r="Z159" s="151"/>
      <c r="AA159" s="156"/>
      <c r="AT159" s="157" t="s">
        <v>154</v>
      </c>
      <c r="AU159" s="157" t="s">
        <v>114</v>
      </c>
      <c r="AV159" s="10" t="s">
        <v>114</v>
      </c>
      <c r="AW159" s="10" t="s">
        <v>29</v>
      </c>
      <c r="AX159" s="10" t="s">
        <v>71</v>
      </c>
      <c r="AY159" s="157" t="s">
        <v>146</v>
      </c>
    </row>
    <row r="160" spans="2:65" s="11" customFormat="1" ht="16.5" customHeight="1">
      <c r="B160" s="158"/>
      <c r="C160" s="159"/>
      <c r="D160" s="159"/>
      <c r="E160" s="160" t="s">
        <v>5</v>
      </c>
      <c r="F160" s="223" t="s">
        <v>155</v>
      </c>
      <c r="G160" s="224"/>
      <c r="H160" s="224"/>
      <c r="I160" s="224"/>
      <c r="J160" s="159"/>
      <c r="K160" s="161">
        <v>2.2400000000000002</v>
      </c>
      <c r="L160" s="159"/>
      <c r="M160" s="159"/>
      <c r="N160" s="159"/>
      <c r="O160" s="159"/>
      <c r="P160" s="159"/>
      <c r="Q160" s="159"/>
      <c r="R160" s="162"/>
      <c r="T160" s="163"/>
      <c r="U160" s="159"/>
      <c r="V160" s="159"/>
      <c r="W160" s="159"/>
      <c r="X160" s="159"/>
      <c r="Y160" s="159"/>
      <c r="Z160" s="159"/>
      <c r="AA160" s="164"/>
      <c r="AT160" s="165" t="s">
        <v>154</v>
      </c>
      <c r="AU160" s="165" t="s">
        <v>114</v>
      </c>
      <c r="AV160" s="11" t="s">
        <v>151</v>
      </c>
      <c r="AW160" s="11" t="s">
        <v>29</v>
      </c>
      <c r="AX160" s="11" t="s">
        <v>79</v>
      </c>
      <c r="AY160" s="165" t="s">
        <v>146</v>
      </c>
    </row>
    <row r="161" spans="2:65" s="1" customFormat="1" ht="25.5" customHeight="1">
      <c r="B161" s="140"/>
      <c r="C161" s="141" t="s">
        <v>220</v>
      </c>
      <c r="D161" s="141" t="s">
        <v>147</v>
      </c>
      <c r="E161" s="142" t="s">
        <v>378</v>
      </c>
      <c r="F161" s="222" t="s">
        <v>379</v>
      </c>
      <c r="G161" s="222"/>
      <c r="H161" s="222"/>
      <c r="I161" s="222"/>
      <c r="J161" s="143" t="s">
        <v>168</v>
      </c>
      <c r="K161" s="144">
        <v>12.67</v>
      </c>
      <c r="L161" s="225"/>
      <c r="M161" s="225"/>
      <c r="N161" s="225">
        <f>ROUND(L161*K161,2)</f>
        <v>0</v>
      </c>
      <c r="O161" s="225"/>
      <c r="P161" s="225"/>
      <c r="Q161" s="225"/>
      <c r="R161" s="145"/>
      <c r="T161" s="146" t="s">
        <v>5</v>
      </c>
      <c r="U161" s="43" t="s">
        <v>36</v>
      </c>
      <c r="V161" s="147">
        <v>5.3999999999999999E-2</v>
      </c>
      <c r="W161" s="147">
        <f>V161*K161</f>
        <v>0.68418000000000001</v>
      </c>
      <c r="X161" s="147">
        <v>0</v>
      </c>
      <c r="Y161" s="147">
        <f>X161*K161</f>
        <v>0</v>
      </c>
      <c r="Z161" s="147">
        <v>0</v>
      </c>
      <c r="AA161" s="148">
        <f>Z161*K161</f>
        <v>0</v>
      </c>
      <c r="AR161" s="21" t="s">
        <v>151</v>
      </c>
      <c r="AT161" s="21" t="s">
        <v>147</v>
      </c>
      <c r="AU161" s="21" t="s">
        <v>114</v>
      </c>
      <c r="AY161" s="21" t="s">
        <v>146</v>
      </c>
      <c r="BE161" s="149">
        <f>IF(U161="základní",N161,0)</f>
        <v>0</v>
      </c>
      <c r="BF161" s="149">
        <f>IF(U161="snížená",N161,0)</f>
        <v>0</v>
      </c>
      <c r="BG161" s="149">
        <f>IF(U161="zákl. přenesená",N161,0)</f>
        <v>0</v>
      </c>
      <c r="BH161" s="149">
        <f>IF(U161="sníž. přenesená",N161,0)</f>
        <v>0</v>
      </c>
      <c r="BI161" s="149">
        <f>IF(U161="nulová",N161,0)</f>
        <v>0</v>
      </c>
      <c r="BJ161" s="21" t="s">
        <v>79</v>
      </c>
      <c r="BK161" s="149">
        <f>ROUND(L161*K161,2)</f>
        <v>0</v>
      </c>
      <c r="BL161" s="21" t="s">
        <v>151</v>
      </c>
      <c r="BM161" s="21" t="s">
        <v>380</v>
      </c>
    </row>
    <row r="162" spans="2:65" s="10" customFormat="1" ht="16.5" customHeight="1">
      <c r="B162" s="150"/>
      <c r="C162" s="151"/>
      <c r="D162" s="151"/>
      <c r="E162" s="152" t="s">
        <v>5</v>
      </c>
      <c r="F162" s="218" t="s">
        <v>381</v>
      </c>
      <c r="G162" s="219"/>
      <c r="H162" s="219"/>
      <c r="I162" s="219"/>
      <c r="J162" s="151"/>
      <c r="K162" s="153">
        <v>12.67</v>
      </c>
      <c r="L162" s="151"/>
      <c r="M162" s="151"/>
      <c r="N162" s="151"/>
      <c r="O162" s="151"/>
      <c r="P162" s="151"/>
      <c r="Q162" s="151"/>
      <c r="R162" s="154"/>
      <c r="T162" s="155"/>
      <c r="U162" s="151"/>
      <c r="V162" s="151"/>
      <c r="W162" s="151"/>
      <c r="X162" s="151"/>
      <c r="Y162" s="151"/>
      <c r="Z162" s="151"/>
      <c r="AA162" s="156"/>
      <c r="AT162" s="157" t="s">
        <v>154</v>
      </c>
      <c r="AU162" s="157" t="s">
        <v>114</v>
      </c>
      <c r="AV162" s="10" t="s">
        <v>114</v>
      </c>
      <c r="AW162" s="10" t="s">
        <v>29</v>
      </c>
      <c r="AX162" s="10" t="s">
        <v>71</v>
      </c>
      <c r="AY162" s="157" t="s">
        <v>146</v>
      </c>
    </row>
    <row r="163" spans="2:65" s="11" customFormat="1" ht="16.5" customHeight="1">
      <c r="B163" s="158"/>
      <c r="C163" s="159"/>
      <c r="D163" s="159"/>
      <c r="E163" s="160" t="s">
        <v>5</v>
      </c>
      <c r="F163" s="223" t="s">
        <v>155</v>
      </c>
      <c r="G163" s="224"/>
      <c r="H163" s="224"/>
      <c r="I163" s="224"/>
      <c r="J163" s="159"/>
      <c r="K163" s="161">
        <v>12.67</v>
      </c>
      <c r="L163" s="159"/>
      <c r="M163" s="159"/>
      <c r="N163" s="159"/>
      <c r="O163" s="159"/>
      <c r="P163" s="159"/>
      <c r="Q163" s="159"/>
      <c r="R163" s="162"/>
      <c r="T163" s="163"/>
      <c r="U163" s="159"/>
      <c r="V163" s="159"/>
      <c r="W163" s="159"/>
      <c r="X163" s="159"/>
      <c r="Y163" s="159"/>
      <c r="Z163" s="159"/>
      <c r="AA163" s="164"/>
      <c r="AT163" s="165" t="s">
        <v>154</v>
      </c>
      <c r="AU163" s="165" t="s">
        <v>114</v>
      </c>
      <c r="AV163" s="11" t="s">
        <v>151</v>
      </c>
      <c r="AW163" s="11" t="s">
        <v>29</v>
      </c>
      <c r="AX163" s="11" t="s">
        <v>79</v>
      </c>
      <c r="AY163" s="165" t="s">
        <v>146</v>
      </c>
    </row>
    <row r="164" spans="2:65" s="1" customFormat="1" ht="25.5" customHeight="1">
      <c r="B164" s="140"/>
      <c r="C164" s="141" t="s">
        <v>11</v>
      </c>
      <c r="D164" s="141" t="s">
        <v>147</v>
      </c>
      <c r="E164" s="142" t="s">
        <v>215</v>
      </c>
      <c r="F164" s="222" t="s">
        <v>216</v>
      </c>
      <c r="G164" s="222"/>
      <c r="H164" s="222"/>
      <c r="I164" s="222"/>
      <c r="J164" s="143" t="s">
        <v>217</v>
      </c>
      <c r="K164" s="144">
        <v>4.8959999999999999</v>
      </c>
      <c r="L164" s="225"/>
      <c r="M164" s="225"/>
      <c r="N164" s="225">
        <f>ROUND(L164*K164,2)</f>
        <v>0</v>
      </c>
      <c r="O164" s="225"/>
      <c r="P164" s="225"/>
      <c r="Q164" s="225"/>
      <c r="R164" s="145"/>
      <c r="T164" s="146" t="s">
        <v>5</v>
      </c>
      <c r="U164" s="43" t="s">
        <v>36</v>
      </c>
      <c r="V164" s="147">
        <v>0</v>
      </c>
      <c r="W164" s="147">
        <f>V164*K164</f>
        <v>0</v>
      </c>
      <c r="X164" s="147">
        <v>0</v>
      </c>
      <c r="Y164" s="147">
        <f>X164*K164</f>
        <v>0</v>
      </c>
      <c r="Z164" s="147">
        <v>0</v>
      </c>
      <c r="AA164" s="148">
        <f>Z164*K164</f>
        <v>0</v>
      </c>
      <c r="AR164" s="21" t="s">
        <v>151</v>
      </c>
      <c r="AT164" s="21" t="s">
        <v>147</v>
      </c>
      <c r="AU164" s="21" t="s">
        <v>114</v>
      </c>
      <c r="AY164" s="21" t="s">
        <v>146</v>
      </c>
      <c r="BE164" s="149">
        <f>IF(U164="základní",N164,0)</f>
        <v>0</v>
      </c>
      <c r="BF164" s="149">
        <f>IF(U164="snížená",N164,0)</f>
        <v>0</v>
      </c>
      <c r="BG164" s="149">
        <f>IF(U164="zákl. přenesená",N164,0)</f>
        <v>0</v>
      </c>
      <c r="BH164" s="149">
        <f>IF(U164="sníž. přenesená",N164,0)</f>
        <v>0</v>
      </c>
      <c r="BI164" s="149">
        <f>IF(U164="nulová",N164,0)</f>
        <v>0</v>
      </c>
      <c r="BJ164" s="21" t="s">
        <v>79</v>
      </c>
      <c r="BK164" s="149">
        <f>ROUND(L164*K164,2)</f>
        <v>0</v>
      </c>
      <c r="BL164" s="21" t="s">
        <v>151</v>
      </c>
      <c r="BM164" s="21" t="s">
        <v>382</v>
      </c>
    </row>
    <row r="165" spans="2:65" s="10" customFormat="1" ht="16.5" customHeight="1">
      <c r="B165" s="150"/>
      <c r="C165" s="151"/>
      <c r="D165" s="151"/>
      <c r="E165" s="152" t="s">
        <v>5</v>
      </c>
      <c r="F165" s="218" t="s">
        <v>383</v>
      </c>
      <c r="G165" s="219"/>
      <c r="H165" s="219"/>
      <c r="I165" s="219"/>
      <c r="J165" s="151"/>
      <c r="K165" s="153">
        <v>4.8959999999999999</v>
      </c>
      <c r="L165" s="151"/>
      <c r="M165" s="151"/>
      <c r="N165" s="151"/>
      <c r="O165" s="151"/>
      <c r="P165" s="151"/>
      <c r="Q165" s="151"/>
      <c r="R165" s="154"/>
      <c r="T165" s="155"/>
      <c r="U165" s="151"/>
      <c r="V165" s="151"/>
      <c r="W165" s="151"/>
      <c r="X165" s="151"/>
      <c r="Y165" s="151"/>
      <c r="Z165" s="151"/>
      <c r="AA165" s="156"/>
      <c r="AT165" s="157" t="s">
        <v>154</v>
      </c>
      <c r="AU165" s="157" t="s">
        <v>114</v>
      </c>
      <c r="AV165" s="10" t="s">
        <v>114</v>
      </c>
      <c r="AW165" s="10" t="s">
        <v>29</v>
      </c>
      <c r="AX165" s="10" t="s">
        <v>71</v>
      </c>
      <c r="AY165" s="157" t="s">
        <v>146</v>
      </c>
    </row>
    <row r="166" spans="2:65" s="11" customFormat="1" ht="16.5" customHeight="1">
      <c r="B166" s="158"/>
      <c r="C166" s="159"/>
      <c r="D166" s="159"/>
      <c r="E166" s="160" t="s">
        <v>5</v>
      </c>
      <c r="F166" s="223" t="s">
        <v>155</v>
      </c>
      <c r="G166" s="224"/>
      <c r="H166" s="224"/>
      <c r="I166" s="224"/>
      <c r="J166" s="159"/>
      <c r="K166" s="161">
        <v>4.8959999999999999</v>
      </c>
      <c r="L166" s="159"/>
      <c r="M166" s="159"/>
      <c r="N166" s="159"/>
      <c r="O166" s="159"/>
      <c r="P166" s="159"/>
      <c r="Q166" s="159"/>
      <c r="R166" s="162"/>
      <c r="T166" s="163"/>
      <c r="U166" s="159"/>
      <c r="V166" s="159"/>
      <c r="W166" s="159"/>
      <c r="X166" s="159"/>
      <c r="Y166" s="159"/>
      <c r="Z166" s="159"/>
      <c r="AA166" s="164"/>
      <c r="AT166" s="165" t="s">
        <v>154</v>
      </c>
      <c r="AU166" s="165" t="s">
        <v>114</v>
      </c>
      <c r="AV166" s="11" t="s">
        <v>151</v>
      </c>
      <c r="AW166" s="11" t="s">
        <v>29</v>
      </c>
      <c r="AX166" s="11" t="s">
        <v>79</v>
      </c>
      <c r="AY166" s="165" t="s">
        <v>146</v>
      </c>
    </row>
    <row r="167" spans="2:65" s="1" customFormat="1" ht="25.5" customHeight="1">
      <c r="B167" s="140"/>
      <c r="C167" s="141" t="s">
        <v>229</v>
      </c>
      <c r="D167" s="141" t="s">
        <v>147</v>
      </c>
      <c r="E167" s="142" t="s">
        <v>221</v>
      </c>
      <c r="F167" s="222" t="s">
        <v>222</v>
      </c>
      <c r="G167" s="222"/>
      <c r="H167" s="222"/>
      <c r="I167" s="222"/>
      <c r="J167" s="143" t="s">
        <v>168</v>
      </c>
      <c r="K167" s="144">
        <v>5.5540000000000003</v>
      </c>
      <c r="L167" s="225"/>
      <c r="M167" s="225"/>
      <c r="N167" s="225">
        <f>ROUND(L167*K167,2)</f>
        <v>0</v>
      </c>
      <c r="O167" s="225"/>
      <c r="P167" s="225"/>
      <c r="Q167" s="225"/>
      <c r="R167" s="145"/>
      <c r="T167" s="146" t="s">
        <v>5</v>
      </c>
      <c r="U167" s="43" t="s">
        <v>36</v>
      </c>
      <c r="V167" s="147">
        <v>0.29899999999999999</v>
      </c>
      <c r="W167" s="147">
        <f>V167*K167</f>
        <v>1.6606460000000001</v>
      </c>
      <c r="X167" s="147">
        <v>0</v>
      </c>
      <c r="Y167" s="147">
        <f>X167*K167</f>
        <v>0</v>
      </c>
      <c r="Z167" s="147">
        <v>0</v>
      </c>
      <c r="AA167" s="148">
        <f>Z167*K167</f>
        <v>0</v>
      </c>
      <c r="AR167" s="21" t="s">
        <v>151</v>
      </c>
      <c r="AT167" s="21" t="s">
        <v>147</v>
      </c>
      <c r="AU167" s="21" t="s">
        <v>114</v>
      </c>
      <c r="AY167" s="21" t="s">
        <v>146</v>
      </c>
      <c r="BE167" s="149">
        <f>IF(U167="základní",N167,0)</f>
        <v>0</v>
      </c>
      <c r="BF167" s="149">
        <f>IF(U167="snížená",N167,0)</f>
        <v>0</v>
      </c>
      <c r="BG167" s="149">
        <f>IF(U167="zákl. přenesená",N167,0)</f>
        <v>0</v>
      </c>
      <c r="BH167" s="149">
        <f>IF(U167="sníž. přenesená",N167,0)</f>
        <v>0</v>
      </c>
      <c r="BI167" s="149">
        <f>IF(U167="nulová",N167,0)</f>
        <v>0</v>
      </c>
      <c r="BJ167" s="21" t="s">
        <v>79</v>
      </c>
      <c r="BK167" s="149">
        <f>ROUND(L167*K167,2)</f>
        <v>0</v>
      </c>
      <c r="BL167" s="21" t="s">
        <v>151</v>
      </c>
      <c r="BM167" s="21" t="s">
        <v>384</v>
      </c>
    </row>
    <row r="168" spans="2:65" s="10" customFormat="1" ht="16.5" customHeight="1">
      <c r="B168" s="150"/>
      <c r="C168" s="151"/>
      <c r="D168" s="151"/>
      <c r="E168" s="152" t="s">
        <v>5</v>
      </c>
      <c r="F168" s="218" t="s">
        <v>385</v>
      </c>
      <c r="G168" s="219"/>
      <c r="H168" s="219"/>
      <c r="I168" s="219"/>
      <c r="J168" s="151"/>
      <c r="K168" s="153">
        <v>8.4339999999999993</v>
      </c>
      <c r="L168" s="151"/>
      <c r="M168" s="151"/>
      <c r="N168" s="151"/>
      <c r="O168" s="151"/>
      <c r="P168" s="151"/>
      <c r="Q168" s="151"/>
      <c r="R168" s="154"/>
      <c r="T168" s="155"/>
      <c r="U168" s="151"/>
      <c r="V168" s="151"/>
      <c r="W168" s="151"/>
      <c r="X168" s="151"/>
      <c r="Y168" s="151"/>
      <c r="Z168" s="151"/>
      <c r="AA168" s="156"/>
      <c r="AT168" s="157" t="s">
        <v>154</v>
      </c>
      <c r="AU168" s="157" t="s">
        <v>114</v>
      </c>
      <c r="AV168" s="10" t="s">
        <v>114</v>
      </c>
      <c r="AW168" s="10" t="s">
        <v>29</v>
      </c>
      <c r="AX168" s="10" t="s">
        <v>71</v>
      </c>
      <c r="AY168" s="157" t="s">
        <v>146</v>
      </c>
    </row>
    <row r="169" spans="2:65" s="10" customFormat="1" ht="16.5" customHeight="1">
      <c r="B169" s="150"/>
      <c r="C169" s="151"/>
      <c r="D169" s="151"/>
      <c r="E169" s="152" t="s">
        <v>5</v>
      </c>
      <c r="F169" s="220" t="s">
        <v>386</v>
      </c>
      <c r="G169" s="221"/>
      <c r="H169" s="221"/>
      <c r="I169" s="221"/>
      <c r="J169" s="151"/>
      <c r="K169" s="153">
        <v>-2.88</v>
      </c>
      <c r="L169" s="151"/>
      <c r="M169" s="151"/>
      <c r="N169" s="151"/>
      <c r="O169" s="151"/>
      <c r="P169" s="151"/>
      <c r="Q169" s="151"/>
      <c r="R169" s="154"/>
      <c r="T169" s="155"/>
      <c r="U169" s="151"/>
      <c r="V169" s="151"/>
      <c r="W169" s="151"/>
      <c r="X169" s="151"/>
      <c r="Y169" s="151"/>
      <c r="Z169" s="151"/>
      <c r="AA169" s="156"/>
      <c r="AT169" s="157" t="s">
        <v>154</v>
      </c>
      <c r="AU169" s="157" t="s">
        <v>114</v>
      </c>
      <c r="AV169" s="10" t="s">
        <v>114</v>
      </c>
      <c r="AW169" s="10" t="s">
        <v>29</v>
      </c>
      <c r="AX169" s="10" t="s">
        <v>71</v>
      </c>
      <c r="AY169" s="157" t="s">
        <v>146</v>
      </c>
    </row>
    <row r="170" spans="2:65" s="11" customFormat="1" ht="16.5" customHeight="1">
      <c r="B170" s="158"/>
      <c r="C170" s="159"/>
      <c r="D170" s="159"/>
      <c r="E170" s="160" t="s">
        <v>5</v>
      </c>
      <c r="F170" s="223" t="s">
        <v>155</v>
      </c>
      <c r="G170" s="224"/>
      <c r="H170" s="224"/>
      <c r="I170" s="224"/>
      <c r="J170" s="159"/>
      <c r="K170" s="161">
        <v>5.5540000000000003</v>
      </c>
      <c r="L170" s="159"/>
      <c r="M170" s="159"/>
      <c r="N170" s="159"/>
      <c r="O170" s="159"/>
      <c r="P170" s="159"/>
      <c r="Q170" s="159"/>
      <c r="R170" s="162"/>
      <c r="T170" s="163"/>
      <c r="U170" s="159"/>
      <c r="V170" s="159"/>
      <c r="W170" s="159"/>
      <c r="X170" s="159"/>
      <c r="Y170" s="159"/>
      <c r="Z170" s="159"/>
      <c r="AA170" s="164"/>
      <c r="AT170" s="165" t="s">
        <v>154</v>
      </c>
      <c r="AU170" s="165" t="s">
        <v>114</v>
      </c>
      <c r="AV170" s="11" t="s">
        <v>151</v>
      </c>
      <c r="AW170" s="11" t="s">
        <v>29</v>
      </c>
      <c r="AX170" s="11" t="s">
        <v>79</v>
      </c>
      <c r="AY170" s="165" t="s">
        <v>146</v>
      </c>
    </row>
    <row r="171" spans="2:65" s="1" customFormat="1" ht="25.5" customHeight="1">
      <c r="B171" s="140"/>
      <c r="C171" s="141" t="s">
        <v>235</v>
      </c>
      <c r="D171" s="141" t="s">
        <v>147</v>
      </c>
      <c r="E171" s="142" t="s">
        <v>225</v>
      </c>
      <c r="F171" s="222" t="s">
        <v>226</v>
      </c>
      <c r="G171" s="222"/>
      <c r="H171" s="222"/>
      <c r="I171" s="222"/>
      <c r="J171" s="143" t="s">
        <v>168</v>
      </c>
      <c r="K171" s="144">
        <v>2.2400000000000002</v>
      </c>
      <c r="L171" s="225"/>
      <c r="M171" s="225"/>
      <c r="N171" s="225">
        <f>ROUND(L171*K171,2)</f>
        <v>0</v>
      </c>
      <c r="O171" s="225"/>
      <c r="P171" s="225"/>
      <c r="Q171" s="225"/>
      <c r="R171" s="145"/>
      <c r="T171" s="146" t="s">
        <v>5</v>
      </c>
      <c r="U171" s="43" t="s">
        <v>36</v>
      </c>
      <c r="V171" s="147">
        <v>0.28599999999999998</v>
      </c>
      <c r="W171" s="147">
        <f>V171*K171</f>
        <v>0.64063999999999999</v>
      </c>
      <c r="X171" s="147">
        <v>0</v>
      </c>
      <c r="Y171" s="147">
        <f>X171*K171</f>
        <v>0</v>
      </c>
      <c r="Z171" s="147">
        <v>0</v>
      </c>
      <c r="AA171" s="148">
        <f>Z171*K171</f>
        <v>0</v>
      </c>
      <c r="AR171" s="21" t="s">
        <v>151</v>
      </c>
      <c r="AT171" s="21" t="s">
        <v>147</v>
      </c>
      <c r="AU171" s="21" t="s">
        <v>114</v>
      </c>
      <c r="AY171" s="21" t="s">
        <v>146</v>
      </c>
      <c r="BE171" s="149">
        <f>IF(U171="základní",N171,0)</f>
        <v>0</v>
      </c>
      <c r="BF171" s="149">
        <f>IF(U171="snížená",N171,0)</f>
        <v>0</v>
      </c>
      <c r="BG171" s="149">
        <f>IF(U171="zákl. přenesená",N171,0)</f>
        <v>0</v>
      </c>
      <c r="BH171" s="149">
        <f>IF(U171="sníž. přenesená",N171,0)</f>
        <v>0</v>
      </c>
      <c r="BI171" s="149">
        <f>IF(U171="nulová",N171,0)</f>
        <v>0</v>
      </c>
      <c r="BJ171" s="21" t="s">
        <v>79</v>
      </c>
      <c r="BK171" s="149">
        <f>ROUND(L171*K171,2)</f>
        <v>0</v>
      </c>
      <c r="BL171" s="21" t="s">
        <v>151</v>
      </c>
      <c r="BM171" s="21" t="s">
        <v>387</v>
      </c>
    </row>
    <row r="172" spans="2:65" s="10" customFormat="1" ht="16.5" customHeight="1">
      <c r="B172" s="150"/>
      <c r="C172" s="151"/>
      <c r="D172" s="151"/>
      <c r="E172" s="152" t="s">
        <v>5</v>
      </c>
      <c r="F172" s="218" t="s">
        <v>388</v>
      </c>
      <c r="G172" s="219"/>
      <c r="H172" s="219"/>
      <c r="I172" s="219"/>
      <c r="J172" s="151"/>
      <c r="K172" s="153">
        <v>2.2400000000000002</v>
      </c>
      <c r="L172" s="151"/>
      <c r="M172" s="151"/>
      <c r="N172" s="151"/>
      <c r="O172" s="151"/>
      <c r="P172" s="151"/>
      <c r="Q172" s="151"/>
      <c r="R172" s="154"/>
      <c r="T172" s="155"/>
      <c r="U172" s="151"/>
      <c r="V172" s="151"/>
      <c r="W172" s="151"/>
      <c r="X172" s="151"/>
      <c r="Y172" s="151"/>
      <c r="Z172" s="151"/>
      <c r="AA172" s="156"/>
      <c r="AT172" s="157" t="s">
        <v>154</v>
      </c>
      <c r="AU172" s="157" t="s">
        <v>114</v>
      </c>
      <c r="AV172" s="10" t="s">
        <v>114</v>
      </c>
      <c r="AW172" s="10" t="s">
        <v>29</v>
      </c>
      <c r="AX172" s="10" t="s">
        <v>71</v>
      </c>
      <c r="AY172" s="157" t="s">
        <v>146</v>
      </c>
    </row>
    <row r="173" spans="2:65" s="11" customFormat="1" ht="16.5" customHeight="1">
      <c r="B173" s="158"/>
      <c r="C173" s="159"/>
      <c r="D173" s="159"/>
      <c r="E173" s="160" t="s">
        <v>5</v>
      </c>
      <c r="F173" s="223" t="s">
        <v>155</v>
      </c>
      <c r="G173" s="224"/>
      <c r="H173" s="224"/>
      <c r="I173" s="224"/>
      <c r="J173" s="159"/>
      <c r="K173" s="161">
        <v>2.2400000000000002</v>
      </c>
      <c r="L173" s="159"/>
      <c r="M173" s="159"/>
      <c r="N173" s="159"/>
      <c r="O173" s="159"/>
      <c r="P173" s="159"/>
      <c r="Q173" s="159"/>
      <c r="R173" s="162"/>
      <c r="T173" s="163"/>
      <c r="U173" s="159"/>
      <c r="V173" s="159"/>
      <c r="W173" s="159"/>
      <c r="X173" s="159"/>
      <c r="Y173" s="159"/>
      <c r="Z173" s="159"/>
      <c r="AA173" s="164"/>
      <c r="AT173" s="165" t="s">
        <v>154</v>
      </c>
      <c r="AU173" s="165" t="s">
        <v>114</v>
      </c>
      <c r="AV173" s="11" t="s">
        <v>151</v>
      </c>
      <c r="AW173" s="11" t="s">
        <v>29</v>
      </c>
      <c r="AX173" s="11" t="s">
        <v>79</v>
      </c>
      <c r="AY173" s="165" t="s">
        <v>146</v>
      </c>
    </row>
    <row r="174" spans="2:65" s="1" customFormat="1" ht="16.5" customHeight="1">
      <c r="B174" s="140"/>
      <c r="C174" s="166" t="s">
        <v>240</v>
      </c>
      <c r="D174" s="166" t="s">
        <v>230</v>
      </c>
      <c r="E174" s="167" t="s">
        <v>231</v>
      </c>
      <c r="F174" s="253" t="s">
        <v>232</v>
      </c>
      <c r="G174" s="253"/>
      <c r="H174" s="253"/>
      <c r="I174" s="253"/>
      <c r="J174" s="168" t="s">
        <v>217</v>
      </c>
      <c r="K174" s="169">
        <v>4.601</v>
      </c>
      <c r="L174" s="252"/>
      <c r="M174" s="252"/>
      <c r="N174" s="252">
        <f>ROUND(L174*K174,2)</f>
        <v>0</v>
      </c>
      <c r="O174" s="225"/>
      <c r="P174" s="225"/>
      <c r="Q174" s="225"/>
      <c r="R174" s="145"/>
      <c r="T174" s="146" t="s">
        <v>5</v>
      </c>
      <c r="U174" s="43" t="s">
        <v>36</v>
      </c>
      <c r="V174" s="147">
        <v>0</v>
      </c>
      <c r="W174" s="147">
        <f>V174*K174</f>
        <v>0</v>
      </c>
      <c r="X174" s="147">
        <v>0</v>
      </c>
      <c r="Y174" s="147">
        <f>X174*K174</f>
        <v>0</v>
      </c>
      <c r="Z174" s="147">
        <v>0</v>
      </c>
      <c r="AA174" s="148">
        <f>Z174*K174</f>
        <v>0</v>
      </c>
      <c r="AR174" s="21" t="s">
        <v>188</v>
      </c>
      <c r="AT174" s="21" t="s">
        <v>230</v>
      </c>
      <c r="AU174" s="21" t="s">
        <v>114</v>
      </c>
      <c r="AY174" s="21" t="s">
        <v>146</v>
      </c>
      <c r="BE174" s="149">
        <f>IF(U174="základní",N174,0)</f>
        <v>0</v>
      </c>
      <c r="BF174" s="149">
        <f>IF(U174="snížená",N174,0)</f>
        <v>0</v>
      </c>
      <c r="BG174" s="149">
        <f>IF(U174="zákl. přenesená",N174,0)</f>
        <v>0</v>
      </c>
      <c r="BH174" s="149">
        <f>IF(U174="sníž. přenesená",N174,0)</f>
        <v>0</v>
      </c>
      <c r="BI174" s="149">
        <f>IF(U174="nulová",N174,0)</f>
        <v>0</v>
      </c>
      <c r="BJ174" s="21" t="s">
        <v>79</v>
      </c>
      <c r="BK174" s="149">
        <f>ROUND(L174*K174,2)</f>
        <v>0</v>
      </c>
      <c r="BL174" s="21" t="s">
        <v>151</v>
      </c>
      <c r="BM174" s="21" t="s">
        <v>389</v>
      </c>
    </row>
    <row r="175" spans="2:65" s="10" customFormat="1" ht="16.5" customHeight="1">
      <c r="B175" s="150"/>
      <c r="C175" s="151"/>
      <c r="D175" s="151"/>
      <c r="E175" s="152" t="s">
        <v>5</v>
      </c>
      <c r="F175" s="218" t="s">
        <v>390</v>
      </c>
      <c r="G175" s="219"/>
      <c r="H175" s="219"/>
      <c r="I175" s="219"/>
      <c r="J175" s="151"/>
      <c r="K175" s="153">
        <v>4.601</v>
      </c>
      <c r="L175" s="151"/>
      <c r="M175" s="151"/>
      <c r="N175" s="151"/>
      <c r="O175" s="151"/>
      <c r="P175" s="151"/>
      <c r="Q175" s="151"/>
      <c r="R175" s="154"/>
      <c r="T175" s="155"/>
      <c r="U175" s="151"/>
      <c r="V175" s="151"/>
      <c r="W175" s="151"/>
      <c r="X175" s="151"/>
      <c r="Y175" s="151"/>
      <c r="Z175" s="151"/>
      <c r="AA175" s="156"/>
      <c r="AT175" s="157" t="s">
        <v>154</v>
      </c>
      <c r="AU175" s="157" t="s">
        <v>114</v>
      </c>
      <c r="AV175" s="10" t="s">
        <v>114</v>
      </c>
      <c r="AW175" s="10" t="s">
        <v>29</v>
      </c>
      <c r="AX175" s="10" t="s">
        <v>71</v>
      </c>
      <c r="AY175" s="157" t="s">
        <v>146</v>
      </c>
    </row>
    <row r="176" spans="2:65" s="11" customFormat="1" ht="16.5" customHeight="1">
      <c r="B176" s="158"/>
      <c r="C176" s="159"/>
      <c r="D176" s="159"/>
      <c r="E176" s="160" t="s">
        <v>5</v>
      </c>
      <c r="F176" s="223" t="s">
        <v>155</v>
      </c>
      <c r="G176" s="224"/>
      <c r="H176" s="224"/>
      <c r="I176" s="224"/>
      <c r="J176" s="159"/>
      <c r="K176" s="161">
        <v>4.601</v>
      </c>
      <c r="L176" s="159"/>
      <c r="M176" s="159"/>
      <c r="N176" s="159"/>
      <c r="O176" s="159"/>
      <c r="P176" s="159"/>
      <c r="Q176" s="159"/>
      <c r="R176" s="162"/>
      <c r="T176" s="163"/>
      <c r="U176" s="159"/>
      <c r="V176" s="159"/>
      <c r="W176" s="159"/>
      <c r="X176" s="159"/>
      <c r="Y176" s="159"/>
      <c r="Z176" s="159"/>
      <c r="AA176" s="164"/>
      <c r="AT176" s="165" t="s">
        <v>154</v>
      </c>
      <c r="AU176" s="165" t="s">
        <v>114</v>
      </c>
      <c r="AV176" s="11" t="s">
        <v>151</v>
      </c>
      <c r="AW176" s="11" t="s">
        <v>29</v>
      </c>
      <c r="AX176" s="11" t="s">
        <v>79</v>
      </c>
      <c r="AY176" s="165" t="s">
        <v>146</v>
      </c>
    </row>
    <row r="177" spans="2:65" s="1" customFormat="1" ht="38.25" customHeight="1">
      <c r="B177" s="140"/>
      <c r="C177" s="141" t="s">
        <v>244</v>
      </c>
      <c r="D177" s="141" t="s">
        <v>147</v>
      </c>
      <c r="E177" s="142" t="s">
        <v>236</v>
      </c>
      <c r="F177" s="222" t="s">
        <v>237</v>
      </c>
      <c r="G177" s="222"/>
      <c r="H177" s="222"/>
      <c r="I177" s="222"/>
      <c r="J177" s="143" t="s">
        <v>185</v>
      </c>
      <c r="K177" s="144">
        <v>15.46</v>
      </c>
      <c r="L177" s="225"/>
      <c r="M177" s="225"/>
      <c r="N177" s="225">
        <f>ROUND(L177*K177,2)</f>
        <v>0</v>
      </c>
      <c r="O177" s="225"/>
      <c r="P177" s="225"/>
      <c r="Q177" s="225"/>
      <c r="R177" s="145"/>
      <c r="T177" s="146" t="s">
        <v>5</v>
      </c>
      <c r="U177" s="43" t="s">
        <v>36</v>
      </c>
      <c r="V177" s="147">
        <v>0.254</v>
      </c>
      <c r="W177" s="147">
        <f>V177*K177</f>
        <v>3.9268400000000003</v>
      </c>
      <c r="X177" s="147">
        <v>0</v>
      </c>
      <c r="Y177" s="147">
        <f>X177*K177</f>
        <v>0</v>
      </c>
      <c r="Z177" s="147">
        <v>0</v>
      </c>
      <c r="AA177" s="148">
        <f>Z177*K177</f>
        <v>0</v>
      </c>
      <c r="AR177" s="21" t="s">
        <v>151</v>
      </c>
      <c r="AT177" s="21" t="s">
        <v>147</v>
      </c>
      <c r="AU177" s="21" t="s">
        <v>114</v>
      </c>
      <c r="AY177" s="21" t="s">
        <v>146</v>
      </c>
      <c r="BE177" s="149">
        <f>IF(U177="základní",N177,0)</f>
        <v>0</v>
      </c>
      <c r="BF177" s="149">
        <f>IF(U177="snížená",N177,0)</f>
        <v>0</v>
      </c>
      <c r="BG177" s="149">
        <f>IF(U177="zákl. přenesená",N177,0)</f>
        <v>0</v>
      </c>
      <c r="BH177" s="149">
        <f>IF(U177="sníž. přenesená",N177,0)</f>
        <v>0</v>
      </c>
      <c r="BI177" s="149">
        <f>IF(U177="nulová",N177,0)</f>
        <v>0</v>
      </c>
      <c r="BJ177" s="21" t="s">
        <v>79</v>
      </c>
      <c r="BK177" s="149">
        <f>ROUND(L177*K177,2)</f>
        <v>0</v>
      </c>
      <c r="BL177" s="21" t="s">
        <v>151</v>
      </c>
      <c r="BM177" s="21" t="s">
        <v>391</v>
      </c>
    </row>
    <row r="178" spans="2:65" s="10" customFormat="1" ht="16.5" customHeight="1">
      <c r="B178" s="150"/>
      <c r="C178" s="151"/>
      <c r="D178" s="151"/>
      <c r="E178" s="152" t="s">
        <v>5</v>
      </c>
      <c r="F178" s="218" t="s">
        <v>392</v>
      </c>
      <c r="G178" s="219"/>
      <c r="H178" s="219"/>
      <c r="I178" s="219"/>
      <c r="J178" s="151"/>
      <c r="K178" s="153">
        <v>15.46</v>
      </c>
      <c r="L178" s="151"/>
      <c r="M178" s="151"/>
      <c r="N178" s="151"/>
      <c r="O178" s="151"/>
      <c r="P178" s="151"/>
      <c r="Q178" s="151"/>
      <c r="R178" s="154"/>
      <c r="T178" s="155"/>
      <c r="U178" s="151"/>
      <c r="V178" s="151"/>
      <c r="W178" s="151"/>
      <c r="X178" s="151"/>
      <c r="Y178" s="151"/>
      <c r="Z178" s="151"/>
      <c r="AA178" s="156"/>
      <c r="AT178" s="157" t="s">
        <v>154</v>
      </c>
      <c r="AU178" s="157" t="s">
        <v>114</v>
      </c>
      <c r="AV178" s="10" t="s">
        <v>114</v>
      </c>
      <c r="AW178" s="10" t="s">
        <v>29</v>
      </c>
      <c r="AX178" s="10" t="s">
        <v>71</v>
      </c>
      <c r="AY178" s="157" t="s">
        <v>146</v>
      </c>
    </row>
    <row r="179" spans="2:65" s="11" customFormat="1" ht="16.5" customHeight="1">
      <c r="B179" s="158"/>
      <c r="C179" s="159"/>
      <c r="D179" s="159"/>
      <c r="E179" s="160" t="s">
        <v>5</v>
      </c>
      <c r="F179" s="223" t="s">
        <v>155</v>
      </c>
      <c r="G179" s="224"/>
      <c r="H179" s="224"/>
      <c r="I179" s="224"/>
      <c r="J179" s="159"/>
      <c r="K179" s="161">
        <v>15.46</v>
      </c>
      <c r="L179" s="159"/>
      <c r="M179" s="159"/>
      <c r="N179" s="159"/>
      <c r="O179" s="159"/>
      <c r="P179" s="159"/>
      <c r="Q179" s="159"/>
      <c r="R179" s="162"/>
      <c r="T179" s="163"/>
      <c r="U179" s="159"/>
      <c r="V179" s="159"/>
      <c r="W179" s="159"/>
      <c r="X179" s="159"/>
      <c r="Y179" s="159"/>
      <c r="Z179" s="159"/>
      <c r="AA179" s="164"/>
      <c r="AT179" s="165" t="s">
        <v>154</v>
      </c>
      <c r="AU179" s="165" t="s">
        <v>114</v>
      </c>
      <c r="AV179" s="11" t="s">
        <v>151</v>
      </c>
      <c r="AW179" s="11" t="s">
        <v>29</v>
      </c>
      <c r="AX179" s="11" t="s">
        <v>79</v>
      </c>
      <c r="AY179" s="165" t="s">
        <v>146</v>
      </c>
    </row>
    <row r="180" spans="2:65" s="1" customFormat="1" ht="38.25" customHeight="1">
      <c r="B180" s="140"/>
      <c r="C180" s="141" t="s">
        <v>249</v>
      </c>
      <c r="D180" s="141" t="s">
        <v>147</v>
      </c>
      <c r="E180" s="142" t="s">
        <v>241</v>
      </c>
      <c r="F180" s="222" t="s">
        <v>242</v>
      </c>
      <c r="G180" s="222"/>
      <c r="H180" s="222"/>
      <c r="I180" s="222"/>
      <c r="J180" s="143" t="s">
        <v>185</v>
      </c>
      <c r="K180" s="144">
        <v>15.46</v>
      </c>
      <c r="L180" s="225"/>
      <c r="M180" s="225"/>
      <c r="N180" s="225">
        <f>ROUND(L180*K180,2)</f>
        <v>0</v>
      </c>
      <c r="O180" s="225"/>
      <c r="P180" s="225"/>
      <c r="Q180" s="225"/>
      <c r="R180" s="145"/>
      <c r="T180" s="146" t="s">
        <v>5</v>
      </c>
      <c r="U180" s="43" t="s">
        <v>36</v>
      </c>
      <c r="V180" s="147">
        <v>7.0000000000000001E-3</v>
      </c>
      <c r="W180" s="147">
        <f>V180*K180</f>
        <v>0.10822000000000001</v>
      </c>
      <c r="X180" s="147">
        <v>0</v>
      </c>
      <c r="Y180" s="147">
        <f>X180*K180</f>
        <v>0</v>
      </c>
      <c r="Z180" s="147">
        <v>0</v>
      </c>
      <c r="AA180" s="148">
        <f>Z180*K180</f>
        <v>0</v>
      </c>
      <c r="AR180" s="21" t="s">
        <v>151</v>
      </c>
      <c r="AT180" s="21" t="s">
        <v>147</v>
      </c>
      <c r="AU180" s="21" t="s">
        <v>114</v>
      </c>
      <c r="AY180" s="21" t="s">
        <v>146</v>
      </c>
      <c r="BE180" s="149">
        <f>IF(U180="základní",N180,0)</f>
        <v>0</v>
      </c>
      <c r="BF180" s="149">
        <f>IF(U180="snížená",N180,0)</f>
        <v>0</v>
      </c>
      <c r="BG180" s="149">
        <f>IF(U180="zákl. přenesená",N180,0)</f>
        <v>0</v>
      </c>
      <c r="BH180" s="149">
        <f>IF(U180="sníž. přenesená",N180,0)</f>
        <v>0</v>
      </c>
      <c r="BI180" s="149">
        <f>IF(U180="nulová",N180,0)</f>
        <v>0</v>
      </c>
      <c r="BJ180" s="21" t="s">
        <v>79</v>
      </c>
      <c r="BK180" s="149">
        <f>ROUND(L180*K180,2)</f>
        <v>0</v>
      </c>
      <c r="BL180" s="21" t="s">
        <v>151</v>
      </c>
      <c r="BM180" s="21" t="s">
        <v>393</v>
      </c>
    </row>
    <row r="181" spans="2:65" s="10" customFormat="1" ht="16.5" customHeight="1">
      <c r="B181" s="150"/>
      <c r="C181" s="151"/>
      <c r="D181" s="151"/>
      <c r="E181" s="152" t="s">
        <v>5</v>
      </c>
      <c r="F181" s="218" t="s">
        <v>392</v>
      </c>
      <c r="G181" s="219"/>
      <c r="H181" s="219"/>
      <c r="I181" s="219"/>
      <c r="J181" s="151"/>
      <c r="K181" s="153">
        <v>15.46</v>
      </c>
      <c r="L181" s="151"/>
      <c r="M181" s="151"/>
      <c r="N181" s="151"/>
      <c r="O181" s="151"/>
      <c r="P181" s="151"/>
      <c r="Q181" s="151"/>
      <c r="R181" s="154"/>
      <c r="T181" s="155"/>
      <c r="U181" s="151"/>
      <c r="V181" s="151"/>
      <c r="W181" s="151"/>
      <c r="X181" s="151"/>
      <c r="Y181" s="151"/>
      <c r="Z181" s="151"/>
      <c r="AA181" s="156"/>
      <c r="AT181" s="157" t="s">
        <v>154</v>
      </c>
      <c r="AU181" s="157" t="s">
        <v>114</v>
      </c>
      <c r="AV181" s="10" t="s">
        <v>114</v>
      </c>
      <c r="AW181" s="10" t="s">
        <v>29</v>
      </c>
      <c r="AX181" s="10" t="s">
        <v>71</v>
      </c>
      <c r="AY181" s="157" t="s">
        <v>146</v>
      </c>
    </row>
    <row r="182" spans="2:65" s="11" customFormat="1" ht="16.5" customHeight="1">
      <c r="B182" s="158"/>
      <c r="C182" s="159"/>
      <c r="D182" s="159"/>
      <c r="E182" s="160" t="s">
        <v>5</v>
      </c>
      <c r="F182" s="223" t="s">
        <v>155</v>
      </c>
      <c r="G182" s="224"/>
      <c r="H182" s="224"/>
      <c r="I182" s="224"/>
      <c r="J182" s="159"/>
      <c r="K182" s="161">
        <v>15.46</v>
      </c>
      <c r="L182" s="159"/>
      <c r="M182" s="159"/>
      <c r="N182" s="159"/>
      <c r="O182" s="159"/>
      <c r="P182" s="159"/>
      <c r="Q182" s="159"/>
      <c r="R182" s="162"/>
      <c r="T182" s="163"/>
      <c r="U182" s="159"/>
      <c r="V182" s="159"/>
      <c r="W182" s="159"/>
      <c r="X182" s="159"/>
      <c r="Y182" s="159"/>
      <c r="Z182" s="159"/>
      <c r="AA182" s="164"/>
      <c r="AT182" s="165" t="s">
        <v>154</v>
      </c>
      <c r="AU182" s="165" t="s">
        <v>114</v>
      </c>
      <c r="AV182" s="11" t="s">
        <v>151</v>
      </c>
      <c r="AW182" s="11" t="s">
        <v>29</v>
      </c>
      <c r="AX182" s="11" t="s">
        <v>79</v>
      </c>
      <c r="AY182" s="165" t="s">
        <v>146</v>
      </c>
    </row>
    <row r="183" spans="2:65" s="1" customFormat="1" ht="25.5" customHeight="1">
      <c r="B183" s="140"/>
      <c r="C183" s="166" t="s">
        <v>10</v>
      </c>
      <c r="D183" s="166" t="s">
        <v>230</v>
      </c>
      <c r="E183" s="167" t="s">
        <v>245</v>
      </c>
      <c r="F183" s="253" t="s">
        <v>246</v>
      </c>
      <c r="G183" s="253"/>
      <c r="H183" s="253"/>
      <c r="I183" s="253"/>
      <c r="J183" s="168" t="s">
        <v>247</v>
      </c>
      <c r="K183" s="169">
        <v>0.23100000000000001</v>
      </c>
      <c r="L183" s="252"/>
      <c r="M183" s="252"/>
      <c r="N183" s="252">
        <f>ROUND(L183*K183,2)</f>
        <v>0</v>
      </c>
      <c r="O183" s="225"/>
      <c r="P183" s="225"/>
      <c r="Q183" s="225"/>
      <c r="R183" s="145"/>
      <c r="T183" s="146" t="s">
        <v>5</v>
      </c>
      <c r="U183" s="43" t="s">
        <v>36</v>
      </c>
      <c r="V183" s="147">
        <v>0</v>
      </c>
      <c r="W183" s="147">
        <f>V183*K183</f>
        <v>0</v>
      </c>
      <c r="X183" s="147">
        <v>1E-3</v>
      </c>
      <c r="Y183" s="147">
        <f>X183*K183</f>
        <v>2.31E-4</v>
      </c>
      <c r="Z183" s="147">
        <v>0</v>
      </c>
      <c r="AA183" s="148">
        <f>Z183*K183</f>
        <v>0</v>
      </c>
      <c r="AR183" s="21" t="s">
        <v>188</v>
      </c>
      <c r="AT183" s="21" t="s">
        <v>230</v>
      </c>
      <c r="AU183" s="21" t="s">
        <v>114</v>
      </c>
      <c r="AY183" s="21" t="s">
        <v>146</v>
      </c>
      <c r="BE183" s="149">
        <f>IF(U183="základní",N183,0)</f>
        <v>0</v>
      </c>
      <c r="BF183" s="149">
        <f>IF(U183="snížená",N183,0)</f>
        <v>0</v>
      </c>
      <c r="BG183" s="149">
        <f>IF(U183="zákl. přenesená",N183,0)</f>
        <v>0</v>
      </c>
      <c r="BH183" s="149">
        <f>IF(U183="sníž. přenesená",N183,0)</f>
        <v>0</v>
      </c>
      <c r="BI183" s="149">
        <f>IF(U183="nulová",N183,0)</f>
        <v>0</v>
      </c>
      <c r="BJ183" s="21" t="s">
        <v>79</v>
      </c>
      <c r="BK183" s="149">
        <f>ROUND(L183*K183,2)</f>
        <v>0</v>
      </c>
      <c r="BL183" s="21" t="s">
        <v>151</v>
      </c>
      <c r="BM183" s="21" t="s">
        <v>394</v>
      </c>
    </row>
    <row r="184" spans="2:65" s="1" customFormat="1" ht="25.5" customHeight="1">
      <c r="B184" s="140"/>
      <c r="C184" s="141" t="s">
        <v>256</v>
      </c>
      <c r="D184" s="141" t="s">
        <v>147</v>
      </c>
      <c r="E184" s="142" t="s">
        <v>395</v>
      </c>
      <c r="F184" s="222" t="s">
        <v>396</v>
      </c>
      <c r="G184" s="222"/>
      <c r="H184" s="222"/>
      <c r="I184" s="222"/>
      <c r="J184" s="143" t="s">
        <v>185</v>
      </c>
      <c r="K184" s="144">
        <v>16.66</v>
      </c>
      <c r="L184" s="225"/>
      <c r="M184" s="225"/>
      <c r="N184" s="225">
        <f>ROUND(L184*K184,2)</f>
        <v>0</v>
      </c>
      <c r="O184" s="225"/>
      <c r="P184" s="225"/>
      <c r="Q184" s="225"/>
      <c r="R184" s="145"/>
      <c r="T184" s="146" t="s">
        <v>5</v>
      </c>
      <c r="U184" s="43" t="s">
        <v>36</v>
      </c>
      <c r="V184" s="147">
        <v>1.2E-2</v>
      </c>
      <c r="W184" s="147">
        <f>V184*K184</f>
        <v>0.19992000000000001</v>
      </c>
      <c r="X184" s="147">
        <v>0</v>
      </c>
      <c r="Y184" s="147">
        <f>X184*K184</f>
        <v>0</v>
      </c>
      <c r="Z184" s="147">
        <v>0</v>
      </c>
      <c r="AA184" s="148">
        <f>Z184*K184</f>
        <v>0</v>
      </c>
      <c r="AR184" s="21" t="s">
        <v>151</v>
      </c>
      <c r="AT184" s="21" t="s">
        <v>147</v>
      </c>
      <c r="AU184" s="21" t="s">
        <v>114</v>
      </c>
      <c r="AY184" s="21" t="s">
        <v>146</v>
      </c>
      <c r="BE184" s="149">
        <f>IF(U184="základní",N184,0)</f>
        <v>0</v>
      </c>
      <c r="BF184" s="149">
        <f>IF(U184="snížená",N184,0)</f>
        <v>0</v>
      </c>
      <c r="BG184" s="149">
        <f>IF(U184="zákl. přenesená",N184,0)</f>
        <v>0</v>
      </c>
      <c r="BH184" s="149">
        <f>IF(U184="sníž. přenesená",N184,0)</f>
        <v>0</v>
      </c>
      <c r="BI184" s="149">
        <f>IF(U184="nulová",N184,0)</f>
        <v>0</v>
      </c>
      <c r="BJ184" s="21" t="s">
        <v>79</v>
      </c>
      <c r="BK184" s="149">
        <f>ROUND(L184*K184,2)</f>
        <v>0</v>
      </c>
      <c r="BL184" s="21" t="s">
        <v>151</v>
      </c>
      <c r="BM184" s="21" t="s">
        <v>397</v>
      </c>
    </row>
    <row r="185" spans="2:65" s="10" customFormat="1" ht="16.5" customHeight="1">
      <c r="B185" s="150"/>
      <c r="C185" s="151"/>
      <c r="D185" s="151"/>
      <c r="E185" s="152" t="s">
        <v>5</v>
      </c>
      <c r="F185" s="218" t="s">
        <v>398</v>
      </c>
      <c r="G185" s="219"/>
      <c r="H185" s="219"/>
      <c r="I185" s="219"/>
      <c r="J185" s="151"/>
      <c r="K185" s="153">
        <v>16.66</v>
      </c>
      <c r="L185" s="151"/>
      <c r="M185" s="151"/>
      <c r="N185" s="151"/>
      <c r="O185" s="151"/>
      <c r="P185" s="151"/>
      <c r="Q185" s="151"/>
      <c r="R185" s="154"/>
      <c r="T185" s="155"/>
      <c r="U185" s="151"/>
      <c r="V185" s="151"/>
      <c r="W185" s="151"/>
      <c r="X185" s="151"/>
      <c r="Y185" s="151"/>
      <c r="Z185" s="151"/>
      <c r="AA185" s="156"/>
      <c r="AT185" s="157" t="s">
        <v>154</v>
      </c>
      <c r="AU185" s="157" t="s">
        <v>114</v>
      </c>
      <c r="AV185" s="10" t="s">
        <v>114</v>
      </c>
      <c r="AW185" s="10" t="s">
        <v>29</v>
      </c>
      <c r="AX185" s="10" t="s">
        <v>71</v>
      </c>
      <c r="AY185" s="157" t="s">
        <v>146</v>
      </c>
    </row>
    <row r="186" spans="2:65" s="11" customFormat="1" ht="16.5" customHeight="1">
      <c r="B186" s="158"/>
      <c r="C186" s="159"/>
      <c r="D186" s="159"/>
      <c r="E186" s="160" t="s">
        <v>5</v>
      </c>
      <c r="F186" s="223" t="s">
        <v>155</v>
      </c>
      <c r="G186" s="224"/>
      <c r="H186" s="224"/>
      <c r="I186" s="224"/>
      <c r="J186" s="159"/>
      <c r="K186" s="161">
        <v>16.66</v>
      </c>
      <c r="L186" s="159"/>
      <c r="M186" s="159"/>
      <c r="N186" s="159"/>
      <c r="O186" s="159"/>
      <c r="P186" s="159"/>
      <c r="Q186" s="159"/>
      <c r="R186" s="162"/>
      <c r="T186" s="163"/>
      <c r="U186" s="159"/>
      <c r="V186" s="159"/>
      <c r="W186" s="159"/>
      <c r="X186" s="159"/>
      <c r="Y186" s="159"/>
      <c r="Z186" s="159"/>
      <c r="AA186" s="164"/>
      <c r="AT186" s="165" t="s">
        <v>154</v>
      </c>
      <c r="AU186" s="165" t="s">
        <v>114</v>
      </c>
      <c r="AV186" s="11" t="s">
        <v>151</v>
      </c>
      <c r="AW186" s="11" t="s">
        <v>29</v>
      </c>
      <c r="AX186" s="11" t="s">
        <v>79</v>
      </c>
      <c r="AY186" s="165" t="s">
        <v>146</v>
      </c>
    </row>
    <row r="187" spans="2:65" s="1" customFormat="1" ht="25.5" customHeight="1">
      <c r="B187" s="140"/>
      <c r="C187" s="166" t="s">
        <v>261</v>
      </c>
      <c r="D187" s="166" t="s">
        <v>230</v>
      </c>
      <c r="E187" s="167" t="s">
        <v>399</v>
      </c>
      <c r="F187" s="253" t="s">
        <v>400</v>
      </c>
      <c r="G187" s="253"/>
      <c r="H187" s="253"/>
      <c r="I187" s="253"/>
      <c r="J187" s="168" t="s">
        <v>247</v>
      </c>
      <c r="K187" s="169">
        <v>0.25</v>
      </c>
      <c r="L187" s="252"/>
      <c r="M187" s="252"/>
      <c r="N187" s="252">
        <f>ROUND(L187*K187,2)</f>
        <v>0</v>
      </c>
      <c r="O187" s="225"/>
      <c r="P187" s="225"/>
      <c r="Q187" s="225"/>
      <c r="R187" s="145"/>
      <c r="T187" s="146" t="s">
        <v>5</v>
      </c>
      <c r="U187" s="43" t="s">
        <v>36</v>
      </c>
      <c r="V187" s="147">
        <v>0</v>
      </c>
      <c r="W187" s="147">
        <f>V187*K187</f>
        <v>0</v>
      </c>
      <c r="X187" s="147">
        <v>1E-3</v>
      </c>
      <c r="Y187" s="147">
        <f>X187*K187</f>
        <v>2.5000000000000001E-4</v>
      </c>
      <c r="Z187" s="147">
        <v>0</v>
      </c>
      <c r="AA187" s="148">
        <f>Z187*K187</f>
        <v>0</v>
      </c>
      <c r="AR187" s="21" t="s">
        <v>188</v>
      </c>
      <c r="AT187" s="21" t="s">
        <v>230</v>
      </c>
      <c r="AU187" s="21" t="s">
        <v>114</v>
      </c>
      <c r="AY187" s="21" t="s">
        <v>146</v>
      </c>
      <c r="BE187" s="149">
        <f>IF(U187="základní",N187,0)</f>
        <v>0</v>
      </c>
      <c r="BF187" s="149">
        <f>IF(U187="snížená",N187,0)</f>
        <v>0</v>
      </c>
      <c r="BG187" s="149">
        <f>IF(U187="zákl. přenesená",N187,0)</f>
        <v>0</v>
      </c>
      <c r="BH187" s="149">
        <f>IF(U187="sníž. přenesená",N187,0)</f>
        <v>0</v>
      </c>
      <c r="BI187" s="149">
        <f>IF(U187="nulová",N187,0)</f>
        <v>0</v>
      </c>
      <c r="BJ187" s="21" t="s">
        <v>79</v>
      </c>
      <c r="BK187" s="149">
        <f>ROUND(L187*K187,2)</f>
        <v>0</v>
      </c>
      <c r="BL187" s="21" t="s">
        <v>151</v>
      </c>
      <c r="BM187" s="21" t="s">
        <v>401</v>
      </c>
    </row>
    <row r="188" spans="2:65" s="1" customFormat="1" ht="16.5" customHeight="1">
      <c r="B188" s="140"/>
      <c r="C188" s="141" t="s">
        <v>266</v>
      </c>
      <c r="D188" s="141" t="s">
        <v>147</v>
      </c>
      <c r="E188" s="142" t="s">
        <v>402</v>
      </c>
      <c r="F188" s="222" t="s">
        <v>403</v>
      </c>
      <c r="G188" s="222"/>
      <c r="H188" s="222"/>
      <c r="I188" s="222"/>
      <c r="J188" s="143" t="s">
        <v>185</v>
      </c>
      <c r="K188" s="144">
        <v>16.66</v>
      </c>
      <c r="L188" s="225"/>
      <c r="M188" s="225"/>
      <c r="N188" s="225">
        <f>ROUND(L188*K188,2)</f>
        <v>0</v>
      </c>
      <c r="O188" s="225"/>
      <c r="P188" s="225"/>
      <c r="Q188" s="225"/>
      <c r="R188" s="145"/>
      <c r="T188" s="146" t="s">
        <v>5</v>
      </c>
      <c r="U188" s="43" t="s">
        <v>36</v>
      </c>
      <c r="V188" s="147">
        <v>0.107</v>
      </c>
      <c r="W188" s="147">
        <f>V188*K188</f>
        <v>1.7826199999999999</v>
      </c>
      <c r="X188" s="147">
        <v>0</v>
      </c>
      <c r="Y188" s="147">
        <f>X188*K188</f>
        <v>0</v>
      </c>
      <c r="Z188" s="147">
        <v>0</v>
      </c>
      <c r="AA188" s="148">
        <f>Z188*K188</f>
        <v>0</v>
      </c>
      <c r="AR188" s="21" t="s">
        <v>151</v>
      </c>
      <c r="AT188" s="21" t="s">
        <v>147</v>
      </c>
      <c r="AU188" s="21" t="s">
        <v>114</v>
      </c>
      <c r="AY188" s="21" t="s">
        <v>146</v>
      </c>
      <c r="BE188" s="149">
        <f>IF(U188="základní",N188,0)</f>
        <v>0</v>
      </c>
      <c r="BF188" s="149">
        <f>IF(U188="snížená",N188,0)</f>
        <v>0</v>
      </c>
      <c r="BG188" s="149">
        <f>IF(U188="zákl. přenesená",N188,0)</f>
        <v>0</v>
      </c>
      <c r="BH188" s="149">
        <f>IF(U188="sníž. přenesená",N188,0)</f>
        <v>0</v>
      </c>
      <c r="BI188" s="149">
        <f>IF(U188="nulová",N188,0)</f>
        <v>0</v>
      </c>
      <c r="BJ188" s="21" t="s">
        <v>79</v>
      </c>
      <c r="BK188" s="149">
        <f>ROUND(L188*K188,2)</f>
        <v>0</v>
      </c>
      <c r="BL188" s="21" t="s">
        <v>151</v>
      </c>
      <c r="BM188" s="21" t="s">
        <v>404</v>
      </c>
    </row>
    <row r="189" spans="2:65" s="10" customFormat="1" ht="16.5" customHeight="1">
      <c r="B189" s="150"/>
      <c r="C189" s="151"/>
      <c r="D189" s="151"/>
      <c r="E189" s="152" t="s">
        <v>5</v>
      </c>
      <c r="F189" s="218" t="s">
        <v>398</v>
      </c>
      <c r="G189" s="219"/>
      <c r="H189" s="219"/>
      <c r="I189" s="219"/>
      <c r="J189" s="151"/>
      <c r="K189" s="153">
        <v>16.66</v>
      </c>
      <c r="L189" s="151"/>
      <c r="M189" s="151"/>
      <c r="N189" s="151"/>
      <c r="O189" s="151"/>
      <c r="P189" s="151"/>
      <c r="Q189" s="151"/>
      <c r="R189" s="154"/>
      <c r="T189" s="155"/>
      <c r="U189" s="151"/>
      <c r="V189" s="151"/>
      <c r="W189" s="151"/>
      <c r="X189" s="151"/>
      <c r="Y189" s="151"/>
      <c r="Z189" s="151"/>
      <c r="AA189" s="156"/>
      <c r="AT189" s="157" t="s">
        <v>154</v>
      </c>
      <c r="AU189" s="157" t="s">
        <v>114</v>
      </c>
      <c r="AV189" s="10" t="s">
        <v>114</v>
      </c>
      <c r="AW189" s="10" t="s">
        <v>29</v>
      </c>
      <c r="AX189" s="10" t="s">
        <v>71</v>
      </c>
      <c r="AY189" s="157" t="s">
        <v>146</v>
      </c>
    </row>
    <row r="190" spans="2:65" s="11" customFormat="1" ht="16.5" customHeight="1">
      <c r="B190" s="158"/>
      <c r="C190" s="159"/>
      <c r="D190" s="159"/>
      <c r="E190" s="160" t="s">
        <v>5</v>
      </c>
      <c r="F190" s="223" t="s">
        <v>155</v>
      </c>
      <c r="G190" s="224"/>
      <c r="H190" s="224"/>
      <c r="I190" s="224"/>
      <c r="J190" s="159"/>
      <c r="K190" s="161">
        <v>16.66</v>
      </c>
      <c r="L190" s="159"/>
      <c r="M190" s="159"/>
      <c r="N190" s="159"/>
      <c r="O190" s="159"/>
      <c r="P190" s="159"/>
      <c r="Q190" s="159"/>
      <c r="R190" s="162"/>
      <c r="T190" s="163"/>
      <c r="U190" s="159"/>
      <c r="V190" s="159"/>
      <c r="W190" s="159"/>
      <c r="X190" s="159"/>
      <c r="Y190" s="159"/>
      <c r="Z190" s="159"/>
      <c r="AA190" s="164"/>
      <c r="AT190" s="165" t="s">
        <v>154</v>
      </c>
      <c r="AU190" s="165" t="s">
        <v>114</v>
      </c>
      <c r="AV190" s="11" t="s">
        <v>151</v>
      </c>
      <c r="AW190" s="11" t="s">
        <v>29</v>
      </c>
      <c r="AX190" s="11" t="s">
        <v>79</v>
      </c>
      <c r="AY190" s="165" t="s">
        <v>146</v>
      </c>
    </row>
    <row r="191" spans="2:65" s="1" customFormat="1" ht="38.25" customHeight="1">
      <c r="B191" s="140"/>
      <c r="C191" s="141" t="s">
        <v>271</v>
      </c>
      <c r="D191" s="141" t="s">
        <v>147</v>
      </c>
      <c r="E191" s="142" t="s">
        <v>405</v>
      </c>
      <c r="F191" s="222" t="s">
        <v>406</v>
      </c>
      <c r="G191" s="222"/>
      <c r="H191" s="222"/>
      <c r="I191" s="222"/>
      <c r="J191" s="143" t="s">
        <v>185</v>
      </c>
      <c r="K191" s="144">
        <v>16.66</v>
      </c>
      <c r="L191" s="225"/>
      <c r="M191" s="225"/>
      <c r="N191" s="225">
        <f>ROUND(L191*K191,2)</f>
        <v>0</v>
      </c>
      <c r="O191" s="225"/>
      <c r="P191" s="225"/>
      <c r="Q191" s="225"/>
      <c r="R191" s="145"/>
      <c r="T191" s="146" t="s">
        <v>5</v>
      </c>
      <c r="U191" s="43" t="s">
        <v>36</v>
      </c>
      <c r="V191" s="147">
        <v>0.34200000000000003</v>
      </c>
      <c r="W191" s="147">
        <f>V191*K191</f>
        <v>5.6977200000000003</v>
      </c>
      <c r="X191" s="147">
        <v>0</v>
      </c>
      <c r="Y191" s="147">
        <f>X191*K191</f>
        <v>0</v>
      </c>
      <c r="Z191" s="147">
        <v>0</v>
      </c>
      <c r="AA191" s="148">
        <f>Z191*K191</f>
        <v>0</v>
      </c>
      <c r="AR191" s="21" t="s">
        <v>151</v>
      </c>
      <c r="AT191" s="21" t="s">
        <v>147</v>
      </c>
      <c r="AU191" s="21" t="s">
        <v>114</v>
      </c>
      <c r="AY191" s="21" t="s">
        <v>146</v>
      </c>
      <c r="BE191" s="149">
        <f>IF(U191="základní",N191,0)</f>
        <v>0</v>
      </c>
      <c r="BF191" s="149">
        <f>IF(U191="snížená",N191,0)</f>
        <v>0</v>
      </c>
      <c r="BG191" s="149">
        <f>IF(U191="zákl. přenesená",N191,0)</f>
        <v>0</v>
      </c>
      <c r="BH191" s="149">
        <f>IF(U191="sníž. přenesená",N191,0)</f>
        <v>0</v>
      </c>
      <c r="BI191" s="149">
        <f>IF(U191="nulová",N191,0)</f>
        <v>0</v>
      </c>
      <c r="BJ191" s="21" t="s">
        <v>79</v>
      </c>
      <c r="BK191" s="149">
        <f>ROUND(L191*K191,2)</f>
        <v>0</v>
      </c>
      <c r="BL191" s="21" t="s">
        <v>151</v>
      </c>
      <c r="BM191" s="21" t="s">
        <v>407</v>
      </c>
    </row>
    <row r="192" spans="2:65" s="10" customFormat="1" ht="16.5" customHeight="1">
      <c r="B192" s="150"/>
      <c r="C192" s="151"/>
      <c r="D192" s="151"/>
      <c r="E192" s="152" t="s">
        <v>5</v>
      </c>
      <c r="F192" s="218" t="s">
        <v>398</v>
      </c>
      <c r="G192" s="219"/>
      <c r="H192" s="219"/>
      <c r="I192" s="219"/>
      <c r="J192" s="151"/>
      <c r="K192" s="153">
        <v>16.66</v>
      </c>
      <c r="L192" s="151"/>
      <c r="M192" s="151"/>
      <c r="N192" s="151"/>
      <c r="O192" s="151"/>
      <c r="P192" s="151"/>
      <c r="Q192" s="151"/>
      <c r="R192" s="154"/>
      <c r="T192" s="155"/>
      <c r="U192" s="151"/>
      <c r="V192" s="151"/>
      <c r="W192" s="151"/>
      <c r="X192" s="151"/>
      <c r="Y192" s="151"/>
      <c r="Z192" s="151"/>
      <c r="AA192" s="156"/>
      <c r="AT192" s="157" t="s">
        <v>154</v>
      </c>
      <c r="AU192" s="157" t="s">
        <v>114</v>
      </c>
      <c r="AV192" s="10" t="s">
        <v>114</v>
      </c>
      <c r="AW192" s="10" t="s">
        <v>29</v>
      </c>
      <c r="AX192" s="10" t="s">
        <v>71</v>
      </c>
      <c r="AY192" s="157" t="s">
        <v>146</v>
      </c>
    </row>
    <row r="193" spans="2:65" s="11" customFormat="1" ht="16.5" customHeight="1">
      <c r="B193" s="158"/>
      <c r="C193" s="159"/>
      <c r="D193" s="159"/>
      <c r="E193" s="160" t="s">
        <v>5</v>
      </c>
      <c r="F193" s="223" t="s">
        <v>155</v>
      </c>
      <c r="G193" s="224"/>
      <c r="H193" s="224"/>
      <c r="I193" s="224"/>
      <c r="J193" s="159"/>
      <c r="K193" s="161">
        <v>16.66</v>
      </c>
      <c r="L193" s="159"/>
      <c r="M193" s="159"/>
      <c r="N193" s="159"/>
      <c r="O193" s="159"/>
      <c r="P193" s="159"/>
      <c r="Q193" s="159"/>
      <c r="R193" s="162"/>
      <c r="T193" s="163"/>
      <c r="U193" s="159"/>
      <c r="V193" s="159"/>
      <c r="W193" s="159"/>
      <c r="X193" s="159"/>
      <c r="Y193" s="159"/>
      <c r="Z193" s="159"/>
      <c r="AA193" s="164"/>
      <c r="AT193" s="165" t="s">
        <v>154</v>
      </c>
      <c r="AU193" s="165" t="s">
        <v>114</v>
      </c>
      <c r="AV193" s="11" t="s">
        <v>151</v>
      </c>
      <c r="AW193" s="11" t="s">
        <v>29</v>
      </c>
      <c r="AX193" s="11" t="s">
        <v>79</v>
      </c>
      <c r="AY193" s="165" t="s">
        <v>146</v>
      </c>
    </row>
    <row r="194" spans="2:65" s="1" customFormat="1" ht="25.5" customHeight="1">
      <c r="B194" s="140"/>
      <c r="C194" s="166" t="s">
        <v>277</v>
      </c>
      <c r="D194" s="166" t="s">
        <v>230</v>
      </c>
      <c r="E194" s="167" t="s">
        <v>408</v>
      </c>
      <c r="F194" s="253" t="s">
        <v>409</v>
      </c>
      <c r="G194" s="253"/>
      <c r="H194" s="253"/>
      <c r="I194" s="253"/>
      <c r="J194" s="168" t="s">
        <v>217</v>
      </c>
      <c r="K194" s="169">
        <v>0.67200000000000004</v>
      </c>
      <c r="L194" s="252"/>
      <c r="M194" s="252"/>
      <c r="N194" s="252">
        <f>ROUND(L194*K194,2)</f>
        <v>0</v>
      </c>
      <c r="O194" s="225"/>
      <c r="P194" s="225"/>
      <c r="Q194" s="225"/>
      <c r="R194" s="145"/>
      <c r="T194" s="146" t="s">
        <v>5</v>
      </c>
      <c r="U194" s="43" t="s">
        <v>36</v>
      </c>
      <c r="V194" s="147">
        <v>0</v>
      </c>
      <c r="W194" s="147">
        <f>V194*K194</f>
        <v>0</v>
      </c>
      <c r="X194" s="147">
        <v>1</v>
      </c>
      <c r="Y194" s="147">
        <f>X194*K194</f>
        <v>0.67200000000000004</v>
      </c>
      <c r="Z194" s="147">
        <v>0</v>
      </c>
      <c r="AA194" s="148">
        <f>Z194*K194</f>
        <v>0</v>
      </c>
      <c r="AR194" s="21" t="s">
        <v>188</v>
      </c>
      <c r="AT194" s="21" t="s">
        <v>230</v>
      </c>
      <c r="AU194" s="21" t="s">
        <v>114</v>
      </c>
      <c r="AY194" s="21" t="s">
        <v>146</v>
      </c>
      <c r="BE194" s="149">
        <f>IF(U194="základní",N194,0)</f>
        <v>0</v>
      </c>
      <c r="BF194" s="149">
        <f>IF(U194="snížená",N194,0)</f>
        <v>0</v>
      </c>
      <c r="BG194" s="149">
        <f>IF(U194="zákl. přenesená",N194,0)</f>
        <v>0</v>
      </c>
      <c r="BH194" s="149">
        <f>IF(U194="sníž. přenesená",N194,0)</f>
        <v>0</v>
      </c>
      <c r="BI194" s="149">
        <f>IF(U194="nulová",N194,0)</f>
        <v>0</v>
      </c>
      <c r="BJ194" s="21" t="s">
        <v>79</v>
      </c>
      <c r="BK194" s="149">
        <f>ROUND(L194*K194,2)</f>
        <v>0</v>
      </c>
      <c r="BL194" s="21" t="s">
        <v>151</v>
      </c>
      <c r="BM194" s="21" t="s">
        <v>410</v>
      </c>
    </row>
    <row r="195" spans="2:65" s="10" customFormat="1" ht="25.5" customHeight="1">
      <c r="B195" s="150"/>
      <c r="C195" s="151"/>
      <c r="D195" s="151"/>
      <c r="E195" s="152" t="s">
        <v>5</v>
      </c>
      <c r="F195" s="218" t="s">
        <v>411</v>
      </c>
      <c r="G195" s="219"/>
      <c r="H195" s="219"/>
      <c r="I195" s="219"/>
      <c r="J195" s="151"/>
      <c r="K195" s="153">
        <v>0.67200000000000004</v>
      </c>
      <c r="L195" s="151"/>
      <c r="M195" s="151"/>
      <c r="N195" s="151"/>
      <c r="O195" s="151"/>
      <c r="P195" s="151"/>
      <c r="Q195" s="151"/>
      <c r="R195" s="154"/>
      <c r="T195" s="155"/>
      <c r="U195" s="151"/>
      <c r="V195" s="151"/>
      <c r="W195" s="151"/>
      <c r="X195" s="151"/>
      <c r="Y195" s="151"/>
      <c r="Z195" s="151"/>
      <c r="AA195" s="156"/>
      <c r="AT195" s="157" t="s">
        <v>154</v>
      </c>
      <c r="AU195" s="157" t="s">
        <v>114</v>
      </c>
      <c r="AV195" s="10" t="s">
        <v>114</v>
      </c>
      <c r="AW195" s="10" t="s">
        <v>29</v>
      </c>
      <c r="AX195" s="10" t="s">
        <v>71</v>
      </c>
      <c r="AY195" s="157" t="s">
        <v>146</v>
      </c>
    </row>
    <row r="196" spans="2:65" s="11" customFormat="1" ht="16.5" customHeight="1">
      <c r="B196" s="158"/>
      <c r="C196" s="159"/>
      <c r="D196" s="159"/>
      <c r="E196" s="160" t="s">
        <v>5</v>
      </c>
      <c r="F196" s="223" t="s">
        <v>155</v>
      </c>
      <c r="G196" s="224"/>
      <c r="H196" s="224"/>
      <c r="I196" s="224"/>
      <c r="J196" s="159"/>
      <c r="K196" s="161">
        <v>0.67200000000000004</v>
      </c>
      <c r="L196" s="159"/>
      <c r="M196" s="159"/>
      <c r="N196" s="159"/>
      <c r="O196" s="159"/>
      <c r="P196" s="159"/>
      <c r="Q196" s="159"/>
      <c r="R196" s="162"/>
      <c r="T196" s="163"/>
      <c r="U196" s="159"/>
      <c r="V196" s="159"/>
      <c r="W196" s="159"/>
      <c r="X196" s="159"/>
      <c r="Y196" s="159"/>
      <c r="Z196" s="159"/>
      <c r="AA196" s="164"/>
      <c r="AT196" s="165" t="s">
        <v>154</v>
      </c>
      <c r="AU196" s="165" t="s">
        <v>114</v>
      </c>
      <c r="AV196" s="11" t="s">
        <v>151</v>
      </c>
      <c r="AW196" s="11" t="s">
        <v>29</v>
      </c>
      <c r="AX196" s="11" t="s">
        <v>79</v>
      </c>
      <c r="AY196" s="165" t="s">
        <v>146</v>
      </c>
    </row>
    <row r="197" spans="2:65" s="1" customFormat="1" ht="25.5" customHeight="1">
      <c r="B197" s="140"/>
      <c r="C197" s="141" t="s">
        <v>281</v>
      </c>
      <c r="D197" s="141" t="s">
        <v>147</v>
      </c>
      <c r="E197" s="142" t="s">
        <v>250</v>
      </c>
      <c r="F197" s="222" t="s">
        <v>251</v>
      </c>
      <c r="G197" s="222"/>
      <c r="H197" s="222"/>
      <c r="I197" s="222"/>
      <c r="J197" s="143" t="s">
        <v>185</v>
      </c>
      <c r="K197" s="144">
        <v>32.119999999999997</v>
      </c>
      <c r="L197" s="225"/>
      <c r="M197" s="225"/>
      <c r="N197" s="225">
        <f>ROUND(L197*K197,2)</f>
        <v>0</v>
      </c>
      <c r="O197" s="225"/>
      <c r="P197" s="225"/>
      <c r="Q197" s="225"/>
      <c r="R197" s="145"/>
      <c r="T197" s="146" t="s">
        <v>5</v>
      </c>
      <c r="U197" s="43" t="s">
        <v>36</v>
      </c>
      <c r="V197" s="147">
        <v>1.2999999999999999E-2</v>
      </c>
      <c r="W197" s="147">
        <f>V197*K197</f>
        <v>0.41755999999999993</v>
      </c>
      <c r="X197" s="147">
        <v>0</v>
      </c>
      <c r="Y197" s="147">
        <f>X197*K197</f>
        <v>0</v>
      </c>
      <c r="Z197" s="147">
        <v>0</v>
      </c>
      <c r="AA197" s="148">
        <f>Z197*K197</f>
        <v>0</v>
      </c>
      <c r="AR197" s="21" t="s">
        <v>151</v>
      </c>
      <c r="AT197" s="21" t="s">
        <v>147</v>
      </c>
      <c r="AU197" s="21" t="s">
        <v>114</v>
      </c>
      <c r="AY197" s="21" t="s">
        <v>146</v>
      </c>
      <c r="BE197" s="149">
        <f>IF(U197="základní",N197,0)</f>
        <v>0</v>
      </c>
      <c r="BF197" s="149">
        <f>IF(U197="snížená",N197,0)</f>
        <v>0</v>
      </c>
      <c r="BG197" s="149">
        <f>IF(U197="zákl. přenesená",N197,0)</f>
        <v>0</v>
      </c>
      <c r="BH197" s="149">
        <f>IF(U197="sníž. přenesená",N197,0)</f>
        <v>0</v>
      </c>
      <c r="BI197" s="149">
        <f>IF(U197="nulová",N197,0)</f>
        <v>0</v>
      </c>
      <c r="BJ197" s="21" t="s">
        <v>79</v>
      </c>
      <c r="BK197" s="149">
        <f>ROUND(L197*K197,2)</f>
        <v>0</v>
      </c>
      <c r="BL197" s="21" t="s">
        <v>151</v>
      </c>
      <c r="BM197" s="21" t="s">
        <v>412</v>
      </c>
    </row>
    <row r="198" spans="2:65" s="10" customFormat="1" ht="16.5" customHeight="1">
      <c r="B198" s="150"/>
      <c r="C198" s="151"/>
      <c r="D198" s="151"/>
      <c r="E198" s="152" t="s">
        <v>5</v>
      </c>
      <c r="F198" s="218" t="s">
        <v>392</v>
      </c>
      <c r="G198" s="219"/>
      <c r="H198" s="219"/>
      <c r="I198" s="219"/>
      <c r="J198" s="151"/>
      <c r="K198" s="153">
        <v>15.46</v>
      </c>
      <c r="L198" s="151"/>
      <c r="M198" s="151"/>
      <c r="N198" s="151"/>
      <c r="O198" s="151"/>
      <c r="P198" s="151"/>
      <c r="Q198" s="151"/>
      <c r="R198" s="154"/>
      <c r="T198" s="155"/>
      <c r="U198" s="151"/>
      <c r="V198" s="151"/>
      <c r="W198" s="151"/>
      <c r="X198" s="151"/>
      <c r="Y198" s="151"/>
      <c r="Z198" s="151"/>
      <c r="AA198" s="156"/>
      <c r="AT198" s="157" t="s">
        <v>154</v>
      </c>
      <c r="AU198" s="157" t="s">
        <v>114</v>
      </c>
      <c r="AV198" s="10" t="s">
        <v>114</v>
      </c>
      <c r="AW198" s="10" t="s">
        <v>29</v>
      </c>
      <c r="AX198" s="10" t="s">
        <v>71</v>
      </c>
      <c r="AY198" s="157" t="s">
        <v>146</v>
      </c>
    </row>
    <row r="199" spans="2:65" s="10" customFormat="1" ht="16.5" customHeight="1">
      <c r="B199" s="150"/>
      <c r="C199" s="151"/>
      <c r="D199" s="151"/>
      <c r="E199" s="152" t="s">
        <v>5</v>
      </c>
      <c r="F199" s="220" t="s">
        <v>398</v>
      </c>
      <c r="G199" s="221"/>
      <c r="H199" s="221"/>
      <c r="I199" s="221"/>
      <c r="J199" s="151"/>
      <c r="K199" s="153">
        <v>16.66</v>
      </c>
      <c r="L199" s="151"/>
      <c r="M199" s="151"/>
      <c r="N199" s="151"/>
      <c r="O199" s="151"/>
      <c r="P199" s="151"/>
      <c r="Q199" s="151"/>
      <c r="R199" s="154"/>
      <c r="T199" s="155"/>
      <c r="U199" s="151"/>
      <c r="V199" s="151"/>
      <c r="W199" s="151"/>
      <c r="X199" s="151"/>
      <c r="Y199" s="151"/>
      <c r="Z199" s="151"/>
      <c r="AA199" s="156"/>
      <c r="AT199" s="157" t="s">
        <v>154</v>
      </c>
      <c r="AU199" s="157" t="s">
        <v>114</v>
      </c>
      <c r="AV199" s="10" t="s">
        <v>114</v>
      </c>
      <c r="AW199" s="10" t="s">
        <v>29</v>
      </c>
      <c r="AX199" s="10" t="s">
        <v>71</v>
      </c>
      <c r="AY199" s="157" t="s">
        <v>146</v>
      </c>
    </row>
    <row r="200" spans="2:65" s="11" customFormat="1" ht="16.5" customHeight="1">
      <c r="B200" s="158"/>
      <c r="C200" s="159"/>
      <c r="D200" s="159"/>
      <c r="E200" s="160" t="s">
        <v>5</v>
      </c>
      <c r="F200" s="223" t="s">
        <v>155</v>
      </c>
      <c r="G200" s="224"/>
      <c r="H200" s="224"/>
      <c r="I200" s="224"/>
      <c r="J200" s="159"/>
      <c r="K200" s="161">
        <v>32.119999999999997</v>
      </c>
      <c r="L200" s="159"/>
      <c r="M200" s="159"/>
      <c r="N200" s="159"/>
      <c r="O200" s="159"/>
      <c r="P200" s="159"/>
      <c r="Q200" s="159"/>
      <c r="R200" s="162"/>
      <c r="T200" s="163"/>
      <c r="U200" s="159"/>
      <c r="V200" s="159"/>
      <c r="W200" s="159"/>
      <c r="X200" s="159"/>
      <c r="Y200" s="159"/>
      <c r="Z200" s="159"/>
      <c r="AA200" s="164"/>
      <c r="AT200" s="165" t="s">
        <v>154</v>
      </c>
      <c r="AU200" s="165" t="s">
        <v>114</v>
      </c>
      <c r="AV200" s="11" t="s">
        <v>151</v>
      </c>
      <c r="AW200" s="11" t="s">
        <v>29</v>
      </c>
      <c r="AX200" s="11" t="s">
        <v>79</v>
      </c>
      <c r="AY200" s="165" t="s">
        <v>146</v>
      </c>
    </row>
    <row r="201" spans="2:65" s="1" customFormat="1" ht="51" customHeight="1">
      <c r="B201" s="140"/>
      <c r="C201" s="141" t="s">
        <v>287</v>
      </c>
      <c r="D201" s="141" t="s">
        <v>147</v>
      </c>
      <c r="E201" s="142" t="s">
        <v>253</v>
      </c>
      <c r="F201" s="222" t="s">
        <v>254</v>
      </c>
      <c r="G201" s="222"/>
      <c r="H201" s="222"/>
      <c r="I201" s="222"/>
      <c r="J201" s="143" t="s">
        <v>185</v>
      </c>
      <c r="K201" s="144">
        <v>10.4</v>
      </c>
      <c r="L201" s="225"/>
      <c r="M201" s="225"/>
      <c r="N201" s="225">
        <f>ROUND(L201*K201,2)</f>
        <v>0</v>
      </c>
      <c r="O201" s="225"/>
      <c r="P201" s="225"/>
      <c r="Q201" s="225"/>
      <c r="R201" s="145"/>
      <c r="T201" s="146" t="s">
        <v>5</v>
      </c>
      <c r="U201" s="43" t="s">
        <v>36</v>
      </c>
      <c r="V201" s="147">
        <v>1.9E-2</v>
      </c>
      <c r="W201" s="147">
        <f>V201*K201</f>
        <v>0.1976</v>
      </c>
      <c r="X201" s="147">
        <v>0</v>
      </c>
      <c r="Y201" s="147">
        <f>X201*K201</f>
        <v>0</v>
      </c>
      <c r="Z201" s="147">
        <v>0</v>
      </c>
      <c r="AA201" s="148">
        <f>Z201*K201</f>
        <v>0</v>
      </c>
      <c r="AR201" s="21" t="s">
        <v>151</v>
      </c>
      <c r="AT201" s="21" t="s">
        <v>147</v>
      </c>
      <c r="AU201" s="21" t="s">
        <v>114</v>
      </c>
      <c r="AY201" s="21" t="s">
        <v>146</v>
      </c>
      <c r="BE201" s="149">
        <f>IF(U201="základní",N201,0)</f>
        <v>0</v>
      </c>
      <c r="BF201" s="149">
        <f>IF(U201="snížená",N201,0)</f>
        <v>0</v>
      </c>
      <c r="BG201" s="149">
        <f>IF(U201="zákl. přenesená",N201,0)</f>
        <v>0</v>
      </c>
      <c r="BH201" s="149">
        <f>IF(U201="sníž. přenesená",N201,0)</f>
        <v>0</v>
      </c>
      <c r="BI201" s="149">
        <f>IF(U201="nulová",N201,0)</f>
        <v>0</v>
      </c>
      <c r="BJ201" s="21" t="s">
        <v>79</v>
      </c>
      <c r="BK201" s="149">
        <f>ROUND(L201*K201,2)</f>
        <v>0</v>
      </c>
      <c r="BL201" s="21" t="s">
        <v>151</v>
      </c>
      <c r="BM201" s="21" t="s">
        <v>413</v>
      </c>
    </row>
    <row r="202" spans="2:65" s="10" customFormat="1" ht="16.5" customHeight="1">
      <c r="B202" s="150"/>
      <c r="C202" s="151"/>
      <c r="D202" s="151"/>
      <c r="E202" s="152" t="s">
        <v>5</v>
      </c>
      <c r="F202" s="218" t="s">
        <v>414</v>
      </c>
      <c r="G202" s="219"/>
      <c r="H202" s="219"/>
      <c r="I202" s="219"/>
      <c r="J202" s="151"/>
      <c r="K202" s="153">
        <v>10.4</v>
      </c>
      <c r="L202" s="151"/>
      <c r="M202" s="151"/>
      <c r="N202" s="151"/>
      <c r="O202" s="151"/>
      <c r="P202" s="151"/>
      <c r="Q202" s="151"/>
      <c r="R202" s="154"/>
      <c r="T202" s="155"/>
      <c r="U202" s="151"/>
      <c r="V202" s="151"/>
      <c r="W202" s="151"/>
      <c r="X202" s="151"/>
      <c r="Y202" s="151"/>
      <c r="Z202" s="151"/>
      <c r="AA202" s="156"/>
      <c r="AT202" s="157" t="s">
        <v>154</v>
      </c>
      <c r="AU202" s="157" t="s">
        <v>114</v>
      </c>
      <c r="AV202" s="10" t="s">
        <v>114</v>
      </c>
      <c r="AW202" s="10" t="s">
        <v>29</v>
      </c>
      <c r="AX202" s="10" t="s">
        <v>71</v>
      </c>
      <c r="AY202" s="157" t="s">
        <v>146</v>
      </c>
    </row>
    <row r="203" spans="2:65" s="11" customFormat="1" ht="16.5" customHeight="1">
      <c r="B203" s="158"/>
      <c r="C203" s="159"/>
      <c r="D203" s="159"/>
      <c r="E203" s="160" t="s">
        <v>5</v>
      </c>
      <c r="F203" s="223" t="s">
        <v>155</v>
      </c>
      <c r="G203" s="224"/>
      <c r="H203" s="224"/>
      <c r="I203" s="224"/>
      <c r="J203" s="159"/>
      <c r="K203" s="161">
        <v>10.4</v>
      </c>
      <c r="L203" s="159"/>
      <c r="M203" s="159"/>
      <c r="N203" s="159"/>
      <c r="O203" s="159"/>
      <c r="P203" s="159"/>
      <c r="Q203" s="159"/>
      <c r="R203" s="162"/>
      <c r="T203" s="163"/>
      <c r="U203" s="159"/>
      <c r="V203" s="159"/>
      <c r="W203" s="159"/>
      <c r="X203" s="159"/>
      <c r="Y203" s="159"/>
      <c r="Z203" s="159"/>
      <c r="AA203" s="164"/>
      <c r="AT203" s="165" t="s">
        <v>154</v>
      </c>
      <c r="AU203" s="165" t="s">
        <v>114</v>
      </c>
      <c r="AV203" s="11" t="s">
        <v>151</v>
      </c>
      <c r="AW203" s="11" t="s">
        <v>29</v>
      </c>
      <c r="AX203" s="11" t="s">
        <v>79</v>
      </c>
      <c r="AY203" s="165" t="s">
        <v>146</v>
      </c>
    </row>
    <row r="204" spans="2:65" s="9" customFormat="1" ht="29.85" customHeight="1">
      <c r="B204" s="129"/>
      <c r="C204" s="130"/>
      <c r="D204" s="139" t="s">
        <v>341</v>
      </c>
      <c r="E204" s="139"/>
      <c r="F204" s="139"/>
      <c r="G204" s="139"/>
      <c r="H204" s="139"/>
      <c r="I204" s="139"/>
      <c r="J204" s="139"/>
      <c r="K204" s="139"/>
      <c r="L204" s="139"/>
      <c r="M204" s="139"/>
      <c r="N204" s="230">
        <f>BK204</f>
        <v>0</v>
      </c>
      <c r="O204" s="231"/>
      <c r="P204" s="231"/>
      <c r="Q204" s="231"/>
      <c r="R204" s="132"/>
      <c r="T204" s="133"/>
      <c r="U204" s="130"/>
      <c r="V204" s="130"/>
      <c r="W204" s="134">
        <f>SUM(W205:W232)</f>
        <v>17.154530000000001</v>
      </c>
      <c r="X204" s="130"/>
      <c r="Y204" s="134">
        <f>SUM(Y205:Y232)</f>
        <v>9.9927098000000019</v>
      </c>
      <c r="Z204" s="130"/>
      <c r="AA204" s="135">
        <f>SUM(AA205:AA232)</f>
        <v>0</v>
      </c>
      <c r="AR204" s="136" t="s">
        <v>79</v>
      </c>
      <c r="AT204" s="137" t="s">
        <v>70</v>
      </c>
      <c r="AU204" s="137" t="s">
        <v>79</v>
      </c>
      <c r="AY204" s="136" t="s">
        <v>146</v>
      </c>
      <c r="BK204" s="138">
        <f>SUM(BK205:BK232)</f>
        <v>0</v>
      </c>
    </row>
    <row r="205" spans="2:65" s="1" customFormat="1" ht="38.25" customHeight="1">
      <c r="B205" s="140"/>
      <c r="C205" s="141" t="s">
        <v>291</v>
      </c>
      <c r="D205" s="141" t="s">
        <v>147</v>
      </c>
      <c r="E205" s="142" t="s">
        <v>415</v>
      </c>
      <c r="F205" s="222" t="s">
        <v>416</v>
      </c>
      <c r="G205" s="222"/>
      <c r="H205" s="222"/>
      <c r="I205" s="222"/>
      <c r="J205" s="143" t="s">
        <v>274</v>
      </c>
      <c r="K205" s="144">
        <v>2</v>
      </c>
      <c r="L205" s="225"/>
      <c r="M205" s="225"/>
      <c r="N205" s="225">
        <f>ROUND(L205*K205,2)</f>
        <v>0</v>
      </c>
      <c r="O205" s="225"/>
      <c r="P205" s="225"/>
      <c r="Q205" s="225"/>
      <c r="R205" s="145"/>
      <c r="T205" s="146" t="s">
        <v>5</v>
      </c>
      <c r="U205" s="43" t="s">
        <v>36</v>
      </c>
      <c r="V205" s="147">
        <v>2.19</v>
      </c>
      <c r="W205" s="147">
        <f>V205*K205</f>
        <v>4.38</v>
      </c>
      <c r="X205" s="147">
        <v>2.4639999999999999E-2</v>
      </c>
      <c r="Y205" s="147">
        <f>X205*K205</f>
        <v>4.9279999999999997E-2</v>
      </c>
      <c r="Z205" s="147">
        <v>0</v>
      </c>
      <c r="AA205" s="148">
        <f>Z205*K205</f>
        <v>0</v>
      </c>
      <c r="AR205" s="21" t="s">
        <v>151</v>
      </c>
      <c r="AT205" s="21" t="s">
        <v>147</v>
      </c>
      <c r="AU205" s="21" t="s">
        <v>114</v>
      </c>
      <c r="AY205" s="21" t="s">
        <v>146</v>
      </c>
      <c r="BE205" s="149">
        <f>IF(U205="základní",N205,0)</f>
        <v>0</v>
      </c>
      <c r="BF205" s="149">
        <f>IF(U205="snížená",N205,0)</f>
        <v>0</v>
      </c>
      <c r="BG205" s="149">
        <f>IF(U205="zákl. přenesená",N205,0)</f>
        <v>0</v>
      </c>
      <c r="BH205" s="149">
        <f>IF(U205="sníž. přenesená",N205,0)</f>
        <v>0</v>
      </c>
      <c r="BI205" s="149">
        <f>IF(U205="nulová",N205,0)</f>
        <v>0</v>
      </c>
      <c r="BJ205" s="21" t="s">
        <v>79</v>
      </c>
      <c r="BK205" s="149">
        <f>ROUND(L205*K205,2)</f>
        <v>0</v>
      </c>
      <c r="BL205" s="21" t="s">
        <v>151</v>
      </c>
      <c r="BM205" s="21" t="s">
        <v>417</v>
      </c>
    </row>
    <row r="206" spans="2:65" s="10" customFormat="1" ht="16.5" customHeight="1">
      <c r="B206" s="150"/>
      <c r="C206" s="151"/>
      <c r="D206" s="151"/>
      <c r="E206" s="152" t="s">
        <v>5</v>
      </c>
      <c r="F206" s="218" t="s">
        <v>418</v>
      </c>
      <c r="G206" s="219"/>
      <c r="H206" s="219"/>
      <c r="I206" s="219"/>
      <c r="J206" s="151"/>
      <c r="K206" s="153">
        <v>2</v>
      </c>
      <c r="L206" s="151"/>
      <c r="M206" s="151"/>
      <c r="N206" s="151"/>
      <c r="O206" s="151"/>
      <c r="P206" s="151"/>
      <c r="Q206" s="151"/>
      <c r="R206" s="154"/>
      <c r="T206" s="155"/>
      <c r="U206" s="151"/>
      <c r="V206" s="151"/>
      <c r="W206" s="151"/>
      <c r="X206" s="151"/>
      <c r="Y206" s="151"/>
      <c r="Z206" s="151"/>
      <c r="AA206" s="156"/>
      <c r="AT206" s="157" t="s">
        <v>154</v>
      </c>
      <c r="AU206" s="157" t="s">
        <v>114</v>
      </c>
      <c r="AV206" s="10" t="s">
        <v>114</v>
      </c>
      <c r="AW206" s="10" t="s">
        <v>29</v>
      </c>
      <c r="AX206" s="10" t="s">
        <v>71</v>
      </c>
      <c r="AY206" s="157" t="s">
        <v>146</v>
      </c>
    </row>
    <row r="207" spans="2:65" s="11" customFormat="1" ht="16.5" customHeight="1">
      <c r="B207" s="158"/>
      <c r="C207" s="159"/>
      <c r="D207" s="159"/>
      <c r="E207" s="160" t="s">
        <v>5</v>
      </c>
      <c r="F207" s="223" t="s">
        <v>155</v>
      </c>
      <c r="G207" s="224"/>
      <c r="H207" s="224"/>
      <c r="I207" s="224"/>
      <c r="J207" s="159"/>
      <c r="K207" s="161">
        <v>2</v>
      </c>
      <c r="L207" s="159"/>
      <c r="M207" s="159"/>
      <c r="N207" s="159"/>
      <c r="O207" s="159"/>
      <c r="P207" s="159"/>
      <c r="Q207" s="159"/>
      <c r="R207" s="162"/>
      <c r="T207" s="163"/>
      <c r="U207" s="159"/>
      <c r="V207" s="159"/>
      <c r="W207" s="159"/>
      <c r="X207" s="159"/>
      <c r="Y207" s="159"/>
      <c r="Z207" s="159"/>
      <c r="AA207" s="164"/>
      <c r="AT207" s="165" t="s">
        <v>154</v>
      </c>
      <c r="AU207" s="165" t="s">
        <v>114</v>
      </c>
      <c r="AV207" s="11" t="s">
        <v>151</v>
      </c>
      <c r="AW207" s="11" t="s">
        <v>29</v>
      </c>
      <c r="AX207" s="11" t="s">
        <v>79</v>
      </c>
      <c r="AY207" s="165" t="s">
        <v>146</v>
      </c>
    </row>
    <row r="208" spans="2:65" s="1" customFormat="1" ht="25.5" customHeight="1">
      <c r="B208" s="140"/>
      <c r="C208" s="166" t="s">
        <v>295</v>
      </c>
      <c r="D208" s="166" t="s">
        <v>230</v>
      </c>
      <c r="E208" s="167" t="s">
        <v>419</v>
      </c>
      <c r="F208" s="253" t="s">
        <v>420</v>
      </c>
      <c r="G208" s="253"/>
      <c r="H208" s="253"/>
      <c r="I208" s="253"/>
      <c r="J208" s="168" t="s">
        <v>284</v>
      </c>
      <c r="K208" s="169">
        <v>2</v>
      </c>
      <c r="L208" s="252"/>
      <c r="M208" s="252"/>
      <c r="N208" s="252">
        <f>ROUND(L208*K208,2)</f>
        <v>0</v>
      </c>
      <c r="O208" s="225"/>
      <c r="P208" s="225"/>
      <c r="Q208" s="225"/>
      <c r="R208" s="145"/>
      <c r="T208" s="146" t="s">
        <v>5</v>
      </c>
      <c r="U208" s="43" t="s">
        <v>36</v>
      </c>
      <c r="V208" s="147">
        <v>0</v>
      </c>
      <c r="W208" s="147">
        <f>V208*K208</f>
        <v>0</v>
      </c>
      <c r="X208" s="147">
        <v>0.74</v>
      </c>
      <c r="Y208" s="147">
        <f>X208*K208</f>
        <v>1.48</v>
      </c>
      <c r="Z208" s="147">
        <v>0</v>
      </c>
      <c r="AA208" s="148">
        <f>Z208*K208</f>
        <v>0</v>
      </c>
      <c r="AR208" s="21" t="s">
        <v>188</v>
      </c>
      <c r="AT208" s="21" t="s">
        <v>230</v>
      </c>
      <c r="AU208" s="21" t="s">
        <v>114</v>
      </c>
      <c r="AY208" s="21" t="s">
        <v>146</v>
      </c>
      <c r="BE208" s="149">
        <f>IF(U208="základní",N208,0)</f>
        <v>0</v>
      </c>
      <c r="BF208" s="149">
        <f>IF(U208="snížená",N208,0)</f>
        <v>0</v>
      </c>
      <c r="BG208" s="149">
        <f>IF(U208="zákl. přenesená",N208,0)</f>
        <v>0</v>
      </c>
      <c r="BH208" s="149">
        <f>IF(U208="sníž. přenesená",N208,0)</f>
        <v>0</v>
      </c>
      <c r="BI208" s="149">
        <f>IF(U208="nulová",N208,0)</f>
        <v>0</v>
      </c>
      <c r="BJ208" s="21" t="s">
        <v>79</v>
      </c>
      <c r="BK208" s="149">
        <f>ROUND(L208*K208,2)</f>
        <v>0</v>
      </c>
      <c r="BL208" s="21" t="s">
        <v>151</v>
      </c>
      <c r="BM208" s="21" t="s">
        <v>421</v>
      </c>
    </row>
    <row r="209" spans="2:65" s="1" customFormat="1" ht="25.5" customHeight="1">
      <c r="B209" s="140"/>
      <c r="C209" s="141" t="s">
        <v>299</v>
      </c>
      <c r="D209" s="141" t="s">
        <v>147</v>
      </c>
      <c r="E209" s="142" t="s">
        <v>422</v>
      </c>
      <c r="F209" s="222" t="s">
        <v>423</v>
      </c>
      <c r="G209" s="222"/>
      <c r="H209" s="222"/>
      <c r="I209" s="222"/>
      <c r="J209" s="143" t="s">
        <v>274</v>
      </c>
      <c r="K209" s="144">
        <v>1.9</v>
      </c>
      <c r="L209" s="225"/>
      <c r="M209" s="225"/>
      <c r="N209" s="225">
        <f>ROUND(L209*K209,2)</f>
        <v>0</v>
      </c>
      <c r="O209" s="225"/>
      <c r="P209" s="225"/>
      <c r="Q209" s="225"/>
      <c r="R209" s="145"/>
      <c r="T209" s="146" t="s">
        <v>5</v>
      </c>
      <c r="U209" s="43" t="s">
        <v>36</v>
      </c>
      <c r="V209" s="147">
        <v>2.75</v>
      </c>
      <c r="W209" s="147">
        <f>V209*K209</f>
        <v>5.2249999999999996</v>
      </c>
      <c r="X209" s="147">
        <v>2.9950000000000001E-2</v>
      </c>
      <c r="Y209" s="147">
        <f>X209*K209</f>
        <v>5.6904999999999997E-2</v>
      </c>
      <c r="Z209" s="147">
        <v>0</v>
      </c>
      <c r="AA209" s="148">
        <f>Z209*K209</f>
        <v>0</v>
      </c>
      <c r="AR209" s="21" t="s">
        <v>151</v>
      </c>
      <c r="AT209" s="21" t="s">
        <v>147</v>
      </c>
      <c r="AU209" s="21" t="s">
        <v>114</v>
      </c>
      <c r="AY209" s="21" t="s">
        <v>146</v>
      </c>
      <c r="BE209" s="149">
        <f>IF(U209="základní",N209,0)</f>
        <v>0</v>
      </c>
      <c r="BF209" s="149">
        <f>IF(U209="snížená",N209,0)</f>
        <v>0</v>
      </c>
      <c r="BG209" s="149">
        <f>IF(U209="zákl. přenesená",N209,0)</f>
        <v>0</v>
      </c>
      <c r="BH209" s="149">
        <f>IF(U209="sníž. přenesená",N209,0)</f>
        <v>0</v>
      </c>
      <c r="BI209" s="149">
        <f>IF(U209="nulová",N209,0)</f>
        <v>0</v>
      </c>
      <c r="BJ209" s="21" t="s">
        <v>79</v>
      </c>
      <c r="BK209" s="149">
        <f>ROUND(L209*K209,2)</f>
        <v>0</v>
      </c>
      <c r="BL209" s="21" t="s">
        <v>151</v>
      </c>
      <c r="BM209" s="21" t="s">
        <v>424</v>
      </c>
    </row>
    <row r="210" spans="2:65" s="10" customFormat="1" ht="16.5" customHeight="1">
      <c r="B210" s="150"/>
      <c r="C210" s="151"/>
      <c r="D210" s="151"/>
      <c r="E210" s="152" t="s">
        <v>5</v>
      </c>
      <c r="F210" s="218" t="s">
        <v>425</v>
      </c>
      <c r="G210" s="219"/>
      <c r="H210" s="219"/>
      <c r="I210" s="219"/>
      <c r="J210" s="151"/>
      <c r="K210" s="153">
        <v>1.9</v>
      </c>
      <c r="L210" s="151"/>
      <c r="M210" s="151"/>
      <c r="N210" s="151"/>
      <c r="O210" s="151"/>
      <c r="P210" s="151"/>
      <c r="Q210" s="151"/>
      <c r="R210" s="154"/>
      <c r="T210" s="155"/>
      <c r="U210" s="151"/>
      <c r="V210" s="151"/>
      <c r="W210" s="151"/>
      <c r="X210" s="151"/>
      <c r="Y210" s="151"/>
      <c r="Z210" s="151"/>
      <c r="AA210" s="156"/>
      <c r="AT210" s="157" t="s">
        <v>154</v>
      </c>
      <c r="AU210" s="157" t="s">
        <v>114</v>
      </c>
      <c r="AV210" s="10" t="s">
        <v>114</v>
      </c>
      <c r="AW210" s="10" t="s">
        <v>29</v>
      </c>
      <c r="AX210" s="10" t="s">
        <v>71</v>
      </c>
      <c r="AY210" s="157" t="s">
        <v>146</v>
      </c>
    </row>
    <row r="211" spans="2:65" s="11" customFormat="1" ht="16.5" customHeight="1">
      <c r="B211" s="158"/>
      <c r="C211" s="159"/>
      <c r="D211" s="159"/>
      <c r="E211" s="160" t="s">
        <v>5</v>
      </c>
      <c r="F211" s="223" t="s">
        <v>155</v>
      </c>
      <c r="G211" s="224"/>
      <c r="H211" s="224"/>
      <c r="I211" s="224"/>
      <c r="J211" s="159"/>
      <c r="K211" s="161">
        <v>1.9</v>
      </c>
      <c r="L211" s="159"/>
      <c r="M211" s="159"/>
      <c r="N211" s="159"/>
      <c r="O211" s="159"/>
      <c r="P211" s="159"/>
      <c r="Q211" s="159"/>
      <c r="R211" s="162"/>
      <c r="T211" s="163"/>
      <c r="U211" s="159"/>
      <c r="V211" s="159"/>
      <c r="W211" s="159"/>
      <c r="X211" s="159"/>
      <c r="Y211" s="159"/>
      <c r="Z211" s="159"/>
      <c r="AA211" s="164"/>
      <c r="AT211" s="165" t="s">
        <v>154</v>
      </c>
      <c r="AU211" s="165" t="s">
        <v>114</v>
      </c>
      <c r="AV211" s="11" t="s">
        <v>151</v>
      </c>
      <c r="AW211" s="11" t="s">
        <v>29</v>
      </c>
      <c r="AX211" s="11" t="s">
        <v>79</v>
      </c>
      <c r="AY211" s="165" t="s">
        <v>146</v>
      </c>
    </row>
    <row r="212" spans="2:65" s="1" customFormat="1" ht="25.5" customHeight="1">
      <c r="B212" s="140"/>
      <c r="C212" s="166" t="s">
        <v>303</v>
      </c>
      <c r="D212" s="166" t="s">
        <v>230</v>
      </c>
      <c r="E212" s="167" t="s">
        <v>426</v>
      </c>
      <c r="F212" s="253" t="s">
        <v>427</v>
      </c>
      <c r="G212" s="253"/>
      <c r="H212" s="253"/>
      <c r="I212" s="253"/>
      <c r="J212" s="168" t="s">
        <v>284</v>
      </c>
      <c r="K212" s="169">
        <v>1</v>
      </c>
      <c r="L212" s="252"/>
      <c r="M212" s="252"/>
      <c r="N212" s="252">
        <f>ROUND(L212*K212,2)</f>
        <v>0</v>
      </c>
      <c r="O212" s="225"/>
      <c r="P212" s="225"/>
      <c r="Q212" s="225"/>
      <c r="R212" s="145"/>
      <c r="T212" s="146" t="s">
        <v>5</v>
      </c>
      <c r="U212" s="43" t="s">
        <v>36</v>
      </c>
      <c r="V212" s="147">
        <v>0</v>
      </c>
      <c r="W212" s="147">
        <f>V212*K212</f>
        <v>0</v>
      </c>
      <c r="X212" s="147">
        <v>2.1</v>
      </c>
      <c r="Y212" s="147">
        <f>X212*K212</f>
        <v>2.1</v>
      </c>
      <c r="Z212" s="147">
        <v>0</v>
      </c>
      <c r="AA212" s="148">
        <f>Z212*K212</f>
        <v>0</v>
      </c>
      <c r="AR212" s="21" t="s">
        <v>188</v>
      </c>
      <c r="AT212" s="21" t="s">
        <v>230</v>
      </c>
      <c r="AU212" s="21" t="s">
        <v>114</v>
      </c>
      <c r="AY212" s="21" t="s">
        <v>146</v>
      </c>
      <c r="BE212" s="149">
        <f>IF(U212="základní",N212,0)</f>
        <v>0</v>
      </c>
      <c r="BF212" s="149">
        <f>IF(U212="snížená",N212,0)</f>
        <v>0</v>
      </c>
      <c r="BG212" s="149">
        <f>IF(U212="zákl. přenesená",N212,0)</f>
        <v>0</v>
      </c>
      <c r="BH212" s="149">
        <f>IF(U212="sníž. přenesená",N212,0)</f>
        <v>0</v>
      </c>
      <c r="BI212" s="149">
        <f>IF(U212="nulová",N212,0)</f>
        <v>0</v>
      </c>
      <c r="BJ212" s="21" t="s">
        <v>79</v>
      </c>
      <c r="BK212" s="149">
        <f>ROUND(L212*K212,2)</f>
        <v>0</v>
      </c>
      <c r="BL212" s="21" t="s">
        <v>151</v>
      </c>
      <c r="BM212" s="21" t="s">
        <v>428</v>
      </c>
    </row>
    <row r="213" spans="2:65" s="1" customFormat="1" ht="25.5" customHeight="1">
      <c r="B213" s="140"/>
      <c r="C213" s="141" t="s">
        <v>307</v>
      </c>
      <c r="D213" s="141" t="s">
        <v>147</v>
      </c>
      <c r="E213" s="142" t="s">
        <v>429</v>
      </c>
      <c r="F213" s="222" t="s">
        <v>430</v>
      </c>
      <c r="G213" s="222"/>
      <c r="H213" s="222"/>
      <c r="I213" s="222"/>
      <c r="J213" s="143" t="s">
        <v>168</v>
      </c>
      <c r="K213" s="144">
        <v>1.57</v>
      </c>
      <c r="L213" s="225"/>
      <c r="M213" s="225"/>
      <c r="N213" s="225">
        <f>ROUND(L213*K213,2)</f>
        <v>0</v>
      </c>
      <c r="O213" s="225"/>
      <c r="P213" s="225"/>
      <c r="Q213" s="225"/>
      <c r="R213" s="145"/>
      <c r="T213" s="146" t="s">
        <v>5</v>
      </c>
      <c r="U213" s="43" t="s">
        <v>36</v>
      </c>
      <c r="V213" s="147">
        <v>2.2799999999999998</v>
      </c>
      <c r="W213" s="147">
        <f>V213*K213</f>
        <v>3.5795999999999997</v>
      </c>
      <c r="X213" s="147">
        <v>2.004</v>
      </c>
      <c r="Y213" s="147">
        <f>X213*K213</f>
        <v>3.14628</v>
      </c>
      <c r="Z213" s="147">
        <v>0</v>
      </c>
      <c r="AA213" s="148">
        <f>Z213*K213</f>
        <v>0</v>
      </c>
      <c r="AR213" s="21" t="s">
        <v>151</v>
      </c>
      <c r="AT213" s="21" t="s">
        <v>147</v>
      </c>
      <c r="AU213" s="21" t="s">
        <v>114</v>
      </c>
      <c r="AY213" s="21" t="s">
        <v>146</v>
      </c>
      <c r="BE213" s="149">
        <f>IF(U213="základní",N213,0)</f>
        <v>0</v>
      </c>
      <c r="BF213" s="149">
        <f>IF(U213="snížená",N213,0)</f>
        <v>0</v>
      </c>
      <c r="BG213" s="149">
        <f>IF(U213="zákl. přenesená",N213,0)</f>
        <v>0</v>
      </c>
      <c r="BH213" s="149">
        <f>IF(U213="sníž. přenesená",N213,0)</f>
        <v>0</v>
      </c>
      <c r="BI213" s="149">
        <f>IF(U213="nulová",N213,0)</f>
        <v>0</v>
      </c>
      <c r="BJ213" s="21" t="s">
        <v>79</v>
      </c>
      <c r="BK213" s="149">
        <f>ROUND(L213*K213,2)</f>
        <v>0</v>
      </c>
      <c r="BL213" s="21" t="s">
        <v>151</v>
      </c>
      <c r="BM213" s="21" t="s">
        <v>431</v>
      </c>
    </row>
    <row r="214" spans="2:65" s="10" customFormat="1" ht="16.5" customHeight="1">
      <c r="B214" s="150"/>
      <c r="C214" s="151"/>
      <c r="D214" s="151"/>
      <c r="E214" s="152" t="s">
        <v>5</v>
      </c>
      <c r="F214" s="218" t="s">
        <v>432</v>
      </c>
      <c r="G214" s="219"/>
      <c r="H214" s="219"/>
      <c r="I214" s="219"/>
      <c r="J214" s="151"/>
      <c r="K214" s="153">
        <v>1.57</v>
      </c>
      <c r="L214" s="151"/>
      <c r="M214" s="151"/>
      <c r="N214" s="151"/>
      <c r="O214" s="151"/>
      <c r="P214" s="151"/>
      <c r="Q214" s="151"/>
      <c r="R214" s="154"/>
      <c r="T214" s="155"/>
      <c r="U214" s="151"/>
      <c r="V214" s="151"/>
      <c r="W214" s="151"/>
      <c r="X214" s="151"/>
      <c r="Y214" s="151"/>
      <c r="Z214" s="151"/>
      <c r="AA214" s="156"/>
      <c r="AT214" s="157" t="s">
        <v>154</v>
      </c>
      <c r="AU214" s="157" t="s">
        <v>114</v>
      </c>
      <c r="AV214" s="10" t="s">
        <v>114</v>
      </c>
      <c r="AW214" s="10" t="s">
        <v>29</v>
      </c>
      <c r="AX214" s="10" t="s">
        <v>71</v>
      </c>
      <c r="AY214" s="157" t="s">
        <v>146</v>
      </c>
    </row>
    <row r="215" spans="2:65" s="11" customFormat="1" ht="16.5" customHeight="1">
      <c r="B215" s="158"/>
      <c r="C215" s="159"/>
      <c r="D215" s="159"/>
      <c r="E215" s="160" t="s">
        <v>5</v>
      </c>
      <c r="F215" s="223" t="s">
        <v>155</v>
      </c>
      <c r="G215" s="224"/>
      <c r="H215" s="224"/>
      <c r="I215" s="224"/>
      <c r="J215" s="159"/>
      <c r="K215" s="161">
        <v>1.57</v>
      </c>
      <c r="L215" s="159"/>
      <c r="M215" s="159"/>
      <c r="N215" s="159"/>
      <c r="O215" s="159"/>
      <c r="P215" s="159"/>
      <c r="Q215" s="159"/>
      <c r="R215" s="162"/>
      <c r="T215" s="163"/>
      <c r="U215" s="159"/>
      <c r="V215" s="159"/>
      <c r="W215" s="159"/>
      <c r="X215" s="159"/>
      <c r="Y215" s="159"/>
      <c r="Z215" s="159"/>
      <c r="AA215" s="164"/>
      <c r="AT215" s="165" t="s">
        <v>154</v>
      </c>
      <c r="AU215" s="165" t="s">
        <v>114</v>
      </c>
      <c r="AV215" s="11" t="s">
        <v>151</v>
      </c>
      <c r="AW215" s="11" t="s">
        <v>29</v>
      </c>
      <c r="AX215" s="11" t="s">
        <v>79</v>
      </c>
      <c r="AY215" s="165" t="s">
        <v>146</v>
      </c>
    </row>
    <row r="216" spans="2:65" s="10" customFormat="1" ht="16.5" customHeight="1">
      <c r="B216" s="150"/>
      <c r="C216" s="151"/>
      <c r="D216" s="151"/>
      <c r="E216" s="152" t="s">
        <v>5</v>
      </c>
      <c r="F216" s="220" t="s">
        <v>5</v>
      </c>
      <c r="G216" s="221"/>
      <c r="H216" s="221"/>
      <c r="I216" s="221"/>
      <c r="J216" s="151"/>
      <c r="K216" s="153">
        <v>0</v>
      </c>
      <c r="L216" s="151"/>
      <c r="M216" s="151"/>
      <c r="N216" s="151"/>
      <c r="O216" s="151"/>
      <c r="P216" s="151"/>
      <c r="Q216" s="151"/>
      <c r="R216" s="154"/>
      <c r="T216" s="155"/>
      <c r="U216" s="151"/>
      <c r="V216" s="151"/>
      <c r="W216" s="151"/>
      <c r="X216" s="151"/>
      <c r="Y216" s="151"/>
      <c r="Z216" s="151"/>
      <c r="AA216" s="156"/>
      <c r="AT216" s="157" t="s">
        <v>154</v>
      </c>
      <c r="AU216" s="157" t="s">
        <v>114</v>
      </c>
      <c r="AV216" s="10" t="s">
        <v>114</v>
      </c>
      <c r="AW216" s="10" t="s">
        <v>29</v>
      </c>
      <c r="AX216" s="10" t="s">
        <v>71</v>
      </c>
      <c r="AY216" s="157" t="s">
        <v>146</v>
      </c>
    </row>
    <row r="217" spans="2:65" s="1" customFormat="1" ht="16.5" customHeight="1">
      <c r="B217" s="140"/>
      <c r="C217" s="141" t="s">
        <v>311</v>
      </c>
      <c r="D217" s="141" t="s">
        <v>147</v>
      </c>
      <c r="E217" s="142" t="s">
        <v>433</v>
      </c>
      <c r="F217" s="222" t="s">
        <v>434</v>
      </c>
      <c r="G217" s="222"/>
      <c r="H217" s="222"/>
      <c r="I217" s="222"/>
      <c r="J217" s="143" t="s">
        <v>217</v>
      </c>
      <c r="K217" s="144">
        <v>1</v>
      </c>
      <c r="L217" s="225"/>
      <c r="M217" s="225"/>
      <c r="N217" s="225">
        <f>ROUND(L217*K217,2)</f>
        <v>0</v>
      </c>
      <c r="O217" s="225"/>
      <c r="P217" s="225"/>
      <c r="Q217" s="225"/>
      <c r="R217" s="145"/>
      <c r="T217" s="146" t="s">
        <v>5</v>
      </c>
      <c r="U217" s="43" t="s">
        <v>36</v>
      </c>
      <c r="V217" s="147">
        <v>1.24</v>
      </c>
      <c r="W217" s="147">
        <f>V217*K217</f>
        <v>1.24</v>
      </c>
      <c r="X217" s="147">
        <v>0.10445</v>
      </c>
      <c r="Y217" s="147">
        <f>X217*K217</f>
        <v>0.10445</v>
      </c>
      <c r="Z217" s="147">
        <v>0</v>
      </c>
      <c r="AA217" s="148">
        <f>Z217*K217</f>
        <v>0</v>
      </c>
      <c r="AR217" s="21" t="s">
        <v>151</v>
      </c>
      <c r="AT217" s="21" t="s">
        <v>147</v>
      </c>
      <c r="AU217" s="21" t="s">
        <v>114</v>
      </c>
      <c r="AY217" s="21" t="s">
        <v>146</v>
      </c>
      <c r="BE217" s="149">
        <f>IF(U217="základní",N217,0)</f>
        <v>0</v>
      </c>
      <c r="BF217" s="149">
        <f>IF(U217="snížená",N217,0)</f>
        <v>0</v>
      </c>
      <c r="BG217" s="149">
        <f>IF(U217="zákl. přenesená",N217,0)</f>
        <v>0</v>
      </c>
      <c r="BH217" s="149">
        <f>IF(U217="sníž. přenesená",N217,0)</f>
        <v>0</v>
      </c>
      <c r="BI217" s="149">
        <f>IF(U217="nulová",N217,0)</f>
        <v>0</v>
      </c>
      <c r="BJ217" s="21" t="s">
        <v>79</v>
      </c>
      <c r="BK217" s="149">
        <f>ROUND(L217*K217,2)</f>
        <v>0</v>
      </c>
      <c r="BL217" s="21" t="s">
        <v>151</v>
      </c>
      <c r="BM217" s="21" t="s">
        <v>435</v>
      </c>
    </row>
    <row r="218" spans="2:65" s="10" customFormat="1" ht="16.5" customHeight="1">
      <c r="B218" s="150"/>
      <c r="C218" s="151"/>
      <c r="D218" s="151"/>
      <c r="E218" s="152" t="s">
        <v>5</v>
      </c>
      <c r="F218" s="218" t="s">
        <v>436</v>
      </c>
      <c r="G218" s="219"/>
      <c r="H218" s="219"/>
      <c r="I218" s="219"/>
      <c r="J218" s="151"/>
      <c r="K218" s="153">
        <v>1</v>
      </c>
      <c r="L218" s="151"/>
      <c r="M218" s="151"/>
      <c r="N218" s="151"/>
      <c r="O218" s="151"/>
      <c r="P218" s="151"/>
      <c r="Q218" s="151"/>
      <c r="R218" s="154"/>
      <c r="T218" s="155"/>
      <c r="U218" s="151"/>
      <c r="V218" s="151"/>
      <c r="W218" s="151"/>
      <c r="X218" s="151"/>
      <c r="Y218" s="151"/>
      <c r="Z218" s="151"/>
      <c r="AA218" s="156"/>
      <c r="AT218" s="157" t="s">
        <v>154</v>
      </c>
      <c r="AU218" s="157" t="s">
        <v>114</v>
      </c>
      <c r="AV218" s="10" t="s">
        <v>114</v>
      </c>
      <c r="AW218" s="10" t="s">
        <v>29</v>
      </c>
      <c r="AX218" s="10" t="s">
        <v>71</v>
      </c>
      <c r="AY218" s="157" t="s">
        <v>146</v>
      </c>
    </row>
    <row r="219" spans="2:65" s="11" customFormat="1" ht="16.5" customHeight="1">
      <c r="B219" s="158"/>
      <c r="C219" s="159"/>
      <c r="D219" s="159"/>
      <c r="E219" s="160" t="s">
        <v>5</v>
      </c>
      <c r="F219" s="223" t="s">
        <v>155</v>
      </c>
      <c r="G219" s="224"/>
      <c r="H219" s="224"/>
      <c r="I219" s="224"/>
      <c r="J219" s="159"/>
      <c r="K219" s="161">
        <v>1</v>
      </c>
      <c r="L219" s="159"/>
      <c r="M219" s="159"/>
      <c r="N219" s="159"/>
      <c r="O219" s="159"/>
      <c r="P219" s="159"/>
      <c r="Q219" s="159"/>
      <c r="R219" s="162"/>
      <c r="T219" s="163"/>
      <c r="U219" s="159"/>
      <c r="V219" s="159"/>
      <c r="W219" s="159"/>
      <c r="X219" s="159"/>
      <c r="Y219" s="159"/>
      <c r="Z219" s="159"/>
      <c r="AA219" s="164"/>
      <c r="AT219" s="165" t="s">
        <v>154</v>
      </c>
      <c r="AU219" s="165" t="s">
        <v>114</v>
      </c>
      <c r="AV219" s="11" t="s">
        <v>151</v>
      </c>
      <c r="AW219" s="11" t="s">
        <v>29</v>
      </c>
      <c r="AX219" s="11" t="s">
        <v>79</v>
      </c>
      <c r="AY219" s="165" t="s">
        <v>146</v>
      </c>
    </row>
    <row r="220" spans="2:65" s="1" customFormat="1" ht="25.5" customHeight="1">
      <c r="B220" s="140"/>
      <c r="C220" s="166" t="s">
        <v>315</v>
      </c>
      <c r="D220" s="166" t="s">
        <v>230</v>
      </c>
      <c r="E220" s="167" t="s">
        <v>437</v>
      </c>
      <c r="F220" s="253" t="s">
        <v>438</v>
      </c>
      <c r="G220" s="253"/>
      <c r="H220" s="253"/>
      <c r="I220" s="253"/>
      <c r="J220" s="168" t="s">
        <v>284</v>
      </c>
      <c r="K220" s="169">
        <v>1</v>
      </c>
      <c r="L220" s="252"/>
      <c r="M220" s="252"/>
      <c r="N220" s="252">
        <f>ROUND(L220*K220,2)</f>
        <v>0</v>
      </c>
      <c r="O220" s="225"/>
      <c r="P220" s="225"/>
      <c r="Q220" s="225"/>
      <c r="R220" s="145"/>
      <c r="T220" s="146" t="s">
        <v>5</v>
      </c>
      <c r="U220" s="43" t="s">
        <v>36</v>
      </c>
      <c r="V220" s="147">
        <v>0</v>
      </c>
      <c r="W220" s="147">
        <f>V220*K220</f>
        <v>0</v>
      </c>
      <c r="X220" s="147">
        <v>0.27</v>
      </c>
      <c r="Y220" s="147">
        <f>X220*K220</f>
        <v>0.27</v>
      </c>
      <c r="Z220" s="147">
        <v>0</v>
      </c>
      <c r="AA220" s="148">
        <f>Z220*K220</f>
        <v>0</v>
      </c>
      <c r="AR220" s="21" t="s">
        <v>188</v>
      </c>
      <c r="AT220" s="21" t="s">
        <v>230</v>
      </c>
      <c r="AU220" s="21" t="s">
        <v>114</v>
      </c>
      <c r="AY220" s="21" t="s">
        <v>146</v>
      </c>
      <c r="BE220" s="149">
        <f>IF(U220="základní",N220,0)</f>
        <v>0</v>
      </c>
      <c r="BF220" s="149">
        <f>IF(U220="snížená",N220,0)</f>
        <v>0</v>
      </c>
      <c r="BG220" s="149">
        <f>IF(U220="zákl. přenesená",N220,0)</f>
        <v>0</v>
      </c>
      <c r="BH220" s="149">
        <f>IF(U220="sníž. přenesená",N220,0)</f>
        <v>0</v>
      </c>
      <c r="BI220" s="149">
        <f>IF(U220="nulová",N220,0)</f>
        <v>0</v>
      </c>
      <c r="BJ220" s="21" t="s">
        <v>79</v>
      </c>
      <c r="BK220" s="149">
        <f>ROUND(L220*K220,2)</f>
        <v>0</v>
      </c>
      <c r="BL220" s="21" t="s">
        <v>151</v>
      </c>
      <c r="BM220" s="21" t="s">
        <v>439</v>
      </c>
    </row>
    <row r="221" spans="2:65" s="1" customFormat="1" ht="16.5" customHeight="1">
      <c r="B221" s="140"/>
      <c r="C221" s="141" t="s">
        <v>319</v>
      </c>
      <c r="D221" s="141" t="s">
        <v>147</v>
      </c>
      <c r="E221" s="142" t="s">
        <v>440</v>
      </c>
      <c r="F221" s="222" t="s">
        <v>441</v>
      </c>
      <c r="G221" s="222"/>
      <c r="H221" s="222"/>
      <c r="I221" s="222"/>
      <c r="J221" s="143" t="s">
        <v>217</v>
      </c>
      <c r="K221" s="144">
        <v>1</v>
      </c>
      <c r="L221" s="225"/>
      <c r="M221" s="225"/>
      <c r="N221" s="225">
        <f>ROUND(L221*K221,2)</f>
        <v>0</v>
      </c>
      <c r="O221" s="225"/>
      <c r="P221" s="225"/>
      <c r="Q221" s="225"/>
      <c r="R221" s="145"/>
      <c r="T221" s="146" t="s">
        <v>5</v>
      </c>
      <c r="U221" s="43" t="s">
        <v>36</v>
      </c>
      <c r="V221" s="147">
        <v>1.24</v>
      </c>
      <c r="W221" s="147">
        <f>V221*K221</f>
        <v>1.24</v>
      </c>
      <c r="X221" s="147">
        <v>0.10445</v>
      </c>
      <c r="Y221" s="147">
        <f>X221*K221</f>
        <v>0.10445</v>
      </c>
      <c r="Z221" s="147">
        <v>0</v>
      </c>
      <c r="AA221" s="148">
        <f>Z221*K221</f>
        <v>0</v>
      </c>
      <c r="AR221" s="21" t="s">
        <v>151</v>
      </c>
      <c r="AT221" s="21" t="s">
        <v>147</v>
      </c>
      <c r="AU221" s="21" t="s">
        <v>114</v>
      </c>
      <c r="AY221" s="21" t="s">
        <v>146</v>
      </c>
      <c r="BE221" s="149">
        <f>IF(U221="základní",N221,0)</f>
        <v>0</v>
      </c>
      <c r="BF221" s="149">
        <f>IF(U221="snížená",N221,0)</f>
        <v>0</v>
      </c>
      <c r="BG221" s="149">
        <f>IF(U221="zákl. přenesená",N221,0)</f>
        <v>0</v>
      </c>
      <c r="BH221" s="149">
        <f>IF(U221="sníž. přenesená",N221,0)</f>
        <v>0</v>
      </c>
      <c r="BI221" s="149">
        <f>IF(U221="nulová",N221,0)</f>
        <v>0</v>
      </c>
      <c r="BJ221" s="21" t="s">
        <v>79</v>
      </c>
      <c r="BK221" s="149">
        <f>ROUND(L221*K221,2)</f>
        <v>0</v>
      </c>
      <c r="BL221" s="21" t="s">
        <v>151</v>
      </c>
      <c r="BM221" s="21" t="s">
        <v>442</v>
      </c>
    </row>
    <row r="222" spans="2:65" s="1" customFormat="1" ht="38.25" customHeight="1">
      <c r="B222" s="140"/>
      <c r="C222" s="166" t="s">
        <v>323</v>
      </c>
      <c r="D222" s="166" t="s">
        <v>230</v>
      </c>
      <c r="E222" s="167" t="s">
        <v>443</v>
      </c>
      <c r="F222" s="253" t="s">
        <v>444</v>
      </c>
      <c r="G222" s="253"/>
      <c r="H222" s="253"/>
      <c r="I222" s="253"/>
      <c r="J222" s="168" t="s">
        <v>284</v>
      </c>
      <c r="K222" s="169">
        <v>1</v>
      </c>
      <c r="L222" s="252"/>
      <c r="M222" s="252"/>
      <c r="N222" s="252">
        <f>ROUND(L222*K222,2)</f>
        <v>0</v>
      </c>
      <c r="O222" s="225"/>
      <c r="P222" s="225"/>
      <c r="Q222" s="225"/>
      <c r="R222" s="145"/>
      <c r="T222" s="146" t="s">
        <v>5</v>
      </c>
      <c r="U222" s="43" t="s">
        <v>36</v>
      </c>
      <c r="V222" s="147">
        <v>0</v>
      </c>
      <c r="W222" s="147">
        <f>V222*K222</f>
        <v>0</v>
      </c>
      <c r="X222" s="147">
        <v>0.22800000000000001</v>
      </c>
      <c r="Y222" s="147">
        <f>X222*K222</f>
        <v>0.22800000000000001</v>
      </c>
      <c r="Z222" s="147">
        <v>0</v>
      </c>
      <c r="AA222" s="148">
        <f>Z222*K222</f>
        <v>0</v>
      </c>
      <c r="AR222" s="21" t="s">
        <v>188</v>
      </c>
      <c r="AT222" s="21" t="s">
        <v>230</v>
      </c>
      <c r="AU222" s="21" t="s">
        <v>114</v>
      </c>
      <c r="AY222" s="21" t="s">
        <v>146</v>
      </c>
      <c r="BE222" s="149">
        <f>IF(U222="základní",N222,0)</f>
        <v>0</v>
      </c>
      <c r="BF222" s="149">
        <f>IF(U222="snížená",N222,0)</f>
        <v>0</v>
      </c>
      <c r="BG222" s="149">
        <f>IF(U222="zákl. přenesená",N222,0)</f>
        <v>0</v>
      </c>
      <c r="BH222" s="149">
        <f>IF(U222="sníž. přenesená",N222,0)</f>
        <v>0</v>
      </c>
      <c r="BI222" s="149">
        <f>IF(U222="nulová",N222,0)</f>
        <v>0</v>
      </c>
      <c r="BJ222" s="21" t="s">
        <v>79</v>
      </c>
      <c r="BK222" s="149">
        <f>ROUND(L222*K222,2)</f>
        <v>0</v>
      </c>
      <c r="BL222" s="21" t="s">
        <v>151</v>
      </c>
      <c r="BM222" s="21" t="s">
        <v>445</v>
      </c>
    </row>
    <row r="223" spans="2:65" s="1" customFormat="1" ht="25.5" customHeight="1">
      <c r="B223" s="140"/>
      <c r="C223" s="141" t="s">
        <v>327</v>
      </c>
      <c r="D223" s="141" t="s">
        <v>147</v>
      </c>
      <c r="E223" s="142" t="s">
        <v>446</v>
      </c>
      <c r="F223" s="222" t="s">
        <v>447</v>
      </c>
      <c r="G223" s="222"/>
      <c r="H223" s="222"/>
      <c r="I223" s="222"/>
      <c r="J223" s="143" t="s">
        <v>168</v>
      </c>
      <c r="K223" s="144">
        <v>0.314</v>
      </c>
      <c r="L223" s="225"/>
      <c r="M223" s="225"/>
      <c r="N223" s="225">
        <f>ROUND(L223*K223,2)</f>
        <v>0</v>
      </c>
      <c r="O223" s="225"/>
      <c r="P223" s="225"/>
      <c r="Q223" s="225"/>
      <c r="R223" s="145"/>
      <c r="T223" s="146" t="s">
        <v>5</v>
      </c>
      <c r="U223" s="43" t="s">
        <v>36</v>
      </c>
      <c r="V223" s="147">
        <v>1.0249999999999999</v>
      </c>
      <c r="W223" s="147">
        <f>V223*K223</f>
        <v>0.32184999999999997</v>
      </c>
      <c r="X223" s="147">
        <v>2.16</v>
      </c>
      <c r="Y223" s="147">
        <f>X223*K223</f>
        <v>0.67824000000000007</v>
      </c>
      <c r="Z223" s="147">
        <v>0</v>
      </c>
      <c r="AA223" s="148">
        <f>Z223*K223</f>
        <v>0</v>
      </c>
      <c r="AR223" s="21" t="s">
        <v>151</v>
      </c>
      <c r="AT223" s="21" t="s">
        <v>147</v>
      </c>
      <c r="AU223" s="21" t="s">
        <v>114</v>
      </c>
      <c r="AY223" s="21" t="s">
        <v>146</v>
      </c>
      <c r="BE223" s="149">
        <f>IF(U223="základní",N223,0)</f>
        <v>0</v>
      </c>
      <c r="BF223" s="149">
        <f>IF(U223="snížená",N223,0)</f>
        <v>0</v>
      </c>
      <c r="BG223" s="149">
        <f>IF(U223="zákl. přenesená",N223,0)</f>
        <v>0</v>
      </c>
      <c r="BH223" s="149">
        <f>IF(U223="sníž. přenesená",N223,0)</f>
        <v>0</v>
      </c>
      <c r="BI223" s="149">
        <f>IF(U223="nulová",N223,0)</f>
        <v>0</v>
      </c>
      <c r="BJ223" s="21" t="s">
        <v>79</v>
      </c>
      <c r="BK223" s="149">
        <f>ROUND(L223*K223,2)</f>
        <v>0</v>
      </c>
      <c r="BL223" s="21" t="s">
        <v>151</v>
      </c>
      <c r="BM223" s="21" t="s">
        <v>448</v>
      </c>
    </row>
    <row r="224" spans="2:65" s="10" customFormat="1" ht="16.5" customHeight="1">
      <c r="B224" s="150"/>
      <c r="C224" s="151"/>
      <c r="D224" s="151"/>
      <c r="E224" s="152" t="s">
        <v>5</v>
      </c>
      <c r="F224" s="218" t="s">
        <v>449</v>
      </c>
      <c r="G224" s="219"/>
      <c r="H224" s="219"/>
      <c r="I224" s="219"/>
      <c r="J224" s="151"/>
      <c r="K224" s="153">
        <v>0.314</v>
      </c>
      <c r="L224" s="151"/>
      <c r="M224" s="151"/>
      <c r="N224" s="151"/>
      <c r="O224" s="151"/>
      <c r="P224" s="151"/>
      <c r="Q224" s="151"/>
      <c r="R224" s="154"/>
      <c r="T224" s="155"/>
      <c r="U224" s="151"/>
      <c r="V224" s="151"/>
      <c r="W224" s="151"/>
      <c r="X224" s="151"/>
      <c r="Y224" s="151"/>
      <c r="Z224" s="151"/>
      <c r="AA224" s="156"/>
      <c r="AT224" s="157" t="s">
        <v>154</v>
      </c>
      <c r="AU224" s="157" t="s">
        <v>114</v>
      </c>
      <c r="AV224" s="10" t="s">
        <v>114</v>
      </c>
      <c r="AW224" s="10" t="s">
        <v>29</v>
      </c>
      <c r="AX224" s="10" t="s">
        <v>71</v>
      </c>
      <c r="AY224" s="157" t="s">
        <v>146</v>
      </c>
    </row>
    <row r="225" spans="2:65" s="11" customFormat="1" ht="16.5" customHeight="1">
      <c r="B225" s="158"/>
      <c r="C225" s="159"/>
      <c r="D225" s="159"/>
      <c r="E225" s="160" t="s">
        <v>5</v>
      </c>
      <c r="F225" s="223" t="s">
        <v>155</v>
      </c>
      <c r="G225" s="224"/>
      <c r="H225" s="224"/>
      <c r="I225" s="224"/>
      <c r="J225" s="159"/>
      <c r="K225" s="161">
        <v>0.314</v>
      </c>
      <c r="L225" s="159"/>
      <c r="M225" s="159"/>
      <c r="N225" s="159"/>
      <c r="O225" s="159"/>
      <c r="P225" s="159"/>
      <c r="Q225" s="159"/>
      <c r="R225" s="162"/>
      <c r="T225" s="163"/>
      <c r="U225" s="159"/>
      <c r="V225" s="159"/>
      <c r="W225" s="159"/>
      <c r="X225" s="159"/>
      <c r="Y225" s="159"/>
      <c r="Z225" s="159"/>
      <c r="AA225" s="164"/>
      <c r="AT225" s="165" t="s">
        <v>154</v>
      </c>
      <c r="AU225" s="165" t="s">
        <v>114</v>
      </c>
      <c r="AV225" s="11" t="s">
        <v>151</v>
      </c>
      <c r="AW225" s="11" t="s">
        <v>29</v>
      </c>
      <c r="AX225" s="11" t="s">
        <v>79</v>
      </c>
      <c r="AY225" s="165" t="s">
        <v>146</v>
      </c>
    </row>
    <row r="226" spans="2:65" s="1" customFormat="1" ht="25.5" customHeight="1">
      <c r="B226" s="140"/>
      <c r="C226" s="141" t="s">
        <v>331</v>
      </c>
      <c r="D226" s="141" t="s">
        <v>147</v>
      </c>
      <c r="E226" s="142" t="s">
        <v>450</v>
      </c>
      <c r="F226" s="222" t="s">
        <v>451</v>
      </c>
      <c r="G226" s="222"/>
      <c r="H226" s="222"/>
      <c r="I226" s="222"/>
      <c r="J226" s="143" t="s">
        <v>168</v>
      </c>
      <c r="K226" s="144">
        <v>0.78500000000000003</v>
      </c>
      <c r="L226" s="225"/>
      <c r="M226" s="225"/>
      <c r="N226" s="225">
        <f>ROUND(L226*K226,2)</f>
        <v>0</v>
      </c>
      <c r="O226" s="225"/>
      <c r="P226" s="225"/>
      <c r="Q226" s="225"/>
      <c r="R226" s="145"/>
      <c r="T226" s="146" t="s">
        <v>5</v>
      </c>
      <c r="U226" s="43" t="s">
        <v>36</v>
      </c>
      <c r="V226" s="147">
        <v>0.58399999999999996</v>
      </c>
      <c r="W226" s="147">
        <f>V226*K226</f>
        <v>0.45844000000000001</v>
      </c>
      <c r="X226" s="147">
        <v>2.2563399999999998</v>
      </c>
      <c r="Y226" s="147">
        <f>X226*K226</f>
        <v>1.7712268999999998</v>
      </c>
      <c r="Z226" s="147">
        <v>0</v>
      </c>
      <c r="AA226" s="148">
        <f>Z226*K226</f>
        <v>0</v>
      </c>
      <c r="AR226" s="21" t="s">
        <v>151</v>
      </c>
      <c r="AT226" s="21" t="s">
        <v>147</v>
      </c>
      <c r="AU226" s="21" t="s">
        <v>114</v>
      </c>
      <c r="AY226" s="21" t="s">
        <v>146</v>
      </c>
      <c r="BE226" s="149">
        <f>IF(U226="základní",N226,0)</f>
        <v>0</v>
      </c>
      <c r="BF226" s="149">
        <f>IF(U226="snížená",N226,0)</f>
        <v>0</v>
      </c>
      <c r="BG226" s="149">
        <f>IF(U226="zákl. přenesená",N226,0)</f>
        <v>0</v>
      </c>
      <c r="BH226" s="149">
        <f>IF(U226="sníž. přenesená",N226,0)</f>
        <v>0</v>
      </c>
      <c r="BI226" s="149">
        <f>IF(U226="nulová",N226,0)</f>
        <v>0</v>
      </c>
      <c r="BJ226" s="21" t="s">
        <v>79</v>
      </c>
      <c r="BK226" s="149">
        <f>ROUND(L226*K226,2)</f>
        <v>0</v>
      </c>
      <c r="BL226" s="21" t="s">
        <v>151</v>
      </c>
      <c r="BM226" s="21" t="s">
        <v>452</v>
      </c>
    </row>
    <row r="227" spans="2:65" s="10" customFormat="1" ht="16.5" customHeight="1">
      <c r="B227" s="150"/>
      <c r="C227" s="151"/>
      <c r="D227" s="151"/>
      <c r="E227" s="152" t="s">
        <v>5</v>
      </c>
      <c r="F227" s="218" t="s">
        <v>453</v>
      </c>
      <c r="G227" s="219"/>
      <c r="H227" s="219"/>
      <c r="I227" s="219"/>
      <c r="J227" s="151"/>
      <c r="K227" s="153">
        <v>0.78500000000000003</v>
      </c>
      <c r="L227" s="151"/>
      <c r="M227" s="151"/>
      <c r="N227" s="151"/>
      <c r="O227" s="151"/>
      <c r="P227" s="151"/>
      <c r="Q227" s="151"/>
      <c r="R227" s="154"/>
      <c r="T227" s="155"/>
      <c r="U227" s="151"/>
      <c r="V227" s="151"/>
      <c r="W227" s="151"/>
      <c r="X227" s="151"/>
      <c r="Y227" s="151"/>
      <c r="Z227" s="151"/>
      <c r="AA227" s="156"/>
      <c r="AT227" s="157" t="s">
        <v>154</v>
      </c>
      <c r="AU227" s="157" t="s">
        <v>114</v>
      </c>
      <c r="AV227" s="10" t="s">
        <v>114</v>
      </c>
      <c r="AW227" s="10" t="s">
        <v>29</v>
      </c>
      <c r="AX227" s="10" t="s">
        <v>71</v>
      </c>
      <c r="AY227" s="157" t="s">
        <v>146</v>
      </c>
    </row>
    <row r="228" spans="2:65" s="11" customFormat="1" ht="16.5" customHeight="1">
      <c r="B228" s="158"/>
      <c r="C228" s="159"/>
      <c r="D228" s="159"/>
      <c r="E228" s="160" t="s">
        <v>5</v>
      </c>
      <c r="F228" s="223" t="s">
        <v>155</v>
      </c>
      <c r="G228" s="224"/>
      <c r="H228" s="224"/>
      <c r="I228" s="224"/>
      <c r="J228" s="159"/>
      <c r="K228" s="161">
        <v>0.78500000000000003</v>
      </c>
      <c r="L228" s="159"/>
      <c r="M228" s="159"/>
      <c r="N228" s="159"/>
      <c r="O228" s="159"/>
      <c r="P228" s="159"/>
      <c r="Q228" s="159"/>
      <c r="R228" s="162"/>
      <c r="T228" s="163"/>
      <c r="U228" s="159"/>
      <c r="V228" s="159"/>
      <c r="W228" s="159"/>
      <c r="X228" s="159"/>
      <c r="Y228" s="159"/>
      <c r="Z228" s="159"/>
      <c r="AA228" s="164"/>
      <c r="AT228" s="165" t="s">
        <v>154</v>
      </c>
      <c r="AU228" s="165" t="s">
        <v>114</v>
      </c>
      <c r="AV228" s="11" t="s">
        <v>151</v>
      </c>
      <c r="AW228" s="11" t="s">
        <v>29</v>
      </c>
      <c r="AX228" s="11" t="s">
        <v>79</v>
      </c>
      <c r="AY228" s="165" t="s">
        <v>146</v>
      </c>
    </row>
    <row r="229" spans="2:65" s="1" customFormat="1" ht="16.5" customHeight="1">
      <c r="B229" s="140"/>
      <c r="C229" s="141" t="s">
        <v>336</v>
      </c>
      <c r="D229" s="141" t="s">
        <v>147</v>
      </c>
      <c r="E229" s="142" t="s">
        <v>454</v>
      </c>
      <c r="F229" s="222" t="s">
        <v>455</v>
      </c>
      <c r="G229" s="222"/>
      <c r="H229" s="222"/>
      <c r="I229" s="222"/>
      <c r="J229" s="143" t="s">
        <v>185</v>
      </c>
      <c r="K229" s="144">
        <v>1.57</v>
      </c>
      <c r="L229" s="225"/>
      <c r="M229" s="225"/>
      <c r="N229" s="225">
        <f>ROUND(L229*K229,2)</f>
        <v>0</v>
      </c>
      <c r="O229" s="225"/>
      <c r="P229" s="225"/>
      <c r="Q229" s="225"/>
      <c r="R229" s="145"/>
      <c r="T229" s="146" t="s">
        <v>5</v>
      </c>
      <c r="U229" s="43" t="s">
        <v>36</v>
      </c>
      <c r="V229" s="147">
        <v>0.3</v>
      </c>
      <c r="W229" s="147">
        <f>V229*K229</f>
        <v>0.47099999999999997</v>
      </c>
      <c r="X229" s="147">
        <v>2.47E-3</v>
      </c>
      <c r="Y229" s="147">
        <f>X229*K229</f>
        <v>3.8779000000000001E-3</v>
      </c>
      <c r="Z229" s="147">
        <v>0</v>
      </c>
      <c r="AA229" s="148">
        <f>Z229*K229</f>
        <v>0</v>
      </c>
      <c r="AR229" s="21" t="s">
        <v>151</v>
      </c>
      <c r="AT229" s="21" t="s">
        <v>147</v>
      </c>
      <c r="AU229" s="21" t="s">
        <v>114</v>
      </c>
      <c r="AY229" s="21" t="s">
        <v>146</v>
      </c>
      <c r="BE229" s="149">
        <f>IF(U229="základní",N229,0)</f>
        <v>0</v>
      </c>
      <c r="BF229" s="149">
        <f>IF(U229="snížená",N229,0)</f>
        <v>0</v>
      </c>
      <c r="BG229" s="149">
        <f>IF(U229="zákl. přenesená",N229,0)</f>
        <v>0</v>
      </c>
      <c r="BH229" s="149">
        <f>IF(U229="sníž. přenesená",N229,0)</f>
        <v>0</v>
      </c>
      <c r="BI229" s="149">
        <f>IF(U229="nulová",N229,0)</f>
        <v>0</v>
      </c>
      <c r="BJ229" s="21" t="s">
        <v>79</v>
      </c>
      <c r="BK229" s="149">
        <f>ROUND(L229*K229,2)</f>
        <v>0</v>
      </c>
      <c r="BL229" s="21" t="s">
        <v>151</v>
      </c>
      <c r="BM229" s="21" t="s">
        <v>456</v>
      </c>
    </row>
    <row r="230" spans="2:65" s="10" customFormat="1" ht="16.5" customHeight="1">
      <c r="B230" s="150"/>
      <c r="C230" s="151"/>
      <c r="D230" s="151"/>
      <c r="E230" s="152" t="s">
        <v>5</v>
      </c>
      <c r="F230" s="218" t="s">
        <v>457</v>
      </c>
      <c r="G230" s="219"/>
      <c r="H230" s="219"/>
      <c r="I230" s="219"/>
      <c r="J230" s="151"/>
      <c r="K230" s="153">
        <v>1.57</v>
      </c>
      <c r="L230" s="151"/>
      <c r="M230" s="151"/>
      <c r="N230" s="151"/>
      <c r="O230" s="151"/>
      <c r="P230" s="151"/>
      <c r="Q230" s="151"/>
      <c r="R230" s="154"/>
      <c r="T230" s="155"/>
      <c r="U230" s="151"/>
      <c r="V230" s="151"/>
      <c r="W230" s="151"/>
      <c r="X230" s="151"/>
      <c r="Y230" s="151"/>
      <c r="Z230" s="151"/>
      <c r="AA230" s="156"/>
      <c r="AT230" s="157" t="s">
        <v>154</v>
      </c>
      <c r="AU230" s="157" t="s">
        <v>114</v>
      </c>
      <c r="AV230" s="10" t="s">
        <v>114</v>
      </c>
      <c r="AW230" s="10" t="s">
        <v>29</v>
      </c>
      <c r="AX230" s="10" t="s">
        <v>71</v>
      </c>
      <c r="AY230" s="157" t="s">
        <v>146</v>
      </c>
    </row>
    <row r="231" spans="2:65" s="11" customFormat="1" ht="16.5" customHeight="1">
      <c r="B231" s="158"/>
      <c r="C231" s="159"/>
      <c r="D231" s="159"/>
      <c r="E231" s="160" t="s">
        <v>5</v>
      </c>
      <c r="F231" s="223" t="s">
        <v>155</v>
      </c>
      <c r="G231" s="224"/>
      <c r="H231" s="224"/>
      <c r="I231" s="224"/>
      <c r="J231" s="159"/>
      <c r="K231" s="161">
        <v>1.57</v>
      </c>
      <c r="L231" s="159"/>
      <c r="M231" s="159"/>
      <c r="N231" s="159"/>
      <c r="O231" s="159"/>
      <c r="P231" s="159"/>
      <c r="Q231" s="159"/>
      <c r="R231" s="162"/>
      <c r="T231" s="163"/>
      <c r="U231" s="159"/>
      <c r="V231" s="159"/>
      <c r="W231" s="159"/>
      <c r="X231" s="159"/>
      <c r="Y231" s="159"/>
      <c r="Z231" s="159"/>
      <c r="AA231" s="164"/>
      <c r="AT231" s="165" t="s">
        <v>154</v>
      </c>
      <c r="AU231" s="165" t="s">
        <v>114</v>
      </c>
      <c r="AV231" s="11" t="s">
        <v>151</v>
      </c>
      <c r="AW231" s="11" t="s">
        <v>29</v>
      </c>
      <c r="AX231" s="11" t="s">
        <v>79</v>
      </c>
      <c r="AY231" s="165" t="s">
        <v>146</v>
      </c>
    </row>
    <row r="232" spans="2:65" s="1" customFormat="1" ht="25.5" customHeight="1">
      <c r="B232" s="140"/>
      <c r="C232" s="141" t="s">
        <v>458</v>
      </c>
      <c r="D232" s="141" t="s">
        <v>147</v>
      </c>
      <c r="E232" s="142" t="s">
        <v>459</v>
      </c>
      <c r="F232" s="222" t="s">
        <v>460</v>
      </c>
      <c r="G232" s="222"/>
      <c r="H232" s="222"/>
      <c r="I232" s="222"/>
      <c r="J232" s="143" t="s">
        <v>185</v>
      </c>
      <c r="K232" s="144">
        <v>1.57</v>
      </c>
      <c r="L232" s="225"/>
      <c r="M232" s="225"/>
      <c r="N232" s="225">
        <f>ROUND(L232*K232,2)</f>
        <v>0</v>
      </c>
      <c r="O232" s="225"/>
      <c r="P232" s="225"/>
      <c r="Q232" s="225"/>
      <c r="R232" s="145"/>
      <c r="T232" s="146" t="s">
        <v>5</v>
      </c>
      <c r="U232" s="43" t="s">
        <v>36</v>
      </c>
      <c r="V232" s="147">
        <v>0.152</v>
      </c>
      <c r="W232" s="147">
        <f>V232*K232</f>
        <v>0.23863999999999999</v>
      </c>
      <c r="X232" s="147">
        <v>0</v>
      </c>
      <c r="Y232" s="147">
        <f>X232*K232</f>
        <v>0</v>
      </c>
      <c r="Z232" s="147">
        <v>0</v>
      </c>
      <c r="AA232" s="148">
        <f>Z232*K232</f>
        <v>0</v>
      </c>
      <c r="AR232" s="21" t="s">
        <v>151</v>
      </c>
      <c r="AT232" s="21" t="s">
        <v>147</v>
      </c>
      <c r="AU232" s="21" t="s">
        <v>114</v>
      </c>
      <c r="AY232" s="21" t="s">
        <v>146</v>
      </c>
      <c r="BE232" s="149">
        <f>IF(U232="základní",N232,0)</f>
        <v>0</v>
      </c>
      <c r="BF232" s="149">
        <f>IF(U232="snížená",N232,0)</f>
        <v>0</v>
      </c>
      <c r="BG232" s="149">
        <f>IF(U232="zákl. přenesená",N232,0)</f>
        <v>0</v>
      </c>
      <c r="BH232" s="149">
        <f>IF(U232="sníž. přenesená",N232,0)</f>
        <v>0</v>
      </c>
      <c r="BI232" s="149">
        <f>IF(U232="nulová",N232,0)</f>
        <v>0</v>
      </c>
      <c r="BJ232" s="21" t="s">
        <v>79</v>
      </c>
      <c r="BK232" s="149">
        <f>ROUND(L232*K232,2)</f>
        <v>0</v>
      </c>
      <c r="BL232" s="21" t="s">
        <v>151</v>
      </c>
      <c r="BM232" s="21" t="s">
        <v>461</v>
      </c>
    </row>
    <row r="233" spans="2:65" s="9" customFormat="1" ht="29.85" customHeight="1">
      <c r="B233" s="129"/>
      <c r="C233" s="130"/>
      <c r="D233" s="139" t="s">
        <v>127</v>
      </c>
      <c r="E233" s="139"/>
      <c r="F233" s="139"/>
      <c r="G233" s="139"/>
      <c r="H233" s="139"/>
      <c r="I233" s="139"/>
      <c r="J233" s="139"/>
      <c r="K233" s="139"/>
      <c r="L233" s="139"/>
      <c r="M233" s="139"/>
      <c r="N233" s="250">
        <f>BK233</f>
        <v>0</v>
      </c>
      <c r="O233" s="251"/>
      <c r="P233" s="251"/>
      <c r="Q233" s="251"/>
      <c r="R233" s="132"/>
      <c r="T233" s="133"/>
      <c r="U233" s="130"/>
      <c r="V233" s="130"/>
      <c r="W233" s="134">
        <f>SUM(W234:W247)</f>
        <v>9.934409999999998</v>
      </c>
      <c r="X233" s="130"/>
      <c r="Y233" s="134">
        <f>SUM(Y234:Y247)</f>
        <v>2.7985634999999998</v>
      </c>
      <c r="Z233" s="130"/>
      <c r="AA233" s="135">
        <f>SUM(AA234:AA247)</f>
        <v>0</v>
      </c>
      <c r="AR233" s="136" t="s">
        <v>79</v>
      </c>
      <c r="AT233" s="137" t="s">
        <v>70</v>
      </c>
      <c r="AU233" s="137" t="s">
        <v>79</v>
      </c>
      <c r="AY233" s="136" t="s">
        <v>146</v>
      </c>
      <c r="BK233" s="138">
        <f>SUM(BK234:BK247)</f>
        <v>0</v>
      </c>
    </row>
    <row r="234" spans="2:65" s="1" customFormat="1" ht="25.5" customHeight="1">
      <c r="B234" s="140"/>
      <c r="C234" s="141" t="s">
        <v>462</v>
      </c>
      <c r="D234" s="141" t="s">
        <v>147</v>
      </c>
      <c r="E234" s="142" t="s">
        <v>463</v>
      </c>
      <c r="F234" s="222" t="s">
        <v>464</v>
      </c>
      <c r="G234" s="222"/>
      <c r="H234" s="222"/>
      <c r="I234" s="222"/>
      <c r="J234" s="143" t="s">
        <v>168</v>
      </c>
      <c r="K234" s="144">
        <v>0.6</v>
      </c>
      <c r="L234" s="225"/>
      <c r="M234" s="225"/>
      <c r="N234" s="225">
        <f>ROUND(L234*K234,2)</f>
        <v>0</v>
      </c>
      <c r="O234" s="225"/>
      <c r="P234" s="225"/>
      <c r="Q234" s="225"/>
      <c r="R234" s="145"/>
      <c r="T234" s="146" t="s">
        <v>5</v>
      </c>
      <c r="U234" s="43" t="s">
        <v>36</v>
      </c>
      <c r="V234" s="147">
        <v>2.5129999999999999</v>
      </c>
      <c r="W234" s="147">
        <f>V234*K234</f>
        <v>1.5077999999999998</v>
      </c>
      <c r="X234" s="147">
        <v>2.4533700000000001</v>
      </c>
      <c r="Y234" s="147">
        <f>X234*K234</f>
        <v>1.4720219999999999</v>
      </c>
      <c r="Z234" s="147">
        <v>0</v>
      </c>
      <c r="AA234" s="148">
        <f>Z234*K234</f>
        <v>0</v>
      </c>
      <c r="AR234" s="21" t="s">
        <v>151</v>
      </c>
      <c r="AT234" s="21" t="s">
        <v>147</v>
      </c>
      <c r="AU234" s="21" t="s">
        <v>114</v>
      </c>
      <c r="AY234" s="21" t="s">
        <v>146</v>
      </c>
      <c r="BE234" s="149">
        <f>IF(U234="základní",N234,0)</f>
        <v>0</v>
      </c>
      <c r="BF234" s="149">
        <f>IF(U234="snížená",N234,0)</f>
        <v>0</v>
      </c>
      <c r="BG234" s="149">
        <f>IF(U234="zákl. přenesená",N234,0)</f>
        <v>0</v>
      </c>
      <c r="BH234" s="149">
        <f>IF(U234="sníž. přenesená",N234,0)</f>
        <v>0</v>
      </c>
      <c r="BI234" s="149">
        <f>IF(U234="nulová",N234,0)</f>
        <v>0</v>
      </c>
      <c r="BJ234" s="21" t="s">
        <v>79</v>
      </c>
      <c r="BK234" s="149">
        <f>ROUND(L234*K234,2)</f>
        <v>0</v>
      </c>
      <c r="BL234" s="21" t="s">
        <v>151</v>
      </c>
      <c r="BM234" s="21" t="s">
        <v>465</v>
      </c>
    </row>
    <row r="235" spans="2:65" s="12" customFormat="1" ht="16.5" customHeight="1">
      <c r="B235" s="173"/>
      <c r="C235" s="174"/>
      <c r="D235" s="174"/>
      <c r="E235" s="175" t="s">
        <v>5</v>
      </c>
      <c r="F235" s="254" t="s">
        <v>466</v>
      </c>
      <c r="G235" s="255"/>
      <c r="H235" s="255"/>
      <c r="I235" s="255"/>
      <c r="J235" s="174"/>
      <c r="K235" s="175" t="s">
        <v>5</v>
      </c>
      <c r="L235" s="174"/>
      <c r="M235" s="174"/>
      <c r="N235" s="174"/>
      <c r="O235" s="174"/>
      <c r="P235" s="174"/>
      <c r="Q235" s="174"/>
      <c r="R235" s="176"/>
      <c r="T235" s="177"/>
      <c r="U235" s="174"/>
      <c r="V235" s="174"/>
      <c r="W235" s="174"/>
      <c r="X235" s="174"/>
      <c r="Y235" s="174"/>
      <c r="Z235" s="174"/>
      <c r="AA235" s="178"/>
      <c r="AT235" s="179" t="s">
        <v>154</v>
      </c>
      <c r="AU235" s="179" t="s">
        <v>114</v>
      </c>
      <c r="AV235" s="12" t="s">
        <v>79</v>
      </c>
      <c r="AW235" s="12" t="s">
        <v>29</v>
      </c>
      <c r="AX235" s="12" t="s">
        <v>71</v>
      </c>
      <c r="AY235" s="179" t="s">
        <v>146</v>
      </c>
    </row>
    <row r="236" spans="2:65" s="10" customFormat="1" ht="16.5" customHeight="1">
      <c r="B236" s="150"/>
      <c r="C236" s="151"/>
      <c r="D236" s="151"/>
      <c r="E236" s="152" t="s">
        <v>5</v>
      </c>
      <c r="F236" s="220" t="s">
        <v>467</v>
      </c>
      <c r="G236" s="221"/>
      <c r="H236" s="221"/>
      <c r="I236" s="221"/>
      <c r="J236" s="151"/>
      <c r="K236" s="153">
        <v>0.6</v>
      </c>
      <c r="L236" s="151"/>
      <c r="M236" s="151"/>
      <c r="N236" s="151"/>
      <c r="O236" s="151"/>
      <c r="P236" s="151"/>
      <c r="Q236" s="151"/>
      <c r="R236" s="154"/>
      <c r="T236" s="155"/>
      <c r="U236" s="151"/>
      <c r="V236" s="151"/>
      <c r="W236" s="151"/>
      <c r="X236" s="151"/>
      <c r="Y236" s="151"/>
      <c r="Z236" s="151"/>
      <c r="AA236" s="156"/>
      <c r="AT236" s="157" t="s">
        <v>154</v>
      </c>
      <c r="AU236" s="157" t="s">
        <v>114</v>
      </c>
      <c r="AV236" s="10" t="s">
        <v>114</v>
      </c>
      <c r="AW236" s="10" t="s">
        <v>29</v>
      </c>
      <c r="AX236" s="10" t="s">
        <v>71</v>
      </c>
      <c r="AY236" s="157" t="s">
        <v>146</v>
      </c>
    </row>
    <row r="237" spans="2:65" s="11" customFormat="1" ht="16.5" customHeight="1">
      <c r="B237" s="158"/>
      <c r="C237" s="159"/>
      <c r="D237" s="159"/>
      <c r="E237" s="160" t="s">
        <v>5</v>
      </c>
      <c r="F237" s="223" t="s">
        <v>155</v>
      </c>
      <c r="G237" s="224"/>
      <c r="H237" s="224"/>
      <c r="I237" s="224"/>
      <c r="J237" s="159"/>
      <c r="K237" s="161">
        <v>0.6</v>
      </c>
      <c r="L237" s="159"/>
      <c r="M237" s="159"/>
      <c r="N237" s="159"/>
      <c r="O237" s="159"/>
      <c r="P237" s="159"/>
      <c r="Q237" s="159"/>
      <c r="R237" s="162"/>
      <c r="T237" s="163"/>
      <c r="U237" s="159"/>
      <c r="V237" s="159"/>
      <c r="W237" s="159"/>
      <c r="X237" s="159"/>
      <c r="Y237" s="159"/>
      <c r="Z237" s="159"/>
      <c r="AA237" s="164"/>
      <c r="AT237" s="165" t="s">
        <v>154</v>
      </c>
      <c r="AU237" s="165" t="s">
        <v>114</v>
      </c>
      <c r="AV237" s="11" t="s">
        <v>151</v>
      </c>
      <c r="AW237" s="11" t="s">
        <v>29</v>
      </c>
      <c r="AX237" s="11" t="s">
        <v>79</v>
      </c>
      <c r="AY237" s="165" t="s">
        <v>146</v>
      </c>
    </row>
    <row r="238" spans="2:65" s="1" customFormat="1" ht="25.5" customHeight="1">
      <c r="B238" s="140"/>
      <c r="C238" s="141" t="s">
        <v>468</v>
      </c>
      <c r="D238" s="141" t="s">
        <v>147</v>
      </c>
      <c r="E238" s="142" t="s">
        <v>469</v>
      </c>
      <c r="F238" s="222" t="s">
        <v>470</v>
      </c>
      <c r="G238" s="222"/>
      <c r="H238" s="222"/>
      <c r="I238" s="222"/>
      <c r="J238" s="143" t="s">
        <v>217</v>
      </c>
      <c r="K238" s="144">
        <v>0.09</v>
      </c>
      <c r="L238" s="225"/>
      <c r="M238" s="225"/>
      <c r="N238" s="225">
        <f>ROUND(L238*K238,2)</f>
        <v>0</v>
      </c>
      <c r="O238" s="225"/>
      <c r="P238" s="225"/>
      <c r="Q238" s="225"/>
      <c r="R238" s="145"/>
      <c r="T238" s="146" t="s">
        <v>5</v>
      </c>
      <c r="U238" s="43" t="s">
        <v>36</v>
      </c>
      <c r="V238" s="147">
        <v>52.156999999999996</v>
      </c>
      <c r="W238" s="147">
        <f>V238*K238</f>
        <v>4.6941299999999995</v>
      </c>
      <c r="X238" s="147">
        <v>1.04887</v>
      </c>
      <c r="Y238" s="147">
        <f>X238*K238</f>
        <v>9.4398299999999991E-2</v>
      </c>
      <c r="Z238" s="147">
        <v>0</v>
      </c>
      <c r="AA238" s="148">
        <f>Z238*K238</f>
        <v>0</v>
      </c>
      <c r="AR238" s="21" t="s">
        <v>151</v>
      </c>
      <c r="AT238" s="21" t="s">
        <v>147</v>
      </c>
      <c r="AU238" s="21" t="s">
        <v>114</v>
      </c>
      <c r="AY238" s="21" t="s">
        <v>146</v>
      </c>
      <c r="BE238" s="149">
        <f>IF(U238="základní",N238,0)</f>
        <v>0</v>
      </c>
      <c r="BF238" s="149">
        <f>IF(U238="snížená",N238,0)</f>
        <v>0</v>
      </c>
      <c r="BG238" s="149">
        <f>IF(U238="zákl. přenesená",N238,0)</f>
        <v>0</v>
      </c>
      <c r="BH238" s="149">
        <f>IF(U238="sníž. přenesená",N238,0)</f>
        <v>0</v>
      </c>
      <c r="BI238" s="149">
        <f>IF(U238="nulová",N238,0)</f>
        <v>0</v>
      </c>
      <c r="BJ238" s="21" t="s">
        <v>79</v>
      </c>
      <c r="BK238" s="149">
        <f>ROUND(L238*K238,2)</f>
        <v>0</v>
      </c>
      <c r="BL238" s="21" t="s">
        <v>151</v>
      </c>
      <c r="BM238" s="21" t="s">
        <v>471</v>
      </c>
    </row>
    <row r="239" spans="2:65" s="10" customFormat="1" ht="16.5" customHeight="1">
      <c r="B239" s="150"/>
      <c r="C239" s="151"/>
      <c r="D239" s="151"/>
      <c r="E239" s="152" t="s">
        <v>5</v>
      </c>
      <c r="F239" s="218" t="s">
        <v>472</v>
      </c>
      <c r="G239" s="219"/>
      <c r="H239" s="219"/>
      <c r="I239" s="219"/>
      <c r="J239" s="151"/>
      <c r="K239" s="153">
        <v>0.09</v>
      </c>
      <c r="L239" s="151"/>
      <c r="M239" s="151"/>
      <c r="N239" s="151"/>
      <c r="O239" s="151"/>
      <c r="P239" s="151"/>
      <c r="Q239" s="151"/>
      <c r="R239" s="154"/>
      <c r="T239" s="155"/>
      <c r="U239" s="151"/>
      <c r="V239" s="151"/>
      <c r="W239" s="151"/>
      <c r="X239" s="151"/>
      <c r="Y239" s="151"/>
      <c r="Z239" s="151"/>
      <c r="AA239" s="156"/>
      <c r="AT239" s="157" t="s">
        <v>154</v>
      </c>
      <c r="AU239" s="157" t="s">
        <v>114</v>
      </c>
      <c r="AV239" s="10" t="s">
        <v>114</v>
      </c>
      <c r="AW239" s="10" t="s">
        <v>29</v>
      </c>
      <c r="AX239" s="10" t="s">
        <v>71</v>
      </c>
      <c r="AY239" s="157" t="s">
        <v>146</v>
      </c>
    </row>
    <row r="240" spans="2:65" s="11" customFormat="1" ht="16.5" customHeight="1">
      <c r="B240" s="158"/>
      <c r="C240" s="159"/>
      <c r="D240" s="159"/>
      <c r="E240" s="160" t="s">
        <v>5</v>
      </c>
      <c r="F240" s="223" t="s">
        <v>155</v>
      </c>
      <c r="G240" s="224"/>
      <c r="H240" s="224"/>
      <c r="I240" s="224"/>
      <c r="J240" s="159"/>
      <c r="K240" s="161">
        <v>0.09</v>
      </c>
      <c r="L240" s="159"/>
      <c r="M240" s="159"/>
      <c r="N240" s="159"/>
      <c r="O240" s="159"/>
      <c r="P240" s="159"/>
      <c r="Q240" s="159"/>
      <c r="R240" s="162"/>
      <c r="T240" s="163"/>
      <c r="U240" s="159"/>
      <c r="V240" s="159"/>
      <c r="W240" s="159"/>
      <c r="X240" s="159"/>
      <c r="Y240" s="159"/>
      <c r="Z240" s="159"/>
      <c r="AA240" s="164"/>
      <c r="AT240" s="165" t="s">
        <v>154</v>
      </c>
      <c r="AU240" s="165" t="s">
        <v>114</v>
      </c>
      <c r="AV240" s="11" t="s">
        <v>151</v>
      </c>
      <c r="AW240" s="11" t="s">
        <v>29</v>
      </c>
      <c r="AX240" s="11" t="s">
        <v>79</v>
      </c>
      <c r="AY240" s="165" t="s">
        <v>146</v>
      </c>
    </row>
    <row r="241" spans="2:65" s="1" customFormat="1" ht="25.5" customHeight="1">
      <c r="B241" s="140"/>
      <c r="C241" s="141" t="s">
        <v>473</v>
      </c>
      <c r="D241" s="141" t="s">
        <v>147</v>
      </c>
      <c r="E241" s="142" t="s">
        <v>474</v>
      </c>
      <c r="F241" s="222" t="s">
        <v>475</v>
      </c>
      <c r="G241" s="222"/>
      <c r="H241" s="222"/>
      <c r="I241" s="222"/>
      <c r="J241" s="143" t="s">
        <v>185</v>
      </c>
      <c r="K241" s="144">
        <v>1.72</v>
      </c>
      <c r="L241" s="225"/>
      <c r="M241" s="225"/>
      <c r="N241" s="225">
        <f>ROUND(L241*K241,2)</f>
        <v>0</v>
      </c>
      <c r="O241" s="225"/>
      <c r="P241" s="225"/>
      <c r="Q241" s="225"/>
      <c r="R241" s="145"/>
      <c r="T241" s="146" t="s">
        <v>5</v>
      </c>
      <c r="U241" s="43" t="s">
        <v>36</v>
      </c>
      <c r="V241" s="147">
        <v>1.3420000000000001</v>
      </c>
      <c r="W241" s="147">
        <f>V241*K241</f>
        <v>2.3082400000000001</v>
      </c>
      <c r="X241" s="147">
        <v>1.282E-2</v>
      </c>
      <c r="Y241" s="147">
        <f>X241*K241</f>
        <v>2.2050399999999998E-2</v>
      </c>
      <c r="Z241" s="147">
        <v>0</v>
      </c>
      <c r="AA241" s="148">
        <f>Z241*K241</f>
        <v>0</v>
      </c>
      <c r="AR241" s="21" t="s">
        <v>151</v>
      </c>
      <c r="AT241" s="21" t="s">
        <v>147</v>
      </c>
      <c r="AU241" s="21" t="s">
        <v>114</v>
      </c>
      <c r="AY241" s="21" t="s">
        <v>146</v>
      </c>
      <c r="BE241" s="149">
        <f>IF(U241="základní",N241,0)</f>
        <v>0</v>
      </c>
      <c r="BF241" s="149">
        <f>IF(U241="snížená",N241,0)</f>
        <v>0</v>
      </c>
      <c r="BG241" s="149">
        <f>IF(U241="zákl. přenesená",N241,0)</f>
        <v>0</v>
      </c>
      <c r="BH241" s="149">
        <f>IF(U241="sníž. přenesená",N241,0)</f>
        <v>0</v>
      </c>
      <c r="BI241" s="149">
        <f>IF(U241="nulová",N241,0)</f>
        <v>0</v>
      </c>
      <c r="BJ241" s="21" t="s">
        <v>79</v>
      </c>
      <c r="BK241" s="149">
        <f>ROUND(L241*K241,2)</f>
        <v>0</v>
      </c>
      <c r="BL241" s="21" t="s">
        <v>151</v>
      </c>
      <c r="BM241" s="21" t="s">
        <v>476</v>
      </c>
    </row>
    <row r="242" spans="2:65" s="10" customFormat="1" ht="16.5" customHeight="1">
      <c r="B242" s="150"/>
      <c r="C242" s="151"/>
      <c r="D242" s="151"/>
      <c r="E242" s="152" t="s">
        <v>5</v>
      </c>
      <c r="F242" s="218" t="s">
        <v>477</v>
      </c>
      <c r="G242" s="219"/>
      <c r="H242" s="219"/>
      <c r="I242" s="219"/>
      <c r="J242" s="151"/>
      <c r="K242" s="153">
        <v>1.72</v>
      </c>
      <c r="L242" s="151"/>
      <c r="M242" s="151"/>
      <c r="N242" s="151"/>
      <c r="O242" s="151"/>
      <c r="P242" s="151"/>
      <c r="Q242" s="151"/>
      <c r="R242" s="154"/>
      <c r="T242" s="155"/>
      <c r="U242" s="151"/>
      <c r="V242" s="151"/>
      <c r="W242" s="151"/>
      <c r="X242" s="151"/>
      <c r="Y242" s="151"/>
      <c r="Z242" s="151"/>
      <c r="AA242" s="156"/>
      <c r="AT242" s="157" t="s">
        <v>154</v>
      </c>
      <c r="AU242" s="157" t="s">
        <v>114</v>
      </c>
      <c r="AV242" s="10" t="s">
        <v>114</v>
      </c>
      <c r="AW242" s="10" t="s">
        <v>29</v>
      </c>
      <c r="AX242" s="10" t="s">
        <v>71</v>
      </c>
      <c r="AY242" s="157" t="s">
        <v>146</v>
      </c>
    </row>
    <row r="243" spans="2:65" s="11" customFormat="1" ht="16.5" customHeight="1">
      <c r="B243" s="158"/>
      <c r="C243" s="159"/>
      <c r="D243" s="159"/>
      <c r="E243" s="160" t="s">
        <v>5</v>
      </c>
      <c r="F243" s="223" t="s">
        <v>155</v>
      </c>
      <c r="G243" s="224"/>
      <c r="H243" s="224"/>
      <c r="I243" s="224"/>
      <c r="J243" s="159"/>
      <c r="K243" s="161">
        <v>1.72</v>
      </c>
      <c r="L243" s="159"/>
      <c r="M243" s="159"/>
      <c r="N243" s="159"/>
      <c r="O243" s="159"/>
      <c r="P243" s="159"/>
      <c r="Q243" s="159"/>
      <c r="R243" s="162"/>
      <c r="T243" s="163"/>
      <c r="U243" s="159"/>
      <c r="V243" s="159"/>
      <c r="W243" s="159"/>
      <c r="X243" s="159"/>
      <c r="Y243" s="159"/>
      <c r="Z243" s="159"/>
      <c r="AA243" s="164"/>
      <c r="AT243" s="165" t="s">
        <v>154</v>
      </c>
      <c r="AU243" s="165" t="s">
        <v>114</v>
      </c>
      <c r="AV243" s="11" t="s">
        <v>151</v>
      </c>
      <c r="AW243" s="11" t="s">
        <v>29</v>
      </c>
      <c r="AX243" s="11" t="s">
        <v>79</v>
      </c>
      <c r="AY243" s="165" t="s">
        <v>146</v>
      </c>
    </row>
    <row r="244" spans="2:65" s="1" customFormat="1" ht="25.5" customHeight="1">
      <c r="B244" s="140"/>
      <c r="C244" s="141" t="s">
        <v>478</v>
      </c>
      <c r="D244" s="141" t="s">
        <v>147</v>
      </c>
      <c r="E244" s="142" t="s">
        <v>479</v>
      </c>
      <c r="F244" s="222" t="s">
        <v>480</v>
      </c>
      <c r="G244" s="222"/>
      <c r="H244" s="222"/>
      <c r="I244" s="222"/>
      <c r="J244" s="143" t="s">
        <v>185</v>
      </c>
      <c r="K244" s="144">
        <v>1.72</v>
      </c>
      <c r="L244" s="225"/>
      <c r="M244" s="225"/>
      <c r="N244" s="225">
        <f>ROUND(L244*K244,2)</f>
        <v>0</v>
      </c>
      <c r="O244" s="225"/>
      <c r="P244" s="225"/>
      <c r="Q244" s="225"/>
      <c r="R244" s="145"/>
      <c r="T244" s="146" t="s">
        <v>5</v>
      </c>
      <c r="U244" s="43" t="s">
        <v>36</v>
      </c>
      <c r="V244" s="147">
        <v>0.33800000000000002</v>
      </c>
      <c r="W244" s="147">
        <f>V244*K244</f>
        <v>0.58135999999999999</v>
      </c>
      <c r="X244" s="147">
        <v>0</v>
      </c>
      <c r="Y244" s="147">
        <f>X244*K244</f>
        <v>0</v>
      </c>
      <c r="Z244" s="147">
        <v>0</v>
      </c>
      <c r="AA244" s="148">
        <f>Z244*K244</f>
        <v>0</v>
      </c>
      <c r="AR244" s="21" t="s">
        <v>151</v>
      </c>
      <c r="AT244" s="21" t="s">
        <v>147</v>
      </c>
      <c r="AU244" s="21" t="s">
        <v>114</v>
      </c>
      <c r="AY244" s="21" t="s">
        <v>146</v>
      </c>
      <c r="BE244" s="149">
        <f>IF(U244="základní",N244,0)</f>
        <v>0</v>
      </c>
      <c r="BF244" s="149">
        <f>IF(U244="snížená",N244,0)</f>
        <v>0</v>
      </c>
      <c r="BG244" s="149">
        <f>IF(U244="zákl. přenesená",N244,0)</f>
        <v>0</v>
      </c>
      <c r="BH244" s="149">
        <f>IF(U244="sníž. přenesená",N244,0)</f>
        <v>0</v>
      </c>
      <c r="BI244" s="149">
        <f>IF(U244="nulová",N244,0)</f>
        <v>0</v>
      </c>
      <c r="BJ244" s="21" t="s">
        <v>79</v>
      </c>
      <c r="BK244" s="149">
        <f>ROUND(L244*K244,2)</f>
        <v>0</v>
      </c>
      <c r="BL244" s="21" t="s">
        <v>151</v>
      </c>
      <c r="BM244" s="21" t="s">
        <v>481</v>
      </c>
    </row>
    <row r="245" spans="2:65" s="1" customFormat="1" ht="25.5" customHeight="1">
      <c r="B245" s="140"/>
      <c r="C245" s="141" t="s">
        <v>482</v>
      </c>
      <c r="D245" s="141" t="s">
        <v>147</v>
      </c>
      <c r="E245" s="142" t="s">
        <v>257</v>
      </c>
      <c r="F245" s="222" t="s">
        <v>258</v>
      </c>
      <c r="G245" s="222"/>
      <c r="H245" s="222"/>
      <c r="I245" s="222"/>
      <c r="J245" s="143" t="s">
        <v>168</v>
      </c>
      <c r="K245" s="144">
        <v>0.64</v>
      </c>
      <c r="L245" s="225"/>
      <c r="M245" s="225"/>
      <c r="N245" s="225">
        <f>ROUND(L245*K245,2)</f>
        <v>0</v>
      </c>
      <c r="O245" s="225"/>
      <c r="P245" s="225"/>
      <c r="Q245" s="225"/>
      <c r="R245" s="145"/>
      <c r="T245" s="146" t="s">
        <v>5</v>
      </c>
      <c r="U245" s="43" t="s">
        <v>36</v>
      </c>
      <c r="V245" s="147">
        <v>1.3169999999999999</v>
      </c>
      <c r="W245" s="147">
        <f>V245*K245</f>
        <v>0.84287999999999996</v>
      </c>
      <c r="X245" s="147">
        <v>1.8907700000000001</v>
      </c>
      <c r="Y245" s="147">
        <f>X245*K245</f>
        <v>1.2100928</v>
      </c>
      <c r="Z245" s="147">
        <v>0</v>
      </c>
      <c r="AA245" s="148">
        <f>Z245*K245</f>
        <v>0</v>
      </c>
      <c r="AR245" s="21" t="s">
        <v>151</v>
      </c>
      <c r="AT245" s="21" t="s">
        <v>147</v>
      </c>
      <c r="AU245" s="21" t="s">
        <v>114</v>
      </c>
      <c r="AY245" s="21" t="s">
        <v>146</v>
      </c>
      <c r="BE245" s="149">
        <f>IF(U245="základní",N245,0)</f>
        <v>0</v>
      </c>
      <c r="BF245" s="149">
        <f>IF(U245="snížená",N245,0)</f>
        <v>0</v>
      </c>
      <c r="BG245" s="149">
        <f>IF(U245="zákl. přenesená",N245,0)</f>
        <v>0</v>
      </c>
      <c r="BH245" s="149">
        <f>IF(U245="sníž. přenesená",N245,0)</f>
        <v>0</v>
      </c>
      <c r="BI245" s="149">
        <f>IF(U245="nulová",N245,0)</f>
        <v>0</v>
      </c>
      <c r="BJ245" s="21" t="s">
        <v>79</v>
      </c>
      <c r="BK245" s="149">
        <f>ROUND(L245*K245,2)</f>
        <v>0</v>
      </c>
      <c r="BL245" s="21" t="s">
        <v>151</v>
      </c>
      <c r="BM245" s="21" t="s">
        <v>483</v>
      </c>
    </row>
    <row r="246" spans="2:65" s="10" customFormat="1" ht="16.5" customHeight="1">
      <c r="B246" s="150"/>
      <c r="C246" s="151"/>
      <c r="D246" s="151"/>
      <c r="E246" s="152" t="s">
        <v>5</v>
      </c>
      <c r="F246" s="218" t="s">
        <v>484</v>
      </c>
      <c r="G246" s="219"/>
      <c r="H246" s="219"/>
      <c r="I246" s="219"/>
      <c r="J246" s="151"/>
      <c r="K246" s="153">
        <v>0.64</v>
      </c>
      <c r="L246" s="151"/>
      <c r="M246" s="151"/>
      <c r="N246" s="151"/>
      <c r="O246" s="151"/>
      <c r="P246" s="151"/>
      <c r="Q246" s="151"/>
      <c r="R246" s="154"/>
      <c r="T246" s="155"/>
      <c r="U246" s="151"/>
      <c r="V246" s="151"/>
      <c r="W246" s="151"/>
      <c r="X246" s="151"/>
      <c r="Y246" s="151"/>
      <c r="Z246" s="151"/>
      <c r="AA246" s="156"/>
      <c r="AT246" s="157" t="s">
        <v>154</v>
      </c>
      <c r="AU246" s="157" t="s">
        <v>114</v>
      </c>
      <c r="AV246" s="10" t="s">
        <v>114</v>
      </c>
      <c r="AW246" s="10" t="s">
        <v>29</v>
      </c>
      <c r="AX246" s="10" t="s">
        <v>71</v>
      </c>
      <c r="AY246" s="157" t="s">
        <v>146</v>
      </c>
    </row>
    <row r="247" spans="2:65" s="11" customFormat="1" ht="16.5" customHeight="1">
      <c r="B247" s="158"/>
      <c r="C247" s="159"/>
      <c r="D247" s="159"/>
      <c r="E247" s="160" t="s">
        <v>5</v>
      </c>
      <c r="F247" s="223" t="s">
        <v>155</v>
      </c>
      <c r="G247" s="224"/>
      <c r="H247" s="224"/>
      <c r="I247" s="224"/>
      <c r="J247" s="159"/>
      <c r="K247" s="161">
        <v>0.64</v>
      </c>
      <c r="L247" s="159"/>
      <c r="M247" s="159"/>
      <c r="N247" s="159"/>
      <c r="O247" s="159"/>
      <c r="P247" s="159"/>
      <c r="Q247" s="159"/>
      <c r="R247" s="162"/>
      <c r="T247" s="163"/>
      <c r="U247" s="159"/>
      <c r="V247" s="159"/>
      <c r="W247" s="159"/>
      <c r="X247" s="159"/>
      <c r="Y247" s="159"/>
      <c r="Z247" s="159"/>
      <c r="AA247" s="164"/>
      <c r="AT247" s="165" t="s">
        <v>154</v>
      </c>
      <c r="AU247" s="165" t="s">
        <v>114</v>
      </c>
      <c r="AV247" s="11" t="s">
        <v>151</v>
      </c>
      <c r="AW247" s="11" t="s">
        <v>29</v>
      </c>
      <c r="AX247" s="11" t="s">
        <v>79</v>
      </c>
      <c r="AY247" s="165" t="s">
        <v>146</v>
      </c>
    </row>
    <row r="248" spans="2:65" s="9" customFormat="1" ht="29.85" customHeight="1">
      <c r="B248" s="129"/>
      <c r="C248" s="130"/>
      <c r="D248" s="139" t="s">
        <v>128</v>
      </c>
      <c r="E248" s="139"/>
      <c r="F248" s="139"/>
      <c r="G248" s="139"/>
      <c r="H248" s="139"/>
      <c r="I248" s="139"/>
      <c r="J248" s="139"/>
      <c r="K248" s="139"/>
      <c r="L248" s="139"/>
      <c r="M248" s="139"/>
      <c r="N248" s="230">
        <f>BK248</f>
        <v>0</v>
      </c>
      <c r="O248" s="231"/>
      <c r="P248" s="231"/>
      <c r="Q248" s="231"/>
      <c r="R248" s="132"/>
      <c r="T248" s="133"/>
      <c r="U248" s="130"/>
      <c r="V248" s="130"/>
      <c r="W248" s="134">
        <f>SUM(W249:W254)</f>
        <v>23.135999999999999</v>
      </c>
      <c r="X248" s="130"/>
      <c r="Y248" s="134">
        <f>SUM(Y249:Y254)</f>
        <v>0.92778000000000005</v>
      </c>
      <c r="Z248" s="130"/>
      <c r="AA248" s="135">
        <f>SUM(AA249:AA254)</f>
        <v>0</v>
      </c>
      <c r="AR248" s="136" t="s">
        <v>79</v>
      </c>
      <c r="AT248" s="137" t="s">
        <v>70</v>
      </c>
      <c r="AU248" s="137" t="s">
        <v>79</v>
      </c>
      <c r="AY248" s="136" t="s">
        <v>146</v>
      </c>
      <c r="BK248" s="138">
        <f>SUM(BK249:BK254)</f>
        <v>0</v>
      </c>
    </row>
    <row r="249" spans="2:65" s="1" customFormat="1" ht="16.5" customHeight="1">
      <c r="B249" s="140"/>
      <c r="C249" s="141" t="s">
        <v>485</v>
      </c>
      <c r="D249" s="141" t="s">
        <v>147</v>
      </c>
      <c r="E249" s="142" t="s">
        <v>486</v>
      </c>
      <c r="F249" s="222" t="s">
        <v>487</v>
      </c>
      <c r="G249" s="222"/>
      <c r="H249" s="222"/>
      <c r="I249" s="222"/>
      <c r="J249" s="143" t="s">
        <v>274</v>
      </c>
      <c r="K249" s="144">
        <v>8</v>
      </c>
      <c r="L249" s="225"/>
      <c r="M249" s="225"/>
      <c r="N249" s="225">
        <f t="shared" ref="N249:N254" si="0">ROUND(L249*K249,2)</f>
        <v>0</v>
      </c>
      <c r="O249" s="225"/>
      <c r="P249" s="225"/>
      <c r="Q249" s="225"/>
      <c r="R249" s="145"/>
      <c r="T249" s="146" t="s">
        <v>5</v>
      </c>
      <c r="U249" s="43" t="s">
        <v>36</v>
      </c>
      <c r="V249" s="147">
        <v>0.19400000000000001</v>
      </c>
      <c r="W249" s="147">
        <f t="shared" ref="W249:W254" si="1">V249*K249</f>
        <v>1.552</v>
      </c>
      <c r="X249" s="147">
        <v>0</v>
      </c>
      <c r="Y249" s="147">
        <f t="shared" ref="Y249:Y254" si="2">X249*K249</f>
        <v>0</v>
      </c>
      <c r="Z249" s="147">
        <v>0</v>
      </c>
      <c r="AA249" s="148">
        <f t="shared" ref="AA249:AA254" si="3">Z249*K249</f>
        <v>0</v>
      </c>
      <c r="AR249" s="21" t="s">
        <v>151</v>
      </c>
      <c r="AT249" s="21" t="s">
        <v>147</v>
      </c>
      <c r="AU249" s="21" t="s">
        <v>114</v>
      </c>
      <c r="AY249" s="21" t="s">
        <v>146</v>
      </c>
      <c r="BE249" s="149">
        <f t="shared" ref="BE249:BE254" si="4">IF(U249="základní",N249,0)</f>
        <v>0</v>
      </c>
      <c r="BF249" s="149">
        <f t="shared" ref="BF249:BF254" si="5">IF(U249="snížená",N249,0)</f>
        <v>0</v>
      </c>
      <c r="BG249" s="149">
        <f t="shared" ref="BG249:BG254" si="6">IF(U249="zákl. přenesená",N249,0)</f>
        <v>0</v>
      </c>
      <c r="BH249" s="149">
        <f t="shared" ref="BH249:BH254" si="7">IF(U249="sníž. přenesená",N249,0)</f>
        <v>0</v>
      </c>
      <c r="BI249" s="149">
        <f t="shared" ref="BI249:BI254" si="8">IF(U249="nulová",N249,0)</f>
        <v>0</v>
      </c>
      <c r="BJ249" s="21" t="s">
        <v>79</v>
      </c>
      <c r="BK249" s="149">
        <f t="shared" ref="BK249:BK254" si="9">ROUND(L249*K249,2)</f>
        <v>0</v>
      </c>
      <c r="BL249" s="21" t="s">
        <v>151</v>
      </c>
      <c r="BM249" s="21" t="s">
        <v>488</v>
      </c>
    </row>
    <row r="250" spans="2:65" s="1" customFormat="1" ht="16.5" customHeight="1">
      <c r="B250" s="140"/>
      <c r="C250" s="166" t="s">
        <v>489</v>
      </c>
      <c r="D250" s="166" t="s">
        <v>230</v>
      </c>
      <c r="E250" s="167" t="s">
        <v>490</v>
      </c>
      <c r="F250" s="253" t="s">
        <v>491</v>
      </c>
      <c r="G250" s="253"/>
      <c r="H250" s="253"/>
      <c r="I250" s="253"/>
      <c r="J250" s="168" t="s">
        <v>274</v>
      </c>
      <c r="K250" s="169">
        <v>8</v>
      </c>
      <c r="L250" s="252"/>
      <c r="M250" s="252"/>
      <c r="N250" s="252">
        <f t="shared" si="0"/>
        <v>0</v>
      </c>
      <c r="O250" s="225"/>
      <c r="P250" s="225"/>
      <c r="Q250" s="225"/>
      <c r="R250" s="145"/>
      <c r="T250" s="146" t="s">
        <v>5</v>
      </c>
      <c r="U250" s="43" t="s">
        <v>36</v>
      </c>
      <c r="V250" s="147">
        <v>0</v>
      </c>
      <c r="W250" s="147">
        <f t="shared" si="1"/>
        <v>0</v>
      </c>
      <c r="X250" s="147">
        <v>6.7000000000000002E-4</v>
      </c>
      <c r="Y250" s="147">
        <f t="shared" si="2"/>
        <v>5.3600000000000002E-3</v>
      </c>
      <c r="Z250" s="147">
        <v>0</v>
      </c>
      <c r="AA250" s="148">
        <f t="shared" si="3"/>
        <v>0</v>
      </c>
      <c r="AR250" s="21" t="s">
        <v>188</v>
      </c>
      <c r="AT250" s="21" t="s">
        <v>230</v>
      </c>
      <c r="AU250" s="21" t="s">
        <v>114</v>
      </c>
      <c r="AY250" s="21" t="s">
        <v>146</v>
      </c>
      <c r="BE250" s="149">
        <f t="shared" si="4"/>
        <v>0</v>
      </c>
      <c r="BF250" s="149">
        <f t="shared" si="5"/>
        <v>0</v>
      </c>
      <c r="BG250" s="149">
        <f t="shared" si="6"/>
        <v>0</v>
      </c>
      <c r="BH250" s="149">
        <f t="shared" si="7"/>
        <v>0</v>
      </c>
      <c r="BI250" s="149">
        <f t="shared" si="8"/>
        <v>0</v>
      </c>
      <c r="BJ250" s="21" t="s">
        <v>79</v>
      </c>
      <c r="BK250" s="149">
        <f t="shared" si="9"/>
        <v>0</v>
      </c>
      <c r="BL250" s="21" t="s">
        <v>151</v>
      </c>
      <c r="BM250" s="21" t="s">
        <v>492</v>
      </c>
    </row>
    <row r="251" spans="2:65" s="1" customFormat="1" ht="25.5" customHeight="1">
      <c r="B251" s="140"/>
      <c r="C251" s="141" t="s">
        <v>493</v>
      </c>
      <c r="D251" s="141" t="s">
        <v>147</v>
      </c>
      <c r="E251" s="142" t="s">
        <v>494</v>
      </c>
      <c r="F251" s="222" t="s">
        <v>495</v>
      </c>
      <c r="G251" s="222"/>
      <c r="H251" s="222"/>
      <c r="I251" s="222"/>
      <c r="J251" s="143" t="s">
        <v>274</v>
      </c>
      <c r="K251" s="144">
        <v>8</v>
      </c>
      <c r="L251" s="225"/>
      <c r="M251" s="225"/>
      <c r="N251" s="225">
        <f t="shared" si="0"/>
        <v>0</v>
      </c>
      <c r="O251" s="225"/>
      <c r="P251" s="225"/>
      <c r="Q251" s="225"/>
      <c r="R251" s="145"/>
      <c r="T251" s="146" t="s">
        <v>5</v>
      </c>
      <c r="U251" s="43" t="s">
        <v>36</v>
      </c>
      <c r="V251" s="147">
        <v>4.3999999999999997E-2</v>
      </c>
      <c r="W251" s="147">
        <f t="shared" si="1"/>
        <v>0.35199999999999998</v>
      </c>
      <c r="X251" s="147">
        <v>0</v>
      </c>
      <c r="Y251" s="147">
        <f t="shared" si="2"/>
        <v>0</v>
      </c>
      <c r="Z251" s="147">
        <v>0</v>
      </c>
      <c r="AA251" s="148">
        <f t="shared" si="3"/>
        <v>0</v>
      </c>
      <c r="AR251" s="21" t="s">
        <v>151</v>
      </c>
      <c r="AT251" s="21" t="s">
        <v>147</v>
      </c>
      <c r="AU251" s="21" t="s">
        <v>114</v>
      </c>
      <c r="AY251" s="21" t="s">
        <v>146</v>
      </c>
      <c r="BE251" s="149">
        <f t="shared" si="4"/>
        <v>0</v>
      </c>
      <c r="BF251" s="149">
        <f t="shared" si="5"/>
        <v>0</v>
      </c>
      <c r="BG251" s="149">
        <f t="shared" si="6"/>
        <v>0</v>
      </c>
      <c r="BH251" s="149">
        <f t="shared" si="7"/>
        <v>0</v>
      </c>
      <c r="BI251" s="149">
        <f t="shared" si="8"/>
        <v>0</v>
      </c>
      <c r="BJ251" s="21" t="s">
        <v>79</v>
      </c>
      <c r="BK251" s="149">
        <f t="shared" si="9"/>
        <v>0</v>
      </c>
      <c r="BL251" s="21" t="s">
        <v>151</v>
      </c>
      <c r="BM251" s="21" t="s">
        <v>496</v>
      </c>
    </row>
    <row r="252" spans="2:65" s="1" customFormat="1" ht="25.5" customHeight="1">
      <c r="B252" s="140"/>
      <c r="C252" s="141" t="s">
        <v>497</v>
      </c>
      <c r="D252" s="141" t="s">
        <v>147</v>
      </c>
      <c r="E252" s="142" t="s">
        <v>312</v>
      </c>
      <c r="F252" s="222" t="s">
        <v>313</v>
      </c>
      <c r="G252" s="222"/>
      <c r="H252" s="222"/>
      <c r="I252" s="222"/>
      <c r="J252" s="143" t="s">
        <v>284</v>
      </c>
      <c r="K252" s="144">
        <v>2</v>
      </c>
      <c r="L252" s="225"/>
      <c r="M252" s="225"/>
      <c r="N252" s="225">
        <f t="shared" si="0"/>
        <v>0</v>
      </c>
      <c r="O252" s="225"/>
      <c r="P252" s="225"/>
      <c r="Q252" s="225"/>
      <c r="R252" s="145"/>
      <c r="T252" s="146" t="s">
        <v>5</v>
      </c>
      <c r="U252" s="43" t="s">
        <v>36</v>
      </c>
      <c r="V252" s="147">
        <v>10.3</v>
      </c>
      <c r="W252" s="147">
        <f t="shared" si="1"/>
        <v>20.6</v>
      </c>
      <c r="X252" s="147">
        <v>0.46009</v>
      </c>
      <c r="Y252" s="147">
        <f t="shared" si="2"/>
        <v>0.92018</v>
      </c>
      <c r="Z252" s="147">
        <v>0</v>
      </c>
      <c r="AA252" s="148">
        <f t="shared" si="3"/>
        <v>0</v>
      </c>
      <c r="AR252" s="21" t="s">
        <v>151</v>
      </c>
      <c r="AT252" s="21" t="s">
        <v>147</v>
      </c>
      <c r="AU252" s="21" t="s">
        <v>114</v>
      </c>
      <c r="AY252" s="21" t="s">
        <v>146</v>
      </c>
      <c r="BE252" s="149">
        <f t="shared" si="4"/>
        <v>0</v>
      </c>
      <c r="BF252" s="149">
        <f t="shared" si="5"/>
        <v>0</v>
      </c>
      <c r="BG252" s="149">
        <f t="shared" si="6"/>
        <v>0</v>
      </c>
      <c r="BH252" s="149">
        <f t="shared" si="7"/>
        <v>0</v>
      </c>
      <c r="BI252" s="149">
        <f t="shared" si="8"/>
        <v>0</v>
      </c>
      <c r="BJ252" s="21" t="s">
        <v>79</v>
      </c>
      <c r="BK252" s="149">
        <f t="shared" si="9"/>
        <v>0</v>
      </c>
      <c r="BL252" s="21" t="s">
        <v>151</v>
      </c>
      <c r="BM252" s="21" t="s">
        <v>498</v>
      </c>
    </row>
    <row r="253" spans="2:65" s="1" customFormat="1" ht="25.5" customHeight="1">
      <c r="B253" s="140"/>
      <c r="C253" s="141" t="s">
        <v>87</v>
      </c>
      <c r="D253" s="141" t="s">
        <v>147</v>
      </c>
      <c r="E253" s="142" t="s">
        <v>324</v>
      </c>
      <c r="F253" s="222" t="s">
        <v>325</v>
      </c>
      <c r="G253" s="222"/>
      <c r="H253" s="222"/>
      <c r="I253" s="222"/>
      <c r="J253" s="143" t="s">
        <v>274</v>
      </c>
      <c r="K253" s="144">
        <v>8</v>
      </c>
      <c r="L253" s="225"/>
      <c r="M253" s="225"/>
      <c r="N253" s="225">
        <f t="shared" si="0"/>
        <v>0</v>
      </c>
      <c r="O253" s="225"/>
      <c r="P253" s="225"/>
      <c r="Q253" s="225"/>
      <c r="R253" s="145"/>
      <c r="T253" s="146" t="s">
        <v>5</v>
      </c>
      <c r="U253" s="43" t="s">
        <v>36</v>
      </c>
      <c r="V253" s="147">
        <v>5.3999999999999999E-2</v>
      </c>
      <c r="W253" s="147">
        <f t="shared" si="1"/>
        <v>0.432</v>
      </c>
      <c r="X253" s="147">
        <v>1.9000000000000001E-4</v>
      </c>
      <c r="Y253" s="147">
        <f t="shared" si="2"/>
        <v>1.5200000000000001E-3</v>
      </c>
      <c r="Z253" s="147">
        <v>0</v>
      </c>
      <c r="AA253" s="148">
        <f t="shared" si="3"/>
        <v>0</v>
      </c>
      <c r="AR253" s="21" t="s">
        <v>151</v>
      </c>
      <c r="AT253" s="21" t="s">
        <v>147</v>
      </c>
      <c r="AU253" s="21" t="s">
        <v>114</v>
      </c>
      <c r="AY253" s="21" t="s">
        <v>146</v>
      </c>
      <c r="BE253" s="149">
        <f t="shared" si="4"/>
        <v>0</v>
      </c>
      <c r="BF253" s="149">
        <f t="shared" si="5"/>
        <v>0</v>
      </c>
      <c r="BG253" s="149">
        <f t="shared" si="6"/>
        <v>0</v>
      </c>
      <c r="BH253" s="149">
        <f t="shared" si="7"/>
        <v>0</v>
      </c>
      <c r="BI253" s="149">
        <f t="shared" si="8"/>
        <v>0</v>
      </c>
      <c r="BJ253" s="21" t="s">
        <v>79</v>
      </c>
      <c r="BK253" s="149">
        <f t="shared" si="9"/>
        <v>0</v>
      </c>
      <c r="BL253" s="21" t="s">
        <v>151</v>
      </c>
      <c r="BM253" s="21" t="s">
        <v>499</v>
      </c>
    </row>
    <row r="254" spans="2:65" s="1" customFormat="1" ht="25.5" customHeight="1">
      <c r="B254" s="140"/>
      <c r="C254" s="141" t="s">
        <v>90</v>
      </c>
      <c r="D254" s="141" t="s">
        <v>147</v>
      </c>
      <c r="E254" s="142" t="s">
        <v>328</v>
      </c>
      <c r="F254" s="222" t="s">
        <v>329</v>
      </c>
      <c r="G254" s="222"/>
      <c r="H254" s="222"/>
      <c r="I254" s="222"/>
      <c r="J254" s="143" t="s">
        <v>274</v>
      </c>
      <c r="K254" s="144">
        <v>8</v>
      </c>
      <c r="L254" s="225"/>
      <c r="M254" s="225"/>
      <c r="N254" s="225">
        <f t="shared" si="0"/>
        <v>0</v>
      </c>
      <c r="O254" s="225"/>
      <c r="P254" s="225"/>
      <c r="Q254" s="225"/>
      <c r="R254" s="145"/>
      <c r="T254" s="146" t="s">
        <v>5</v>
      </c>
      <c r="U254" s="43" t="s">
        <v>36</v>
      </c>
      <c r="V254" s="147">
        <v>2.5000000000000001E-2</v>
      </c>
      <c r="W254" s="147">
        <f t="shared" si="1"/>
        <v>0.2</v>
      </c>
      <c r="X254" s="147">
        <v>9.0000000000000006E-5</v>
      </c>
      <c r="Y254" s="147">
        <f t="shared" si="2"/>
        <v>7.2000000000000005E-4</v>
      </c>
      <c r="Z254" s="147">
        <v>0</v>
      </c>
      <c r="AA254" s="148">
        <f t="shared" si="3"/>
        <v>0</v>
      </c>
      <c r="AR254" s="21" t="s">
        <v>151</v>
      </c>
      <c r="AT254" s="21" t="s">
        <v>147</v>
      </c>
      <c r="AU254" s="21" t="s">
        <v>114</v>
      </c>
      <c r="AY254" s="21" t="s">
        <v>146</v>
      </c>
      <c r="BE254" s="149">
        <f t="shared" si="4"/>
        <v>0</v>
      </c>
      <c r="BF254" s="149">
        <f t="shared" si="5"/>
        <v>0</v>
      </c>
      <c r="BG254" s="149">
        <f t="shared" si="6"/>
        <v>0</v>
      </c>
      <c r="BH254" s="149">
        <f t="shared" si="7"/>
        <v>0</v>
      </c>
      <c r="BI254" s="149">
        <f t="shared" si="8"/>
        <v>0</v>
      </c>
      <c r="BJ254" s="21" t="s">
        <v>79</v>
      </c>
      <c r="BK254" s="149">
        <f t="shared" si="9"/>
        <v>0</v>
      </c>
      <c r="BL254" s="21" t="s">
        <v>151</v>
      </c>
      <c r="BM254" s="21" t="s">
        <v>500</v>
      </c>
    </row>
    <row r="255" spans="2:65" s="9" customFormat="1" ht="29.85" customHeight="1">
      <c r="B255" s="129"/>
      <c r="C255" s="130"/>
      <c r="D255" s="139" t="s">
        <v>342</v>
      </c>
      <c r="E255" s="139"/>
      <c r="F255" s="139"/>
      <c r="G255" s="139"/>
      <c r="H255" s="139"/>
      <c r="I255" s="139"/>
      <c r="J255" s="139"/>
      <c r="K255" s="139"/>
      <c r="L255" s="139"/>
      <c r="M255" s="139"/>
      <c r="N255" s="250">
        <f>BK255</f>
        <v>0</v>
      </c>
      <c r="O255" s="251"/>
      <c r="P255" s="251"/>
      <c r="Q255" s="251"/>
      <c r="R255" s="132"/>
      <c r="T255" s="133"/>
      <c r="U255" s="130"/>
      <c r="V255" s="130"/>
      <c r="W255" s="134">
        <f>SUM(W256:W260)</f>
        <v>1.78</v>
      </c>
      <c r="X255" s="130"/>
      <c r="Y255" s="134">
        <f>SUM(Y256:Y260)</f>
        <v>0.14376</v>
      </c>
      <c r="Z255" s="130"/>
      <c r="AA255" s="135">
        <f>SUM(AA256:AA260)</f>
        <v>0</v>
      </c>
      <c r="AR255" s="136" t="s">
        <v>79</v>
      </c>
      <c r="AT255" s="137" t="s">
        <v>70</v>
      </c>
      <c r="AU255" s="137" t="s">
        <v>79</v>
      </c>
      <c r="AY255" s="136" t="s">
        <v>146</v>
      </c>
      <c r="BK255" s="138">
        <f>SUM(BK256:BK260)</f>
        <v>0</v>
      </c>
    </row>
    <row r="256" spans="2:65" s="1" customFormat="1" ht="25.5" customHeight="1">
      <c r="B256" s="140"/>
      <c r="C256" s="141" t="s">
        <v>93</v>
      </c>
      <c r="D256" s="141" t="s">
        <v>147</v>
      </c>
      <c r="E256" s="142" t="s">
        <v>501</v>
      </c>
      <c r="F256" s="222" t="s">
        <v>502</v>
      </c>
      <c r="G256" s="222"/>
      <c r="H256" s="222"/>
      <c r="I256" s="222"/>
      <c r="J256" s="143" t="s">
        <v>284</v>
      </c>
      <c r="K256" s="144">
        <v>2</v>
      </c>
      <c r="L256" s="225"/>
      <c r="M256" s="225"/>
      <c r="N256" s="225">
        <f>ROUND(L256*K256,2)</f>
        <v>0</v>
      </c>
      <c r="O256" s="225"/>
      <c r="P256" s="225"/>
      <c r="Q256" s="225"/>
      <c r="R256" s="145"/>
      <c r="T256" s="146" t="s">
        <v>5</v>
      </c>
      <c r="U256" s="43" t="s">
        <v>36</v>
      </c>
      <c r="V256" s="147">
        <v>0.89</v>
      </c>
      <c r="W256" s="147">
        <f>V256*K256</f>
        <v>1.78</v>
      </c>
      <c r="X256" s="147">
        <v>6.8799999999999998E-3</v>
      </c>
      <c r="Y256" s="147">
        <f>X256*K256</f>
        <v>1.376E-2</v>
      </c>
      <c r="Z256" s="147">
        <v>0</v>
      </c>
      <c r="AA256" s="148">
        <f>Z256*K256</f>
        <v>0</v>
      </c>
      <c r="AR256" s="21" t="s">
        <v>151</v>
      </c>
      <c r="AT256" s="21" t="s">
        <v>147</v>
      </c>
      <c r="AU256" s="21" t="s">
        <v>114</v>
      </c>
      <c r="AY256" s="21" t="s">
        <v>146</v>
      </c>
      <c r="BE256" s="149">
        <f>IF(U256="základní",N256,0)</f>
        <v>0</v>
      </c>
      <c r="BF256" s="149">
        <f>IF(U256="snížená",N256,0)</f>
        <v>0</v>
      </c>
      <c r="BG256" s="149">
        <f>IF(U256="zákl. přenesená",N256,0)</f>
        <v>0</v>
      </c>
      <c r="BH256" s="149">
        <f>IF(U256="sníž. přenesená",N256,0)</f>
        <v>0</v>
      </c>
      <c r="BI256" s="149">
        <f>IF(U256="nulová",N256,0)</f>
        <v>0</v>
      </c>
      <c r="BJ256" s="21" t="s">
        <v>79</v>
      </c>
      <c r="BK256" s="149">
        <f>ROUND(L256*K256,2)</f>
        <v>0</v>
      </c>
      <c r="BL256" s="21" t="s">
        <v>151</v>
      </c>
      <c r="BM256" s="21" t="s">
        <v>503</v>
      </c>
    </row>
    <row r="257" spans="2:65" s="10" customFormat="1" ht="16.5" customHeight="1">
      <c r="B257" s="150"/>
      <c r="C257" s="151"/>
      <c r="D257" s="151"/>
      <c r="E257" s="152" t="s">
        <v>5</v>
      </c>
      <c r="F257" s="218" t="s">
        <v>418</v>
      </c>
      <c r="G257" s="219"/>
      <c r="H257" s="219"/>
      <c r="I257" s="219"/>
      <c r="J257" s="151"/>
      <c r="K257" s="153">
        <v>2</v>
      </c>
      <c r="L257" s="151"/>
      <c r="M257" s="151"/>
      <c r="N257" s="151"/>
      <c r="O257" s="151"/>
      <c r="P257" s="151"/>
      <c r="Q257" s="151"/>
      <c r="R257" s="154"/>
      <c r="T257" s="155"/>
      <c r="U257" s="151"/>
      <c r="V257" s="151"/>
      <c r="W257" s="151"/>
      <c r="X257" s="151"/>
      <c r="Y257" s="151"/>
      <c r="Z257" s="151"/>
      <c r="AA257" s="156"/>
      <c r="AT257" s="157" t="s">
        <v>154</v>
      </c>
      <c r="AU257" s="157" t="s">
        <v>114</v>
      </c>
      <c r="AV257" s="10" t="s">
        <v>114</v>
      </c>
      <c r="AW257" s="10" t="s">
        <v>29</v>
      </c>
      <c r="AX257" s="10" t="s">
        <v>71</v>
      </c>
      <c r="AY257" s="157" t="s">
        <v>146</v>
      </c>
    </row>
    <row r="258" spans="2:65" s="11" customFormat="1" ht="16.5" customHeight="1">
      <c r="B258" s="158"/>
      <c r="C258" s="159"/>
      <c r="D258" s="159"/>
      <c r="E258" s="160" t="s">
        <v>5</v>
      </c>
      <c r="F258" s="223" t="s">
        <v>155</v>
      </c>
      <c r="G258" s="224"/>
      <c r="H258" s="224"/>
      <c r="I258" s="224"/>
      <c r="J258" s="159"/>
      <c r="K258" s="161">
        <v>2</v>
      </c>
      <c r="L258" s="159"/>
      <c r="M258" s="159"/>
      <c r="N258" s="159"/>
      <c r="O258" s="159"/>
      <c r="P258" s="159"/>
      <c r="Q258" s="159"/>
      <c r="R258" s="162"/>
      <c r="T258" s="163"/>
      <c r="U258" s="159"/>
      <c r="V258" s="159"/>
      <c r="W258" s="159"/>
      <c r="X258" s="159"/>
      <c r="Y258" s="159"/>
      <c r="Z258" s="159"/>
      <c r="AA258" s="164"/>
      <c r="AT258" s="165" t="s">
        <v>154</v>
      </c>
      <c r="AU258" s="165" t="s">
        <v>114</v>
      </c>
      <c r="AV258" s="11" t="s">
        <v>151</v>
      </c>
      <c r="AW258" s="11" t="s">
        <v>29</v>
      </c>
      <c r="AX258" s="11" t="s">
        <v>79</v>
      </c>
      <c r="AY258" s="165" t="s">
        <v>146</v>
      </c>
    </row>
    <row r="259" spans="2:65" s="1" customFormat="1" ht="25.5" customHeight="1">
      <c r="B259" s="140"/>
      <c r="C259" s="166" t="s">
        <v>96</v>
      </c>
      <c r="D259" s="166" t="s">
        <v>230</v>
      </c>
      <c r="E259" s="167" t="s">
        <v>504</v>
      </c>
      <c r="F259" s="253" t="s">
        <v>505</v>
      </c>
      <c r="G259" s="253"/>
      <c r="H259" s="253"/>
      <c r="I259" s="253"/>
      <c r="J259" s="168" t="s">
        <v>284</v>
      </c>
      <c r="K259" s="169">
        <v>1</v>
      </c>
      <c r="L259" s="252"/>
      <c r="M259" s="252"/>
      <c r="N259" s="252">
        <f>ROUND(L259*K259,2)</f>
        <v>0</v>
      </c>
      <c r="O259" s="225"/>
      <c r="P259" s="225"/>
      <c r="Q259" s="225"/>
      <c r="R259" s="145"/>
      <c r="T259" s="146" t="s">
        <v>5</v>
      </c>
      <c r="U259" s="43" t="s">
        <v>36</v>
      </c>
      <c r="V259" s="147">
        <v>0</v>
      </c>
      <c r="W259" s="147">
        <f>V259*K259</f>
        <v>0</v>
      </c>
      <c r="X259" s="147">
        <v>6.5000000000000002E-2</v>
      </c>
      <c r="Y259" s="147">
        <f>X259*K259</f>
        <v>6.5000000000000002E-2</v>
      </c>
      <c r="Z259" s="147">
        <v>0</v>
      </c>
      <c r="AA259" s="148">
        <f>Z259*K259</f>
        <v>0</v>
      </c>
      <c r="AR259" s="21" t="s">
        <v>188</v>
      </c>
      <c r="AT259" s="21" t="s">
        <v>230</v>
      </c>
      <c r="AU259" s="21" t="s">
        <v>114</v>
      </c>
      <c r="AY259" s="21" t="s">
        <v>146</v>
      </c>
      <c r="BE259" s="149">
        <f>IF(U259="základní",N259,0)</f>
        <v>0</v>
      </c>
      <c r="BF259" s="149">
        <f>IF(U259="snížená",N259,0)</f>
        <v>0</v>
      </c>
      <c r="BG259" s="149">
        <f>IF(U259="zákl. přenesená",N259,0)</f>
        <v>0</v>
      </c>
      <c r="BH259" s="149">
        <f>IF(U259="sníž. přenesená",N259,0)</f>
        <v>0</v>
      </c>
      <c r="BI259" s="149">
        <f>IF(U259="nulová",N259,0)</f>
        <v>0</v>
      </c>
      <c r="BJ259" s="21" t="s">
        <v>79</v>
      </c>
      <c r="BK259" s="149">
        <f>ROUND(L259*K259,2)</f>
        <v>0</v>
      </c>
      <c r="BL259" s="21" t="s">
        <v>151</v>
      </c>
      <c r="BM259" s="21" t="s">
        <v>506</v>
      </c>
    </row>
    <row r="260" spans="2:65" s="1" customFormat="1" ht="16.5" customHeight="1">
      <c r="B260" s="140"/>
      <c r="C260" s="166" t="s">
        <v>99</v>
      </c>
      <c r="D260" s="166" t="s">
        <v>230</v>
      </c>
      <c r="E260" s="167" t="s">
        <v>507</v>
      </c>
      <c r="F260" s="253" t="s">
        <v>508</v>
      </c>
      <c r="G260" s="253"/>
      <c r="H260" s="253"/>
      <c r="I260" s="253"/>
      <c r="J260" s="168" t="s">
        <v>284</v>
      </c>
      <c r="K260" s="169">
        <v>1</v>
      </c>
      <c r="L260" s="252"/>
      <c r="M260" s="252"/>
      <c r="N260" s="252">
        <f>ROUND(L260*K260,2)</f>
        <v>0</v>
      </c>
      <c r="O260" s="225"/>
      <c r="P260" s="225"/>
      <c r="Q260" s="225"/>
      <c r="R260" s="145"/>
      <c r="T260" s="146" t="s">
        <v>5</v>
      </c>
      <c r="U260" s="43" t="s">
        <v>36</v>
      </c>
      <c r="V260" s="147">
        <v>0</v>
      </c>
      <c r="W260" s="147">
        <f>V260*K260</f>
        <v>0</v>
      </c>
      <c r="X260" s="147">
        <v>6.5000000000000002E-2</v>
      </c>
      <c r="Y260" s="147">
        <f>X260*K260</f>
        <v>6.5000000000000002E-2</v>
      </c>
      <c r="Z260" s="147">
        <v>0</v>
      </c>
      <c r="AA260" s="148">
        <f>Z260*K260</f>
        <v>0</v>
      </c>
      <c r="AR260" s="21" t="s">
        <v>188</v>
      </c>
      <c r="AT260" s="21" t="s">
        <v>230</v>
      </c>
      <c r="AU260" s="21" t="s">
        <v>114</v>
      </c>
      <c r="AY260" s="21" t="s">
        <v>146</v>
      </c>
      <c r="BE260" s="149">
        <f>IF(U260="základní",N260,0)</f>
        <v>0</v>
      </c>
      <c r="BF260" s="149">
        <f>IF(U260="snížená",N260,0)</f>
        <v>0</v>
      </c>
      <c r="BG260" s="149">
        <f>IF(U260="zákl. přenesená",N260,0)</f>
        <v>0</v>
      </c>
      <c r="BH260" s="149">
        <f>IF(U260="sníž. přenesená",N260,0)</f>
        <v>0</v>
      </c>
      <c r="BI260" s="149">
        <f>IF(U260="nulová",N260,0)</f>
        <v>0</v>
      </c>
      <c r="BJ260" s="21" t="s">
        <v>79</v>
      </c>
      <c r="BK260" s="149">
        <f>ROUND(L260*K260,2)</f>
        <v>0</v>
      </c>
      <c r="BL260" s="21" t="s">
        <v>151</v>
      </c>
      <c r="BM260" s="21" t="s">
        <v>509</v>
      </c>
    </row>
    <row r="261" spans="2:65" s="9" customFormat="1" ht="29.85" customHeight="1">
      <c r="B261" s="129"/>
      <c r="C261" s="130"/>
      <c r="D261" s="139" t="s">
        <v>129</v>
      </c>
      <c r="E261" s="139"/>
      <c r="F261" s="139"/>
      <c r="G261" s="139"/>
      <c r="H261" s="139"/>
      <c r="I261" s="139"/>
      <c r="J261" s="139"/>
      <c r="K261" s="139"/>
      <c r="L261" s="139"/>
      <c r="M261" s="139"/>
      <c r="N261" s="250">
        <f>BK261</f>
        <v>0</v>
      </c>
      <c r="O261" s="251"/>
      <c r="P261" s="251"/>
      <c r="Q261" s="251"/>
      <c r="R261" s="132"/>
      <c r="T261" s="133"/>
      <c r="U261" s="130"/>
      <c r="V261" s="130"/>
      <c r="W261" s="134">
        <f>SUM(W262:W264)</f>
        <v>0</v>
      </c>
      <c r="X261" s="130"/>
      <c r="Y261" s="134">
        <f>SUM(Y262:Y264)</f>
        <v>0</v>
      </c>
      <c r="Z261" s="130"/>
      <c r="AA261" s="135">
        <f>SUM(AA262:AA264)</f>
        <v>0</v>
      </c>
      <c r="AR261" s="136" t="s">
        <v>79</v>
      </c>
      <c r="AT261" s="137" t="s">
        <v>70</v>
      </c>
      <c r="AU261" s="137" t="s">
        <v>79</v>
      </c>
      <c r="AY261" s="136" t="s">
        <v>146</v>
      </c>
      <c r="BK261" s="138">
        <f>SUM(BK262:BK264)</f>
        <v>0</v>
      </c>
    </row>
    <row r="262" spans="2:65" s="1" customFormat="1" ht="25.5" customHeight="1">
      <c r="B262" s="140"/>
      <c r="C262" s="141" t="s">
        <v>510</v>
      </c>
      <c r="D262" s="141" t="s">
        <v>147</v>
      </c>
      <c r="E262" s="142" t="s">
        <v>332</v>
      </c>
      <c r="F262" s="222" t="s">
        <v>333</v>
      </c>
      <c r="G262" s="222"/>
      <c r="H262" s="222"/>
      <c r="I262" s="222"/>
      <c r="J262" s="143" t="s">
        <v>217</v>
      </c>
      <c r="K262" s="144">
        <v>0.15</v>
      </c>
      <c r="L262" s="225"/>
      <c r="M262" s="225"/>
      <c r="N262" s="225">
        <f>ROUND(L262*K262,2)</f>
        <v>0</v>
      </c>
      <c r="O262" s="225"/>
      <c r="P262" s="225"/>
      <c r="Q262" s="225"/>
      <c r="R262" s="145"/>
      <c r="T262" s="146" t="s">
        <v>5</v>
      </c>
      <c r="U262" s="43" t="s">
        <v>36</v>
      </c>
      <c r="V262" s="147">
        <v>0</v>
      </c>
      <c r="W262" s="147">
        <f>V262*K262</f>
        <v>0</v>
      </c>
      <c r="X262" s="147">
        <v>0</v>
      </c>
      <c r="Y262" s="147">
        <f>X262*K262</f>
        <v>0</v>
      </c>
      <c r="Z262" s="147">
        <v>0</v>
      </c>
      <c r="AA262" s="148">
        <f>Z262*K262</f>
        <v>0</v>
      </c>
      <c r="AR262" s="21" t="s">
        <v>151</v>
      </c>
      <c r="AT262" s="21" t="s">
        <v>147</v>
      </c>
      <c r="AU262" s="21" t="s">
        <v>114</v>
      </c>
      <c r="AY262" s="21" t="s">
        <v>146</v>
      </c>
      <c r="BE262" s="149">
        <f>IF(U262="základní",N262,0)</f>
        <v>0</v>
      </c>
      <c r="BF262" s="149">
        <f>IF(U262="snížená",N262,0)</f>
        <v>0</v>
      </c>
      <c r="BG262" s="149">
        <f>IF(U262="zákl. přenesená",N262,0)</f>
        <v>0</v>
      </c>
      <c r="BH262" s="149">
        <f>IF(U262="sníž. přenesená",N262,0)</f>
        <v>0</v>
      </c>
      <c r="BI262" s="149">
        <f>IF(U262="nulová",N262,0)</f>
        <v>0</v>
      </c>
      <c r="BJ262" s="21" t="s">
        <v>79</v>
      </c>
      <c r="BK262" s="149">
        <f>ROUND(L262*K262,2)</f>
        <v>0</v>
      </c>
      <c r="BL262" s="21" t="s">
        <v>151</v>
      </c>
      <c r="BM262" s="21" t="s">
        <v>511</v>
      </c>
    </row>
    <row r="263" spans="2:65" s="10" customFormat="1" ht="16.5" customHeight="1">
      <c r="B263" s="150"/>
      <c r="C263" s="151"/>
      <c r="D263" s="151"/>
      <c r="E263" s="152" t="s">
        <v>5</v>
      </c>
      <c r="F263" s="218" t="s">
        <v>512</v>
      </c>
      <c r="G263" s="219"/>
      <c r="H263" s="219"/>
      <c r="I263" s="219"/>
      <c r="J263" s="151"/>
      <c r="K263" s="153">
        <v>0.15</v>
      </c>
      <c r="L263" s="151"/>
      <c r="M263" s="151"/>
      <c r="N263" s="151"/>
      <c r="O263" s="151"/>
      <c r="P263" s="151"/>
      <c r="Q263" s="151"/>
      <c r="R263" s="154"/>
      <c r="T263" s="155"/>
      <c r="U263" s="151"/>
      <c r="V263" s="151"/>
      <c r="W263" s="151"/>
      <c r="X263" s="151"/>
      <c r="Y263" s="151"/>
      <c r="Z263" s="151"/>
      <c r="AA263" s="156"/>
      <c r="AT263" s="157" t="s">
        <v>154</v>
      </c>
      <c r="AU263" s="157" t="s">
        <v>114</v>
      </c>
      <c r="AV263" s="10" t="s">
        <v>114</v>
      </c>
      <c r="AW263" s="10" t="s">
        <v>29</v>
      </c>
      <c r="AX263" s="10" t="s">
        <v>71</v>
      </c>
      <c r="AY263" s="157" t="s">
        <v>146</v>
      </c>
    </row>
    <row r="264" spans="2:65" s="11" customFormat="1" ht="16.5" customHeight="1">
      <c r="B264" s="158"/>
      <c r="C264" s="159"/>
      <c r="D264" s="159"/>
      <c r="E264" s="160" t="s">
        <v>5</v>
      </c>
      <c r="F264" s="223" t="s">
        <v>155</v>
      </c>
      <c r="G264" s="224"/>
      <c r="H264" s="224"/>
      <c r="I264" s="224"/>
      <c r="J264" s="159"/>
      <c r="K264" s="161">
        <v>0.15</v>
      </c>
      <c r="L264" s="159"/>
      <c r="M264" s="159"/>
      <c r="N264" s="159"/>
      <c r="O264" s="159"/>
      <c r="P264" s="159"/>
      <c r="Q264" s="159"/>
      <c r="R264" s="162"/>
      <c r="T264" s="163"/>
      <c r="U264" s="159"/>
      <c r="V264" s="159"/>
      <c r="W264" s="159"/>
      <c r="X264" s="159"/>
      <c r="Y264" s="159"/>
      <c r="Z264" s="159"/>
      <c r="AA264" s="164"/>
      <c r="AT264" s="165" t="s">
        <v>154</v>
      </c>
      <c r="AU264" s="165" t="s">
        <v>114</v>
      </c>
      <c r="AV264" s="11" t="s">
        <v>151</v>
      </c>
      <c r="AW264" s="11" t="s">
        <v>29</v>
      </c>
      <c r="AX264" s="11" t="s">
        <v>79</v>
      </c>
      <c r="AY264" s="165" t="s">
        <v>146</v>
      </c>
    </row>
    <row r="265" spans="2:65" s="9" customFormat="1" ht="29.85" customHeight="1">
      <c r="B265" s="129"/>
      <c r="C265" s="130"/>
      <c r="D265" s="139" t="s">
        <v>130</v>
      </c>
      <c r="E265" s="139"/>
      <c r="F265" s="139"/>
      <c r="G265" s="139"/>
      <c r="H265" s="139"/>
      <c r="I265" s="139"/>
      <c r="J265" s="139"/>
      <c r="K265" s="139"/>
      <c r="L265" s="139"/>
      <c r="M265" s="139"/>
      <c r="N265" s="230">
        <f>BK265</f>
        <v>0</v>
      </c>
      <c r="O265" s="231"/>
      <c r="P265" s="231"/>
      <c r="Q265" s="231"/>
      <c r="R265" s="132"/>
      <c r="T265" s="133"/>
      <c r="U265" s="130"/>
      <c r="V265" s="130"/>
      <c r="W265" s="134">
        <f>W266</f>
        <v>12.942062</v>
      </c>
      <c r="X265" s="130"/>
      <c r="Y265" s="134">
        <f>Y266</f>
        <v>0</v>
      </c>
      <c r="Z265" s="130"/>
      <c r="AA265" s="135">
        <f>AA266</f>
        <v>0</v>
      </c>
      <c r="AR265" s="136" t="s">
        <v>79</v>
      </c>
      <c r="AT265" s="137" t="s">
        <v>70</v>
      </c>
      <c r="AU265" s="137" t="s">
        <v>79</v>
      </c>
      <c r="AY265" s="136" t="s">
        <v>146</v>
      </c>
      <c r="BK265" s="138">
        <f>BK266</f>
        <v>0</v>
      </c>
    </row>
    <row r="266" spans="2:65" s="1" customFormat="1" ht="25.5" customHeight="1">
      <c r="B266" s="140"/>
      <c r="C266" s="141" t="s">
        <v>513</v>
      </c>
      <c r="D266" s="141" t="s">
        <v>147</v>
      </c>
      <c r="E266" s="142" t="s">
        <v>514</v>
      </c>
      <c r="F266" s="222" t="s">
        <v>515</v>
      </c>
      <c r="G266" s="222"/>
      <c r="H266" s="222"/>
      <c r="I266" s="222"/>
      <c r="J266" s="143" t="s">
        <v>217</v>
      </c>
      <c r="K266" s="144">
        <v>14.558</v>
      </c>
      <c r="L266" s="225"/>
      <c r="M266" s="225"/>
      <c r="N266" s="225">
        <f>ROUND(L266*K266,2)</f>
        <v>0</v>
      </c>
      <c r="O266" s="225"/>
      <c r="P266" s="225"/>
      <c r="Q266" s="225"/>
      <c r="R266" s="145"/>
      <c r="T266" s="146" t="s">
        <v>5</v>
      </c>
      <c r="U266" s="43" t="s">
        <v>36</v>
      </c>
      <c r="V266" s="147">
        <v>0.88900000000000001</v>
      </c>
      <c r="W266" s="147">
        <f>V266*K266</f>
        <v>12.942062</v>
      </c>
      <c r="X266" s="147">
        <v>0</v>
      </c>
      <c r="Y266" s="147">
        <f>X266*K266</f>
        <v>0</v>
      </c>
      <c r="Z266" s="147">
        <v>0</v>
      </c>
      <c r="AA266" s="148">
        <f>Z266*K266</f>
        <v>0</v>
      </c>
      <c r="AR266" s="21" t="s">
        <v>151</v>
      </c>
      <c r="AT266" s="21" t="s">
        <v>147</v>
      </c>
      <c r="AU266" s="21" t="s">
        <v>114</v>
      </c>
      <c r="AY266" s="21" t="s">
        <v>146</v>
      </c>
      <c r="BE266" s="149">
        <f>IF(U266="základní",N266,0)</f>
        <v>0</v>
      </c>
      <c r="BF266" s="149">
        <f>IF(U266="snížená",N266,0)</f>
        <v>0</v>
      </c>
      <c r="BG266" s="149">
        <f>IF(U266="zákl. přenesená",N266,0)</f>
        <v>0</v>
      </c>
      <c r="BH266" s="149">
        <f>IF(U266="sníž. přenesená",N266,0)</f>
        <v>0</v>
      </c>
      <c r="BI266" s="149">
        <f>IF(U266="nulová",N266,0)</f>
        <v>0</v>
      </c>
      <c r="BJ266" s="21" t="s">
        <v>79</v>
      </c>
      <c r="BK266" s="149">
        <f>ROUND(L266*K266,2)</f>
        <v>0</v>
      </c>
      <c r="BL266" s="21" t="s">
        <v>151</v>
      </c>
      <c r="BM266" s="21" t="s">
        <v>516</v>
      </c>
    </row>
    <row r="267" spans="2:65" s="9" customFormat="1" ht="37.35" customHeight="1">
      <c r="B267" s="129"/>
      <c r="C267" s="130"/>
      <c r="D267" s="131" t="s">
        <v>343</v>
      </c>
      <c r="E267" s="131"/>
      <c r="F267" s="131"/>
      <c r="G267" s="131"/>
      <c r="H267" s="131"/>
      <c r="I267" s="131"/>
      <c r="J267" s="131"/>
      <c r="K267" s="131"/>
      <c r="L267" s="131"/>
      <c r="M267" s="131"/>
      <c r="N267" s="256">
        <f>BK267</f>
        <v>0</v>
      </c>
      <c r="O267" s="257"/>
      <c r="P267" s="257"/>
      <c r="Q267" s="257"/>
      <c r="R267" s="132"/>
      <c r="T267" s="133"/>
      <c r="U267" s="130"/>
      <c r="V267" s="130"/>
      <c r="W267" s="134">
        <f>W268</f>
        <v>2.2176</v>
      </c>
      <c r="X267" s="130"/>
      <c r="Y267" s="134">
        <f>Y268</f>
        <v>0</v>
      </c>
      <c r="Z267" s="130"/>
      <c r="AA267" s="135">
        <f>AA268</f>
        <v>0</v>
      </c>
      <c r="AR267" s="136" t="s">
        <v>114</v>
      </c>
      <c r="AT267" s="137" t="s">
        <v>70</v>
      </c>
      <c r="AU267" s="137" t="s">
        <v>71</v>
      </c>
      <c r="AY267" s="136" t="s">
        <v>146</v>
      </c>
      <c r="BK267" s="138">
        <f>BK268</f>
        <v>0</v>
      </c>
    </row>
    <row r="268" spans="2:65" s="9" customFormat="1" ht="19.899999999999999" customHeight="1">
      <c r="B268" s="129"/>
      <c r="C268" s="130"/>
      <c r="D268" s="139" t="s">
        <v>344</v>
      </c>
      <c r="E268" s="139"/>
      <c r="F268" s="139"/>
      <c r="G268" s="139"/>
      <c r="H268" s="139"/>
      <c r="I268" s="139"/>
      <c r="J268" s="139"/>
      <c r="K268" s="139"/>
      <c r="L268" s="139"/>
      <c r="M268" s="139"/>
      <c r="N268" s="230">
        <f>BK268</f>
        <v>0</v>
      </c>
      <c r="O268" s="231"/>
      <c r="P268" s="231"/>
      <c r="Q268" s="231"/>
      <c r="R268" s="132"/>
      <c r="T268" s="133"/>
      <c r="U268" s="130"/>
      <c r="V268" s="130"/>
      <c r="W268" s="134">
        <f>SUM(W269:W275)</f>
        <v>2.2176</v>
      </c>
      <c r="X268" s="130"/>
      <c r="Y268" s="134">
        <f>SUM(Y269:Y275)</f>
        <v>0</v>
      </c>
      <c r="Z268" s="130"/>
      <c r="AA268" s="135">
        <f>SUM(AA269:AA275)</f>
        <v>0</v>
      </c>
      <c r="AR268" s="136" t="s">
        <v>114</v>
      </c>
      <c r="AT268" s="137" t="s">
        <v>70</v>
      </c>
      <c r="AU268" s="137" t="s">
        <v>79</v>
      </c>
      <c r="AY268" s="136" t="s">
        <v>146</v>
      </c>
      <c r="BK268" s="138">
        <f>SUM(BK269:BK275)</f>
        <v>0</v>
      </c>
    </row>
    <row r="269" spans="2:65" s="1" customFormat="1" ht="38.25" customHeight="1">
      <c r="B269" s="140"/>
      <c r="C269" s="141" t="s">
        <v>517</v>
      </c>
      <c r="D269" s="141" t="s">
        <v>147</v>
      </c>
      <c r="E269" s="142" t="s">
        <v>518</v>
      </c>
      <c r="F269" s="222" t="s">
        <v>519</v>
      </c>
      <c r="G269" s="222"/>
      <c r="H269" s="222"/>
      <c r="I269" s="222"/>
      <c r="J269" s="143" t="s">
        <v>274</v>
      </c>
      <c r="K269" s="144">
        <v>3.2</v>
      </c>
      <c r="L269" s="225"/>
      <c r="M269" s="225"/>
      <c r="N269" s="225">
        <f>ROUND(L269*K269,2)</f>
        <v>0</v>
      </c>
      <c r="O269" s="225"/>
      <c r="P269" s="225"/>
      <c r="Q269" s="225"/>
      <c r="R269" s="145"/>
      <c r="T269" s="146" t="s">
        <v>5</v>
      </c>
      <c r="U269" s="43" t="s">
        <v>36</v>
      </c>
      <c r="V269" s="147">
        <v>0.52800000000000002</v>
      </c>
      <c r="W269" s="147">
        <f>V269*K269</f>
        <v>1.6896000000000002</v>
      </c>
      <c r="X269" s="147">
        <v>0</v>
      </c>
      <c r="Y269" s="147">
        <f>X269*K269</f>
        <v>0</v>
      </c>
      <c r="Z269" s="147">
        <v>0</v>
      </c>
      <c r="AA269" s="148">
        <f>Z269*K269</f>
        <v>0</v>
      </c>
      <c r="AR269" s="21" t="s">
        <v>229</v>
      </c>
      <c r="AT269" s="21" t="s">
        <v>147</v>
      </c>
      <c r="AU269" s="21" t="s">
        <v>114</v>
      </c>
      <c r="AY269" s="21" t="s">
        <v>146</v>
      </c>
      <c r="BE269" s="149">
        <f>IF(U269="základní",N269,0)</f>
        <v>0</v>
      </c>
      <c r="BF269" s="149">
        <f>IF(U269="snížená",N269,0)</f>
        <v>0</v>
      </c>
      <c r="BG269" s="149">
        <f>IF(U269="zákl. přenesená",N269,0)</f>
        <v>0</v>
      </c>
      <c r="BH269" s="149">
        <f>IF(U269="sníž. přenesená",N269,0)</f>
        <v>0</v>
      </c>
      <c r="BI269" s="149">
        <f>IF(U269="nulová",N269,0)</f>
        <v>0</v>
      </c>
      <c r="BJ269" s="21" t="s">
        <v>79</v>
      </c>
      <c r="BK269" s="149">
        <f>ROUND(L269*K269,2)</f>
        <v>0</v>
      </c>
      <c r="BL269" s="21" t="s">
        <v>229</v>
      </c>
      <c r="BM269" s="21" t="s">
        <v>520</v>
      </c>
    </row>
    <row r="270" spans="2:65" s="10" customFormat="1" ht="16.5" customHeight="1">
      <c r="B270" s="150"/>
      <c r="C270" s="151"/>
      <c r="D270" s="151"/>
      <c r="E270" s="152" t="s">
        <v>5</v>
      </c>
      <c r="F270" s="218" t="s">
        <v>521</v>
      </c>
      <c r="G270" s="219"/>
      <c r="H270" s="219"/>
      <c r="I270" s="219"/>
      <c r="J270" s="151"/>
      <c r="K270" s="153">
        <v>3.2</v>
      </c>
      <c r="L270" s="151"/>
      <c r="M270" s="151"/>
      <c r="N270" s="151"/>
      <c r="O270" s="151"/>
      <c r="P270" s="151"/>
      <c r="Q270" s="151"/>
      <c r="R270" s="154"/>
      <c r="T270" s="155"/>
      <c r="U270" s="151"/>
      <c r="V270" s="151"/>
      <c r="W270" s="151"/>
      <c r="X270" s="151"/>
      <c r="Y270" s="151"/>
      <c r="Z270" s="151"/>
      <c r="AA270" s="156"/>
      <c r="AT270" s="157" t="s">
        <v>154</v>
      </c>
      <c r="AU270" s="157" t="s">
        <v>114</v>
      </c>
      <c r="AV270" s="10" t="s">
        <v>114</v>
      </c>
      <c r="AW270" s="10" t="s">
        <v>29</v>
      </c>
      <c r="AX270" s="10" t="s">
        <v>71</v>
      </c>
      <c r="AY270" s="157" t="s">
        <v>146</v>
      </c>
    </row>
    <row r="271" spans="2:65" s="11" customFormat="1" ht="16.5" customHeight="1">
      <c r="B271" s="158"/>
      <c r="C271" s="159"/>
      <c r="D271" s="159"/>
      <c r="E271" s="160" t="s">
        <v>5</v>
      </c>
      <c r="F271" s="223" t="s">
        <v>155</v>
      </c>
      <c r="G271" s="224"/>
      <c r="H271" s="224"/>
      <c r="I271" s="224"/>
      <c r="J271" s="159"/>
      <c r="K271" s="161">
        <v>3.2</v>
      </c>
      <c r="L271" s="159"/>
      <c r="M271" s="159"/>
      <c r="N271" s="159"/>
      <c r="O271" s="159"/>
      <c r="P271" s="159"/>
      <c r="Q271" s="159"/>
      <c r="R271" s="162"/>
      <c r="T271" s="163"/>
      <c r="U271" s="159"/>
      <c r="V271" s="159"/>
      <c r="W271" s="159"/>
      <c r="X271" s="159"/>
      <c r="Y271" s="159"/>
      <c r="Z271" s="159"/>
      <c r="AA271" s="164"/>
      <c r="AT271" s="165" t="s">
        <v>154</v>
      </c>
      <c r="AU271" s="165" t="s">
        <v>114</v>
      </c>
      <c r="AV271" s="11" t="s">
        <v>151</v>
      </c>
      <c r="AW271" s="11" t="s">
        <v>29</v>
      </c>
      <c r="AX271" s="11" t="s">
        <v>79</v>
      </c>
      <c r="AY271" s="165" t="s">
        <v>146</v>
      </c>
    </row>
    <row r="272" spans="2:65" s="1" customFormat="1" ht="51" customHeight="1">
      <c r="B272" s="140"/>
      <c r="C272" s="141" t="s">
        <v>522</v>
      </c>
      <c r="D272" s="141" t="s">
        <v>147</v>
      </c>
      <c r="E272" s="142" t="s">
        <v>523</v>
      </c>
      <c r="F272" s="222" t="s">
        <v>524</v>
      </c>
      <c r="G272" s="222"/>
      <c r="H272" s="222"/>
      <c r="I272" s="222"/>
      <c r="J272" s="143" t="s">
        <v>284</v>
      </c>
      <c r="K272" s="144">
        <v>1</v>
      </c>
      <c r="L272" s="225"/>
      <c r="M272" s="225"/>
      <c r="N272" s="225">
        <f>ROUND(L272*K272,2)</f>
        <v>0</v>
      </c>
      <c r="O272" s="225"/>
      <c r="P272" s="225"/>
      <c r="Q272" s="225"/>
      <c r="R272" s="145"/>
      <c r="T272" s="146" t="s">
        <v>5</v>
      </c>
      <c r="U272" s="43" t="s">
        <v>36</v>
      </c>
      <c r="V272" s="147">
        <v>0.52800000000000002</v>
      </c>
      <c r="W272" s="147">
        <f>V272*K272</f>
        <v>0.52800000000000002</v>
      </c>
      <c r="X272" s="147">
        <v>0</v>
      </c>
      <c r="Y272" s="147">
        <f>X272*K272</f>
        <v>0</v>
      </c>
      <c r="Z272" s="147">
        <v>0</v>
      </c>
      <c r="AA272" s="148">
        <f>Z272*K272</f>
        <v>0</v>
      </c>
      <c r="AR272" s="21" t="s">
        <v>229</v>
      </c>
      <c r="AT272" s="21" t="s">
        <v>147</v>
      </c>
      <c r="AU272" s="21" t="s">
        <v>114</v>
      </c>
      <c r="AY272" s="21" t="s">
        <v>146</v>
      </c>
      <c r="BE272" s="149">
        <f>IF(U272="základní",N272,0)</f>
        <v>0</v>
      </c>
      <c r="BF272" s="149">
        <f>IF(U272="snížená",N272,0)</f>
        <v>0</v>
      </c>
      <c r="BG272" s="149">
        <f>IF(U272="zákl. přenesená",N272,0)</f>
        <v>0</v>
      </c>
      <c r="BH272" s="149">
        <f>IF(U272="sníž. přenesená",N272,0)</f>
        <v>0</v>
      </c>
      <c r="BI272" s="149">
        <f>IF(U272="nulová",N272,0)</f>
        <v>0</v>
      </c>
      <c r="BJ272" s="21" t="s">
        <v>79</v>
      </c>
      <c r="BK272" s="149">
        <f>ROUND(L272*K272,2)</f>
        <v>0</v>
      </c>
      <c r="BL272" s="21" t="s">
        <v>229</v>
      </c>
      <c r="BM272" s="21" t="s">
        <v>525</v>
      </c>
    </row>
    <row r="273" spans="2:65" s="10" customFormat="1" ht="16.5" customHeight="1">
      <c r="B273" s="150"/>
      <c r="C273" s="151"/>
      <c r="D273" s="151"/>
      <c r="E273" s="152" t="s">
        <v>5</v>
      </c>
      <c r="F273" s="218" t="s">
        <v>79</v>
      </c>
      <c r="G273" s="219"/>
      <c r="H273" s="219"/>
      <c r="I273" s="219"/>
      <c r="J273" s="151"/>
      <c r="K273" s="153">
        <v>1</v>
      </c>
      <c r="L273" s="151"/>
      <c r="M273" s="151"/>
      <c r="N273" s="151"/>
      <c r="O273" s="151"/>
      <c r="P273" s="151"/>
      <c r="Q273" s="151"/>
      <c r="R273" s="154"/>
      <c r="T273" s="155"/>
      <c r="U273" s="151"/>
      <c r="V273" s="151"/>
      <c r="W273" s="151"/>
      <c r="X273" s="151"/>
      <c r="Y273" s="151"/>
      <c r="Z273" s="151"/>
      <c r="AA273" s="156"/>
      <c r="AT273" s="157" t="s">
        <v>154</v>
      </c>
      <c r="AU273" s="157" t="s">
        <v>114</v>
      </c>
      <c r="AV273" s="10" t="s">
        <v>114</v>
      </c>
      <c r="AW273" s="10" t="s">
        <v>29</v>
      </c>
      <c r="AX273" s="10" t="s">
        <v>71</v>
      </c>
      <c r="AY273" s="157" t="s">
        <v>146</v>
      </c>
    </row>
    <row r="274" spans="2:65" s="11" customFormat="1" ht="16.5" customHeight="1">
      <c r="B274" s="158"/>
      <c r="C274" s="159"/>
      <c r="D274" s="159"/>
      <c r="E274" s="160" t="s">
        <v>5</v>
      </c>
      <c r="F274" s="223" t="s">
        <v>155</v>
      </c>
      <c r="G274" s="224"/>
      <c r="H274" s="224"/>
      <c r="I274" s="224"/>
      <c r="J274" s="159"/>
      <c r="K274" s="161">
        <v>1</v>
      </c>
      <c r="L274" s="159"/>
      <c r="M274" s="159"/>
      <c r="N274" s="159"/>
      <c r="O274" s="159"/>
      <c r="P274" s="159"/>
      <c r="Q274" s="159"/>
      <c r="R274" s="162"/>
      <c r="T274" s="163"/>
      <c r="U274" s="159"/>
      <c r="V274" s="159"/>
      <c r="W274" s="159"/>
      <c r="X274" s="159"/>
      <c r="Y274" s="159"/>
      <c r="Z274" s="159"/>
      <c r="AA274" s="164"/>
      <c r="AT274" s="165" t="s">
        <v>154</v>
      </c>
      <c r="AU274" s="165" t="s">
        <v>114</v>
      </c>
      <c r="AV274" s="11" t="s">
        <v>151</v>
      </c>
      <c r="AW274" s="11" t="s">
        <v>29</v>
      </c>
      <c r="AX274" s="11" t="s">
        <v>79</v>
      </c>
      <c r="AY274" s="165" t="s">
        <v>146</v>
      </c>
    </row>
    <row r="275" spans="2:65" s="1" customFormat="1" ht="25.5" customHeight="1">
      <c r="B275" s="140"/>
      <c r="C275" s="141" t="s">
        <v>526</v>
      </c>
      <c r="D275" s="141" t="s">
        <v>147</v>
      </c>
      <c r="E275" s="142" t="s">
        <v>527</v>
      </c>
      <c r="F275" s="222" t="s">
        <v>528</v>
      </c>
      <c r="G275" s="222"/>
      <c r="H275" s="222"/>
      <c r="I275" s="222"/>
      <c r="J275" s="143" t="s">
        <v>529</v>
      </c>
      <c r="K275" s="144">
        <v>1.35</v>
      </c>
      <c r="L275" s="225"/>
      <c r="M275" s="225"/>
      <c r="N275" s="225">
        <f>ROUND(L275*K275,2)</f>
        <v>0</v>
      </c>
      <c r="O275" s="225"/>
      <c r="P275" s="225"/>
      <c r="Q275" s="225"/>
      <c r="R275" s="145"/>
      <c r="T275" s="146" t="s">
        <v>5</v>
      </c>
      <c r="U275" s="170" t="s">
        <v>36</v>
      </c>
      <c r="V275" s="171">
        <v>0</v>
      </c>
      <c r="W275" s="171">
        <f>V275*K275</f>
        <v>0</v>
      </c>
      <c r="X275" s="171">
        <v>0</v>
      </c>
      <c r="Y275" s="171">
        <f>X275*K275</f>
        <v>0</v>
      </c>
      <c r="Z275" s="171">
        <v>0</v>
      </c>
      <c r="AA275" s="172">
        <f>Z275*K275</f>
        <v>0</v>
      </c>
      <c r="AR275" s="21" t="s">
        <v>229</v>
      </c>
      <c r="AT275" s="21" t="s">
        <v>147</v>
      </c>
      <c r="AU275" s="21" t="s">
        <v>114</v>
      </c>
      <c r="AY275" s="21" t="s">
        <v>146</v>
      </c>
      <c r="BE275" s="149">
        <f>IF(U275="základní",N275,0)</f>
        <v>0</v>
      </c>
      <c r="BF275" s="149">
        <f>IF(U275="snížená",N275,0)</f>
        <v>0</v>
      </c>
      <c r="BG275" s="149">
        <f>IF(U275="zákl. přenesená",N275,0)</f>
        <v>0</v>
      </c>
      <c r="BH275" s="149">
        <f>IF(U275="sníž. přenesená",N275,0)</f>
        <v>0</v>
      </c>
      <c r="BI275" s="149">
        <f>IF(U275="nulová",N275,0)</f>
        <v>0</v>
      </c>
      <c r="BJ275" s="21" t="s">
        <v>79</v>
      </c>
      <c r="BK275" s="149">
        <f>ROUND(L275*K275,2)</f>
        <v>0</v>
      </c>
      <c r="BL275" s="21" t="s">
        <v>229</v>
      </c>
      <c r="BM275" s="21" t="s">
        <v>530</v>
      </c>
    </row>
    <row r="276" spans="2:65" s="1" customFormat="1" ht="6.95" customHeight="1">
      <c r="B276" s="58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60"/>
    </row>
  </sheetData>
  <mergeCells count="337">
    <mergeCell ref="F273:I273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4:I274"/>
    <mergeCell ref="F275:I275"/>
    <mergeCell ref="L275:M275"/>
    <mergeCell ref="N275:Q275"/>
    <mergeCell ref="F252:I252"/>
    <mergeCell ref="F254:I254"/>
    <mergeCell ref="F253:I253"/>
    <mergeCell ref="L252:M252"/>
    <mergeCell ref="N252:Q252"/>
    <mergeCell ref="L253:M253"/>
    <mergeCell ref="N253:Q253"/>
    <mergeCell ref="L254:M254"/>
    <mergeCell ref="N254:Q254"/>
    <mergeCell ref="N255:Q255"/>
    <mergeCell ref="F256:I256"/>
    <mergeCell ref="F259:I259"/>
    <mergeCell ref="L256:M256"/>
    <mergeCell ref="N256:Q256"/>
    <mergeCell ref="F257:I257"/>
    <mergeCell ref="F258:I258"/>
    <mergeCell ref="L259:M259"/>
    <mergeCell ref="N259:Q259"/>
    <mergeCell ref="F260:I260"/>
    <mergeCell ref="L260:M260"/>
    <mergeCell ref="N260:Q260"/>
    <mergeCell ref="N261:Q261"/>
    <mergeCell ref="F262:I262"/>
    <mergeCell ref="F266:I266"/>
    <mergeCell ref="L262:M262"/>
    <mergeCell ref="N262:Q262"/>
    <mergeCell ref="F263:I263"/>
    <mergeCell ref="F264:I264"/>
    <mergeCell ref="L266:M266"/>
    <mergeCell ref="N266:Q266"/>
    <mergeCell ref="N265:Q265"/>
    <mergeCell ref="N267:Q267"/>
    <mergeCell ref="N268:Q26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L38:P38"/>
    <mergeCell ref="C76:Q76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7:Q97"/>
    <mergeCell ref="N98:Q98"/>
    <mergeCell ref="F126:I126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L118:M118"/>
    <mergeCell ref="N118:Q118"/>
    <mergeCell ref="F118:I118"/>
    <mergeCell ref="N119:Q119"/>
    <mergeCell ref="N120:Q120"/>
    <mergeCell ref="N121:Q121"/>
    <mergeCell ref="F122:I122"/>
    <mergeCell ref="F125:I125"/>
    <mergeCell ref="L122:M122"/>
    <mergeCell ref="N122:Q122"/>
    <mergeCell ref="F123:I123"/>
    <mergeCell ref="F124:I124"/>
    <mergeCell ref="L125:M125"/>
    <mergeCell ref="N125:Q125"/>
    <mergeCell ref="F131:I131"/>
    <mergeCell ref="F129:I129"/>
    <mergeCell ref="F127:I127"/>
    <mergeCell ref="F128:I128"/>
    <mergeCell ref="L128:M128"/>
    <mergeCell ref="N128:Q128"/>
    <mergeCell ref="L129:M129"/>
    <mergeCell ref="F130:I130"/>
    <mergeCell ref="F132:I132"/>
    <mergeCell ref="N129:Q129"/>
    <mergeCell ref="F133:I133"/>
    <mergeCell ref="L133:M133"/>
    <mergeCell ref="N133:Q133"/>
    <mergeCell ref="F134:I134"/>
    <mergeCell ref="F137:I137"/>
    <mergeCell ref="F135:I135"/>
    <mergeCell ref="F136:I136"/>
    <mergeCell ref="F138:I138"/>
    <mergeCell ref="L138:M138"/>
    <mergeCell ref="N138:Q138"/>
    <mergeCell ref="F139:I139"/>
    <mergeCell ref="F140:I140"/>
    <mergeCell ref="L141:M141"/>
    <mergeCell ref="N141:Q141"/>
    <mergeCell ref="F141:I141"/>
    <mergeCell ref="F144:I144"/>
    <mergeCell ref="F142:I142"/>
    <mergeCell ref="F143:I143"/>
    <mergeCell ref="L144:M144"/>
    <mergeCell ref="N144:Q144"/>
    <mergeCell ref="F145:I145"/>
    <mergeCell ref="F146:I146"/>
    <mergeCell ref="F147:I147"/>
    <mergeCell ref="L147:M147"/>
    <mergeCell ref="N147:Q147"/>
    <mergeCell ref="L148:M148"/>
    <mergeCell ref="N148:Q148"/>
    <mergeCell ref="F148:I148"/>
    <mergeCell ref="F151:I151"/>
    <mergeCell ref="F149:I149"/>
    <mergeCell ref="F150:I150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F158:I158"/>
    <mergeCell ref="F156:I156"/>
    <mergeCell ref="F157:I157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65:I165"/>
    <mergeCell ref="F163:I163"/>
    <mergeCell ref="F164:I164"/>
    <mergeCell ref="L164:M164"/>
    <mergeCell ref="N164:Q164"/>
    <mergeCell ref="F166:I166"/>
    <mergeCell ref="F167:I167"/>
    <mergeCell ref="L167:M167"/>
    <mergeCell ref="N167:Q167"/>
    <mergeCell ref="F168:I168"/>
    <mergeCell ref="F169:I169"/>
    <mergeCell ref="F172:I172"/>
    <mergeCell ref="F170:I170"/>
    <mergeCell ref="F171:I171"/>
    <mergeCell ref="L171:M171"/>
    <mergeCell ref="N171:Q171"/>
    <mergeCell ref="F173:I173"/>
    <mergeCell ref="F174:I174"/>
    <mergeCell ref="L174:M174"/>
    <mergeCell ref="N174:Q174"/>
    <mergeCell ref="F175:I175"/>
    <mergeCell ref="F176:I176"/>
    <mergeCell ref="F179:I179"/>
    <mergeCell ref="F177:I177"/>
    <mergeCell ref="L177:M177"/>
    <mergeCell ref="N177:Q177"/>
    <mergeCell ref="F178:I178"/>
    <mergeCell ref="F180:I180"/>
    <mergeCell ref="L180:M180"/>
    <mergeCell ref="N180:Q180"/>
    <mergeCell ref="F181:I181"/>
    <mergeCell ref="F184:I184"/>
    <mergeCell ref="F182:I182"/>
    <mergeCell ref="F183:I183"/>
    <mergeCell ref="L183:M183"/>
    <mergeCell ref="N183:Q183"/>
    <mergeCell ref="L184:M184"/>
    <mergeCell ref="N184:Q184"/>
    <mergeCell ref="F185:I185"/>
    <mergeCell ref="F186:I186"/>
    <mergeCell ref="F189:I189"/>
    <mergeCell ref="F187:I187"/>
    <mergeCell ref="L187:M187"/>
    <mergeCell ref="N187:Q187"/>
    <mergeCell ref="F188:I188"/>
    <mergeCell ref="L188:M188"/>
    <mergeCell ref="N188:Q188"/>
    <mergeCell ref="F190:I190"/>
    <mergeCell ref="L191:M191"/>
    <mergeCell ref="N191:Q191"/>
    <mergeCell ref="F191:I191"/>
    <mergeCell ref="F194:I194"/>
    <mergeCell ref="F192:I192"/>
    <mergeCell ref="F193:I193"/>
    <mergeCell ref="L194:M194"/>
    <mergeCell ref="N194:Q194"/>
    <mergeCell ref="F195:I195"/>
    <mergeCell ref="F196:I196"/>
    <mergeCell ref="F197:I197"/>
    <mergeCell ref="L197:M197"/>
    <mergeCell ref="N197:Q197"/>
    <mergeCell ref="F198:I198"/>
    <mergeCell ref="F201:I201"/>
    <mergeCell ref="F199:I199"/>
    <mergeCell ref="F200:I200"/>
    <mergeCell ref="L201:M201"/>
    <mergeCell ref="N201:Q201"/>
    <mergeCell ref="F202:I202"/>
    <mergeCell ref="F203:I203"/>
    <mergeCell ref="F205:I205"/>
    <mergeCell ref="L205:M205"/>
    <mergeCell ref="N205:Q205"/>
    <mergeCell ref="F206:I206"/>
    <mergeCell ref="L208:M208"/>
    <mergeCell ref="N208:Q208"/>
    <mergeCell ref="L209:M209"/>
    <mergeCell ref="N209:Q209"/>
    <mergeCell ref="N204:Q204"/>
    <mergeCell ref="F207:I207"/>
    <mergeCell ref="F209:I209"/>
    <mergeCell ref="F208:I208"/>
    <mergeCell ref="F216:I216"/>
    <mergeCell ref="F217:I217"/>
    <mergeCell ref="L217:M217"/>
    <mergeCell ref="F210:I210"/>
    <mergeCell ref="F211:I211"/>
    <mergeCell ref="F212:I212"/>
    <mergeCell ref="L212:M212"/>
    <mergeCell ref="N212:Q212"/>
    <mergeCell ref="L213:M213"/>
    <mergeCell ref="N213:Q213"/>
    <mergeCell ref="F213:I213"/>
    <mergeCell ref="F214:I214"/>
    <mergeCell ref="F215:I215"/>
    <mergeCell ref="N217:Q217"/>
    <mergeCell ref="F218:I218"/>
    <mergeCell ref="F219:I219"/>
    <mergeCell ref="L220:M220"/>
    <mergeCell ref="N220:Q220"/>
    <mergeCell ref="L221:M221"/>
    <mergeCell ref="N221:Q221"/>
    <mergeCell ref="L222:M222"/>
    <mergeCell ref="N222:Q222"/>
    <mergeCell ref="L223:M223"/>
    <mergeCell ref="N223:Q223"/>
    <mergeCell ref="F220:I220"/>
    <mergeCell ref="F223:I223"/>
    <mergeCell ref="F221:I221"/>
    <mergeCell ref="F222:I222"/>
    <mergeCell ref="F224:I224"/>
    <mergeCell ref="F225:I225"/>
    <mergeCell ref="F226:I226"/>
    <mergeCell ref="L226:M226"/>
    <mergeCell ref="N226:Q226"/>
    <mergeCell ref="F227:I227"/>
    <mergeCell ref="F228:I228"/>
    <mergeCell ref="L229:M229"/>
    <mergeCell ref="N229:Q229"/>
    <mergeCell ref="F229:I229"/>
    <mergeCell ref="F232:I232"/>
    <mergeCell ref="F230:I230"/>
    <mergeCell ref="F231:I231"/>
    <mergeCell ref="L232:M232"/>
    <mergeCell ref="N232:Q232"/>
    <mergeCell ref="L234:M234"/>
    <mergeCell ref="N234:Q234"/>
    <mergeCell ref="N233:Q233"/>
    <mergeCell ref="F234:I234"/>
    <mergeCell ref="F235:I235"/>
    <mergeCell ref="F236:I236"/>
    <mergeCell ref="F237:I237"/>
    <mergeCell ref="F238:I238"/>
    <mergeCell ref="L238:M238"/>
    <mergeCell ref="N238:Q238"/>
    <mergeCell ref="F239:I239"/>
    <mergeCell ref="F240:I240"/>
    <mergeCell ref="F241:I241"/>
    <mergeCell ref="L241:M241"/>
    <mergeCell ref="N241:Q241"/>
    <mergeCell ref="F242:I242"/>
    <mergeCell ref="F244:I244"/>
    <mergeCell ref="F243:I243"/>
    <mergeCell ref="L244:M244"/>
    <mergeCell ref="N244:Q244"/>
    <mergeCell ref="F245:I245"/>
    <mergeCell ref="L245:M245"/>
    <mergeCell ref="N245:Q245"/>
    <mergeCell ref="F246:I246"/>
    <mergeCell ref="F247:I247"/>
    <mergeCell ref="F249:I249"/>
    <mergeCell ref="F251:I251"/>
    <mergeCell ref="L249:M249"/>
    <mergeCell ref="N249:Q249"/>
    <mergeCell ref="F250:I250"/>
    <mergeCell ref="L250:M250"/>
    <mergeCell ref="N250:Q250"/>
    <mergeCell ref="L251:M251"/>
    <mergeCell ref="N251:Q251"/>
    <mergeCell ref="N248:Q248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18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41"/>
  <sheetViews>
    <sheetView showGridLines="0" workbookViewId="0">
      <pane ySplit="1" topLeftCell="A136" activePane="bottomLeft" state="frozen"/>
      <selection pane="bottomLeft" activeCell="L150" sqref="L15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86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531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N95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ROUND((SUM(BE95:BE96)+SUM(BE114:BE140)), 2)</f>
        <v>0</v>
      </c>
      <c r="I32" s="232"/>
      <c r="J32" s="232"/>
      <c r="K32" s="35"/>
      <c r="L32" s="35"/>
      <c r="M32" s="247">
        <f>ROUND(ROUND((SUM(BE95:BE96)+SUM(BE114:BE140)),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ROUND((SUM(BF95:BF96)+SUM(BF114:BF140)), 2)</f>
        <v>0</v>
      </c>
      <c r="I33" s="232"/>
      <c r="J33" s="232"/>
      <c r="K33" s="35"/>
      <c r="L33" s="35"/>
      <c r="M33" s="247">
        <f>ROUND(ROUND((SUM(BF95:BF96)+SUM(BF114:BF140)),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ROUND((SUM(BG95:BG96)+SUM(BG114:BG140)),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ROUND((SUM(BH95:BH96)+SUM(BH114:BH140)),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ROUND((SUM(BI95:BI96)+SUM(BI114:BI140)),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 xml:space="preserve">03 - SO 03 Přípojka NN pro vrt HV 3 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N114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532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N115</f>
        <v>0</v>
      </c>
      <c r="O89" s="239"/>
      <c r="P89" s="239"/>
      <c r="Q89" s="239"/>
      <c r="R89" s="115"/>
    </row>
    <row r="90" spans="2:47" s="6" customFormat="1" ht="24.95" customHeight="1">
      <c r="B90" s="112"/>
      <c r="C90" s="113"/>
      <c r="D90" s="114" t="s">
        <v>533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29">
        <f>N118</f>
        <v>0</v>
      </c>
      <c r="O90" s="239"/>
      <c r="P90" s="239"/>
      <c r="Q90" s="239"/>
      <c r="R90" s="115"/>
    </row>
    <row r="91" spans="2:47" s="6" customFormat="1" ht="24.95" customHeight="1">
      <c r="B91" s="112"/>
      <c r="C91" s="113"/>
      <c r="D91" s="114" t="s">
        <v>534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29">
        <f>N121</f>
        <v>0</v>
      </c>
      <c r="O91" s="239"/>
      <c r="P91" s="239"/>
      <c r="Q91" s="239"/>
      <c r="R91" s="115"/>
    </row>
    <row r="92" spans="2:47" s="6" customFormat="1" ht="24.95" customHeight="1">
      <c r="B92" s="112"/>
      <c r="C92" s="113"/>
      <c r="D92" s="114" t="s">
        <v>535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29">
        <f>N130</f>
        <v>0</v>
      </c>
      <c r="O92" s="239"/>
      <c r="P92" s="239"/>
      <c r="Q92" s="239"/>
      <c r="R92" s="115"/>
    </row>
    <row r="93" spans="2:47" s="6" customFormat="1" ht="24.95" customHeight="1">
      <c r="B93" s="112"/>
      <c r="C93" s="113"/>
      <c r="D93" s="114" t="s">
        <v>536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29">
        <f>N137</f>
        <v>0</v>
      </c>
      <c r="O93" s="239"/>
      <c r="P93" s="239"/>
      <c r="Q93" s="239"/>
      <c r="R93" s="115"/>
    </row>
    <row r="94" spans="2:47" s="1" customFormat="1" ht="21.75" customHeight="1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/>
    </row>
    <row r="95" spans="2:47" s="1" customFormat="1" ht="29.25" customHeight="1">
      <c r="B95" s="34"/>
      <c r="C95" s="111" t="s">
        <v>131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238">
        <v>0</v>
      </c>
      <c r="O95" s="242"/>
      <c r="P95" s="242"/>
      <c r="Q95" s="242"/>
      <c r="R95" s="36"/>
      <c r="T95" s="120"/>
      <c r="U95" s="121" t="s">
        <v>35</v>
      </c>
    </row>
    <row r="96" spans="2:47" s="1" customFormat="1" ht="18" customHeight="1"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6"/>
    </row>
    <row r="97" spans="2:18" s="1" customFormat="1" ht="29.25" customHeight="1">
      <c r="B97" s="34"/>
      <c r="C97" s="102" t="s">
        <v>108</v>
      </c>
      <c r="D97" s="103"/>
      <c r="E97" s="103"/>
      <c r="F97" s="103"/>
      <c r="G97" s="103"/>
      <c r="H97" s="103"/>
      <c r="I97" s="103"/>
      <c r="J97" s="103"/>
      <c r="K97" s="103"/>
      <c r="L97" s="182">
        <f>ROUND(SUM(N88+N95),2)</f>
        <v>0</v>
      </c>
      <c r="M97" s="182"/>
      <c r="N97" s="182"/>
      <c r="O97" s="182"/>
      <c r="P97" s="182"/>
      <c r="Q97" s="182"/>
      <c r="R97" s="36"/>
    </row>
    <row r="98" spans="2:18" s="1" customFormat="1" ht="6.95" customHeight="1"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60"/>
    </row>
    <row r="102" spans="2:18" s="1" customFormat="1" ht="6.95" customHeight="1"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3"/>
    </row>
    <row r="103" spans="2:18" s="1" customFormat="1" ht="36.950000000000003" customHeight="1">
      <c r="B103" s="34"/>
      <c r="C103" s="200" t="s">
        <v>132</v>
      </c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36"/>
    </row>
    <row r="104" spans="2:18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/>
    </row>
    <row r="105" spans="2:18" s="1" customFormat="1" ht="30" customHeight="1">
      <c r="B105" s="34"/>
      <c r="C105" s="31" t="s">
        <v>17</v>
      </c>
      <c r="D105" s="35"/>
      <c r="E105" s="35"/>
      <c r="F105" s="233" t="str">
        <f>F6</f>
        <v>Napojení nového vrtu HV 3 na úpravnu vody, Lysá nad Labem</v>
      </c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35"/>
      <c r="R105" s="36"/>
    </row>
    <row r="106" spans="2:18" s="1" customFormat="1" ht="36.950000000000003" customHeight="1">
      <c r="B106" s="34"/>
      <c r="C106" s="68" t="s">
        <v>116</v>
      </c>
      <c r="D106" s="35"/>
      <c r="E106" s="35"/>
      <c r="F106" s="202" t="str">
        <f>F7</f>
        <v xml:space="preserve">03 - SO 03 Přípojka NN pro vrt HV 3 </v>
      </c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35"/>
      <c r="R106" s="36"/>
    </row>
    <row r="107" spans="2:18" s="1" customFormat="1" ht="6.95" customHeight="1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</row>
    <row r="108" spans="2:18" s="1" customFormat="1" ht="18" customHeight="1">
      <c r="B108" s="34"/>
      <c r="C108" s="31" t="s">
        <v>21</v>
      </c>
      <c r="D108" s="35"/>
      <c r="E108" s="35"/>
      <c r="F108" s="29" t="str">
        <f>F9</f>
        <v xml:space="preserve"> </v>
      </c>
      <c r="G108" s="35"/>
      <c r="H108" s="35"/>
      <c r="I108" s="35"/>
      <c r="J108" s="35"/>
      <c r="K108" s="31" t="s">
        <v>23</v>
      </c>
      <c r="L108" s="35"/>
      <c r="M108" s="235">
        <f>IF(O9="","",O9)</f>
        <v>43320</v>
      </c>
      <c r="N108" s="235"/>
      <c r="O108" s="235"/>
      <c r="P108" s="235"/>
      <c r="Q108" s="35"/>
      <c r="R108" s="36"/>
    </row>
    <row r="109" spans="2:18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18" s="1" customFormat="1" ht="15">
      <c r="B110" s="34"/>
      <c r="C110" s="31" t="s">
        <v>24</v>
      </c>
      <c r="D110" s="35"/>
      <c r="E110" s="35"/>
      <c r="F110" s="29" t="str">
        <f>E12</f>
        <v xml:space="preserve"> </v>
      </c>
      <c r="G110" s="35"/>
      <c r="H110" s="35"/>
      <c r="I110" s="35"/>
      <c r="J110" s="35"/>
      <c r="K110" s="31" t="s">
        <v>28</v>
      </c>
      <c r="L110" s="35"/>
      <c r="M110" s="213" t="str">
        <f>E18</f>
        <v xml:space="preserve"> </v>
      </c>
      <c r="N110" s="213"/>
      <c r="O110" s="213"/>
      <c r="P110" s="213"/>
      <c r="Q110" s="213"/>
      <c r="R110" s="36"/>
    </row>
    <row r="111" spans="2:18" s="1" customFormat="1" ht="14.45" customHeight="1">
      <c r="B111" s="34"/>
      <c r="C111" s="31" t="s">
        <v>27</v>
      </c>
      <c r="D111" s="35"/>
      <c r="E111" s="35"/>
      <c r="F111" s="29" t="str">
        <f>IF(E15="","",E15)</f>
        <v xml:space="preserve"> </v>
      </c>
      <c r="G111" s="35"/>
      <c r="H111" s="35"/>
      <c r="I111" s="35"/>
      <c r="J111" s="35"/>
      <c r="K111" s="31" t="s">
        <v>30</v>
      </c>
      <c r="L111" s="35"/>
      <c r="M111" s="213" t="str">
        <f>E21</f>
        <v xml:space="preserve"> </v>
      </c>
      <c r="N111" s="213"/>
      <c r="O111" s="213"/>
      <c r="P111" s="213"/>
      <c r="Q111" s="213"/>
      <c r="R111" s="36"/>
    </row>
    <row r="112" spans="2:18" s="1" customFormat="1" ht="10.35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8" customFormat="1" ht="29.25" customHeight="1">
      <c r="B113" s="122"/>
      <c r="C113" s="123" t="s">
        <v>133</v>
      </c>
      <c r="D113" s="124" t="s">
        <v>134</v>
      </c>
      <c r="E113" s="124" t="s">
        <v>53</v>
      </c>
      <c r="F113" s="236" t="s">
        <v>135</v>
      </c>
      <c r="G113" s="236"/>
      <c r="H113" s="236"/>
      <c r="I113" s="236"/>
      <c r="J113" s="124" t="s">
        <v>136</v>
      </c>
      <c r="K113" s="124" t="s">
        <v>137</v>
      </c>
      <c r="L113" s="236" t="s">
        <v>138</v>
      </c>
      <c r="M113" s="236"/>
      <c r="N113" s="236" t="s">
        <v>122</v>
      </c>
      <c r="O113" s="236"/>
      <c r="P113" s="236"/>
      <c r="Q113" s="237"/>
      <c r="R113" s="125"/>
      <c r="T113" s="75" t="s">
        <v>139</v>
      </c>
      <c r="U113" s="76" t="s">
        <v>35</v>
      </c>
      <c r="V113" s="76" t="s">
        <v>140</v>
      </c>
      <c r="W113" s="76" t="s">
        <v>141</v>
      </c>
      <c r="X113" s="76" t="s">
        <v>142</v>
      </c>
      <c r="Y113" s="76" t="s">
        <v>143</v>
      </c>
      <c r="Z113" s="76" t="s">
        <v>144</v>
      </c>
      <c r="AA113" s="77" t="s">
        <v>145</v>
      </c>
    </row>
    <row r="114" spans="2:65" s="1" customFormat="1" ht="29.25" customHeight="1">
      <c r="B114" s="34"/>
      <c r="C114" s="79" t="s">
        <v>118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226">
        <f>BK114</f>
        <v>0</v>
      </c>
      <c r="O114" s="227"/>
      <c r="P114" s="227"/>
      <c r="Q114" s="227"/>
      <c r="R114" s="36"/>
      <c r="T114" s="78"/>
      <c r="U114" s="50"/>
      <c r="V114" s="50"/>
      <c r="W114" s="126">
        <f>W115+W118+W121+W130+W137</f>
        <v>0</v>
      </c>
      <c r="X114" s="50"/>
      <c r="Y114" s="126">
        <f>Y115+Y118+Y121+Y130+Y137</f>
        <v>0</v>
      </c>
      <c r="Z114" s="50"/>
      <c r="AA114" s="127">
        <f>AA115+AA118+AA121+AA130+AA137</f>
        <v>0</v>
      </c>
      <c r="AT114" s="21" t="s">
        <v>70</v>
      </c>
      <c r="AU114" s="21" t="s">
        <v>124</v>
      </c>
      <c r="BK114" s="128">
        <f>BK115+BK118+BK121+BK130+BK137</f>
        <v>0</v>
      </c>
    </row>
    <row r="115" spans="2:65" s="9" customFormat="1" ht="37.35" customHeight="1">
      <c r="B115" s="129"/>
      <c r="C115" s="130"/>
      <c r="D115" s="131" t="s">
        <v>532</v>
      </c>
      <c r="E115" s="131"/>
      <c r="F115" s="131"/>
      <c r="G115" s="131"/>
      <c r="H115" s="131"/>
      <c r="I115" s="131"/>
      <c r="J115" s="131"/>
      <c r="K115" s="131"/>
      <c r="L115" s="131"/>
      <c r="M115" s="131"/>
      <c r="N115" s="260">
        <f>BK115</f>
        <v>0</v>
      </c>
      <c r="O115" s="261"/>
      <c r="P115" s="261"/>
      <c r="Q115" s="261"/>
      <c r="R115" s="132"/>
      <c r="T115" s="133"/>
      <c r="U115" s="130"/>
      <c r="V115" s="130"/>
      <c r="W115" s="134">
        <f>SUM(W116:W117)</f>
        <v>0</v>
      </c>
      <c r="X115" s="130"/>
      <c r="Y115" s="134">
        <f>SUM(Y116:Y117)</f>
        <v>0</v>
      </c>
      <c r="Z115" s="130"/>
      <c r="AA115" s="135">
        <f>SUM(AA116:AA117)</f>
        <v>0</v>
      </c>
      <c r="AR115" s="136" t="s">
        <v>79</v>
      </c>
      <c r="AT115" s="137" t="s">
        <v>70</v>
      </c>
      <c r="AU115" s="137" t="s">
        <v>71</v>
      </c>
      <c r="AY115" s="136" t="s">
        <v>146</v>
      </c>
      <c r="BK115" s="138">
        <f>SUM(BK116:BK117)</f>
        <v>0</v>
      </c>
    </row>
    <row r="116" spans="2:65" s="1" customFormat="1" ht="16.5" customHeight="1">
      <c r="B116" s="140"/>
      <c r="C116" s="141" t="s">
        <v>79</v>
      </c>
      <c r="D116" s="141" t="s">
        <v>147</v>
      </c>
      <c r="E116" s="142" t="s">
        <v>537</v>
      </c>
      <c r="F116" s="222" t="s">
        <v>538</v>
      </c>
      <c r="G116" s="222"/>
      <c r="H116" s="222"/>
      <c r="I116" s="222"/>
      <c r="J116" s="143" t="s">
        <v>274</v>
      </c>
      <c r="K116" s="144">
        <v>75</v>
      </c>
      <c r="L116" s="225"/>
      <c r="M116" s="225"/>
      <c r="N116" s="225">
        <f>ROUND(L116*K116,2)</f>
        <v>0</v>
      </c>
      <c r="O116" s="225"/>
      <c r="P116" s="225"/>
      <c r="Q116" s="225"/>
      <c r="R116" s="145"/>
      <c r="T116" s="146" t="s">
        <v>5</v>
      </c>
      <c r="U116" s="43" t="s">
        <v>36</v>
      </c>
      <c r="V116" s="147">
        <v>0</v>
      </c>
      <c r="W116" s="147">
        <f>V116*K116</f>
        <v>0</v>
      </c>
      <c r="X116" s="147">
        <v>0</v>
      </c>
      <c r="Y116" s="147">
        <f>X116*K116</f>
        <v>0</v>
      </c>
      <c r="Z116" s="147">
        <v>0</v>
      </c>
      <c r="AA116" s="148">
        <f>Z116*K116</f>
        <v>0</v>
      </c>
      <c r="AR116" s="21" t="s">
        <v>151</v>
      </c>
      <c r="AT116" s="21" t="s">
        <v>147</v>
      </c>
      <c r="AU116" s="21" t="s">
        <v>79</v>
      </c>
      <c r="AY116" s="21" t="s">
        <v>146</v>
      </c>
      <c r="BE116" s="149">
        <f>IF(U116="základní",N116,0)</f>
        <v>0</v>
      </c>
      <c r="BF116" s="149">
        <f>IF(U116="snížená",N116,0)</f>
        <v>0</v>
      </c>
      <c r="BG116" s="149">
        <f>IF(U116="zákl. přenesená",N116,0)</f>
        <v>0</v>
      </c>
      <c r="BH116" s="149">
        <f>IF(U116="sníž. přenesená",N116,0)</f>
        <v>0</v>
      </c>
      <c r="BI116" s="149">
        <f>IF(U116="nulová",N116,0)</f>
        <v>0</v>
      </c>
      <c r="BJ116" s="21" t="s">
        <v>79</v>
      </c>
      <c r="BK116" s="149">
        <f>ROUND(L116*K116,2)</f>
        <v>0</v>
      </c>
      <c r="BL116" s="21" t="s">
        <v>151</v>
      </c>
      <c r="BM116" s="21" t="s">
        <v>539</v>
      </c>
    </row>
    <row r="117" spans="2:65" s="1" customFormat="1" ht="16.5" customHeight="1">
      <c r="B117" s="140"/>
      <c r="C117" s="141" t="s">
        <v>114</v>
      </c>
      <c r="D117" s="141" t="s">
        <v>147</v>
      </c>
      <c r="E117" s="142" t="s">
        <v>540</v>
      </c>
      <c r="F117" s="222" t="s">
        <v>541</v>
      </c>
      <c r="G117" s="222"/>
      <c r="H117" s="222"/>
      <c r="I117" s="222"/>
      <c r="J117" s="143" t="s">
        <v>274</v>
      </c>
      <c r="K117" s="144">
        <v>50</v>
      </c>
      <c r="L117" s="225"/>
      <c r="M117" s="225"/>
      <c r="N117" s="225">
        <f>ROUND(L117*K117,2)</f>
        <v>0</v>
      </c>
      <c r="O117" s="225"/>
      <c r="P117" s="225"/>
      <c r="Q117" s="225"/>
      <c r="R117" s="145"/>
      <c r="T117" s="146" t="s">
        <v>5</v>
      </c>
      <c r="U117" s="43" t="s">
        <v>36</v>
      </c>
      <c r="V117" s="147">
        <v>0</v>
      </c>
      <c r="W117" s="147">
        <f>V117*K117</f>
        <v>0</v>
      </c>
      <c r="X117" s="147">
        <v>0</v>
      </c>
      <c r="Y117" s="147">
        <f>X117*K117</f>
        <v>0</v>
      </c>
      <c r="Z117" s="147">
        <v>0</v>
      </c>
      <c r="AA117" s="148">
        <f>Z117*K117</f>
        <v>0</v>
      </c>
      <c r="AR117" s="21" t="s">
        <v>151</v>
      </c>
      <c r="AT117" s="21" t="s">
        <v>147</v>
      </c>
      <c r="AU117" s="21" t="s">
        <v>79</v>
      </c>
      <c r="AY117" s="21" t="s">
        <v>146</v>
      </c>
      <c r="BE117" s="149">
        <f>IF(U117="základní",N117,0)</f>
        <v>0</v>
      </c>
      <c r="BF117" s="149">
        <f>IF(U117="snížená",N117,0)</f>
        <v>0</v>
      </c>
      <c r="BG117" s="149">
        <f>IF(U117="zákl. přenesená",N117,0)</f>
        <v>0</v>
      </c>
      <c r="BH117" s="149">
        <f>IF(U117="sníž. přenesená",N117,0)</f>
        <v>0</v>
      </c>
      <c r="BI117" s="149">
        <f>IF(U117="nulová",N117,0)</f>
        <v>0</v>
      </c>
      <c r="BJ117" s="21" t="s">
        <v>79</v>
      </c>
      <c r="BK117" s="149">
        <f>ROUND(L117*K117,2)</f>
        <v>0</v>
      </c>
      <c r="BL117" s="21" t="s">
        <v>151</v>
      </c>
      <c r="BM117" s="21" t="s">
        <v>542</v>
      </c>
    </row>
    <row r="118" spans="2:65" s="9" customFormat="1" ht="37.35" customHeight="1">
      <c r="B118" s="129"/>
      <c r="C118" s="130"/>
      <c r="D118" s="131" t="s">
        <v>533</v>
      </c>
      <c r="E118" s="131"/>
      <c r="F118" s="131"/>
      <c r="G118" s="131"/>
      <c r="H118" s="131"/>
      <c r="I118" s="131"/>
      <c r="J118" s="131"/>
      <c r="K118" s="131"/>
      <c r="L118" s="131"/>
      <c r="M118" s="131"/>
      <c r="N118" s="258">
        <f>BK118</f>
        <v>0</v>
      </c>
      <c r="O118" s="259"/>
      <c r="P118" s="259"/>
      <c r="Q118" s="259"/>
      <c r="R118" s="132"/>
      <c r="T118" s="133"/>
      <c r="U118" s="130"/>
      <c r="V118" s="130"/>
      <c r="W118" s="134">
        <f>SUM(W119:W120)</f>
        <v>0</v>
      </c>
      <c r="X118" s="130"/>
      <c r="Y118" s="134">
        <f>SUM(Y119:Y120)</f>
        <v>0</v>
      </c>
      <c r="Z118" s="130"/>
      <c r="AA118" s="135">
        <f>SUM(AA119:AA120)</f>
        <v>0</v>
      </c>
      <c r="AR118" s="136" t="s">
        <v>79</v>
      </c>
      <c r="AT118" s="137" t="s">
        <v>70</v>
      </c>
      <c r="AU118" s="137" t="s">
        <v>71</v>
      </c>
      <c r="AY118" s="136" t="s">
        <v>146</v>
      </c>
      <c r="BK118" s="138">
        <f>SUM(BK119:BK120)</f>
        <v>0</v>
      </c>
    </row>
    <row r="119" spans="2:65" s="1" customFormat="1" ht="16.5" customHeight="1">
      <c r="B119" s="140"/>
      <c r="C119" s="141" t="s">
        <v>161</v>
      </c>
      <c r="D119" s="141" t="s">
        <v>147</v>
      </c>
      <c r="E119" s="142" t="s">
        <v>543</v>
      </c>
      <c r="F119" s="222" t="s">
        <v>544</v>
      </c>
      <c r="G119" s="222"/>
      <c r="H119" s="222"/>
      <c r="I119" s="222"/>
      <c r="J119" s="143" t="s">
        <v>545</v>
      </c>
      <c r="K119" s="144">
        <v>5</v>
      </c>
      <c r="L119" s="225"/>
      <c r="M119" s="225"/>
      <c r="N119" s="225">
        <f>ROUND(L119*K119,2)</f>
        <v>0</v>
      </c>
      <c r="O119" s="225"/>
      <c r="P119" s="225"/>
      <c r="Q119" s="225"/>
      <c r="R119" s="145"/>
      <c r="T119" s="146" t="s">
        <v>5</v>
      </c>
      <c r="U119" s="43" t="s">
        <v>36</v>
      </c>
      <c r="V119" s="147">
        <v>0</v>
      </c>
      <c r="W119" s="147">
        <f>V119*K119</f>
        <v>0</v>
      </c>
      <c r="X119" s="147">
        <v>0</v>
      </c>
      <c r="Y119" s="147">
        <f>X119*K119</f>
        <v>0</v>
      </c>
      <c r="Z119" s="147">
        <v>0</v>
      </c>
      <c r="AA119" s="148">
        <f>Z119*K119</f>
        <v>0</v>
      </c>
      <c r="AR119" s="21" t="s">
        <v>151</v>
      </c>
      <c r="AT119" s="21" t="s">
        <v>147</v>
      </c>
      <c r="AU119" s="21" t="s">
        <v>79</v>
      </c>
      <c r="AY119" s="21" t="s">
        <v>146</v>
      </c>
      <c r="BE119" s="149">
        <f>IF(U119="základní",N119,0)</f>
        <v>0</v>
      </c>
      <c r="BF119" s="149">
        <f>IF(U119="snížená",N119,0)</f>
        <v>0</v>
      </c>
      <c r="BG119" s="149">
        <f>IF(U119="zákl. přenesená",N119,0)</f>
        <v>0</v>
      </c>
      <c r="BH119" s="149">
        <f>IF(U119="sníž. přenesená",N119,0)</f>
        <v>0</v>
      </c>
      <c r="BI119" s="149">
        <f>IF(U119="nulová",N119,0)</f>
        <v>0</v>
      </c>
      <c r="BJ119" s="21" t="s">
        <v>79</v>
      </c>
      <c r="BK119" s="149">
        <f>ROUND(L119*K119,2)</f>
        <v>0</v>
      </c>
      <c r="BL119" s="21" t="s">
        <v>151</v>
      </c>
      <c r="BM119" s="21" t="s">
        <v>546</v>
      </c>
    </row>
    <row r="120" spans="2:65" s="1" customFormat="1" ht="16.5" customHeight="1">
      <c r="B120" s="140"/>
      <c r="C120" s="141" t="s">
        <v>151</v>
      </c>
      <c r="D120" s="141" t="s">
        <v>147</v>
      </c>
      <c r="E120" s="142" t="s">
        <v>547</v>
      </c>
      <c r="F120" s="222" t="s">
        <v>548</v>
      </c>
      <c r="G120" s="222"/>
      <c r="H120" s="222"/>
      <c r="I120" s="222"/>
      <c r="J120" s="143" t="s">
        <v>545</v>
      </c>
      <c r="K120" s="144">
        <v>3</v>
      </c>
      <c r="L120" s="225"/>
      <c r="M120" s="225"/>
      <c r="N120" s="225">
        <f>ROUND(L120*K120,2)</f>
        <v>0</v>
      </c>
      <c r="O120" s="225"/>
      <c r="P120" s="225"/>
      <c r="Q120" s="225"/>
      <c r="R120" s="145"/>
      <c r="T120" s="146" t="s">
        <v>5</v>
      </c>
      <c r="U120" s="43" t="s">
        <v>36</v>
      </c>
      <c r="V120" s="147">
        <v>0</v>
      </c>
      <c r="W120" s="147">
        <f>V120*K120</f>
        <v>0</v>
      </c>
      <c r="X120" s="147">
        <v>0</v>
      </c>
      <c r="Y120" s="147">
        <f>X120*K120</f>
        <v>0</v>
      </c>
      <c r="Z120" s="147">
        <v>0</v>
      </c>
      <c r="AA120" s="148">
        <f>Z120*K120</f>
        <v>0</v>
      </c>
      <c r="AR120" s="21" t="s">
        <v>151</v>
      </c>
      <c r="AT120" s="21" t="s">
        <v>147</v>
      </c>
      <c r="AU120" s="21" t="s">
        <v>79</v>
      </c>
      <c r="AY120" s="21" t="s">
        <v>146</v>
      </c>
      <c r="BE120" s="149">
        <f>IF(U120="základní",N120,0)</f>
        <v>0</v>
      </c>
      <c r="BF120" s="149">
        <f>IF(U120="snížená",N120,0)</f>
        <v>0</v>
      </c>
      <c r="BG120" s="149">
        <f>IF(U120="zákl. přenesená",N120,0)</f>
        <v>0</v>
      </c>
      <c r="BH120" s="149">
        <f>IF(U120="sníž. přenesená",N120,0)</f>
        <v>0</v>
      </c>
      <c r="BI120" s="149">
        <f>IF(U120="nulová",N120,0)</f>
        <v>0</v>
      </c>
      <c r="BJ120" s="21" t="s">
        <v>79</v>
      </c>
      <c r="BK120" s="149">
        <f>ROUND(L120*K120,2)</f>
        <v>0</v>
      </c>
      <c r="BL120" s="21" t="s">
        <v>151</v>
      </c>
      <c r="BM120" s="21" t="s">
        <v>549</v>
      </c>
    </row>
    <row r="121" spans="2:65" s="9" customFormat="1" ht="37.35" customHeight="1">
      <c r="B121" s="129"/>
      <c r="C121" s="130"/>
      <c r="D121" s="131" t="s">
        <v>534</v>
      </c>
      <c r="E121" s="131"/>
      <c r="F121" s="131"/>
      <c r="G121" s="131"/>
      <c r="H121" s="131"/>
      <c r="I121" s="131"/>
      <c r="J121" s="131"/>
      <c r="K121" s="131"/>
      <c r="L121" s="131"/>
      <c r="M121" s="131"/>
      <c r="N121" s="258">
        <f>BK121</f>
        <v>0</v>
      </c>
      <c r="O121" s="259"/>
      <c r="P121" s="259"/>
      <c r="Q121" s="259"/>
      <c r="R121" s="132"/>
      <c r="T121" s="133"/>
      <c r="U121" s="130"/>
      <c r="V121" s="130"/>
      <c r="W121" s="134">
        <f>SUM(W122:W129)</f>
        <v>0</v>
      </c>
      <c r="X121" s="130"/>
      <c r="Y121" s="134">
        <f>SUM(Y122:Y129)</f>
        <v>0</v>
      </c>
      <c r="Z121" s="130"/>
      <c r="AA121" s="135">
        <f>SUM(AA122:AA129)</f>
        <v>0</v>
      </c>
      <c r="AR121" s="136" t="s">
        <v>79</v>
      </c>
      <c r="AT121" s="137" t="s">
        <v>70</v>
      </c>
      <c r="AU121" s="137" t="s">
        <v>71</v>
      </c>
      <c r="AY121" s="136" t="s">
        <v>146</v>
      </c>
      <c r="BK121" s="138">
        <f>SUM(BK122:BK129)</f>
        <v>0</v>
      </c>
    </row>
    <row r="122" spans="2:65" s="1" customFormat="1" ht="25.5" customHeight="1">
      <c r="B122" s="140"/>
      <c r="C122" s="141" t="s">
        <v>171</v>
      </c>
      <c r="D122" s="141" t="s">
        <v>147</v>
      </c>
      <c r="E122" s="142" t="s">
        <v>550</v>
      </c>
      <c r="F122" s="222" t="s">
        <v>551</v>
      </c>
      <c r="G122" s="222"/>
      <c r="H122" s="222"/>
      <c r="I122" s="222"/>
      <c r="J122" s="143" t="s">
        <v>545</v>
      </c>
      <c r="K122" s="144">
        <v>2</v>
      </c>
      <c r="L122" s="225"/>
      <c r="M122" s="225"/>
      <c r="N122" s="225">
        <f t="shared" ref="N122:N129" si="0">ROUND(L122*K122,2)</f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0</v>
      </c>
      <c r="W122" s="147">
        <f t="shared" ref="W122:W129" si="1">V122*K122</f>
        <v>0</v>
      </c>
      <c r="X122" s="147">
        <v>0</v>
      </c>
      <c r="Y122" s="147">
        <f t="shared" ref="Y122:Y129" si="2">X122*K122</f>
        <v>0</v>
      </c>
      <c r="Z122" s="147">
        <v>0</v>
      </c>
      <c r="AA122" s="148">
        <f t="shared" ref="AA122:AA129" si="3">Z122*K122</f>
        <v>0</v>
      </c>
      <c r="AR122" s="21" t="s">
        <v>151</v>
      </c>
      <c r="AT122" s="21" t="s">
        <v>147</v>
      </c>
      <c r="AU122" s="21" t="s">
        <v>79</v>
      </c>
      <c r="AY122" s="21" t="s">
        <v>146</v>
      </c>
      <c r="BE122" s="149">
        <f t="shared" ref="BE122:BE129" si="4">IF(U122="základní",N122,0)</f>
        <v>0</v>
      </c>
      <c r="BF122" s="149">
        <f t="shared" ref="BF122:BF129" si="5">IF(U122="snížená",N122,0)</f>
        <v>0</v>
      </c>
      <c r="BG122" s="149">
        <f t="shared" ref="BG122:BG129" si="6">IF(U122="zákl. přenesená",N122,0)</f>
        <v>0</v>
      </c>
      <c r="BH122" s="149">
        <f t="shared" ref="BH122:BH129" si="7">IF(U122="sníž. přenesená",N122,0)</f>
        <v>0</v>
      </c>
      <c r="BI122" s="149">
        <f t="shared" ref="BI122:BI129" si="8">IF(U122="nulová",N122,0)</f>
        <v>0</v>
      </c>
      <c r="BJ122" s="21" t="s">
        <v>79</v>
      </c>
      <c r="BK122" s="149">
        <f t="shared" ref="BK122:BK129" si="9">ROUND(L122*K122,2)</f>
        <v>0</v>
      </c>
      <c r="BL122" s="21" t="s">
        <v>151</v>
      </c>
      <c r="BM122" s="21" t="s">
        <v>552</v>
      </c>
    </row>
    <row r="123" spans="2:65" s="1" customFormat="1" ht="16.5" customHeight="1">
      <c r="B123" s="140"/>
      <c r="C123" s="141" t="s">
        <v>177</v>
      </c>
      <c r="D123" s="141" t="s">
        <v>147</v>
      </c>
      <c r="E123" s="142" t="s">
        <v>553</v>
      </c>
      <c r="F123" s="222" t="s">
        <v>554</v>
      </c>
      <c r="G123" s="222"/>
      <c r="H123" s="222"/>
      <c r="I123" s="222"/>
      <c r="J123" s="143" t="s">
        <v>545</v>
      </c>
      <c r="K123" s="144">
        <v>2</v>
      </c>
      <c r="L123" s="225"/>
      <c r="M123" s="225"/>
      <c r="N123" s="225">
        <f t="shared" si="0"/>
        <v>0</v>
      </c>
      <c r="O123" s="225"/>
      <c r="P123" s="225"/>
      <c r="Q123" s="225"/>
      <c r="R123" s="145"/>
      <c r="T123" s="146" t="s">
        <v>5</v>
      </c>
      <c r="U123" s="43" t="s">
        <v>36</v>
      </c>
      <c r="V123" s="147">
        <v>0</v>
      </c>
      <c r="W123" s="147">
        <f t="shared" si="1"/>
        <v>0</v>
      </c>
      <c r="X123" s="147">
        <v>0</v>
      </c>
      <c r="Y123" s="147">
        <f t="shared" si="2"/>
        <v>0</v>
      </c>
      <c r="Z123" s="147">
        <v>0</v>
      </c>
      <c r="AA123" s="148">
        <f t="shared" si="3"/>
        <v>0</v>
      </c>
      <c r="AR123" s="21" t="s">
        <v>151</v>
      </c>
      <c r="AT123" s="21" t="s">
        <v>147</v>
      </c>
      <c r="AU123" s="21" t="s">
        <v>79</v>
      </c>
      <c r="AY123" s="21" t="s">
        <v>146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21" t="s">
        <v>79</v>
      </c>
      <c r="BK123" s="149">
        <f t="shared" si="9"/>
        <v>0</v>
      </c>
      <c r="BL123" s="21" t="s">
        <v>151</v>
      </c>
      <c r="BM123" s="21" t="s">
        <v>555</v>
      </c>
    </row>
    <row r="124" spans="2:65" s="1" customFormat="1" ht="25.5" customHeight="1">
      <c r="B124" s="140"/>
      <c r="C124" s="141" t="s">
        <v>182</v>
      </c>
      <c r="D124" s="141" t="s">
        <v>147</v>
      </c>
      <c r="E124" s="142" t="s">
        <v>556</v>
      </c>
      <c r="F124" s="222" t="s">
        <v>557</v>
      </c>
      <c r="G124" s="222"/>
      <c r="H124" s="222"/>
      <c r="I124" s="222"/>
      <c r="J124" s="143" t="s">
        <v>545</v>
      </c>
      <c r="K124" s="144">
        <v>5</v>
      </c>
      <c r="L124" s="225"/>
      <c r="M124" s="225"/>
      <c r="N124" s="225">
        <f t="shared" si="0"/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 t="shared" si="1"/>
        <v>0</v>
      </c>
      <c r="X124" s="147">
        <v>0</v>
      </c>
      <c r="Y124" s="147">
        <f t="shared" si="2"/>
        <v>0</v>
      </c>
      <c r="Z124" s="147">
        <v>0</v>
      </c>
      <c r="AA124" s="148">
        <f t="shared" si="3"/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21" t="s">
        <v>79</v>
      </c>
      <c r="BK124" s="149">
        <f t="shared" si="9"/>
        <v>0</v>
      </c>
      <c r="BL124" s="21" t="s">
        <v>151</v>
      </c>
      <c r="BM124" s="21" t="s">
        <v>558</v>
      </c>
    </row>
    <row r="125" spans="2:65" s="1" customFormat="1" ht="25.5" customHeight="1">
      <c r="B125" s="140"/>
      <c r="C125" s="141" t="s">
        <v>188</v>
      </c>
      <c r="D125" s="141" t="s">
        <v>147</v>
      </c>
      <c r="E125" s="142" t="s">
        <v>559</v>
      </c>
      <c r="F125" s="222" t="s">
        <v>560</v>
      </c>
      <c r="G125" s="222"/>
      <c r="H125" s="222"/>
      <c r="I125" s="222"/>
      <c r="J125" s="143" t="s">
        <v>274</v>
      </c>
      <c r="K125" s="144">
        <v>50</v>
      </c>
      <c r="L125" s="225"/>
      <c r="M125" s="225"/>
      <c r="N125" s="225">
        <f t="shared" si="0"/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</v>
      </c>
      <c r="W125" s="147">
        <f t="shared" si="1"/>
        <v>0</v>
      </c>
      <c r="X125" s="147">
        <v>0</v>
      </c>
      <c r="Y125" s="147">
        <f t="shared" si="2"/>
        <v>0</v>
      </c>
      <c r="Z125" s="147">
        <v>0</v>
      </c>
      <c r="AA125" s="148">
        <f t="shared" si="3"/>
        <v>0</v>
      </c>
      <c r="AR125" s="21" t="s">
        <v>151</v>
      </c>
      <c r="AT125" s="21" t="s">
        <v>147</v>
      </c>
      <c r="AU125" s="21" t="s">
        <v>79</v>
      </c>
      <c r="AY125" s="21" t="s">
        <v>146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21" t="s">
        <v>79</v>
      </c>
      <c r="BK125" s="149">
        <f t="shared" si="9"/>
        <v>0</v>
      </c>
      <c r="BL125" s="21" t="s">
        <v>151</v>
      </c>
      <c r="BM125" s="21" t="s">
        <v>561</v>
      </c>
    </row>
    <row r="126" spans="2:65" s="1" customFormat="1" ht="16.5" customHeight="1">
      <c r="B126" s="140"/>
      <c r="C126" s="141" t="s">
        <v>192</v>
      </c>
      <c r="D126" s="141" t="s">
        <v>147</v>
      </c>
      <c r="E126" s="142" t="s">
        <v>562</v>
      </c>
      <c r="F126" s="222" t="s">
        <v>563</v>
      </c>
      <c r="G126" s="222"/>
      <c r="H126" s="222"/>
      <c r="I126" s="222"/>
      <c r="J126" s="143" t="s">
        <v>545</v>
      </c>
      <c r="K126" s="144">
        <v>1</v>
      </c>
      <c r="L126" s="225"/>
      <c r="M126" s="225"/>
      <c r="N126" s="225">
        <f t="shared" si="0"/>
        <v>0</v>
      </c>
      <c r="O126" s="225"/>
      <c r="P126" s="225"/>
      <c r="Q126" s="225"/>
      <c r="R126" s="145"/>
      <c r="T126" s="146" t="s">
        <v>5</v>
      </c>
      <c r="U126" s="43" t="s">
        <v>36</v>
      </c>
      <c r="V126" s="147">
        <v>0</v>
      </c>
      <c r="W126" s="147">
        <f t="shared" si="1"/>
        <v>0</v>
      </c>
      <c r="X126" s="147">
        <v>0</v>
      </c>
      <c r="Y126" s="147">
        <f t="shared" si="2"/>
        <v>0</v>
      </c>
      <c r="Z126" s="147">
        <v>0</v>
      </c>
      <c r="AA126" s="148">
        <f t="shared" si="3"/>
        <v>0</v>
      </c>
      <c r="AR126" s="21" t="s">
        <v>151</v>
      </c>
      <c r="AT126" s="21" t="s">
        <v>147</v>
      </c>
      <c r="AU126" s="21" t="s">
        <v>79</v>
      </c>
      <c r="AY126" s="21" t="s">
        <v>146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21" t="s">
        <v>79</v>
      </c>
      <c r="BK126" s="149">
        <f t="shared" si="9"/>
        <v>0</v>
      </c>
      <c r="BL126" s="21" t="s">
        <v>151</v>
      </c>
      <c r="BM126" s="21" t="s">
        <v>564</v>
      </c>
    </row>
    <row r="127" spans="2:65" s="1" customFormat="1" ht="16.5" customHeight="1">
      <c r="B127" s="140"/>
      <c r="C127" s="141" t="s">
        <v>197</v>
      </c>
      <c r="D127" s="141" t="s">
        <v>147</v>
      </c>
      <c r="E127" s="142" t="s">
        <v>565</v>
      </c>
      <c r="F127" s="222" t="s">
        <v>566</v>
      </c>
      <c r="G127" s="222"/>
      <c r="H127" s="222"/>
      <c r="I127" s="222"/>
      <c r="J127" s="143" t="s">
        <v>274</v>
      </c>
      <c r="K127" s="144">
        <v>50</v>
      </c>
      <c r="L127" s="225"/>
      <c r="M127" s="225"/>
      <c r="N127" s="225">
        <f t="shared" si="0"/>
        <v>0</v>
      </c>
      <c r="O127" s="225"/>
      <c r="P127" s="225"/>
      <c r="Q127" s="225"/>
      <c r="R127" s="145"/>
      <c r="T127" s="146" t="s">
        <v>5</v>
      </c>
      <c r="U127" s="43" t="s">
        <v>36</v>
      </c>
      <c r="V127" s="147">
        <v>0</v>
      </c>
      <c r="W127" s="147">
        <f t="shared" si="1"/>
        <v>0</v>
      </c>
      <c r="X127" s="147">
        <v>0</v>
      </c>
      <c r="Y127" s="147">
        <f t="shared" si="2"/>
        <v>0</v>
      </c>
      <c r="Z127" s="147">
        <v>0</v>
      </c>
      <c r="AA127" s="148">
        <f t="shared" si="3"/>
        <v>0</v>
      </c>
      <c r="AR127" s="21" t="s">
        <v>151</v>
      </c>
      <c r="AT127" s="21" t="s">
        <v>147</v>
      </c>
      <c r="AU127" s="21" t="s">
        <v>79</v>
      </c>
      <c r="AY127" s="21" t="s">
        <v>146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21" t="s">
        <v>79</v>
      </c>
      <c r="BK127" s="149">
        <f t="shared" si="9"/>
        <v>0</v>
      </c>
      <c r="BL127" s="21" t="s">
        <v>151</v>
      </c>
      <c r="BM127" s="21" t="s">
        <v>567</v>
      </c>
    </row>
    <row r="128" spans="2:65" s="1" customFormat="1" ht="25.5" customHeight="1">
      <c r="B128" s="140"/>
      <c r="C128" s="141" t="s">
        <v>202</v>
      </c>
      <c r="D128" s="141" t="s">
        <v>147</v>
      </c>
      <c r="E128" s="142" t="s">
        <v>568</v>
      </c>
      <c r="F128" s="222" t="s">
        <v>569</v>
      </c>
      <c r="G128" s="222"/>
      <c r="H128" s="222"/>
      <c r="I128" s="222"/>
      <c r="J128" s="143" t="s">
        <v>545</v>
      </c>
      <c r="K128" s="144">
        <v>2</v>
      </c>
      <c r="L128" s="225"/>
      <c r="M128" s="225"/>
      <c r="N128" s="225">
        <f t="shared" si="0"/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</v>
      </c>
      <c r="W128" s="147">
        <f t="shared" si="1"/>
        <v>0</v>
      </c>
      <c r="X128" s="147">
        <v>0</v>
      </c>
      <c r="Y128" s="147">
        <f t="shared" si="2"/>
        <v>0</v>
      </c>
      <c r="Z128" s="147">
        <v>0</v>
      </c>
      <c r="AA128" s="148">
        <f t="shared" si="3"/>
        <v>0</v>
      </c>
      <c r="AR128" s="21" t="s">
        <v>151</v>
      </c>
      <c r="AT128" s="21" t="s">
        <v>147</v>
      </c>
      <c r="AU128" s="21" t="s">
        <v>79</v>
      </c>
      <c r="AY128" s="21" t="s">
        <v>146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21" t="s">
        <v>79</v>
      </c>
      <c r="BK128" s="149">
        <f t="shared" si="9"/>
        <v>0</v>
      </c>
      <c r="BL128" s="21" t="s">
        <v>151</v>
      </c>
      <c r="BM128" s="21" t="s">
        <v>570</v>
      </c>
    </row>
    <row r="129" spans="2:65" s="1" customFormat="1" ht="16.5" customHeight="1">
      <c r="B129" s="140"/>
      <c r="C129" s="141" t="s">
        <v>209</v>
      </c>
      <c r="D129" s="141" t="s">
        <v>147</v>
      </c>
      <c r="E129" s="142" t="s">
        <v>571</v>
      </c>
      <c r="F129" s="222" t="s">
        <v>572</v>
      </c>
      <c r="G129" s="222"/>
      <c r="H129" s="222"/>
      <c r="I129" s="222"/>
      <c r="J129" s="143" t="s">
        <v>545</v>
      </c>
      <c r="K129" s="144">
        <v>3</v>
      </c>
      <c r="L129" s="225"/>
      <c r="M129" s="225"/>
      <c r="N129" s="225">
        <f t="shared" si="0"/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0</v>
      </c>
      <c r="W129" s="147">
        <f t="shared" si="1"/>
        <v>0</v>
      </c>
      <c r="X129" s="147">
        <v>0</v>
      </c>
      <c r="Y129" s="147">
        <f t="shared" si="2"/>
        <v>0</v>
      </c>
      <c r="Z129" s="147">
        <v>0</v>
      </c>
      <c r="AA129" s="148">
        <f t="shared" si="3"/>
        <v>0</v>
      </c>
      <c r="AR129" s="21" t="s">
        <v>151</v>
      </c>
      <c r="AT129" s="21" t="s">
        <v>147</v>
      </c>
      <c r="AU129" s="21" t="s">
        <v>79</v>
      </c>
      <c r="AY129" s="21" t="s">
        <v>146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21" t="s">
        <v>79</v>
      </c>
      <c r="BK129" s="149">
        <f t="shared" si="9"/>
        <v>0</v>
      </c>
      <c r="BL129" s="21" t="s">
        <v>151</v>
      </c>
      <c r="BM129" s="21" t="s">
        <v>573</v>
      </c>
    </row>
    <row r="130" spans="2:65" s="9" customFormat="1" ht="37.35" customHeight="1">
      <c r="B130" s="129"/>
      <c r="C130" s="130"/>
      <c r="D130" s="131" t="s">
        <v>535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258">
        <f>BK130</f>
        <v>0</v>
      </c>
      <c r="O130" s="259"/>
      <c r="P130" s="259"/>
      <c r="Q130" s="259"/>
      <c r="R130" s="132"/>
      <c r="T130" s="133"/>
      <c r="U130" s="130"/>
      <c r="V130" s="130"/>
      <c r="W130" s="134">
        <f>SUM(W131:W136)</f>
        <v>0</v>
      </c>
      <c r="X130" s="130"/>
      <c r="Y130" s="134">
        <f>SUM(Y131:Y136)</f>
        <v>0</v>
      </c>
      <c r="Z130" s="130"/>
      <c r="AA130" s="135">
        <f>SUM(AA131:AA136)</f>
        <v>0</v>
      </c>
      <c r="AR130" s="136" t="s">
        <v>79</v>
      </c>
      <c r="AT130" s="137" t="s">
        <v>70</v>
      </c>
      <c r="AU130" s="137" t="s">
        <v>71</v>
      </c>
      <c r="AY130" s="136" t="s">
        <v>146</v>
      </c>
      <c r="BK130" s="138">
        <f>SUM(BK131:BK136)</f>
        <v>0</v>
      </c>
    </row>
    <row r="131" spans="2:65" s="1" customFormat="1" ht="25.5" customHeight="1">
      <c r="B131" s="140"/>
      <c r="C131" s="141" t="s">
        <v>214</v>
      </c>
      <c r="D131" s="141" t="s">
        <v>147</v>
      </c>
      <c r="E131" s="142" t="s">
        <v>574</v>
      </c>
      <c r="F131" s="222" t="s">
        <v>575</v>
      </c>
      <c r="G131" s="222"/>
      <c r="H131" s="222"/>
      <c r="I131" s="222"/>
      <c r="J131" s="143" t="s">
        <v>274</v>
      </c>
      <c r="K131" s="144">
        <v>60</v>
      </c>
      <c r="L131" s="225"/>
      <c r="M131" s="225"/>
      <c r="N131" s="225">
        <f t="shared" ref="N131:N136" si="10">ROUND(L131*K131,2)</f>
        <v>0</v>
      </c>
      <c r="O131" s="225"/>
      <c r="P131" s="225"/>
      <c r="Q131" s="225"/>
      <c r="R131" s="145"/>
      <c r="T131" s="146" t="s">
        <v>5</v>
      </c>
      <c r="U131" s="43" t="s">
        <v>36</v>
      </c>
      <c r="V131" s="147">
        <v>0</v>
      </c>
      <c r="W131" s="147">
        <f t="shared" ref="W131:W136" si="11">V131*K131</f>
        <v>0</v>
      </c>
      <c r="X131" s="147">
        <v>0</v>
      </c>
      <c r="Y131" s="147">
        <f t="shared" ref="Y131:Y136" si="12">X131*K131</f>
        <v>0</v>
      </c>
      <c r="Z131" s="147">
        <v>0</v>
      </c>
      <c r="AA131" s="148">
        <f t="shared" ref="AA131:AA136" si="13">Z131*K131</f>
        <v>0</v>
      </c>
      <c r="AR131" s="21" t="s">
        <v>151</v>
      </c>
      <c r="AT131" s="21" t="s">
        <v>147</v>
      </c>
      <c r="AU131" s="21" t="s">
        <v>79</v>
      </c>
      <c r="AY131" s="21" t="s">
        <v>146</v>
      </c>
      <c r="BE131" s="149">
        <f t="shared" ref="BE131:BE136" si="14">IF(U131="základní",N131,0)</f>
        <v>0</v>
      </c>
      <c r="BF131" s="149">
        <f t="shared" ref="BF131:BF136" si="15">IF(U131="snížená",N131,0)</f>
        <v>0</v>
      </c>
      <c r="BG131" s="149">
        <f t="shared" ref="BG131:BG136" si="16">IF(U131="zákl. přenesená",N131,0)</f>
        <v>0</v>
      </c>
      <c r="BH131" s="149">
        <f t="shared" ref="BH131:BH136" si="17">IF(U131="sníž. přenesená",N131,0)</f>
        <v>0</v>
      </c>
      <c r="BI131" s="149">
        <f t="shared" ref="BI131:BI136" si="18">IF(U131="nulová",N131,0)</f>
        <v>0</v>
      </c>
      <c r="BJ131" s="21" t="s">
        <v>79</v>
      </c>
      <c r="BK131" s="149">
        <f t="shared" ref="BK131:BK136" si="19">ROUND(L131*K131,2)</f>
        <v>0</v>
      </c>
      <c r="BL131" s="21" t="s">
        <v>151</v>
      </c>
      <c r="BM131" s="21" t="s">
        <v>576</v>
      </c>
    </row>
    <row r="132" spans="2:65" s="1" customFormat="1" ht="16.5" customHeight="1">
      <c r="B132" s="140"/>
      <c r="C132" s="141" t="s">
        <v>220</v>
      </c>
      <c r="D132" s="141" t="s">
        <v>147</v>
      </c>
      <c r="E132" s="142" t="s">
        <v>577</v>
      </c>
      <c r="F132" s="222" t="s">
        <v>578</v>
      </c>
      <c r="G132" s="222"/>
      <c r="H132" s="222"/>
      <c r="I132" s="222"/>
      <c r="J132" s="143" t="s">
        <v>274</v>
      </c>
      <c r="K132" s="144">
        <v>60</v>
      </c>
      <c r="L132" s="225"/>
      <c r="M132" s="225"/>
      <c r="N132" s="225">
        <f t="shared" si="10"/>
        <v>0</v>
      </c>
      <c r="O132" s="225"/>
      <c r="P132" s="225"/>
      <c r="Q132" s="225"/>
      <c r="R132" s="145"/>
      <c r="T132" s="146" t="s">
        <v>5</v>
      </c>
      <c r="U132" s="43" t="s">
        <v>36</v>
      </c>
      <c r="V132" s="147">
        <v>0</v>
      </c>
      <c r="W132" s="147">
        <f t="shared" si="11"/>
        <v>0</v>
      </c>
      <c r="X132" s="147">
        <v>0</v>
      </c>
      <c r="Y132" s="147">
        <f t="shared" si="12"/>
        <v>0</v>
      </c>
      <c r="Z132" s="147">
        <v>0</v>
      </c>
      <c r="AA132" s="148">
        <f t="shared" si="13"/>
        <v>0</v>
      </c>
      <c r="AR132" s="21" t="s">
        <v>151</v>
      </c>
      <c r="AT132" s="21" t="s">
        <v>147</v>
      </c>
      <c r="AU132" s="21" t="s">
        <v>79</v>
      </c>
      <c r="AY132" s="21" t="s">
        <v>146</v>
      </c>
      <c r="BE132" s="149">
        <f t="shared" si="14"/>
        <v>0</v>
      </c>
      <c r="BF132" s="149">
        <f t="shared" si="15"/>
        <v>0</v>
      </c>
      <c r="BG132" s="149">
        <f t="shared" si="16"/>
        <v>0</v>
      </c>
      <c r="BH132" s="149">
        <f t="shared" si="17"/>
        <v>0</v>
      </c>
      <c r="BI132" s="149">
        <f t="shared" si="18"/>
        <v>0</v>
      </c>
      <c r="BJ132" s="21" t="s">
        <v>79</v>
      </c>
      <c r="BK132" s="149">
        <f t="shared" si="19"/>
        <v>0</v>
      </c>
      <c r="BL132" s="21" t="s">
        <v>151</v>
      </c>
      <c r="BM132" s="21" t="s">
        <v>579</v>
      </c>
    </row>
    <row r="133" spans="2:65" s="1" customFormat="1" ht="16.5" customHeight="1">
      <c r="B133" s="140"/>
      <c r="C133" s="141" t="s">
        <v>11</v>
      </c>
      <c r="D133" s="141" t="s">
        <v>147</v>
      </c>
      <c r="E133" s="142" t="s">
        <v>580</v>
      </c>
      <c r="F133" s="222" t="s">
        <v>581</v>
      </c>
      <c r="G133" s="222"/>
      <c r="H133" s="222"/>
      <c r="I133" s="222"/>
      <c r="J133" s="143" t="s">
        <v>274</v>
      </c>
      <c r="K133" s="144">
        <v>60</v>
      </c>
      <c r="L133" s="225"/>
      <c r="M133" s="225"/>
      <c r="N133" s="225">
        <f t="shared" si="10"/>
        <v>0</v>
      </c>
      <c r="O133" s="225"/>
      <c r="P133" s="225"/>
      <c r="Q133" s="225"/>
      <c r="R133" s="145"/>
      <c r="T133" s="146" t="s">
        <v>5</v>
      </c>
      <c r="U133" s="43" t="s">
        <v>36</v>
      </c>
      <c r="V133" s="147">
        <v>0</v>
      </c>
      <c r="W133" s="147">
        <f t="shared" si="11"/>
        <v>0</v>
      </c>
      <c r="X133" s="147">
        <v>0</v>
      </c>
      <c r="Y133" s="147">
        <f t="shared" si="12"/>
        <v>0</v>
      </c>
      <c r="Z133" s="147">
        <v>0</v>
      </c>
      <c r="AA133" s="148">
        <f t="shared" si="13"/>
        <v>0</v>
      </c>
      <c r="AR133" s="21" t="s">
        <v>151</v>
      </c>
      <c r="AT133" s="21" t="s">
        <v>147</v>
      </c>
      <c r="AU133" s="21" t="s">
        <v>79</v>
      </c>
      <c r="AY133" s="21" t="s">
        <v>146</v>
      </c>
      <c r="BE133" s="149">
        <f t="shared" si="14"/>
        <v>0</v>
      </c>
      <c r="BF133" s="149">
        <f t="shared" si="15"/>
        <v>0</v>
      </c>
      <c r="BG133" s="149">
        <f t="shared" si="16"/>
        <v>0</v>
      </c>
      <c r="BH133" s="149">
        <f t="shared" si="17"/>
        <v>0</v>
      </c>
      <c r="BI133" s="149">
        <f t="shared" si="18"/>
        <v>0</v>
      </c>
      <c r="BJ133" s="21" t="s">
        <v>79</v>
      </c>
      <c r="BK133" s="149">
        <f t="shared" si="19"/>
        <v>0</v>
      </c>
      <c r="BL133" s="21" t="s">
        <v>151</v>
      </c>
      <c r="BM133" s="21" t="s">
        <v>582</v>
      </c>
    </row>
    <row r="134" spans="2:65" s="1" customFormat="1" ht="25.5" customHeight="1">
      <c r="B134" s="140"/>
      <c r="C134" s="141" t="s">
        <v>229</v>
      </c>
      <c r="D134" s="141" t="s">
        <v>147</v>
      </c>
      <c r="E134" s="142" t="s">
        <v>583</v>
      </c>
      <c r="F134" s="222" t="s">
        <v>584</v>
      </c>
      <c r="G134" s="222"/>
      <c r="H134" s="222"/>
      <c r="I134" s="222"/>
      <c r="J134" s="143" t="s">
        <v>585</v>
      </c>
      <c r="K134" s="144">
        <v>0.05</v>
      </c>
      <c r="L134" s="225"/>
      <c r="M134" s="225"/>
      <c r="N134" s="225">
        <f t="shared" si="10"/>
        <v>0</v>
      </c>
      <c r="O134" s="225"/>
      <c r="P134" s="225"/>
      <c r="Q134" s="225"/>
      <c r="R134" s="145"/>
      <c r="T134" s="146" t="s">
        <v>5</v>
      </c>
      <c r="U134" s="43" t="s">
        <v>36</v>
      </c>
      <c r="V134" s="147">
        <v>0</v>
      </c>
      <c r="W134" s="147">
        <f t="shared" si="11"/>
        <v>0</v>
      </c>
      <c r="X134" s="147">
        <v>0</v>
      </c>
      <c r="Y134" s="147">
        <f t="shared" si="12"/>
        <v>0</v>
      </c>
      <c r="Z134" s="147">
        <v>0</v>
      </c>
      <c r="AA134" s="148">
        <f t="shared" si="13"/>
        <v>0</v>
      </c>
      <c r="AR134" s="21" t="s">
        <v>151</v>
      </c>
      <c r="AT134" s="21" t="s">
        <v>147</v>
      </c>
      <c r="AU134" s="21" t="s">
        <v>79</v>
      </c>
      <c r="AY134" s="21" t="s">
        <v>146</v>
      </c>
      <c r="BE134" s="149">
        <f t="shared" si="14"/>
        <v>0</v>
      </c>
      <c r="BF134" s="149">
        <f t="shared" si="15"/>
        <v>0</v>
      </c>
      <c r="BG134" s="149">
        <f t="shared" si="16"/>
        <v>0</v>
      </c>
      <c r="BH134" s="149">
        <f t="shared" si="17"/>
        <v>0</v>
      </c>
      <c r="BI134" s="149">
        <f t="shared" si="18"/>
        <v>0</v>
      </c>
      <c r="BJ134" s="21" t="s">
        <v>79</v>
      </c>
      <c r="BK134" s="149">
        <f t="shared" si="19"/>
        <v>0</v>
      </c>
      <c r="BL134" s="21" t="s">
        <v>151</v>
      </c>
      <c r="BM134" s="21" t="s">
        <v>586</v>
      </c>
    </row>
    <row r="135" spans="2:65" s="1" customFormat="1" ht="25.5" customHeight="1">
      <c r="B135" s="140"/>
      <c r="C135" s="141" t="s">
        <v>235</v>
      </c>
      <c r="D135" s="141" t="s">
        <v>147</v>
      </c>
      <c r="E135" s="142" t="s">
        <v>587</v>
      </c>
      <c r="F135" s="222" t="s">
        <v>588</v>
      </c>
      <c r="G135" s="222"/>
      <c r="H135" s="222"/>
      <c r="I135" s="222"/>
      <c r="J135" s="143" t="s">
        <v>274</v>
      </c>
      <c r="K135" s="144">
        <v>60</v>
      </c>
      <c r="L135" s="225"/>
      <c r="M135" s="225"/>
      <c r="N135" s="225">
        <f t="shared" si="10"/>
        <v>0</v>
      </c>
      <c r="O135" s="225"/>
      <c r="P135" s="225"/>
      <c r="Q135" s="225"/>
      <c r="R135" s="145"/>
      <c r="T135" s="146" t="s">
        <v>5</v>
      </c>
      <c r="U135" s="43" t="s">
        <v>36</v>
      </c>
      <c r="V135" s="147">
        <v>0</v>
      </c>
      <c r="W135" s="147">
        <f t="shared" si="11"/>
        <v>0</v>
      </c>
      <c r="X135" s="147">
        <v>0</v>
      </c>
      <c r="Y135" s="147">
        <f t="shared" si="12"/>
        <v>0</v>
      </c>
      <c r="Z135" s="147">
        <v>0</v>
      </c>
      <c r="AA135" s="148">
        <f t="shared" si="13"/>
        <v>0</v>
      </c>
      <c r="AR135" s="21" t="s">
        <v>151</v>
      </c>
      <c r="AT135" s="21" t="s">
        <v>147</v>
      </c>
      <c r="AU135" s="21" t="s">
        <v>79</v>
      </c>
      <c r="AY135" s="21" t="s">
        <v>146</v>
      </c>
      <c r="BE135" s="149">
        <f t="shared" si="14"/>
        <v>0</v>
      </c>
      <c r="BF135" s="149">
        <f t="shared" si="15"/>
        <v>0</v>
      </c>
      <c r="BG135" s="149">
        <f t="shared" si="16"/>
        <v>0</v>
      </c>
      <c r="BH135" s="149">
        <f t="shared" si="17"/>
        <v>0</v>
      </c>
      <c r="BI135" s="149">
        <f t="shared" si="18"/>
        <v>0</v>
      </c>
      <c r="BJ135" s="21" t="s">
        <v>79</v>
      </c>
      <c r="BK135" s="149">
        <f t="shared" si="19"/>
        <v>0</v>
      </c>
      <c r="BL135" s="21" t="s">
        <v>151</v>
      </c>
      <c r="BM135" s="21" t="s">
        <v>589</v>
      </c>
    </row>
    <row r="136" spans="2:65" s="1" customFormat="1" ht="16.5" customHeight="1">
      <c r="B136" s="140"/>
      <c r="C136" s="141" t="s">
        <v>240</v>
      </c>
      <c r="D136" s="141" t="s">
        <v>147</v>
      </c>
      <c r="E136" s="142" t="s">
        <v>590</v>
      </c>
      <c r="F136" s="222" t="s">
        <v>591</v>
      </c>
      <c r="G136" s="222"/>
      <c r="H136" s="222"/>
      <c r="I136" s="222"/>
      <c r="J136" s="143" t="s">
        <v>168</v>
      </c>
      <c r="K136" s="144">
        <v>5</v>
      </c>
      <c r="L136" s="225"/>
      <c r="M136" s="225"/>
      <c r="N136" s="225">
        <f t="shared" si="10"/>
        <v>0</v>
      </c>
      <c r="O136" s="225"/>
      <c r="P136" s="225"/>
      <c r="Q136" s="225"/>
      <c r="R136" s="145"/>
      <c r="T136" s="146" t="s">
        <v>5</v>
      </c>
      <c r="U136" s="43" t="s">
        <v>36</v>
      </c>
      <c r="V136" s="147">
        <v>0</v>
      </c>
      <c r="W136" s="147">
        <f t="shared" si="11"/>
        <v>0</v>
      </c>
      <c r="X136" s="147">
        <v>0</v>
      </c>
      <c r="Y136" s="147">
        <f t="shared" si="12"/>
        <v>0</v>
      </c>
      <c r="Z136" s="147">
        <v>0</v>
      </c>
      <c r="AA136" s="148">
        <f t="shared" si="13"/>
        <v>0</v>
      </c>
      <c r="AR136" s="21" t="s">
        <v>151</v>
      </c>
      <c r="AT136" s="21" t="s">
        <v>147</v>
      </c>
      <c r="AU136" s="21" t="s">
        <v>79</v>
      </c>
      <c r="AY136" s="21" t="s">
        <v>146</v>
      </c>
      <c r="BE136" s="149">
        <f t="shared" si="14"/>
        <v>0</v>
      </c>
      <c r="BF136" s="149">
        <f t="shared" si="15"/>
        <v>0</v>
      </c>
      <c r="BG136" s="149">
        <f t="shared" si="16"/>
        <v>0</v>
      </c>
      <c r="BH136" s="149">
        <f t="shared" si="17"/>
        <v>0</v>
      </c>
      <c r="BI136" s="149">
        <f t="shared" si="18"/>
        <v>0</v>
      </c>
      <c r="BJ136" s="21" t="s">
        <v>79</v>
      </c>
      <c r="BK136" s="149">
        <f t="shared" si="19"/>
        <v>0</v>
      </c>
      <c r="BL136" s="21" t="s">
        <v>151</v>
      </c>
      <c r="BM136" s="21" t="s">
        <v>592</v>
      </c>
    </row>
    <row r="137" spans="2:65" s="9" customFormat="1" ht="37.35" customHeight="1">
      <c r="B137" s="129"/>
      <c r="C137" s="130"/>
      <c r="D137" s="131" t="s">
        <v>536</v>
      </c>
      <c r="E137" s="131"/>
      <c r="F137" s="131"/>
      <c r="G137" s="131"/>
      <c r="H137" s="131"/>
      <c r="I137" s="131"/>
      <c r="J137" s="131"/>
      <c r="K137" s="131"/>
      <c r="L137" s="131"/>
      <c r="M137" s="131"/>
      <c r="N137" s="258">
        <f>BK137</f>
        <v>0</v>
      </c>
      <c r="O137" s="259"/>
      <c r="P137" s="259"/>
      <c r="Q137" s="259"/>
      <c r="R137" s="132"/>
      <c r="T137" s="133"/>
      <c r="U137" s="130"/>
      <c r="V137" s="130"/>
      <c r="W137" s="134">
        <f>SUM(W138:W140)</f>
        <v>0</v>
      </c>
      <c r="X137" s="130"/>
      <c r="Y137" s="134">
        <f>SUM(Y138:Y140)</f>
        <v>0</v>
      </c>
      <c r="Z137" s="130"/>
      <c r="AA137" s="135">
        <f>SUM(AA138:AA140)</f>
        <v>0</v>
      </c>
      <c r="AR137" s="136" t="s">
        <v>79</v>
      </c>
      <c r="AT137" s="137" t="s">
        <v>70</v>
      </c>
      <c r="AU137" s="137" t="s">
        <v>71</v>
      </c>
      <c r="AY137" s="136" t="s">
        <v>146</v>
      </c>
      <c r="BK137" s="138">
        <f>SUM(BK138:BK140)</f>
        <v>0</v>
      </c>
    </row>
    <row r="138" spans="2:65" s="1" customFormat="1" ht="16.5" customHeight="1">
      <c r="B138" s="140"/>
      <c r="C138" s="141" t="s">
        <v>244</v>
      </c>
      <c r="D138" s="141" t="s">
        <v>147</v>
      </c>
      <c r="E138" s="142" t="s">
        <v>593</v>
      </c>
      <c r="F138" s="222" t="s">
        <v>594</v>
      </c>
      <c r="G138" s="222"/>
      <c r="H138" s="222"/>
      <c r="I138" s="222"/>
      <c r="J138" s="143" t="s">
        <v>545</v>
      </c>
      <c r="K138" s="144">
        <v>1</v>
      </c>
      <c r="L138" s="225"/>
      <c r="M138" s="225"/>
      <c r="N138" s="225">
        <f>ROUND(L138*K138,2)</f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0</v>
      </c>
      <c r="W138" s="147">
        <f>V138*K138</f>
        <v>0</v>
      </c>
      <c r="X138" s="147">
        <v>0</v>
      </c>
      <c r="Y138" s="147">
        <f>X138*K138</f>
        <v>0</v>
      </c>
      <c r="Z138" s="147">
        <v>0</v>
      </c>
      <c r="AA138" s="148">
        <f>Z138*K138</f>
        <v>0</v>
      </c>
      <c r="AR138" s="21" t="s">
        <v>151</v>
      </c>
      <c r="AT138" s="21" t="s">
        <v>147</v>
      </c>
      <c r="AU138" s="21" t="s">
        <v>79</v>
      </c>
      <c r="AY138" s="21" t="s">
        <v>146</v>
      </c>
      <c r="BE138" s="149">
        <f>IF(U138="základní",N138,0)</f>
        <v>0</v>
      </c>
      <c r="BF138" s="149">
        <f>IF(U138="snížená",N138,0)</f>
        <v>0</v>
      </c>
      <c r="BG138" s="149">
        <f>IF(U138="zákl. přenesená",N138,0)</f>
        <v>0</v>
      </c>
      <c r="BH138" s="149">
        <f>IF(U138="sníž. přenesená",N138,0)</f>
        <v>0</v>
      </c>
      <c r="BI138" s="149">
        <f>IF(U138="nulová",N138,0)</f>
        <v>0</v>
      </c>
      <c r="BJ138" s="21" t="s">
        <v>79</v>
      </c>
      <c r="BK138" s="149">
        <f>ROUND(L138*K138,2)</f>
        <v>0</v>
      </c>
      <c r="BL138" s="21" t="s">
        <v>151</v>
      </c>
      <c r="BM138" s="21" t="s">
        <v>595</v>
      </c>
    </row>
    <row r="139" spans="2:65" s="1" customFormat="1" ht="16.5" customHeight="1">
      <c r="B139" s="140"/>
      <c r="C139" s="141" t="s">
        <v>249</v>
      </c>
      <c r="D139" s="141" t="s">
        <v>147</v>
      </c>
      <c r="E139" s="142" t="s">
        <v>596</v>
      </c>
      <c r="F139" s="222" t="s">
        <v>597</v>
      </c>
      <c r="G139" s="222"/>
      <c r="H139" s="222"/>
      <c r="I139" s="222"/>
      <c r="J139" s="143" t="s">
        <v>545</v>
      </c>
      <c r="K139" s="144">
        <v>1</v>
      </c>
      <c r="L139" s="225"/>
      <c r="M139" s="225"/>
      <c r="N139" s="225">
        <f>ROUND(L139*K139,2)</f>
        <v>0</v>
      </c>
      <c r="O139" s="225"/>
      <c r="P139" s="225"/>
      <c r="Q139" s="225"/>
      <c r="R139" s="145"/>
      <c r="T139" s="146" t="s">
        <v>5</v>
      </c>
      <c r="U139" s="43" t="s">
        <v>36</v>
      </c>
      <c r="V139" s="147">
        <v>0</v>
      </c>
      <c r="W139" s="147">
        <f>V139*K139</f>
        <v>0</v>
      </c>
      <c r="X139" s="147">
        <v>0</v>
      </c>
      <c r="Y139" s="147">
        <f>X139*K139</f>
        <v>0</v>
      </c>
      <c r="Z139" s="147">
        <v>0</v>
      </c>
      <c r="AA139" s="148">
        <f>Z139*K139</f>
        <v>0</v>
      </c>
      <c r="AR139" s="21" t="s">
        <v>151</v>
      </c>
      <c r="AT139" s="21" t="s">
        <v>147</v>
      </c>
      <c r="AU139" s="21" t="s">
        <v>79</v>
      </c>
      <c r="AY139" s="21" t="s">
        <v>146</v>
      </c>
      <c r="BE139" s="149">
        <f>IF(U139="základní",N139,0)</f>
        <v>0</v>
      </c>
      <c r="BF139" s="149">
        <f>IF(U139="snížená",N139,0)</f>
        <v>0</v>
      </c>
      <c r="BG139" s="149">
        <f>IF(U139="zákl. přenesená",N139,0)</f>
        <v>0</v>
      </c>
      <c r="BH139" s="149">
        <f>IF(U139="sníž. přenesená",N139,0)</f>
        <v>0</v>
      </c>
      <c r="BI139" s="149">
        <f>IF(U139="nulová",N139,0)</f>
        <v>0</v>
      </c>
      <c r="BJ139" s="21" t="s">
        <v>79</v>
      </c>
      <c r="BK139" s="149">
        <f>ROUND(L139*K139,2)</f>
        <v>0</v>
      </c>
      <c r="BL139" s="21" t="s">
        <v>151</v>
      </c>
      <c r="BM139" s="21" t="s">
        <v>598</v>
      </c>
    </row>
    <row r="140" spans="2:65" s="1" customFormat="1" ht="16.5" customHeight="1">
      <c r="B140" s="140"/>
      <c r="C140" s="141" t="s">
        <v>10</v>
      </c>
      <c r="D140" s="141" t="s">
        <v>147</v>
      </c>
      <c r="E140" s="142" t="s">
        <v>599</v>
      </c>
      <c r="F140" s="222" t="s">
        <v>600</v>
      </c>
      <c r="G140" s="222"/>
      <c r="H140" s="222"/>
      <c r="I140" s="222"/>
      <c r="J140" s="143" t="s">
        <v>545</v>
      </c>
      <c r="K140" s="144">
        <v>1</v>
      </c>
      <c r="L140" s="225"/>
      <c r="M140" s="225"/>
      <c r="N140" s="225">
        <f>ROUND(L140*K140,2)</f>
        <v>0</v>
      </c>
      <c r="O140" s="225"/>
      <c r="P140" s="225"/>
      <c r="Q140" s="225"/>
      <c r="R140" s="145"/>
      <c r="T140" s="146" t="s">
        <v>5</v>
      </c>
      <c r="U140" s="170" t="s">
        <v>36</v>
      </c>
      <c r="V140" s="171">
        <v>0</v>
      </c>
      <c r="W140" s="171">
        <f>V140*K140</f>
        <v>0</v>
      </c>
      <c r="X140" s="171">
        <v>0</v>
      </c>
      <c r="Y140" s="171">
        <f>X140*K140</f>
        <v>0</v>
      </c>
      <c r="Z140" s="171">
        <v>0</v>
      </c>
      <c r="AA140" s="172">
        <f>Z140*K140</f>
        <v>0</v>
      </c>
      <c r="AR140" s="21" t="s">
        <v>151</v>
      </c>
      <c r="AT140" s="21" t="s">
        <v>147</v>
      </c>
      <c r="AU140" s="21" t="s">
        <v>79</v>
      </c>
      <c r="AY140" s="21" t="s">
        <v>146</v>
      </c>
      <c r="BE140" s="149">
        <f>IF(U140="základní",N140,0)</f>
        <v>0</v>
      </c>
      <c r="BF140" s="149">
        <f>IF(U140="snížená",N140,0)</f>
        <v>0</v>
      </c>
      <c r="BG140" s="149">
        <f>IF(U140="zákl. přenesená",N140,0)</f>
        <v>0</v>
      </c>
      <c r="BH140" s="149">
        <f>IF(U140="sníž. přenesená",N140,0)</f>
        <v>0</v>
      </c>
      <c r="BI140" s="149">
        <f>IF(U140="nulová",N140,0)</f>
        <v>0</v>
      </c>
      <c r="BJ140" s="21" t="s">
        <v>79</v>
      </c>
      <c r="BK140" s="149">
        <f>ROUND(L140*K140,2)</f>
        <v>0</v>
      </c>
      <c r="BL140" s="21" t="s">
        <v>151</v>
      </c>
      <c r="BM140" s="21" t="s">
        <v>601</v>
      </c>
    </row>
    <row r="141" spans="2:65" s="1" customFormat="1" ht="6.95" customHeight="1">
      <c r="B141" s="58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60"/>
    </row>
  </sheetData>
  <mergeCells count="124">
    <mergeCell ref="F133:I133"/>
    <mergeCell ref="H34:J34"/>
    <mergeCell ref="M34:P34"/>
    <mergeCell ref="H35:J35"/>
    <mergeCell ref="M35:P35"/>
    <mergeCell ref="F127:I127"/>
    <mergeCell ref="F124:I124"/>
    <mergeCell ref="F125:I125"/>
    <mergeCell ref="F126:I126"/>
    <mergeCell ref="F128:I128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L97:Q97"/>
    <mergeCell ref="C103:Q103"/>
    <mergeCell ref="F105:P105"/>
    <mergeCell ref="F106:P106"/>
    <mergeCell ref="M108:P108"/>
    <mergeCell ref="M110:Q110"/>
    <mergeCell ref="M111:Q111"/>
    <mergeCell ref="F113:I113"/>
    <mergeCell ref="L113:M113"/>
    <mergeCell ref="N113:Q113"/>
    <mergeCell ref="N114:Q114"/>
    <mergeCell ref="N115:Q115"/>
    <mergeCell ref="F116:I116"/>
    <mergeCell ref="F119:I119"/>
    <mergeCell ref="L116:M116"/>
    <mergeCell ref="N116:Q116"/>
    <mergeCell ref="F117:I117"/>
    <mergeCell ref="L117:M117"/>
    <mergeCell ref="N117:Q117"/>
    <mergeCell ref="L119:M119"/>
    <mergeCell ref="N119:Q119"/>
    <mergeCell ref="N120:Q120"/>
    <mergeCell ref="N118:Q118"/>
    <mergeCell ref="L131:M131"/>
    <mergeCell ref="L128:M128"/>
    <mergeCell ref="L125:M125"/>
    <mergeCell ref="L126:M126"/>
    <mergeCell ref="L127:M127"/>
    <mergeCell ref="L129:M129"/>
    <mergeCell ref="N130:Q130"/>
    <mergeCell ref="N121:Q121"/>
    <mergeCell ref="N122:Q122"/>
    <mergeCell ref="N123:Q123"/>
    <mergeCell ref="N124:Q124"/>
    <mergeCell ref="N125:Q125"/>
    <mergeCell ref="N126:Q126"/>
    <mergeCell ref="N127:Q127"/>
    <mergeCell ref="N128:Q128"/>
    <mergeCell ref="N129:Q129"/>
    <mergeCell ref="L132:M132"/>
    <mergeCell ref="L133:M133"/>
    <mergeCell ref="L134:M134"/>
    <mergeCell ref="L135:M135"/>
    <mergeCell ref="L136:M136"/>
    <mergeCell ref="L138:M138"/>
    <mergeCell ref="L139:M139"/>
    <mergeCell ref="L140:M140"/>
    <mergeCell ref="F120:I120"/>
    <mergeCell ref="F123:I123"/>
    <mergeCell ref="F122:I122"/>
    <mergeCell ref="L122:M122"/>
    <mergeCell ref="L123:M123"/>
    <mergeCell ref="L124:M124"/>
    <mergeCell ref="L120:M120"/>
    <mergeCell ref="F134:I134"/>
    <mergeCell ref="F135:I135"/>
    <mergeCell ref="F136:I136"/>
    <mergeCell ref="F138:I138"/>
    <mergeCell ref="F139:I139"/>
    <mergeCell ref="F140:I140"/>
    <mergeCell ref="F129:I129"/>
    <mergeCell ref="F131:I131"/>
    <mergeCell ref="F132:I132"/>
    <mergeCell ref="N136:Q136"/>
    <mergeCell ref="N135:Q135"/>
    <mergeCell ref="N138:Q138"/>
    <mergeCell ref="N139:Q139"/>
    <mergeCell ref="N140:Q140"/>
    <mergeCell ref="N137:Q137"/>
    <mergeCell ref="N134:Q134"/>
    <mergeCell ref="N131:Q131"/>
    <mergeCell ref="N132:Q132"/>
    <mergeCell ref="N133:Q133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13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31"/>
  <sheetViews>
    <sheetView showGridLines="0" workbookViewId="0">
      <pane ySplit="1" topLeftCell="A115" activePane="bottomLeft" state="frozen"/>
      <selection pane="bottomLeft" activeCell="AD130" sqref="AD13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89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602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N93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ROUND((SUM(BE93:BE94)+SUM(BE112:BE130)), 2)</f>
        <v>0</v>
      </c>
      <c r="I32" s="232"/>
      <c r="J32" s="232"/>
      <c r="K32" s="35"/>
      <c r="L32" s="35"/>
      <c r="M32" s="247">
        <f>ROUND(ROUND((SUM(BE93:BE94)+SUM(BE112:BE130)),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ROUND((SUM(BF93:BF94)+SUM(BF112:BF130)), 2)</f>
        <v>0</v>
      </c>
      <c r="I33" s="232"/>
      <c r="J33" s="232"/>
      <c r="K33" s="35"/>
      <c r="L33" s="35"/>
      <c r="M33" s="247">
        <f>ROUND(ROUND((SUM(BF93:BF94)+SUM(BF112:BF130)),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ROUND((SUM(BG93:BG94)+SUM(BG112:BG130)),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ROUND((SUM(BH93:BH94)+SUM(BH112:BH130)),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ROUND((SUM(BI93:BI94)+SUM(BI112:BI130)),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51 - PS 01 Technologie vrtu HV 3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N112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603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N113</f>
        <v>0</v>
      </c>
      <c r="O89" s="239"/>
      <c r="P89" s="239"/>
      <c r="Q89" s="239"/>
      <c r="R89" s="115"/>
    </row>
    <row r="90" spans="2:47" s="6" customFormat="1" ht="24.95" customHeight="1">
      <c r="B90" s="112"/>
      <c r="C90" s="113"/>
      <c r="D90" s="114" t="s">
        <v>604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29">
        <f>N115</f>
        <v>0</v>
      </c>
      <c r="O90" s="239"/>
      <c r="P90" s="239"/>
      <c r="Q90" s="239"/>
      <c r="R90" s="115"/>
    </row>
    <row r="91" spans="2:47" s="6" customFormat="1" ht="24.95" customHeight="1">
      <c r="B91" s="112"/>
      <c r="C91" s="113"/>
      <c r="D91" s="114" t="s">
        <v>605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29">
        <f>N123</f>
        <v>0</v>
      </c>
      <c r="O91" s="239"/>
      <c r="P91" s="239"/>
      <c r="Q91" s="239"/>
      <c r="R91" s="115"/>
    </row>
    <row r="92" spans="2:47" s="1" customFormat="1" ht="21.75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47" s="1" customFormat="1" ht="29.25" customHeight="1">
      <c r="B93" s="34"/>
      <c r="C93" s="111" t="s">
        <v>131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238">
        <v>0</v>
      </c>
      <c r="O93" s="242"/>
      <c r="P93" s="242"/>
      <c r="Q93" s="242"/>
      <c r="R93" s="36"/>
      <c r="T93" s="120"/>
      <c r="U93" s="121" t="s">
        <v>35</v>
      </c>
    </row>
    <row r="94" spans="2:47" s="1" customFormat="1" ht="18" customHeight="1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/>
    </row>
    <row r="95" spans="2:47" s="1" customFormat="1" ht="29.25" customHeight="1">
      <c r="B95" s="34"/>
      <c r="C95" s="102" t="s">
        <v>108</v>
      </c>
      <c r="D95" s="103"/>
      <c r="E95" s="103"/>
      <c r="F95" s="103"/>
      <c r="G95" s="103"/>
      <c r="H95" s="103"/>
      <c r="I95" s="103"/>
      <c r="J95" s="103"/>
      <c r="K95" s="103"/>
      <c r="L95" s="182">
        <f>ROUND(SUM(N88+N93),2)</f>
        <v>0</v>
      </c>
      <c r="M95" s="182"/>
      <c r="N95" s="182"/>
      <c r="O95" s="182"/>
      <c r="P95" s="182"/>
      <c r="Q95" s="182"/>
      <c r="R95" s="36"/>
    </row>
    <row r="96" spans="2:47" s="1" customFormat="1" ht="6.95" customHeight="1"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60"/>
    </row>
    <row r="100" spans="2:63" s="1" customFormat="1" ht="6.95" customHeight="1"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3"/>
    </row>
    <row r="101" spans="2:63" s="1" customFormat="1" ht="36.950000000000003" customHeight="1">
      <c r="B101" s="34"/>
      <c r="C101" s="200" t="s">
        <v>132</v>
      </c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36"/>
    </row>
    <row r="102" spans="2:63" s="1" customFormat="1" ht="6.95" customHeight="1"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/>
    </row>
    <row r="103" spans="2:63" s="1" customFormat="1" ht="30" customHeight="1">
      <c r="B103" s="34"/>
      <c r="C103" s="31" t="s">
        <v>17</v>
      </c>
      <c r="D103" s="35"/>
      <c r="E103" s="35"/>
      <c r="F103" s="233" t="str">
        <f>F6</f>
        <v>Napojení nového vrtu HV 3 na úpravnu vody, Lysá nad Labem</v>
      </c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35"/>
      <c r="R103" s="36"/>
    </row>
    <row r="104" spans="2:63" s="1" customFormat="1" ht="36.950000000000003" customHeight="1">
      <c r="B104" s="34"/>
      <c r="C104" s="68" t="s">
        <v>116</v>
      </c>
      <c r="D104" s="35"/>
      <c r="E104" s="35"/>
      <c r="F104" s="202" t="str">
        <f>F7</f>
        <v>51 - PS 01 Technologie vrtu HV 3</v>
      </c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35"/>
      <c r="R104" s="36"/>
    </row>
    <row r="105" spans="2:63" s="1" customFormat="1" ht="6.95" customHeigh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3" s="1" customFormat="1" ht="18" customHeight="1">
      <c r="B106" s="34"/>
      <c r="C106" s="31" t="s">
        <v>21</v>
      </c>
      <c r="D106" s="35"/>
      <c r="E106" s="35"/>
      <c r="F106" s="29" t="str">
        <f>F9</f>
        <v xml:space="preserve"> </v>
      </c>
      <c r="G106" s="35"/>
      <c r="H106" s="35"/>
      <c r="I106" s="35"/>
      <c r="J106" s="35"/>
      <c r="K106" s="31" t="s">
        <v>23</v>
      </c>
      <c r="L106" s="35"/>
      <c r="M106" s="235">
        <f>IF(O9="","",O9)</f>
        <v>43320</v>
      </c>
      <c r="N106" s="235"/>
      <c r="O106" s="235"/>
      <c r="P106" s="235"/>
      <c r="Q106" s="35"/>
      <c r="R106" s="36"/>
    </row>
    <row r="107" spans="2:63" s="1" customFormat="1" ht="6.95" customHeight="1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</row>
    <row r="108" spans="2:63" s="1" customFormat="1" ht="15">
      <c r="B108" s="34"/>
      <c r="C108" s="31" t="s">
        <v>24</v>
      </c>
      <c r="D108" s="35"/>
      <c r="E108" s="35"/>
      <c r="F108" s="29" t="str">
        <f>E12</f>
        <v xml:space="preserve"> </v>
      </c>
      <c r="G108" s="35"/>
      <c r="H108" s="35"/>
      <c r="I108" s="35"/>
      <c r="J108" s="35"/>
      <c r="K108" s="31" t="s">
        <v>28</v>
      </c>
      <c r="L108" s="35"/>
      <c r="M108" s="213" t="str">
        <f>E18</f>
        <v xml:space="preserve"> </v>
      </c>
      <c r="N108" s="213"/>
      <c r="O108" s="213"/>
      <c r="P108" s="213"/>
      <c r="Q108" s="213"/>
      <c r="R108" s="36"/>
    </row>
    <row r="109" spans="2:63" s="1" customFormat="1" ht="14.45" customHeight="1">
      <c r="B109" s="34"/>
      <c r="C109" s="31" t="s">
        <v>27</v>
      </c>
      <c r="D109" s="35"/>
      <c r="E109" s="35"/>
      <c r="F109" s="29" t="str">
        <f>IF(E15="","",E15)</f>
        <v xml:space="preserve"> </v>
      </c>
      <c r="G109" s="35"/>
      <c r="H109" s="35"/>
      <c r="I109" s="35"/>
      <c r="J109" s="35"/>
      <c r="K109" s="31" t="s">
        <v>30</v>
      </c>
      <c r="L109" s="35"/>
      <c r="M109" s="213" t="str">
        <f>E21</f>
        <v xml:space="preserve"> </v>
      </c>
      <c r="N109" s="213"/>
      <c r="O109" s="213"/>
      <c r="P109" s="213"/>
      <c r="Q109" s="213"/>
      <c r="R109" s="36"/>
    </row>
    <row r="110" spans="2:63" s="1" customFormat="1" ht="10.3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63" s="8" customFormat="1" ht="29.25" customHeight="1">
      <c r="B111" s="122"/>
      <c r="C111" s="123" t="s">
        <v>133</v>
      </c>
      <c r="D111" s="124" t="s">
        <v>134</v>
      </c>
      <c r="E111" s="124" t="s">
        <v>53</v>
      </c>
      <c r="F111" s="236" t="s">
        <v>135</v>
      </c>
      <c r="G111" s="236"/>
      <c r="H111" s="236"/>
      <c r="I111" s="236"/>
      <c r="J111" s="124" t="s">
        <v>136</v>
      </c>
      <c r="K111" s="124" t="s">
        <v>137</v>
      </c>
      <c r="L111" s="236" t="s">
        <v>138</v>
      </c>
      <c r="M111" s="236"/>
      <c r="N111" s="236" t="s">
        <v>122</v>
      </c>
      <c r="O111" s="236"/>
      <c r="P111" s="236"/>
      <c r="Q111" s="237"/>
      <c r="R111" s="125"/>
      <c r="T111" s="75" t="s">
        <v>139</v>
      </c>
      <c r="U111" s="76" t="s">
        <v>35</v>
      </c>
      <c r="V111" s="76" t="s">
        <v>140</v>
      </c>
      <c r="W111" s="76" t="s">
        <v>141</v>
      </c>
      <c r="X111" s="76" t="s">
        <v>142</v>
      </c>
      <c r="Y111" s="76" t="s">
        <v>143</v>
      </c>
      <c r="Z111" s="76" t="s">
        <v>144</v>
      </c>
      <c r="AA111" s="77" t="s">
        <v>145</v>
      </c>
    </row>
    <row r="112" spans="2:63" s="1" customFormat="1" ht="29.25" customHeight="1">
      <c r="B112" s="34"/>
      <c r="C112" s="79" t="s">
        <v>118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226">
        <f>BK112</f>
        <v>0</v>
      </c>
      <c r="O112" s="227"/>
      <c r="P112" s="227"/>
      <c r="Q112" s="227"/>
      <c r="R112" s="36"/>
      <c r="T112" s="78"/>
      <c r="U112" s="50"/>
      <c r="V112" s="50"/>
      <c r="W112" s="126">
        <f>W113+W115+W123</f>
        <v>0</v>
      </c>
      <c r="X112" s="50"/>
      <c r="Y112" s="126">
        <f>Y113+Y115+Y123</f>
        <v>0</v>
      </c>
      <c r="Z112" s="50"/>
      <c r="AA112" s="127">
        <f>AA113+AA115+AA123</f>
        <v>0</v>
      </c>
      <c r="AT112" s="21" t="s">
        <v>70</v>
      </c>
      <c r="AU112" s="21" t="s">
        <v>124</v>
      </c>
      <c r="BK112" s="128">
        <f>BK113+BK115+BK123</f>
        <v>0</v>
      </c>
    </row>
    <row r="113" spans="2:65" s="9" customFormat="1" ht="37.35" customHeight="1">
      <c r="B113" s="129"/>
      <c r="C113" s="130"/>
      <c r="D113" s="131" t="s">
        <v>603</v>
      </c>
      <c r="E113" s="131"/>
      <c r="F113" s="131"/>
      <c r="G113" s="131"/>
      <c r="H113" s="131"/>
      <c r="I113" s="131"/>
      <c r="J113" s="131"/>
      <c r="K113" s="131"/>
      <c r="L113" s="131"/>
      <c r="M113" s="131"/>
      <c r="N113" s="260">
        <f>BK113</f>
        <v>0</v>
      </c>
      <c r="O113" s="261"/>
      <c r="P113" s="261"/>
      <c r="Q113" s="261"/>
      <c r="R113" s="132"/>
      <c r="T113" s="133"/>
      <c r="U113" s="130"/>
      <c r="V113" s="130"/>
      <c r="W113" s="134">
        <f>W114</f>
        <v>0</v>
      </c>
      <c r="X113" s="130"/>
      <c r="Y113" s="134">
        <f>Y114</f>
        <v>0</v>
      </c>
      <c r="Z113" s="130"/>
      <c r="AA113" s="135">
        <f>AA114</f>
        <v>0</v>
      </c>
      <c r="AR113" s="136" t="s">
        <v>79</v>
      </c>
      <c r="AT113" s="137" t="s">
        <v>70</v>
      </c>
      <c r="AU113" s="137" t="s">
        <v>71</v>
      </c>
      <c r="AY113" s="136" t="s">
        <v>146</v>
      </c>
      <c r="BK113" s="138">
        <f>BK114</f>
        <v>0</v>
      </c>
    </row>
    <row r="114" spans="2:65" s="1" customFormat="1" ht="16.5" customHeight="1">
      <c r="B114" s="140"/>
      <c r="C114" s="141" t="s">
        <v>79</v>
      </c>
      <c r="D114" s="141" t="s">
        <v>147</v>
      </c>
      <c r="E114" s="142" t="s">
        <v>606</v>
      </c>
      <c r="F114" s="222" t="s">
        <v>607</v>
      </c>
      <c r="G114" s="222"/>
      <c r="H114" s="222"/>
      <c r="I114" s="222"/>
      <c r="J114" s="143" t="s">
        <v>545</v>
      </c>
      <c r="K114" s="144">
        <v>1</v>
      </c>
      <c r="L114" s="225"/>
      <c r="M114" s="225"/>
      <c r="N114" s="225">
        <f>ROUND(L114*K114,2)</f>
        <v>0</v>
      </c>
      <c r="O114" s="225"/>
      <c r="P114" s="225"/>
      <c r="Q114" s="225"/>
      <c r="R114" s="145"/>
      <c r="T114" s="146" t="s">
        <v>5</v>
      </c>
      <c r="U114" s="43" t="s">
        <v>36</v>
      </c>
      <c r="V114" s="147">
        <v>0</v>
      </c>
      <c r="W114" s="147">
        <f>V114*K114</f>
        <v>0</v>
      </c>
      <c r="X114" s="147">
        <v>0</v>
      </c>
      <c r="Y114" s="147">
        <f>X114*K114</f>
        <v>0</v>
      </c>
      <c r="Z114" s="147">
        <v>0</v>
      </c>
      <c r="AA114" s="148">
        <f>Z114*K114</f>
        <v>0</v>
      </c>
      <c r="AR114" s="21" t="s">
        <v>151</v>
      </c>
      <c r="AT114" s="21" t="s">
        <v>147</v>
      </c>
      <c r="AU114" s="21" t="s">
        <v>79</v>
      </c>
      <c r="AY114" s="21" t="s">
        <v>146</v>
      </c>
      <c r="BE114" s="149">
        <f>IF(U114="základní",N114,0)</f>
        <v>0</v>
      </c>
      <c r="BF114" s="149">
        <f>IF(U114="snížená",N114,0)</f>
        <v>0</v>
      </c>
      <c r="BG114" s="149">
        <f>IF(U114="zákl. přenesená",N114,0)</f>
        <v>0</v>
      </c>
      <c r="BH114" s="149">
        <f>IF(U114="sníž. přenesená",N114,0)</f>
        <v>0</v>
      </c>
      <c r="BI114" s="149">
        <f>IF(U114="nulová",N114,0)</f>
        <v>0</v>
      </c>
      <c r="BJ114" s="21" t="s">
        <v>79</v>
      </c>
      <c r="BK114" s="149">
        <f>ROUND(L114*K114,2)</f>
        <v>0</v>
      </c>
      <c r="BL114" s="21" t="s">
        <v>151</v>
      </c>
      <c r="BM114" s="21" t="s">
        <v>608</v>
      </c>
    </row>
    <row r="115" spans="2:65" s="9" customFormat="1" ht="37.35" customHeight="1">
      <c r="B115" s="129"/>
      <c r="C115" s="130"/>
      <c r="D115" s="131" t="s">
        <v>604</v>
      </c>
      <c r="E115" s="131"/>
      <c r="F115" s="131"/>
      <c r="G115" s="131"/>
      <c r="H115" s="131"/>
      <c r="I115" s="131"/>
      <c r="J115" s="131"/>
      <c r="K115" s="131"/>
      <c r="L115" s="131"/>
      <c r="M115" s="131"/>
      <c r="N115" s="258">
        <f>BK115</f>
        <v>0</v>
      </c>
      <c r="O115" s="259"/>
      <c r="P115" s="259"/>
      <c r="Q115" s="259"/>
      <c r="R115" s="132"/>
      <c r="T115" s="133"/>
      <c r="U115" s="130"/>
      <c r="V115" s="130"/>
      <c r="W115" s="134">
        <f>SUM(W116:W122)</f>
        <v>0</v>
      </c>
      <c r="X115" s="130"/>
      <c r="Y115" s="134">
        <f>SUM(Y116:Y122)</f>
        <v>0</v>
      </c>
      <c r="Z115" s="130"/>
      <c r="AA115" s="135">
        <f>SUM(AA116:AA122)</f>
        <v>0</v>
      </c>
      <c r="AR115" s="136" t="s">
        <v>79</v>
      </c>
      <c r="AT115" s="137" t="s">
        <v>70</v>
      </c>
      <c r="AU115" s="137" t="s">
        <v>71</v>
      </c>
      <c r="AY115" s="136" t="s">
        <v>146</v>
      </c>
      <c r="BK115" s="138">
        <f>SUM(BK116:BK122)</f>
        <v>0</v>
      </c>
    </row>
    <row r="116" spans="2:65" s="1" customFormat="1" ht="51" customHeight="1">
      <c r="B116" s="140"/>
      <c r="C116" s="141" t="s">
        <v>114</v>
      </c>
      <c r="D116" s="141" t="s">
        <v>147</v>
      </c>
      <c r="E116" s="142" t="s">
        <v>609</v>
      </c>
      <c r="F116" s="222" t="s">
        <v>610</v>
      </c>
      <c r="G116" s="222"/>
      <c r="H116" s="222"/>
      <c r="I116" s="222"/>
      <c r="J116" s="143" t="s">
        <v>545</v>
      </c>
      <c r="K116" s="144">
        <v>1</v>
      </c>
      <c r="L116" s="225"/>
      <c r="M116" s="225"/>
      <c r="N116" s="225">
        <f t="shared" ref="N116:N122" si="0">ROUND(L116*K116,2)</f>
        <v>0</v>
      </c>
      <c r="O116" s="225"/>
      <c r="P116" s="225"/>
      <c r="Q116" s="225"/>
      <c r="R116" s="145"/>
      <c r="T116" s="146" t="s">
        <v>5</v>
      </c>
      <c r="U116" s="43" t="s">
        <v>36</v>
      </c>
      <c r="V116" s="147">
        <v>0</v>
      </c>
      <c r="W116" s="147">
        <f t="shared" ref="W116:W122" si="1">V116*K116</f>
        <v>0</v>
      </c>
      <c r="X116" s="147">
        <v>0</v>
      </c>
      <c r="Y116" s="147">
        <f t="shared" ref="Y116:Y122" si="2">X116*K116</f>
        <v>0</v>
      </c>
      <c r="Z116" s="147">
        <v>0</v>
      </c>
      <c r="AA116" s="148">
        <f t="shared" ref="AA116:AA122" si="3">Z116*K116</f>
        <v>0</v>
      </c>
      <c r="AR116" s="21" t="s">
        <v>151</v>
      </c>
      <c r="AT116" s="21" t="s">
        <v>147</v>
      </c>
      <c r="AU116" s="21" t="s">
        <v>79</v>
      </c>
      <c r="AY116" s="21" t="s">
        <v>146</v>
      </c>
      <c r="BE116" s="149">
        <f t="shared" ref="BE116:BE122" si="4">IF(U116="základní",N116,0)</f>
        <v>0</v>
      </c>
      <c r="BF116" s="149">
        <f t="shared" ref="BF116:BF122" si="5">IF(U116="snížená",N116,0)</f>
        <v>0</v>
      </c>
      <c r="BG116" s="149">
        <f t="shared" ref="BG116:BG122" si="6">IF(U116="zákl. přenesená",N116,0)</f>
        <v>0</v>
      </c>
      <c r="BH116" s="149">
        <f t="shared" ref="BH116:BH122" si="7">IF(U116="sníž. přenesená",N116,0)</f>
        <v>0</v>
      </c>
      <c r="BI116" s="149">
        <f t="shared" ref="BI116:BI122" si="8">IF(U116="nulová",N116,0)</f>
        <v>0</v>
      </c>
      <c r="BJ116" s="21" t="s">
        <v>79</v>
      </c>
      <c r="BK116" s="149">
        <f t="shared" ref="BK116:BK122" si="9">ROUND(L116*K116,2)</f>
        <v>0</v>
      </c>
      <c r="BL116" s="21" t="s">
        <v>151</v>
      </c>
      <c r="BM116" s="21" t="s">
        <v>611</v>
      </c>
    </row>
    <row r="117" spans="2:65" s="1" customFormat="1" ht="38.25" customHeight="1">
      <c r="B117" s="140"/>
      <c r="C117" s="141" t="s">
        <v>161</v>
      </c>
      <c r="D117" s="141" t="s">
        <v>147</v>
      </c>
      <c r="E117" s="142" t="s">
        <v>612</v>
      </c>
      <c r="F117" s="222" t="s">
        <v>613</v>
      </c>
      <c r="G117" s="222"/>
      <c r="H117" s="222"/>
      <c r="I117" s="222"/>
      <c r="J117" s="143" t="s">
        <v>545</v>
      </c>
      <c r="K117" s="144">
        <v>1</v>
      </c>
      <c r="L117" s="225"/>
      <c r="M117" s="225"/>
      <c r="N117" s="225">
        <f t="shared" si="0"/>
        <v>0</v>
      </c>
      <c r="O117" s="225"/>
      <c r="P117" s="225"/>
      <c r="Q117" s="225"/>
      <c r="R117" s="145"/>
      <c r="T117" s="146" t="s">
        <v>5</v>
      </c>
      <c r="U117" s="43" t="s">
        <v>36</v>
      </c>
      <c r="V117" s="147">
        <v>0</v>
      </c>
      <c r="W117" s="147">
        <f t="shared" si="1"/>
        <v>0</v>
      </c>
      <c r="X117" s="147">
        <v>0</v>
      </c>
      <c r="Y117" s="147">
        <f t="shared" si="2"/>
        <v>0</v>
      </c>
      <c r="Z117" s="147">
        <v>0</v>
      </c>
      <c r="AA117" s="148">
        <f t="shared" si="3"/>
        <v>0</v>
      </c>
      <c r="AR117" s="21" t="s">
        <v>151</v>
      </c>
      <c r="AT117" s="21" t="s">
        <v>147</v>
      </c>
      <c r="AU117" s="21" t="s">
        <v>79</v>
      </c>
      <c r="AY117" s="21" t="s">
        <v>146</v>
      </c>
      <c r="BE117" s="149">
        <f t="shared" si="4"/>
        <v>0</v>
      </c>
      <c r="BF117" s="149">
        <f t="shared" si="5"/>
        <v>0</v>
      </c>
      <c r="BG117" s="149">
        <f t="shared" si="6"/>
        <v>0</v>
      </c>
      <c r="BH117" s="149">
        <f t="shared" si="7"/>
        <v>0</v>
      </c>
      <c r="BI117" s="149">
        <f t="shared" si="8"/>
        <v>0</v>
      </c>
      <c r="BJ117" s="21" t="s">
        <v>79</v>
      </c>
      <c r="BK117" s="149">
        <f t="shared" si="9"/>
        <v>0</v>
      </c>
      <c r="BL117" s="21" t="s">
        <v>151</v>
      </c>
      <c r="BM117" s="21" t="s">
        <v>614</v>
      </c>
    </row>
    <row r="118" spans="2:65" s="1" customFormat="1" ht="16.5" customHeight="1">
      <c r="B118" s="140"/>
      <c r="C118" s="141" t="s">
        <v>151</v>
      </c>
      <c r="D118" s="141" t="s">
        <v>147</v>
      </c>
      <c r="E118" s="142" t="s">
        <v>615</v>
      </c>
      <c r="F118" s="222" t="s">
        <v>616</v>
      </c>
      <c r="G118" s="222"/>
      <c r="H118" s="222"/>
      <c r="I118" s="222"/>
      <c r="J118" s="143" t="s">
        <v>545</v>
      </c>
      <c r="K118" s="144">
        <v>2</v>
      </c>
      <c r="L118" s="225"/>
      <c r="M118" s="225"/>
      <c r="N118" s="225">
        <f t="shared" si="0"/>
        <v>0</v>
      </c>
      <c r="O118" s="225"/>
      <c r="P118" s="225"/>
      <c r="Q118" s="225"/>
      <c r="R118" s="145"/>
      <c r="T118" s="146" t="s">
        <v>5</v>
      </c>
      <c r="U118" s="43" t="s">
        <v>36</v>
      </c>
      <c r="V118" s="147">
        <v>0</v>
      </c>
      <c r="W118" s="147">
        <f t="shared" si="1"/>
        <v>0</v>
      </c>
      <c r="X118" s="147">
        <v>0</v>
      </c>
      <c r="Y118" s="147">
        <f t="shared" si="2"/>
        <v>0</v>
      </c>
      <c r="Z118" s="147">
        <v>0</v>
      </c>
      <c r="AA118" s="148">
        <f t="shared" si="3"/>
        <v>0</v>
      </c>
      <c r="AR118" s="21" t="s">
        <v>151</v>
      </c>
      <c r="AT118" s="21" t="s">
        <v>147</v>
      </c>
      <c r="AU118" s="21" t="s">
        <v>79</v>
      </c>
      <c r="AY118" s="21" t="s">
        <v>146</v>
      </c>
      <c r="BE118" s="149">
        <f t="shared" si="4"/>
        <v>0</v>
      </c>
      <c r="BF118" s="149">
        <f t="shared" si="5"/>
        <v>0</v>
      </c>
      <c r="BG118" s="149">
        <f t="shared" si="6"/>
        <v>0</v>
      </c>
      <c r="BH118" s="149">
        <f t="shared" si="7"/>
        <v>0</v>
      </c>
      <c r="BI118" s="149">
        <f t="shared" si="8"/>
        <v>0</v>
      </c>
      <c r="BJ118" s="21" t="s">
        <v>79</v>
      </c>
      <c r="BK118" s="149">
        <f t="shared" si="9"/>
        <v>0</v>
      </c>
      <c r="BL118" s="21" t="s">
        <v>151</v>
      </c>
      <c r="BM118" s="21" t="s">
        <v>617</v>
      </c>
    </row>
    <row r="119" spans="2:65" s="1" customFormat="1" ht="16.5" customHeight="1">
      <c r="B119" s="140"/>
      <c r="C119" s="141" t="s">
        <v>171</v>
      </c>
      <c r="D119" s="141" t="s">
        <v>147</v>
      </c>
      <c r="E119" s="142" t="s">
        <v>618</v>
      </c>
      <c r="F119" s="222" t="s">
        <v>619</v>
      </c>
      <c r="G119" s="222"/>
      <c r="H119" s="222"/>
      <c r="I119" s="222"/>
      <c r="J119" s="143" t="s">
        <v>545</v>
      </c>
      <c r="K119" s="144">
        <v>2</v>
      </c>
      <c r="L119" s="225"/>
      <c r="M119" s="225"/>
      <c r="N119" s="225">
        <f t="shared" si="0"/>
        <v>0</v>
      </c>
      <c r="O119" s="225"/>
      <c r="P119" s="225"/>
      <c r="Q119" s="225"/>
      <c r="R119" s="145"/>
      <c r="T119" s="146" t="s">
        <v>5</v>
      </c>
      <c r="U119" s="43" t="s">
        <v>36</v>
      </c>
      <c r="V119" s="147">
        <v>0</v>
      </c>
      <c r="W119" s="147">
        <f t="shared" si="1"/>
        <v>0</v>
      </c>
      <c r="X119" s="147">
        <v>0</v>
      </c>
      <c r="Y119" s="147">
        <f t="shared" si="2"/>
        <v>0</v>
      </c>
      <c r="Z119" s="147">
        <v>0</v>
      </c>
      <c r="AA119" s="148">
        <f t="shared" si="3"/>
        <v>0</v>
      </c>
      <c r="AR119" s="21" t="s">
        <v>151</v>
      </c>
      <c r="AT119" s="21" t="s">
        <v>147</v>
      </c>
      <c r="AU119" s="21" t="s">
        <v>79</v>
      </c>
      <c r="AY119" s="21" t="s">
        <v>146</v>
      </c>
      <c r="BE119" s="149">
        <f t="shared" si="4"/>
        <v>0</v>
      </c>
      <c r="BF119" s="149">
        <f t="shared" si="5"/>
        <v>0</v>
      </c>
      <c r="BG119" s="149">
        <f t="shared" si="6"/>
        <v>0</v>
      </c>
      <c r="BH119" s="149">
        <f t="shared" si="7"/>
        <v>0</v>
      </c>
      <c r="BI119" s="149">
        <f t="shared" si="8"/>
        <v>0</v>
      </c>
      <c r="BJ119" s="21" t="s">
        <v>79</v>
      </c>
      <c r="BK119" s="149">
        <f t="shared" si="9"/>
        <v>0</v>
      </c>
      <c r="BL119" s="21" t="s">
        <v>151</v>
      </c>
      <c r="BM119" s="21" t="s">
        <v>620</v>
      </c>
    </row>
    <row r="120" spans="2:65" s="1" customFormat="1" ht="25.5" customHeight="1">
      <c r="B120" s="140"/>
      <c r="C120" s="141" t="s">
        <v>177</v>
      </c>
      <c r="D120" s="141" t="s">
        <v>147</v>
      </c>
      <c r="E120" s="142" t="s">
        <v>621</v>
      </c>
      <c r="F120" s="222" t="s">
        <v>622</v>
      </c>
      <c r="G120" s="222"/>
      <c r="H120" s="222"/>
      <c r="I120" s="222"/>
      <c r="J120" s="143" t="s">
        <v>545</v>
      </c>
      <c r="K120" s="144">
        <v>1</v>
      </c>
      <c r="L120" s="225"/>
      <c r="M120" s="225"/>
      <c r="N120" s="225">
        <f t="shared" si="0"/>
        <v>0</v>
      </c>
      <c r="O120" s="225"/>
      <c r="P120" s="225"/>
      <c r="Q120" s="225"/>
      <c r="R120" s="145"/>
      <c r="T120" s="146" t="s">
        <v>5</v>
      </c>
      <c r="U120" s="43" t="s">
        <v>36</v>
      </c>
      <c r="V120" s="147">
        <v>0</v>
      </c>
      <c r="W120" s="147">
        <f t="shared" si="1"/>
        <v>0</v>
      </c>
      <c r="X120" s="147">
        <v>0</v>
      </c>
      <c r="Y120" s="147">
        <f t="shared" si="2"/>
        <v>0</v>
      </c>
      <c r="Z120" s="147">
        <v>0</v>
      </c>
      <c r="AA120" s="148">
        <f t="shared" si="3"/>
        <v>0</v>
      </c>
      <c r="AR120" s="21" t="s">
        <v>151</v>
      </c>
      <c r="AT120" s="21" t="s">
        <v>147</v>
      </c>
      <c r="AU120" s="21" t="s">
        <v>79</v>
      </c>
      <c r="AY120" s="21" t="s">
        <v>146</v>
      </c>
      <c r="BE120" s="149">
        <f t="shared" si="4"/>
        <v>0</v>
      </c>
      <c r="BF120" s="149">
        <f t="shared" si="5"/>
        <v>0</v>
      </c>
      <c r="BG120" s="149">
        <f t="shared" si="6"/>
        <v>0</v>
      </c>
      <c r="BH120" s="149">
        <f t="shared" si="7"/>
        <v>0</v>
      </c>
      <c r="BI120" s="149">
        <f t="shared" si="8"/>
        <v>0</v>
      </c>
      <c r="BJ120" s="21" t="s">
        <v>79</v>
      </c>
      <c r="BK120" s="149">
        <f t="shared" si="9"/>
        <v>0</v>
      </c>
      <c r="BL120" s="21" t="s">
        <v>151</v>
      </c>
      <c r="BM120" s="21" t="s">
        <v>623</v>
      </c>
    </row>
    <row r="121" spans="2:65" s="1" customFormat="1" ht="38.25" customHeight="1">
      <c r="B121" s="140"/>
      <c r="C121" s="141" t="s">
        <v>182</v>
      </c>
      <c r="D121" s="141" t="s">
        <v>147</v>
      </c>
      <c r="E121" s="142" t="s">
        <v>624</v>
      </c>
      <c r="F121" s="222" t="s">
        <v>625</v>
      </c>
      <c r="G121" s="222"/>
      <c r="H121" s="222"/>
      <c r="I121" s="222"/>
      <c r="J121" s="143" t="s">
        <v>545</v>
      </c>
      <c r="K121" s="144">
        <v>1</v>
      </c>
      <c r="L121" s="225"/>
      <c r="M121" s="225"/>
      <c r="N121" s="225">
        <f t="shared" si="0"/>
        <v>0</v>
      </c>
      <c r="O121" s="225"/>
      <c r="P121" s="225"/>
      <c r="Q121" s="225"/>
      <c r="R121" s="145"/>
      <c r="T121" s="146" t="s">
        <v>5</v>
      </c>
      <c r="U121" s="43" t="s">
        <v>36</v>
      </c>
      <c r="V121" s="147">
        <v>0</v>
      </c>
      <c r="W121" s="147">
        <f t="shared" si="1"/>
        <v>0</v>
      </c>
      <c r="X121" s="147">
        <v>0</v>
      </c>
      <c r="Y121" s="147">
        <f t="shared" si="2"/>
        <v>0</v>
      </c>
      <c r="Z121" s="147">
        <v>0</v>
      </c>
      <c r="AA121" s="148">
        <f t="shared" si="3"/>
        <v>0</v>
      </c>
      <c r="AR121" s="21" t="s">
        <v>151</v>
      </c>
      <c r="AT121" s="21" t="s">
        <v>147</v>
      </c>
      <c r="AU121" s="21" t="s">
        <v>79</v>
      </c>
      <c r="AY121" s="21" t="s">
        <v>146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21" t="s">
        <v>79</v>
      </c>
      <c r="BK121" s="149">
        <f t="shared" si="9"/>
        <v>0</v>
      </c>
      <c r="BL121" s="21" t="s">
        <v>151</v>
      </c>
      <c r="BM121" s="21" t="s">
        <v>626</v>
      </c>
    </row>
    <row r="122" spans="2:65" s="1" customFormat="1" ht="25.5" customHeight="1">
      <c r="B122" s="140"/>
      <c r="C122" s="141" t="s">
        <v>188</v>
      </c>
      <c r="D122" s="141" t="s">
        <v>147</v>
      </c>
      <c r="E122" s="142" t="s">
        <v>627</v>
      </c>
      <c r="F122" s="222" t="s">
        <v>628</v>
      </c>
      <c r="G122" s="222"/>
      <c r="H122" s="222"/>
      <c r="I122" s="222"/>
      <c r="J122" s="143" t="s">
        <v>545</v>
      </c>
      <c r="K122" s="144">
        <v>1</v>
      </c>
      <c r="L122" s="225"/>
      <c r="M122" s="225"/>
      <c r="N122" s="225">
        <f t="shared" si="0"/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0</v>
      </c>
      <c r="W122" s="147">
        <f t="shared" si="1"/>
        <v>0</v>
      </c>
      <c r="X122" s="147">
        <v>0</v>
      </c>
      <c r="Y122" s="147">
        <f t="shared" si="2"/>
        <v>0</v>
      </c>
      <c r="Z122" s="147">
        <v>0</v>
      </c>
      <c r="AA122" s="148">
        <f t="shared" si="3"/>
        <v>0</v>
      </c>
      <c r="AR122" s="21" t="s">
        <v>151</v>
      </c>
      <c r="AT122" s="21" t="s">
        <v>147</v>
      </c>
      <c r="AU122" s="21" t="s">
        <v>79</v>
      </c>
      <c r="AY122" s="21" t="s">
        <v>146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21" t="s">
        <v>79</v>
      </c>
      <c r="BK122" s="149">
        <f t="shared" si="9"/>
        <v>0</v>
      </c>
      <c r="BL122" s="21" t="s">
        <v>151</v>
      </c>
      <c r="BM122" s="21" t="s">
        <v>629</v>
      </c>
    </row>
    <row r="123" spans="2:65" s="9" customFormat="1" ht="37.35" customHeight="1">
      <c r="B123" s="129"/>
      <c r="C123" s="130"/>
      <c r="D123" s="131" t="s">
        <v>605</v>
      </c>
      <c r="E123" s="131"/>
      <c r="F123" s="131"/>
      <c r="G123" s="131"/>
      <c r="H123" s="131"/>
      <c r="I123" s="131"/>
      <c r="J123" s="131"/>
      <c r="K123" s="131"/>
      <c r="L123" s="131"/>
      <c r="M123" s="131"/>
      <c r="N123" s="258">
        <f>BK123</f>
        <v>0</v>
      </c>
      <c r="O123" s="259"/>
      <c r="P123" s="259"/>
      <c r="Q123" s="259"/>
      <c r="R123" s="132"/>
      <c r="T123" s="133"/>
      <c r="U123" s="130"/>
      <c r="V123" s="130"/>
      <c r="W123" s="134">
        <f>SUM(W124:W130)</f>
        <v>0</v>
      </c>
      <c r="X123" s="130"/>
      <c r="Y123" s="134">
        <f>SUM(Y124:Y130)</f>
        <v>0</v>
      </c>
      <c r="Z123" s="130"/>
      <c r="AA123" s="135">
        <f>SUM(AA124:AA130)</f>
        <v>0</v>
      </c>
      <c r="AR123" s="136" t="s">
        <v>79</v>
      </c>
      <c r="AT123" s="137" t="s">
        <v>70</v>
      </c>
      <c r="AU123" s="137" t="s">
        <v>71</v>
      </c>
      <c r="AY123" s="136" t="s">
        <v>146</v>
      </c>
      <c r="BK123" s="138">
        <f>SUM(BK124:BK130)</f>
        <v>0</v>
      </c>
    </row>
    <row r="124" spans="2:65" s="1" customFormat="1" ht="25.5" customHeight="1">
      <c r="B124" s="140"/>
      <c r="C124" s="141" t="s">
        <v>192</v>
      </c>
      <c r="D124" s="141" t="s">
        <v>147</v>
      </c>
      <c r="E124" s="142" t="s">
        <v>630</v>
      </c>
      <c r="F124" s="222" t="s">
        <v>631</v>
      </c>
      <c r="G124" s="222"/>
      <c r="H124" s="222"/>
      <c r="I124" s="222"/>
      <c r="J124" s="143" t="s">
        <v>545</v>
      </c>
      <c r="K124" s="144">
        <v>1</v>
      </c>
      <c r="L124" s="225"/>
      <c r="M124" s="225"/>
      <c r="N124" s="225">
        <f t="shared" ref="N124:N130" si="10">ROUND(L124*K124,2)</f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 t="shared" ref="W124:W130" si="11">V124*K124</f>
        <v>0</v>
      </c>
      <c r="X124" s="147">
        <v>0</v>
      </c>
      <c r="Y124" s="147">
        <f t="shared" ref="Y124:Y130" si="12">X124*K124</f>
        <v>0</v>
      </c>
      <c r="Z124" s="147">
        <v>0</v>
      </c>
      <c r="AA124" s="148">
        <f t="shared" ref="AA124:AA130" si="13">Z124*K124</f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 t="shared" ref="BE124:BE130" si="14">IF(U124="základní",N124,0)</f>
        <v>0</v>
      </c>
      <c r="BF124" s="149">
        <f t="shared" ref="BF124:BF130" si="15">IF(U124="snížená",N124,0)</f>
        <v>0</v>
      </c>
      <c r="BG124" s="149">
        <f t="shared" ref="BG124:BG130" si="16">IF(U124="zákl. přenesená",N124,0)</f>
        <v>0</v>
      </c>
      <c r="BH124" s="149">
        <f t="shared" ref="BH124:BH130" si="17">IF(U124="sníž. přenesená",N124,0)</f>
        <v>0</v>
      </c>
      <c r="BI124" s="149">
        <f t="shared" ref="BI124:BI130" si="18">IF(U124="nulová",N124,0)</f>
        <v>0</v>
      </c>
      <c r="BJ124" s="21" t="s">
        <v>79</v>
      </c>
      <c r="BK124" s="149">
        <f t="shared" ref="BK124:BK130" si="19">ROUND(L124*K124,2)</f>
        <v>0</v>
      </c>
      <c r="BL124" s="21" t="s">
        <v>151</v>
      </c>
      <c r="BM124" s="21" t="s">
        <v>632</v>
      </c>
    </row>
    <row r="125" spans="2:65" s="1" customFormat="1" ht="63.75" customHeight="1">
      <c r="B125" s="140"/>
      <c r="C125" s="141" t="s">
        <v>197</v>
      </c>
      <c r="D125" s="141" t="s">
        <v>147</v>
      </c>
      <c r="E125" s="142" t="s">
        <v>633</v>
      </c>
      <c r="F125" s="222" t="s">
        <v>634</v>
      </c>
      <c r="G125" s="222"/>
      <c r="H125" s="222"/>
      <c r="I125" s="222"/>
      <c r="J125" s="143" t="s">
        <v>274</v>
      </c>
      <c r="K125" s="144">
        <v>33</v>
      </c>
      <c r="L125" s="225"/>
      <c r="M125" s="225"/>
      <c r="N125" s="225">
        <f t="shared" si="10"/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</v>
      </c>
      <c r="W125" s="147">
        <f t="shared" si="11"/>
        <v>0</v>
      </c>
      <c r="X125" s="147">
        <v>0</v>
      </c>
      <c r="Y125" s="147">
        <f t="shared" si="12"/>
        <v>0</v>
      </c>
      <c r="Z125" s="147">
        <v>0</v>
      </c>
      <c r="AA125" s="148">
        <f t="shared" si="13"/>
        <v>0</v>
      </c>
      <c r="AR125" s="21" t="s">
        <v>151</v>
      </c>
      <c r="AT125" s="21" t="s">
        <v>147</v>
      </c>
      <c r="AU125" s="21" t="s">
        <v>79</v>
      </c>
      <c r="AY125" s="21" t="s">
        <v>146</v>
      </c>
      <c r="BE125" s="149">
        <f t="shared" si="14"/>
        <v>0</v>
      </c>
      <c r="BF125" s="149">
        <f t="shared" si="15"/>
        <v>0</v>
      </c>
      <c r="BG125" s="149">
        <f t="shared" si="16"/>
        <v>0</v>
      </c>
      <c r="BH125" s="149">
        <f t="shared" si="17"/>
        <v>0</v>
      </c>
      <c r="BI125" s="149">
        <f t="shared" si="18"/>
        <v>0</v>
      </c>
      <c r="BJ125" s="21" t="s">
        <v>79</v>
      </c>
      <c r="BK125" s="149">
        <f t="shared" si="19"/>
        <v>0</v>
      </c>
      <c r="BL125" s="21" t="s">
        <v>151</v>
      </c>
      <c r="BM125" s="21" t="s">
        <v>635</v>
      </c>
    </row>
    <row r="126" spans="2:65" s="1" customFormat="1" ht="16.5" customHeight="1">
      <c r="B126" s="140"/>
      <c r="C126" s="141" t="s">
        <v>202</v>
      </c>
      <c r="D126" s="141" t="s">
        <v>147</v>
      </c>
      <c r="E126" s="142" t="s">
        <v>636</v>
      </c>
      <c r="F126" s="222" t="s">
        <v>637</v>
      </c>
      <c r="G126" s="222"/>
      <c r="H126" s="222"/>
      <c r="I126" s="222"/>
      <c r="J126" s="143" t="s">
        <v>274</v>
      </c>
      <c r="K126" s="144">
        <v>2</v>
      </c>
      <c r="L126" s="225"/>
      <c r="M126" s="225"/>
      <c r="N126" s="225">
        <f t="shared" si="10"/>
        <v>0</v>
      </c>
      <c r="O126" s="225"/>
      <c r="P126" s="225"/>
      <c r="Q126" s="225"/>
      <c r="R126" s="145"/>
      <c r="T126" s="146" t="s">
        <v>5</v>
      </c>
      <c r="U126" s="43" t="s">
        <v>36</v>
      </c>
      <c r="V126" s="147">
        <v>0</v>
      </c>
      <c r="W126" s="147">
        <f t="shared" si="11"/>
        <v>0</v>
      </c>
      <c r="X126" s="147">
        <v>0</v>
      </c>
      <c r="Y126" s="147">
        <f t="shared" si="12"/>
        <v>0</v>
      </c>
      <c r="Z126" s="147">
        <v>0</v>
      </c>
      <c r="AA126" s="148">
        <f t="shared" si="13"/>
        <v>0</v>
      </c>
      <c r="AR126" s="21" t="s">
        <v>151</v>
      </c>
      <c r="AT126" s="21" t="s">
        <v>147</v>
      </c>
      <c r="AU126" s="21" t="s">
        <v>79</v>
      </c>
      <c r="AY126" s="21" t="s">
        <v>146</v>
      </c>
      <c r="BE126" s="149">
        <f t="shared" si="14"/>
        <v>0</v>
      </c>
      <c r="BF126" s="149">
        <f t="shared" si="15"/>
        <v>0</v>
      </c>
      <c r="BG126" s="149">
        <f t="shared" si="16"/>
        <v>0</v>
      </c>
      <c r="BH126" s="149">
        <f t="shared" si="17"/>
        <v>0</v>
      </c>
      <c r="BI126" s="149">
        <f t="shared" si="18"/>
        <v>0</v>
      </c>
      <c r="BJ126" s="21" t="s">
        <v>79</v>
      </c>
      <c r="BK126" s="149">
        <f t="shared" si="19"/>
        <v>0</v>
      </c>
      <c r="BL126" s="21" t="s">
        <v>151</v>
      </c>
      <c r="BM126" s="21" t="s">
        <v>638</v>
      </c>
    </row>
    <row r="127" spans="2:65" s="1" customFormat="1" ht="16.5" customHeight="1">
      <c r="B127" s="140"/>
      <c r="C127" s="141" t="s">
        <v>209</v>
      </c>
      <c r="D127" s="141" t="s">
        <v>147</v>
      </c>
      <c r="E127" s="142" t="s">
        <v>639</v>
      </c>
      <c r="F127" s="222" t="s">
        <v>640</v>
      </c>
      <c r="G127" s="222"/>
      <c r="H127" s="222"/>
      <c r="I127" s="222"/>
      <c r="J127" s="143" t="s">
        <v>545</v>
      </c>
      <c r="K127" s="144">
        <v>1</v>
      </c>
      <c r="L127" s="225"/>
      <c r="M127" s="225"/>
      <c r="N127" s="225">
        <f t="shared" si="10"/>
        <v>0</v>
      </c>
      <c r="O127" s="225"/>
      <c r="P127" s="225"/>
      <c r="Q127" s="225"/>
      <c r="R127" s="145"/>
      <c r="T127" s="146" t="s">
        <v>5</v>
      </c>
      <c r="U127" s="43" t="s">
        <v>36</v>
      </c>
      <c r="V127" s="147">
        <v>0</v>
      </c>
      <c r="W127" s="147">
        <f t="shared" si="11"/>
        <v>0</v>
      </c>
      <c r="X127" s="147">
        <v>0</v>
      </c>
      <c r="Y127" s="147">
        <f t="shared" si="12"/>
        <v>0</v>
      </c>
      <c r="Z127" s="147">
        <v>0</v>
      </c>
      <c r="AA127" s="148">
        <f t="shared" si="13"/>
        <v>0</v>
      </c>
      <c r="AR127" s="21" t="s">
        <v>151</v>
      </c>
      <c r="AT127" s="21" t="s">
        <v>147</v>
      </c>
      <c r="AU127" s="21" t="s">
        <v>79</v>
      </c>
      <c r="AY127" s="21" t="s">
        <v>146</v>
      </c>
      <c r="BE127" s="149">
        <f t="shared" si="14"/>
        <v>0</v>
      </c>
      <c r="BF127" s="149">
        <f t="shared" si="15"/>
        <v>0</v>
      </c>
      <c r="BG127" s="149">
        <f t="shared" si="16"/>
        <v>0</v>
      </c>
      <c r="BH127" s="149">
        <f t="shared" si="17"/>
        <v>0</v>
      </c>
      <c r="BI127" s="149">
        <f t="shared" si="18"/>
        <v>0</v>
      </c>
      <c r="BJ127" s="21" t="s">
        <v>79</v>
      </c>
      <c r="BK127" s="149">
        <f t="shared" si="19"/>
        <v>0</v>
      </c>
      <c r="BL127" s="21" t="s">
        <v>151</v>
      </c>
      <c r="BM127" s="21" t="s">
        <v>641</v>
      </c>
    </row>
    <row r="128" spans="2:65" s="1" customFormat="1" ht="16.5" customHeight="1">
      <c r="B128" s="140"/>
      <c r="C128" s="141" t="s">
        <v>214</v>
      </c>
      <c r="D128" s="141" t="s">
        <v>147</v>
      </c>
      <c r="E128" s="142" t="s">
        <v>642</v>
      </c>
      <c r="F128" s="222" t="s">
        <v>643</v>
      </c>
      <c r="G128" s="222"/>
      <c r="H128" s="222"/>
      <c r="I128" s="222"/>
      <c r="J128" s="143" t="s">
        <v>545</v>
      </c>
      <c r="K128" s="144">
        <v>1</v>
      </c>
      <c r="L128" s="225"/>
      <c r="M128" s="225"/>
      <c r="N128" s="225">
        <f t="shared" si="10"/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</v>
      </c>
      <c r="W128" s="147">
        <f t="shared" si="11"/>
        <v>0</v>
      </c>
      <c r="X128" s="147">
        <v>0</v>
      </c>
      <c r="Y128" s="147">
        <f t="shared" si="12"/>
        <v>0</v>
      </c>
      <c r="Z128" s="147">
        <v>0</v>
      </c>
      <c r="AA128" s="148">
        <f t="shared" si="13"/>
        <v>0</v>
      </c>
      <c r="AR128" s="21" t="s">
        <v>151</v>
      </c>
      <c r="AT128" s="21" t="s">
        <v>147</v>
      </c>
      <c r="AU128" s="21" t="s">
        <v>79</v>
      </c>
      <c r="AY128" s="21" t="s">
        <v>146</v>
      </c>
      <c r="BE128" s="149">
        <f t="shared" si="14"/>
        <v>0</v>
      </c>
      <c r="BF128" s="149">
        <f t="shared" si="15"/>
        <v>0</v>
      </c>
      <c r="BG128" s="149">
        <f t="shared" si="16"/>
        <v>0</v>
      </c>
      <c r="BH128" s="149">
        <f t="shared" si="17"/>
        <v>0</v>
      </c>
      <c r="BI128" s="149">
        <f t="shared" si="18"/>
        <v>0</v>
      </c>
      <c r="BJ128" s="21" t="s">
        <v>79</v>
      </c>
      <c r="BK128" s="149">
        <f t="shared" si="19"/>
        <v>0</v>
      </c>
      <c r="BL128" s="21" t="s">
        <v>151</v>
      </c>
      <c r="BM128" s="21" t="s">
        <v>644</v>
      </c>
    </row>
    <row r="129" spans="2:65" s="1" customFormat="1" ht="16.5" customHeight="1">
      <c r="B129" s="140"/>
      <c r="C129" s="141" t="s">
        <v>220</v>
      </c>
      <c r="D129" s="141" t="s">
        <v>147</v>
      </c>
      <c r="E129" s="142" t="s">
        <v>645</v>
      </c>
      <c r="F129" s="222" t="s">
        <v>646</v>
      </c>
      <c r="G129" s="222"/>
      <c r="H129" s="222"/>
      <c r="I129" s="222"/>
      <c r="J129" s="143" t="s">
        <v>545</v>
      </c>
      <c r="K129" s="144">
        <v>1</v>
      </c>
      <c r="L129" s="225"/>
      <c r="M129" s="225"/>
      <c r="N129" s="225">
        <f t="shared" si="10"/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0</v>
      </c>
      <c r="W129" s="147">
        <f t="shared" si="11"/>
        <v>0</v>
      </c>
      <c r="X129" s="147">
        <v>0</v>
      </c>
      <c r="Y129" s="147">
        <f t="shared" si="12"/>
        <v>0</v>
      </c>
      <c r="Z129" s="147">
        <v>0</v>
      </c>
      <c r="AA129" s="148">
        <f t="shared" si="13"/>
        <v>0</v>
      </c>
      <c r="AR129" s="21" t="s">
        <v>151</v>
      </c>
      <c r="AT129" s="21" t="s">
        <v>147</v>
      </c>
      <c r="AU129" s="21" t="s">
        <v>79</v>
      </c>
      <c r="AY129" s="21" t="s">
        <v>146</v>
      </c>
      <c r="BE129" s="149">
        <f t="shared" si="14"/>
        <v>0</v>
      </c>
      <c r="BF129" s="149">
        <f t="shared" si="15"/>
        <v>0</v>
      </c>
      <c r="BG129" s="149">
        <f t="shared" si="16"/>
        <v>0</v>
      </c>
      <c r="BH129" s="149">
        <f t="shared" si="17"/>
        <v>0</v>
      </c>
      <c r="BI129" s="149">
        <f t="shared" si="18"/>
        <v>0</v>
      </c>
      <c r="BJ129" s="21" t="s">
        <v>79</v>
      </c>
      <c r="BK129" s="149">
        <f t="shared" si="19"/>
        <v>0</v>
      </c>
      <c r="BL129" s="21" t="s">
        <v>151</v>
      </c>
      <c r="BM129" s="21" t="s">
        <v>647</v>
      </c>
    </row>
    <row r="130" spans="2:65" s="1" customFormat="1" ht="38.25" customHeight="1">
      <c r="B130" s="140"/>
      <c r="C130" s="141" t="s">
        <v>11</v>
      </c>
      <c r="D130" s="141" t="s">
        <v>147</v>
      </c>
      <c r="E130" s="142" t="s">
        <v>648</v>
      </c>
      <c r="F130" s="222" t="s">
        <v>649</v>
      </c>
      <c r="G130" s="222"/>
      <c r="H130" s="222"/>
      <c r="I130" s="222"/>
      <c r="J130" s="143" t="s">
        <v>545</v>
      </c>
      <c r="K130" s="144">
        <v>1</v>
      </c>
      <c r="L130" s="225"/>
      <c r="M130" s="225"/>
      <c r="N130" s="225">
        <f t="shared" si="10"/>
        <v>0</v>
      </c>
      <c r="O130" s="225"/>
      <c r="P130" s="225"/>
      <c r="Q130" s="225"/>
      <c r="R130" s="145"/>
      <c r="T130" s="146" t="s">
        <v>5</v>
      </c>
      <c r="U130" s="170" t="s">
        <v>36</v>
      </c>
      <c r="V130" s="171">
        <v>0</v>
      </c>
      <c r="W130" s="171">
        <f t="shared" si="11"/>
        <v>0</v>
      </c>
      <c r="X130" s="171">
        <v>0</v>
      </c>
      <c r="Y130" s="171">
        <f t="shared" si="12"/>
        <v>0</v>
      </c>
      <c r="Z130" s="171">
        <v>0</v>
      </c>
      <c r="AA130" s="172">
        <f t="shared" si="13"/>
        <v>0</v>
      </c>
      <c r="AR130" s="21" t="s">
        <v>151</v>
      </c>
      <c r="AT130" s="21" t="s">
        <v>147</v>
      </c>
      <c r="AU130" s="21" t="s">
        <v>79</v>
      </c>
      <c r="AY130" s="21" t="s">
        <v>146</v>
      </c>
      <c r="BE130" s="149">
        <f t="shared" si="14"/>
        <v>0</v>
      </c>
      <c r="BF130" s="149">
        <f t="shared" si="15"/>
        <v>0</v>
      </c>
      <c r="BG130" s="149">
        <f t="shared" si="16"/>
        <v>0</v>
      </c>
      <c r="BH130" s="149">
        <f t="shared" si="17"/>
        <v>0</v>
      </c>
      <c r="BI130" s="149">
        <f t="shared" si="18"/>
        <v>0</v>
      </c>
      <c r="BJ130" s="21" t="s">
        <v>79</v>
      </c>
      <c r="BK130" s="149">
        <f t="shared" si="19"/>
        <v>0</v>
      </c>
      <c r="BL130" s="21" t="s">
        <v>151</v>
      </c>
      <c r="BM130" s="21" t="s">
        <v>650</v>
      </c>
    </row>
    <row r="131" spans="2:65" s="1" customFormat="1" ht="6.95" customHeight="1"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60"/>
    </row>
  </sheetData>
  <mergeCells count="102">
    <mergeCell ref="F121:I121"/>
    <mergeCell ref="F120:I120"/>
    <mergeCell ref="F119:I119"/>
    <mergeCell ref="F118:I118"/>
    <mergeCell ref="F122:I122"/>
    <mergeCell ref="F124:I124"/>
    <mergeCell ref="F125:I125"/>
    <mergeCell ref="F126:I126"/>
    <mergeCell ref="F127:I127"/>
    <mergeCell ref="F128:I128"/>
    <mergeCell ref="F129:I129"/>
    <mergeCell ref="F130:I130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L38:P38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3:Q93"/>
    <mergeCell ref="L95:Q95"/>
    <mergeCell ref="C101:Q101"/>
    <mergeCell ref="F104:P104"/>
    <mergeCell ref="F103:P103"/>
    <mergeCell ref="M106:P106"/>
    <mergeCell ref="M108:Q108"/>
    <mergeCell ref="M109:Q109"/>
    <mergeCell ref="F111:I111"/>
    <mergeCell ref="L111:M111"/>
    <mergeCell ref="N111:Q111"/>
    <mergeCell ref="N112:Q112"/>
    <mergeCell ref="F114:I114"/>
    <mergeCell ref="L114:M114"/>
    <mergeCell ref="N114:Q114"/>
    <mergeCell ref="N113:Q113"/>
    <mergeCell ref="N115:Q115"/>
    <mergeCell ref="L124:M124"/>
    <mergeCell ref="L118:M118"/>
    <mergeCell ref="L119:M119"/>
    <mergeCell ref="L120:M120"/>
    <mergeCell ref="L121:M121"/>
    <mergeCell ref="L122:M122"/>
    <mergeCell ref="L125:M125"/>
    <mergeCell ref="L126:M126"/>
    <mergeCell ref="N123:Q123"/>
    <mergeCell ref="N121:Q121"/>
    <mergeCell ref="N122:Q122"/>
    <mergeCell ref="L127:M127"/>
    <mergeCell ref="L128:M128"/>
    <mergeCell ref="L129:M129"/>
    <mergeCell ref="L130:M130"/>
    <mergeCell ref="N129:Q129"/>
    <mergeCell ref="N124:Q124"/>
    <mergeCell ref="N125:Q125"/>
    <mergeCell ref="N126:Q126"/>
    <mergeCell ref="N127:Q127"/>
    <mergeCell ref="N128:Q128"/>
    <mergeCell ref="N130:Q130"/>
    <mergeCell ref="F116:I116"/>
    <mergeCell ref="F117:I117"/>
    <mergeCell ref="L116:M116"/>
    <mergeCell ref="N116:Q116"/>
    <mergeCell ref="L117:M117"/>
    <mergeCell ref="N117:Q117"/>
    <mergeCell ref="N118:Q118"/>
    <mergeCell ref="N119:Q119"/>
    <mergeCell ref="N120:Q120"/>
  </mergeCells>
  <hyperlinks>
    <hyperlink ref="F1:G1" location="C2" display="1) Krycí list rozpočtu" xr:uid="{00000000-0004-0000-0400-000000000000}"/>
    <hyperlink ref="H1:K1" location="C86" display="2) Rekapitulace rozpočtu" xr:uid="{00000000-0004-0000-0400-000001000000}"/>
    <hyperlink ref="L1" location="C111" display="3) Rozpočet" xr:uid="{00000000-0004-0000-0400-000002000000}"/>
    <hyperlink ref="S1:T1" location="'Rekapitulace stavby'!C2" display="Rekapitulace stavby" xr:uid="{00000000-0004-0000-04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207"/>
  <sheetViews>
    <sheetView showGridLines="0" workbookViewId="0">
      <pane ySplit="1" topLeftCell="A199" activePane="bottomLeft" state="frozen"/>
      <selection pane="bottomLeft" activeCell="L217" sqref="L21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92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651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N99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ROUND((SUM(BE99:BE100)+SUM(BE118:BE206)), 2)</f>
        <v>0</v>
      </c>
      <c r="I32" s="232"/>
      <c r="J32" s="232"/>
      <c r="K32" s="35"/>
      <c r="L32" s="35"/>
      <c r="M32" s="247">
        <f>ROUND(ROUND((SUM(BE99:BE100)+SUM(BE118:BE206)),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ROUND((SUM(BF99:BF100)+SUM(BF118:BF206)), 2)</f>
        <v>0</v>
      </c>
      <c r="I33" s="232"/>
      <c r="J33" s="232"/>
      <c r="K33" s="35"/>
      <c r="L33" s="35"/>
      <c r="M33" s="247">
        <f>ROUND(ROUND((SUM(BF99:BF100)+SUM(BF118:BF206)),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ROUND((SUM(BG99:BG100)+SUM(BG118:BG206)),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ROUND((SUM(BH99:BH100)+SUM(BH118:BH206)),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ROUND((SUM(BI99:BI100)+SUM(BI118:BI206)),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52 - PS 02 Motorový rozvod a SŘTP vrtu HV 3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N118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652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N119</f>
        <v>0</v>
      </c>
      <c r="O89" s="239"/>
      <c r="P89" s="239"/>
      <c r="Q89" s="239"/>
      <c r="R89" s="115"/>
    </row>
    <row r="90" spans="2:47" s="6" customFormat="1" ht="24.95" customHeight="1">
      <c r="B90" s="112"/>
      <c r="C90" s="113"/>
      <c r="D90" s="114" t="s">
        <v>653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29">
        <f>N158</f>
        <v>0</v>
      </c>
      <c r="O90" s="239"/>
      <c r="P90" s="239"/>
      <c r="Q90" s="239"/>
      <c r="R90" s="115"/>
    </row>
    <row r="91" spans="2:47" s="6" customFormat="1" ht="24.95" customHeight="1">
      <c r="B91" s="112"/>
      <c r="C91" s="113"/>
      <c r="D91" s="114" t="s">
        <v>654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29">
        <f>N164</f>
        <v>0</v>
      </c>
      <c r="O91" s="239"/>
      <c r="P91" s="239"/>
      <c r="Q91" s="239"/>
      <c r="R91" s="115"/>
    </row>
    <row r="92" spans="2:47" s="6" customFormat="1" ht="24.95" customHeight="1">
      <c r="B92" s="112"/>
      <c r="C92" s="113"/>
      <c r="D92" s="114" t="s">
        <v>655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29">
        <f>N166</f>
        <v>0</v>
      </c>
      <c r="O92" s="239"/>
      <c r="P92" s="239"/>
      <c r="Q92" s="239"/>
      <c r="R92" s="115"/>
    </row>
    <row r="93" spans="2:47" s="6" customFormat="1" ht="24.95" customHeight="1">
      <c r="B93" s="112"/>
      <c r="C93" s="113"/>
      <c r="D93" s="114" t="s">
        <v>656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29">
        <f>N171</f>
        <v>0</v>
      </c>
      <c r="O93" s="239"/>
      <c r="P93" s="239"/>
      <c r="Q93" s="239"/>
      <c r="R93" s="115"/>
    </row>
    <row r="94" spans="2:47" s="6" customFormat="1" ht="24.95" customHeight="1">
      <c r="B94" s="112"/>
      <c r="C94" s="113"/>
      <c r="D94" s="114" t="s">
        <v>657</v>
      </c>
      <c r="E94" s="113"/>
      <c r="F94" s="113"/>
      <c r="G94" s="113"/>
      <c r="H94" s="113"/>
      <c r="I94" s="113"/>
      <c r="J94" s="113"/>
      <c r="K94" s="113"/>
      <c r="L94" s="113"/>
      <c r="M94" s="113"/>
      <c r="N94" s="229">
        <f>N174</f>
        <v>0</v>
      </c>
      <c r="O94" s="239"/>
      <c r="P94" s="239"/>
      <c r="Q94" s="239"/>
      <c r="R94" s="115"/>
    </row>
    <row r="95" spans="2:47" s="6" customFormat="1" ht="24.95" customHeight="1">
      <c r="B95" s="112"/>
      <c r="C95" s="113"/>
      <c r="D95" s="114" t="s">
        <v>658</v>
      </c>
      <c r="E95" s="113"/>
      <c r="F95" s="113"/>
      <c r="G95" s="113"/>
      <c r="H95" s="113"/>
      <c r="I95" s="113"/>
      <c r="J95" s="113"/>
      <c r="K95" s="113"/>
      <c r="L95" s="113"/>
      <c r="M95" s="113"/>
      <c r="N95" s="229">
        <f>N178</f>
        <v>0</v>
      </c>
      <c r="O95" s="239"/>
      <c r="P95" s="239"/>
      <c r="Q95" s="239"/>
      <c r="R95" s="115"/>
    </row>
    <row r="96" spans="2:47" s="6" customFormat="1" ht="24.95" customHeight="1">
      <c r="B96" s="112"/>
      <c r="C96" s="113"/>
      <c r="D96" s="114" t="s">
        <v>659</v>
      </c>
      <c r="E96" s="113"/>
      <c r="F96" s="113"/>
      <c r="G96" s="113"/>
      <c r="H96" s="113"/>
      <c r="I96" s="113"/>
      <c r="J96" s="113"/>
      <c r="K96" s="113"/>
      <c r="L96" s="113"/>
      <c r="M96" s="113"/>
      <c r="N96" s="229">
        <f>N190</f>
        <v>0</v>
      </c>
      <c r="O96" s="239"/>
      <c r="P96" s="239"/>
      <c r="Q96" s="239"/>
      <c r="R96" s="115"/>
    </row>
    <row r="97" spans="2:21" s="6" customFormat="1" ht="24.95" customHeight="1">
      <c r="B97" s="112"/>
      <c r="C97" s="113"/>
      <c r="D97" s="114" t="s">
        <v>660</v>
      </c>
      <c r="E97" s="113"/>
      <c r="F97" s="113"/>
      <c r="G97" s="113"/>
      <c r="H97" s="113"/>
      <c r="I97" s="113"/>
      <c r="J97" s="113"/>
      <c r="K97" s="113"/>
      <c r="L97" s="113"/>
      <c r="M97" s="113"/>
      <c r="N97" s="229">
        <f>N201</f>
        <v>0</v>
      </c>
      <c r="O97" s="239"/>
      <c r="P97" s="239"/>
      <c r="Q97" s="239"/>
      <c r="R97" s="115"/>
    </row>
    <row r="98" spans="2:21" s="1" customFormat="1" ht="21.75" customHeight="1"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/>
    </row>
    <row r="99" spans="2:21" s="1" customFormat="1" ht="29.25" customHeight="1">
      <c r="B99" s="34"/>
      <c r="C99" s="111" t="s">
        <v>131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238">
        <v>0</v>
      </c>
      <c r="O99" s="242"/>
      <c r="P99" s="242"/>
      <c r="Q99" s="242"/>
      <c r="R99" s="36"/>
      <c r="T99" s="120"/>
      <c r="U99" s="121" t="s">
        <v>35</v>
      </c>
    </row>
    <row r="100" spans="2:21" s="1" customFormat="1" ht="18" customHeigh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21" s="1" customFormat="1" ht="29.25" customHeight="1">
      <c r="B101" s="34"/>
      <c r="C101" s="102" t="s">
        <v>108</v>
      </c>
      <c r="D101" s="103"/>
      <c r="E101" s="103"/>
      <c r="F101" s="103"/>
      <c r="G101" s="103"/>
      <c r="H101" s="103"/>
      <c r="I101" s="103"/>
      <c r="J101" s="103"/>
      <c r="K101" s="103"/>
      <c r="L101" s="182">
        <f>ROUND(SUM(N88+N99),2)</f>
        <v>0</v>
      </c>
      <c r="M101" s="182"/>
      <c r="N101" s="182"/>
      <c r="O101" s="182"/>
      <c r="P101" s="182"/>
      <c r="Q101" s="182"/>
      <c r="R101" s="36"/>
    </row>
    <row r="102" spans="2:21" s="1" customFormat="1" ht="6.95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21" s="1" customFormat="1" ht="6.95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21" s="1" customFormat="1" ht="36.950000000000003" customHeight="1">
      <c r="B107" s="34"/>
      <c r="C107" s="200" t="s">
        <v>132</v>
      </c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36"/>
    </row>
    <row r="108" spans="2:21" s="1" customFormat="1" ht="6.95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21" s="1" customFormat="1" ht="30" customHeight="1">
      <c r="B109" s="34"/>
      <c r="C109" s="31" t="s">
        <v>17</v>
      </c>
      <c r="D109" s="35"/>
      <c r="E109" s="35"/>
      <c r="F109" s="233" t="str">
        <f>F6</f>
        <v>Napojení nového vrtu HV 3 na úpravnu vody, Lysá nad Labem</v>
      </c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35"/>
      <c r="R109" s="36"/>
    </row>
    <row r="110" spans="2:21" s="1" customFormat="1" ht="36.950000000000003" customHeight="1">
      <c r="B110" s="34"/>
      <c r="C110" s="68" t="s">
        <v>116</v>
      </c>
      <c r="D110" s="35"/>
      <c r="E110" s="35"/>
      <c r="F110" s="202" t="str">
        <f>F7</f>
        <v>52 - PS 02 Motorový rozvod a SŘTP vrtu HV 3</v>
      </c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35"/>
      <c r="R110" s="36"/>
    </row>
    <row r="111" spans="2:21" s="1" customFormat="1" ht="6.95" customHeight="1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21" s="1" customFormat="1" ht="18" customHeight="1">
      <c r="B112" s="34"/>
      <c r="C112" s="31" t="s">
        <v>21</v>
      </c>
      <c r="D112" s="35"/>
      <c r="E112" s="35"/>
      <c r="F112" s="29" t="str">
        <f>F9</f>
        <v xml:space="preserve"> </v>
      </c>
      <c r="G112" s="35"/>
      <c r="H112" s="35"/>
      <c r="I112" s="35"/>
      <c r="J112" s="35"/>
      <c r="K112" s="31" t="s">
        <v>23</v>
      </c>
      <c r="L112" s="35"/>
      <c r="M112" s="235">
        <f>IF(O9="","",O9)</f>
        <v>43320</v>
      </c>
      <c r="N112" s="235"/>
      <c r="O112" s="235"/>
      <c r="P112" s="235"/>
      <c r="Q112" s="35"/>
      <c r="R112" s="36"/>
    </row>
    <row r="113" spans="2:65" s="1" customFormat="1" ht="6.9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5">
      <c r="B114" s="34"/>
      <c r="C114" s="31" t="s">
        <v>24</v>
      </c>
      <c r="D114" s="35"/>
      <c r="E114" s="35"/>
      <c r="F114" s="29" t="str">
        <f>E12</f>
        <v xml:space="preserve"> </v>
      </c>
      <c r="G114" s="35"/>
      <c r="H114" s="35"/>
      <c r="I114" s="35"/>
      <c r="J114" s="35"/>
      <c r="K114" s="31" t="s">
        <v>28</v>
      </c>
      <c r="L114" s="35"/>
      <c r="M114" s="213" t="str">
        <f>E18</f>
        <v xml:space="preserve"> </v>
      </c>
      <c r="N114" s="213"/>
      <c r="O114" s="213"/>
      <c r="P114" s="213"/>
      <c r="Q114" s="213"/>
      <c r="R114" s="36"/>
    </row>
    <row r="115" spans="2:65" s="1" customFormat="1" ht="14.45" customHeight="1">
      <c r="B115" s="34"/>
      <c r="C115" s="31" t="s">
        <v>27</v>
      </c>
      <c r="D115" s="35"/>
      <c r="E115" s="35"/>
      <c r="F115" s="29" t="str">
        <f>IF(E15="","",E15)</f>
        <v xml:space="preserve"> </v>
      </c>
      <c r="G115" s="35"/>
      <c r="H115" s="35"/>
      <c r="I115" s="35"/>
      <c r="J115" s="35"/>
      <c r="K115" s="31" t="s">
        <v>30</v>
      </c>
      <c r="L115" s="35"/>
      <c r="M115" s="213" t="str">
        <f>E21</f>
        <v xml:space="preserve"> </v>
      </c>
      <c r="N115" s="213"/>
      <c r="O115" s="213"/>
      <c r="P115" s="213"/>
      <c r="Q115" s="213"/>
      <c r="R115" s="36"/>
    </row>
    <row r="116" spans="2:65" s="1" customFormat="1" ht="10.35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8" customFormat="1" ht="29.25" customHeight="1">
      <c r="B117" s="122"/>
      <c r="C117" s="123" t="s">
        <v>133</v>
      </c>
      <c r="D117" s="124" t="s">
        <v>134</v>
      </c>
      <c r="E117" s="124" t="s">
        <v>53</v>
      </c>
      <c r="F117" s="236" t="s">
        <v>135</v>
      </c>
      <c r="G117" s="236"/>
      <c r="H117" s="236"/>
      <c r="I117" s="236"/>
      <c r="J117" s="124" t="s">
        <v>136</v>
      </c>
      <c r="K117" s="124" t="s">
        <v>137</v>
      </c>
      <c r="L117" s="236" t="s">
        <v>138</v>
      </c>
      <c r="M117" s="236"/>
      <c r="N117" s="236" t="s">
        <v>122</v>
      </c>
      <c r="O117" s="236"/>
      <c r="P117" s="236"/>
      <c r="Q117" s="237"/>
      <c r="R117" s="125"/>
      <c r="T117" s="75" t="s">
        <v>139</v>
      </c>
      <c r="U117" s="76" t="s">
        <v>35</v>
      </c>
      <c r="V117" s="76" t="s">
        <v>140</v>
      </c>
      <c r="W117" s="76" t="s">
        <v>141</v>
      </c>
      <c r="X117" s="76" t="s">
        <v>142</v>
      </c>
      <c r="Y117" s="76" t="s">
        <v>143</v>
      </c>
      <c r="Z117" s="76" t="s">
        <v>144</v>
      </c>
      <c r="AA117" s="77" t="s">
        <v>145</v>
      </c>
    </row>
    <row r="118" spans="2:65" s="1" customFormat="1" ht="29.25" customHeight="1">
      <c r="B118" s="34"/>
      <c r="C118" s="79" t="s">
        <v>118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226">
        <f>BK118</f>
        <v>0</v>
      </c>
      <c r="O118" s="227"/>
      <c r="P118" s="227"/>
      <c r="Q118" s="227"/>
      <c r="R118" s="36"/>
      <c r="T118" s="78"/>
      <c r="U118" s="50"/>
      <c r="V118" s="50"/>
      <c r="W118" s="126">
        <f>W119+W158+W164+W166+W171+W174+W178+W190+W201</f>
        <v>0</v>
      </c>
      <c r="X118" s="50"/>
      <c r="Y118" s="126">
        <f>Y119+Y158+Y164+Y166+Y171+Y174+Y178+Y190+Y201</f>
        <v>0</v>
      </c>
      <c r="Z118" s="50"/>
      <c r="AA118" s="127">
        <f>AA119+AA158+AA164+AA166+AA171+AA174+AA178+AA190+AA201</f>
        <v>0</v>
      </c>
      <c r="AT118" s="21" t="s">
        <v>70</v>
      </c>
      <c r="AU118" s="21" t="s">
        <v>124</v>
      </c>
      <c r="BK118" s="128">
        <f>BK119+BK158+BK164+BK166+BK171+BK174+BK178+BK190+BK201</f>
        <v>0</v>
      </c>
    </row>
    <row r="119" spans="2:65" s="9" customFormat="1" ht="37.35" customHeight="1">
      <c r="B119" s="129"/>
      <c r="C119" s="130"/>
      <c r="D119" s="131" t="s">
        <v>652</v>
      </c>
      <c r="E119" s="131"/>
      <c r="F119" s="131"/>
      <c r="G119" s="131"/>
      <c r="H119" s="131"/>
      <c r="I119" s="131"/>
      <c r="J119" s="131"/>
      <c r="K119" s="131"/>
      <c r="L119" s="131"/>
      <c r="M119" s="131"/>
      <c r="N119" s="260">
        <f>BK119</f>
        <v>0</v>
      </c>
      <c r="O119" s="261"/>
      <c r="P119" s="261"/>
      <c r="Q119" s="261"/>
      <c r="R119" s="132"/>
      <c r="T119" s="133"/>
      <c r="U119" s="130"/>
      <c r="V119" s="130"/>
      <c r="W119" s="134">
        <f>SUM(W120:W157)</f>
        <v>0</v>
      </c>
      <c r="X119" s="130"/>
      <c r="Y119" s="134">
        <f>SUM(Y120:Y157)</f>
        <v>0</v>
      </c>
      <c r="Z119" s="130"/>
      <c r="AA119" s="135">
        <f>SUM(AA120:AA157)</f>
        <v>0</v>
      </c>
      <c r="AR119" s="136" t="s">
        <v>79</v>
      </c>
      <c r="AT119" s="137" t="s">
        <v>70</v>
      </c>
      <c r="AU119" s="137" t="s">
        <v>71</v>
      </c>
      <c r="AY119" s="136" t="s">
        <v>146</v>
      </c>
      <c r="BK119" s="138">
        <f>SUM(BK120:BK157)</f>
        <v>0</v>
      </c>
    </row>
    <row r="120" spans="2:65" s="1" customFormat="1" ht="38.25" customHeight="1">
      <c r="B120" s="140"/>
      <c r="C120" s="141" t="s">
        <v>79</v>
      </c>
      <c r="D120" s="141" t="s">
        <v>147</v>
      </c>
      <c r="E120" s="142" t="s">
        <v>661</v>
      </c>
      <c r="F120" s="222" t="s">
        <v>662</v>
      </c>
      <c r="G120" s="222"/>
      <c r="H120" s="222"/>
      <c r="I120" s="222"/>
      <c r="J120" s="143" t="s">
        <v>545</v>
      </c>
      <c r="K120" s="144">
        <v>1</v>
      </c>
      <c r="L120" s="225"/>
      <c r="M120" s="225"/>
      <c r="N120" s="225">
        <f t="shared" ref="N120:N157" si="0">ROUND(L120*K120,2)</f>
        <v>0</v>
      </c>
      <c r="O120" s="225"/>
      <c r="P120" s="225"/>
      <c r="Q120" s="225"/>
      <c r="R120" s="145"/>
      <c r="T120" s="146" t="s">
        <v>5</v>
      </c>
      <c r="U120" s="43" t="s">
        <v>36</v>
      </c>
      <c r="V120" s="147">
        <v>0</v>
      </c>
      <c r="W120" s="147">
        <f t="shared" ref="W120:W157" si="1">V120*K120</f>
        <v>0</v>
      </c>
      <c r="X120" s="147">
        <v>0</v>
      </c>
      <c r="Y120" s="147">
        <f t="shared" ref="Y120:Y157" si="2">X120*K120</f>
        <v>0</v>
      </c>
      <c r="Z120" s="147">
        <v>0</v>
      </c>
      <c r="AA120" s="148">
        <f t="shared" ref="AA120:AA157" si="3">Z120*K120</f>
        <v>0</v>
      </c>
      <c r="AR120" s="21" t="s">
        <v>151</v>
      </c>
      <c r="AT120" s="21" t="s">
        <v>147</v>
      </c>
      <c r="AU120" s="21" t="s">
        <v>79</v>
      </c>
      <c r="AY120" s="21" t="s">
        <v>146</v>
      </c>
      <c r="BE120" s="149">
        <f t="shared" ref="BE120:BE157" si="4">IF(U120="základní",N120,0)</f>
        <v>0</v>
      </c>
      <c r="BF120" s="149">
        <f t="shared" ref="BF120:BF157" si="5">IF(U120="snížená",N120,0)</f>
        <v>0</v>
      </c>
      <c r="BG120" s="149">
        <f t="shared" ref="BG120:BG157" si="6">IF(U120="zákl. přenesená",N120,0)</f>
        <v>0</v>
      </c>
      <c r="BH120" s="149">
        <f t="shared" ref="BH120:BH157" si="7">IF(U120="sníž. přenesená",N120,0)</f>
        <v>0</v>
      </c>
      <c r="BI120" s="149">
        <f t="shared" ref="BI120:BI157" si="8">IF(U120="nulová",N120,0)</f>
        <v>0</v>
      </c>
      <c r="BJ120" s="21" t="s">
        <v>79</v>
      </c>
      <c r="BK120" s="149">
        <f t="shared" ref="BK120:BK157" si="9">ROUND(L120*K120,2)</f>
        <v>0</v>
      </c>
      <c r="BL120" s="21" t="s">
        <v>151</v>
      </c>
      <c r="BM120" s="21" t="s">
        <v>663</v>
      </c>
    </row>
    <row r="121" spans="2:65" s="1" customFormat="1" ht="16.5" customHeight="1">
      <c r="B121" s="140"/>
      <c r="C121" s="141" t="s">
        <v>114</v>
      </c>
      <c r="D121" s="141" t="s">
        <v>147</v>
      </c>
      <c r="E121" s="142" t="s">
        <v>664</v>
      </c>
      <c r="F121" s="222" t="s">
        <v>665</v>
      </c>
      <c r="G121" s="222"/>
      <c r="H121" s="222"/>
      <c r="I121" s="222"/>
      <c r="J121" s="143" t="s">
        <v>545</v>
      </c>
      <c r="K121" s="144">
        <v>1</v>
      </c>
      <c r="L121" s="225"/>
      <c r="M121" s="225"/>
      <c r="N121" s="225">
        <f t="shared" si="0"/>
        <v>0</v>
      </c>
      <c r="O121" s="225"/>
      <c r="P121" s="225"/>
      <c r="Q121" s="225"/>
      <c r="R121" s="145"/>
      <c r="T121" s="146" t="s">
        <v>5</v>
      </c>
      <c r="U121" s="43" t="s">
        <v>36</v>
      </c>
      <c r="V121" s="147">
        <v>0</v>
      </c>
      <c r="W121" s="147">
        <f t="shared" si="1"/>
        <v>0</v>
      </c>
      <c r="X121" s="147">
        <v>0</v>
      </c>
      <c r="Y121" s="147">
        <f t="shared" si="2"/>
        <v>0</v>
      </c>
      <c r="Z121" s="147">
        <v>0</v>
      </c>
      <c r="AA121" s="148">
        <f t="shared" si="3"/>
        <v>0</v>
      </c>
      <c r="AR121" s="21" t="s">
        <v>151</v>
      </c>
      <c r="AT121" s="21" t="s">
        <v>147</v>
      </c>
      <c r="AU121" s="21" t="s">
        <v>79</v>
      </c>
      <c r="AY121" s="21" t="s">
        <v>146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21" t="s">
        <v>79</v>
      </c>
      <c r="BK121" s="149">
        <f t="shared" si="9"/>
        <v>0</v>
      </c>
      <c r="BL121" s="21" t="s">
        <v>151</v>
      </c>
      <c r="BM121" s="21" t="s">
        <v>666</v>
      </c>
    </row>
    <row r="122" spans="2:65" s="1" customFormat="1" ht="16.5" customHeight="1">
      <c r="B122" s="140"/>
      <c r="C122" s="141" t="s">
        <v>161</v>
      </c>
      <c r="D122" s="141" t="s">
        <v>147</v>
      </c>
      <c r="E122" s="142" t="s">
        <v>667</v>
      </c>
      <c r="F122" s="222" t="s">
        <v>668</v>
      </c>
      <c r="G122" s="222"/>
      <c r="H122" s="222"/>
      <c r="I122" s="222"/>
      <c r="J122" s="143" t="s">
        <v>545</v>
      </c>
      <c r="K122" s="144">
        <v>1</v>
      </c>
      <c r="L122" s="225"/>
      <c r="M122" s="225"/>
      <c r="N122" s="225">
        <f t="shared" si="0"/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0</v>
      </c>
      <c r="W122" s="147">
        <f t="shared" si="1"/>
        <v>0</v>
      </c>
      <c r="X122" s="147">
        <v>0</v>
      </c>
      <c r="Y122" s="147">
        <f t="shared" si="2"/>
        <v>0</v>
      </c>
      <c r="Z122" s="147">
        <v>0</v>
      </c>
      <c r="AA122" s="148">
        <f t="shared" si="3"/>
        <v>0</v>
      </c>
      <c r="AR122" s="21" t="s">
        <v>151</v>
      </c>
      <c r="AT122" s="21" t="s">
        <v>147</v>
      </c>
      <c r="AU122" s="21" t="s">
        <v>79</v>
      </c>
      <c r="AY122" s="21" t="s">
        <v>146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21" t="s">
        <v>79</v>
      </c>
      <c r="BK122" s="149">
        <f t="shared" si="9"/>
        <v>0</v>
      </c>
      <c r="BL122" s="21" t="s">
        <v>151</v>
      </c>
      <c r="BM122" s="21" t="s">
        <v>669</v>
      </c>
    </row>
    <row r="123" spans="2:65" s="1" customFormat="1" ht="16.5" customHeight="1">
      <c r="B123" s="140"/>
      <c r="C123" s="141" t="s">
        <v>151</v>
      </c>
      <c r="D123" s="141" t="s">
        <v>147</v>
      </c>
      <c r="E123" s="142" t="s">
        <v>670</v>
      </c>
      <c r="F123" s="222" t="s">
        <v>671</v>
      </c>
      <c r="G123" s="222"/>
      <c r="H123" s="222"/>
      <c r="I123" s="222"/>
      <c r="J123" s="143" t="s">
        <v>545</v>
      </c>
      <c r="K123" s="144">
        <v>6</v>
      </c>
      <c r="L123" s="225"/>
      <c r="M123" s="225"/>
      <c r="N123" s="225">
        <f t="shared" si="0"/>
        <v>0</v>
      </c>
      <c r="O123" s="225"/>
      <c r="P123" s="225"/>
      <c r="Q123" s="225"/>
      <c r="R123" s="145"/>
      <c r="T123" s="146" t="s">
        <v>5</v>
      </c>
      <c r="U123" s="43" t="s">
        <v>36</v>
      </c>
      <c r="V123" s="147">
        <v>0</v>
      </c>
      <c r="W123" s="147">
        <f t="shared" si="1"/>
        <v>0</v>
      </c>
      <c r="X123" s="147">
        <v>0</v>
      </c>
      <c r="Y123" s="147">
        <f t="shared" si="2"/>
        <v>0</v>
      </c>
      <c r="Z123" s="147">
        <v>0</v>
      </c>
      <c r="AA123" s="148">
        <f t="shared" si="3"/>
        <v>0</v>
      </c>
      <c r="AR123" s="21" t="s">
        <v>151</v>
      </c>
      <c r="AT123" s="21" t="s">
        <v>147</v>
      </c>
      <c r="AU123" s="21" t="s">
        <v>79</v>
      </c>
      <c r="AY123" s="21" t="s">
        <v>146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21" t="s">
        <v>79</v>
      </c>
      <c r="BK123" s="149">
        <f t="shared" si="9"/>
        <v>0</v>
      </c>
      <c r="BL123" s="21" t="s">
        <v>151</v>
      </c>
      <c r="BM123" s="21" t="s">
        <v>672</v>
      </c>
    </row>
    <row r="124" spans="2:65" s="1" customFormat="1" ht="16.5" customHeight="1">
      <c r="B124" s="140"/>
      <c r="C124" s="141" t="s">
        <v>171</v>
      </c>
      <c r="D124" s="141" t="s">
        <v>147</v>
      </c>
      <c r="E124" s="142" t="s">
        <v>673</v>
      </c>
      <c r="F124" s="222" t="s">
        <v>674</v>
      </c>
      <c r="G124" s="222"/>
      <c r="H124" s="222"/>
      <c r="I124" s="222"/>
      <c r="J124" s="143" t="s">
        <v>545</v>
      </c>
      <c r="K124" s="144">
        <v>1</v>
      </c>
      <c r="L124" s="225"/>
      <c r="M124" s="225"/>
      <c r="N124" s="225">
        <f t="shared" si="0"/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 t="shared" si="1"/>
        <v>0</v>
      </c>
      <c r="X124" s="147">
        <v>0</v>
      </c>
      <c r="Y124" s="147">
        <f t="shared" si="2"/>
        <v>0</v>
      </c>
      <c r="Z124" s="147">
        <v>0</v>
      </c>
      <c r="AA124" s="148">
        <f t="shared" si="3"/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21" t="s">
        <v>79</v>
      </c>
      <c r="BK124" s="149">
        <f t="shared" si="9"/>
        <v>0</v>
      </c>
      <c r="BL124" s="21" t="s">
        <v>151</v>
      </c>
      <c r="BM124" s="21" t="s">
        <v>675</v>
      </c>
    </row>
    <row r="125" spans="2:65" s="1" customFormat="1" ht="16.5" customHeight="1">
      <c r="B125" s="140"/>
      <c r="C125" s="141" t="s">
        <v>177</v>
      </c>
      <c r="D125" s="141" t="s">
        <v>147</v>
      </c>
      <c r="E125" s="142" t="s">
        <v>676</v>
      </c>
      <c r="F125" s="222" t="s">
        <v>677</v>
      </c>
      <c r="G125" s="222"/>
      <c r="H125" s="222"/>
      <c r="I125" s="222"/>
      <c r="J125" s="143" t="s">
        <v>545</v>
      </c>
      <c r="K125" s="144">
        <v>2</v>
      </c>
      <c r="L125" s="225"/>
      <c r="M125" s="225"/>
      <c r="N125" s="225">
        <f t="shared" si="0"/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</v>
      </c>
      <c r="W125" s="147">
        <f t="shared" si="1"/>
        <v>0</v>
      </c>
      <c r="X125" s="147">
        <v>0</v>
      </c>
      <c r="Y125" s="147">
        <f t="shared" si="2"/>
        <v>0</v>
      </c>
      <c r="Z125" s="147">
        <v>0</v>
      </c>
      <c r="AA125" s="148">
        <f t="shared" si="3"/>
        <v>0</v>
      </c>
      <c r="AR125" s="21" t="s">
        <v>151</v>
      </c>
      <c r="AT125" s="21" t="s">
        <v>147</v>
      </c>
      <c r="AU125" s="21" t="s">
        <v>79</v>
      </c>
      <c r="AY125" s="21" t="s">
        <v>146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21" t="s">
        <v>79</v>
      </c>
      <c r="BK125" s="149">
        <f t="shared" si="9"/>
        <v>0</v>
      </c>
      <c r="BL125" s="21" t="s">
        <v>151</v>
      </c>
      <c r="BM125" s="21" t="s">
        <v>678</v>
      </c>
    </row>
    <row r="126" spans="2:65" s="1" customFormat="1" ht="25.5" customHeight="1">
      <c r="B126" s="140"/>
      <c r="C126" s="141" t="s">
        <v>182</v>
      </c>
      <c r="D126" s="141" t="s">
        <v>147</v>
      </c>
      <c r="E126" s="142" t="s">
        <v>679</v>
      </c>
      <c r="F126" s="222" t="s">
        <v>680</v>
      </c>
      <c r="G126" s="222"/>
      <c r="H126" s="222"/>
      <c r="I126" s="222"/>
      <c r="J126" s="143" t="s">
        <v>545</v>
      </c>
      <c r="K126" s="144">
        <v>3</v>
      </c>
      <c r="L126" s="225"/>
      <c r="M126" s="225"/>
      <c r="N126" s="225">
        <f t="shared" si="0"/>
        <v>0</v>
      </c>
      <c r="O126" s="225"/>
      <c r="P126" s="225"/>
      <c r="Q126" s="225"/>
      <c r="R126" s="145"/>
      <c r="T126" s="146" t="s">
        <v>5</v>
      </c>
      <c r="U126" s="43" t="s">
        <v>36</v>
      </c>
      <c r="V126" s="147">
        <v>0</v>
      </c>
      <c r="W126" s="147">
        <f t="shared" si="1"/>
        <v>0</v>
      </c>
      <c r="X126" s="147">
        <v>0</v>
      </c>
      <c r="Y126" s="147">
        <f t="shared" si="2"/>
        <v>0</v>
      </c>
      <c r="Z126" s="147">
        <v>0</v>
      </c>
      <c r="AA126" s="148">
        <f t="shared" si="3"/>
        <v>0</v>
      </c>
      <c r="AR126" s="21" t="s">
        <v>151</v>
      </c>
      <c r="AT126" s="21" t="s">
        <v>147</v>
      </c>
      <c r="AU126" s="21" t="s">
        <v>79</v>
      </c>
      <c r="AY126" s="21" t="s">
        <v>146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21" t="s">
        <v>79</v>
      </c>
      <c r="BK126" s="149">
        <f t="shared" si="9"/>
        <v>0</v>
      </c>
      <c r="BL126" s="21" t="s">
        <v>151</v>
      </c>
      <c r="BM126" s="21" t="s">
        <v>681</v>
      </c>
    </row>
    <row r="127" spans="2:65" s="1" customFormat="1" ht="16.5" customHeight="1">
      <c r="B127" s="140"/>
      <c r="C127" s="141" t="s">
        <v>188</v>
      </c>
      <c r="D127" s="141" t="s">
        <v>147</v>
      </c>
      <c r="E127" s="142" t="s">
        <v>682</v>
      </c>
      <c r="F127" s="222" t="s">
        <v>683</v>
      </c>
      <c r="G127" s="222"/>
      <c r="H127" s="222"/>
      <c r="I127" s="222"/>
      <c r="J127" s="143" t="s">
        <v>545</v>
      </c>
      <c r="K127" s="144">
        <v>1</v>
      </c>
      <c r="L127" s="225"/>
      <c r="M127" s="225"/>
      <c r="N127" s="225">
        <f t="shared" si="0"/>
        <v>0</v>
      </c>
      <c r="O127" s="225"/>
      <c r="P127" s="225"/>
      <c r="Q127" s="225"/>
      <c r="R127" s="145"/>
      <c r="T127" s="146" t="s">
        <v>5</v>
      </c>
      <c r="U127" s="43" t="s">
        <v>36</v>
      </c>
      <c r="V127" s="147">
        <v>0</v>
      </c>
      <c r="W127" s="147">
        <f t="shared" si="1"/>
        <v>0</v>
      </c>
      <c r="X127" s="147">
        <v>0</v>
      </c>
      <c r="Y127" s="147">
        <f t="shared" si="2"/>
        <v>0</v>
      </c>
      <c r="Z127" s="147">
        <v>0</v>
      </c>
      <c r="AA127" s="148">
        <f t="shared" si="3"/>
        <v>0</v>
      </c>
      <c r="AR127" s="21" t="s">
        <v>151</v>
      </c>
      <c r="AT127" s="21" t="s">
        <v>147</v>
      </c>
      <c r="AU127" s="21" t="s">
        <v>79</v>
      </c>
      <c r="AY127" s="21" t="s">
        <v>146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21" t="s">
        <v>79</v>
      </c>
      <c r="BK127" s="149">
        <f t="shared" si="9"/>
        <v>0</v>
      </c>
      <c r="BL127" s="21" t="s">
        <v>151</v>
      </c>
      <c r="BM127" s="21" t="s">
        <v>684</v>
      </c>
    </row>
    <row r="128" spans="2:65" s="1" customFormat="1" ht="16.5" customHeight="1">
      <c r="B128" s="140"/>
      <c r="C128" s="141" t="s">
        <v>192</v>
      </c>
      <c r="D128" s="141" t="s">
        <v>147</v>
      </c>
      <c r="E128" s="142" t="s">
        <v>685</v>
      </c>
      <c r="F128" s="222" t="s">
        <v>686</v>
      </c>
      <c r="G128" s="222"/>
      <c r="H128" s="222"/>
      <c r="I128" s="222"/>
      <c r="J128" s="143" t="s">
        <v>545</v>
      </c>
      <c r="K128" s="144">
        <v>1</v>
      </c>
      <c r="L128" s="225"/>
      <c r="M128" s="225"/>
      <c r="N128" s="225">
        <f t="shared" si="0"/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</v>
      </c>
      <c r="W128" s="147">
        <f t="shared" si="1"/>
        <v>0</v>
      </c>
      <c r="X128" s="147">
        <v>0</v>
      </c>
      <c r="Y128" s="147">
        <f t="shared" si="2"/>
        <v>0</v>
      </c>
      <c r="Z128" s="147">
        <v>0</v>
      </c>
      <c r="AA128" s="148">
        <f t="shared" si="3"/>
        <v>0</v>
      </c>
      <c r="AR128" s="21" t="s">
        <v>151</v>
      </c>
      <c r="AT128" s="21" t="s">
        <v>147</v>
      </c>
      <c r="AU128" s="21" t="s">
        <v>79</v>
      </c>
      <c r="AY128" s="21" t="s">
        <v>146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21" t="s">
        <v>79</v>
      </c>
      <c r="BK128" s="149">
        <f t="shared" si="9"/>
        <v>0</v>
      </c>
      <c r="BL128" s="21" t="s">
        <v>151</v>
      </c>
      <c r="BM128" s="21" t="s">
        <v>687</v>
      </c>
    </row>
    <row r="129" spans="2:65" s="1" customFormat="1" ht="16.5" customHeight="1">
      <c r="B129" s="140"/>
      <c r="C129" s="141" t="s">
        <v>197</v>
      </c>
      <c r="D129" s="141" t="s">
        <v>147</v>
      </c>
      <c r="E129" s="142" t="s">
        <v>688</v>
      </c>
      <c r="F129" s="222" t="s">
        <v>689</v>
      </c>
      <c r="G129" s="222"/>
      <c r="H129" s="222"/>
      <c r="I129" s="222"/>
      <c r="J129" s="143" t="s">
        <v>545</v>
      </c>
      <c r="K129" s="144">
        <v>2</v>
      </c>
      <c r="L129" s="225"/>
      <c r="M129" s="225"/>
      <c r="N129" s="225">
        <f t="shared" si="0"/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0</v>
      </c>
      <c r="W129" s="147">
        <f t="shared" si="1"/>
        <v>0</v>
      </c>
      <c r="X129" s="147">
        <v>0</v>
      </c>
      <c r="Y129" s="147">
        <f t="shared" si="2"/>
        <v>0</v>
      </c>
      <c r="Z129" s="147">
        <v>0</v>
      </c>
      <c r="AA129" s="148">
        <f t="shared" si="3"/>
        <v>0</v>
      </c>
      <c r="AR129" s="21" t="s">
        <v>151</v>
      </c>
      <c r="AT129" s="21" t="s">
        <v>147</v>
      </c>
      <c r="AU129" s="21" t="s">
        <v>79</v>
      </c>
      <c r="AY129" s="21" t="s">
        <v>146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21" t="s">
        <v>79</v>
      </c>
      <c r="BK129" s="149">
        <f t="shared" si="9"/>
        <v>0</v>
      </c>
      <c r="BL129" s="21" t="s">
        <v>151</v>
      </c>
      <c r="BM129" s="21" t="s">
        <v>690</v>
      </c>
    </row>
    <row r="130" spans="2:65" s="1" customFormat="1" ht="16.5" customHeight="1">
      <c r="B130" s="140"/>
      <c r="C130" s="141" t="s">
        <v>202</v>
      </c>
      <c r="D130" s="141" t="s">
        <v>147</v>
      </c>
      <c r="E130" s="142" t="s">
        <v>691</v>
      </c>
      <c r="F130" s="222" t="s">
        <v>692</v>
      </c>
      <c r="G130" s="222"/>
      <c r="H130" s="222"/>
      <c r="I130" s="222"/>
      <c r="J130" s="143" t="s">
        <v>545</v>
      </c>
      <c r="K130" s="144">
        <v>3</v>
      </c>
      <c r="L130" s="225"/>
      <c r="M130" s="225"/>
      <c r="N130" s="225">
        <f t="shared" si="0"/>
        <v>0</v>
      </c>
      <c r="O130" s="225"/>
      <c r="P130" s="225"/>
      <c r="Q130" s="225"/>
      <c r="R130" s="145"/>
      <c r="T130" s="146" t="s">
        <v>5</v>
      </c>
      <c r="U130" s="43" t="s">
        <v>36</v>
      </c>
      <c r="V130" s="147">
        <v>0</v>
      </c>
      <c r="W130" s="147">
        <f t="shared" si="1"/>
        <v>0</v>
      </c>
      <c r="X130" s="147">
        <v>0</v>
      </c>
      <c r="Y130" s="147">
        <f t="shared" si="2"/>
        <v>0</v>
      </c>
      <c r="Z130" s="147">
        <v>0</v>
      </c>
      <c r="AA130" s="148">
        <f t="shared" si="3"/>
        <v>0</v>
      </c>
      <c r="AR130" s="21" t="s">
        <v>151</v>
      </c>
      <c r="AT130" s="21" t="s">
        <v>147</v>
      </c>
      <c r="AU130" s="21" t="s">
        <v>79</v>
      </c>
      <c r="AY130" s="21" t="s">
        <v>146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21" t="s">
        <v>79</v>
      </c>
      <c r="BK130" s="149">
        <f t="shared" si="9"/>
        <v>0</v>
      </c>
      <c r="BL130" s="21" t="s">
        <v>151</v>
      </c>
      <c r="BM130" s="21" t="s">
        <v>693</v>
      </c>
    </row>
    <row r="131" spans="2:65" s="1" customFormat="1" ht="16.5" customHeight="1">
      <c r="B131" s="140"/>
      <c r="C131" s="141" t="s">
        <v>209</v>
      </c>
      <c r="D131" s="141" t="s">
        <v>147</v>
      </c>
      <c r="E131" s="142" t="s">
        <v>694</v>
      </c>
      <c r="F131" s="222" t="s">
        <v>695</v>
      </c>
      <c r="G131" s="222"/>
      <c r="H131" s="222"/>
      <c r="I131" s="222"/>
      <c r="J131" s="143" t="s">
        <v>545</v>
      </c>
      <c r="K131" s="144">
        <v>1</v>
      </c>
      <c r="L131" s="225"/>
      <c r="M131" s="225"/>
      <c r="N131" s="225">
        <f t="shared" si="0"/>
        <v>0</v>
      </c>
      <c r="O131" s="225"/>
      <c r="P131" s="225"/>
      <c r="Q131" s="225"/>
      <c r="R131" s="145"/>
      <c r="T131" s="146" t="s">
        <v>5</v>
      </c>
      <c r="U131" s="43" t="s">
        <v>36</v>
      </c>
      <c r="V131" s="147">
        <v>0</v>
      </c>
      <c r="W131" s="147">
        <f t="shared" si="1"/>
        <v>0</v>
      </c>
      <c r="X131" s="147">
        <v>0</v>
      </c>
      <c r="Y131" s="147">
        <f t="shared" si="2"/>
        <v>0</v>
      </c>
      <c r="Z131" s="147">
        <v>0</v>
      </c>
      <c r="AA131" s="148">
        <f t="shared" si="3"/>
        <v>0</v>
      </c>
      <c r="AR131" s="21" t="s">
        <v>151</v>
      </c>
      <c r="AT131" s="21" t="s">
        <v>147</v>
      </c>
      <c r="AU131" s="21" t="s">
        <v>79</v>
      </c>
      <c r="AY131" s="21" t="s">
        <v>146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21" t="s">
        <v>79</v>
      </c>
      <c r="BK131" s="149">
        <f t="shared" si="9"/>
        <v>0</v>
      </c>
      <c r="BL131" s="21" t="s">
        <v>151</v>
      </c>
      <c r="BM131" s="21" t="s">
        <v>696</v>
      </c>
    </row>
    <row r="132" spans="2:65" s="1" customFormat="1" ht="16.5" customHeight="1">
      <c r="B132" s="140"/>
      <c r="C132" s="141" t="s">
        <v>214</v>
      </c>
      <c r="D132" s="141" t="s">
        <v>147</v>
      </c>
      <c r="E132" s="142" t="s">
        <v>697</v>
      </c>
      <c r="F132" s="222" t="s">
        <v>698</v>
      </c>
      <c r="G132" s="222"/>
      <c r="H132" s="222"/>
      <c r="I132" s="222"/>
      <c r="J132" s="143" t="s">
        <v>545</v>
      </c>
      <c r="K132" s="144">
        <v>50</v>
      </c>
      <c r="L132" s="225"/>
      <c r="M132" s="225"/>
      <c r="N132" s="225">
        <f t="shared" si="0"/>
        <v>0</v>
      </c>
      <c r="O132" s="225"/>
      <c r="P132" s="225"/>
      <c r="Q132" s="225"/>
      <c r="R132" s="145"/>
      <c r="T132" s="146" t="s">
        <v>5</v>
      </c>
      <c r="U132" s="43" t="s">
        <v>36</v>
      </c>
      <c r="V132" s="147">
        <v>0</v>
      </c>
      <c r="W132" s="147">
        <f t="shared" si="1"/>
        <v>0</v>
      </c>
      <c r="X132" s="147">
        <v>0</v>
      </c>
      <c r="Y132" s="147">
        <f t="shared" si="2"/>
        <v>0</v>
      </c>
      <c r="Z132" s="147">
        <v>0</v>
      </c>
      <c r="AA132" s="148">
        <f t="shared" si="3"/>
        <v>0</v>
      </c>
      <c r="AR132" s="21" t="s">
        <v>151</v>
      </c>
      <c r="AT132" s="21" t="s">
        <v>147</v>
      </c>
      <c r="AU132" s="21" t="s">
        <v>79</v>
      </c>
      <c r="AY132" s="21" t="s">
        <v>146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21" t="s">
        <v>79</v>
      </c>
      <c r="BK132" s="149">
        <f t="shared" si="9"/>
        <v>0</v>
      </c>
      <c r="BL132" s="21" t="s">
        <v>151</v>
      </c>
      <c r="BM132" s="21" t="s">
        <v>699</v>
      </c>
    </row>
    <row r="133" spans="2:65" s="1" customFormat="1" ht="16.5" customHeight="1">
      <c r="B133" s="140"/>
      <c r="C133" s="141" t="s">
        <v>220</v>
      </c>
      <c r="D133" s="141" t="s">
        <v>147</v>
      </c>
      <c r="E133" s="142" t="s">
        <v>700</v>
      </c>
      <c r="F133" s="222" t="s">
        <v>701</v>
      </c>
      <c r="G133" s="222"/>
      <c r="H133" s="222"/>
      <c r="I133" s="222"/>
      <c r="J133" s="143" t="s">
        <v>545</v>
      </c>
      <c r="K133" s="144">
        <v>2</v>
      </c>
      <c r="L133" s="225"/>
      <c r="M133" s="225"/>
      <c r="N133" s="225">
        <f t="shared" si="0"/>
        <v>0</v>
      </c>
      <c r="O133" s="225"/>
      <c r="P133" s="225"/>
      <c r="Q133" s="225"/>
      <c r="R133" s="145"/>
      <c r="T133" s="146" t="s">
        <v>5</v>
      </c>
      <c r="U133" s="43" t="s">
        <v>36</v>
      </c>
      <c r="V133" s="147">
        <v>0</v>
      </c>
      <c r="W133" s="147">
        <f t="shared" si="1"/>
        <v>0</v>
      </c>
      <c r="X133" s="147">
        <v>0</v>
      </c>
      <c r="Y133" s="147">
        <f t="shared" si="2"/>
        <v>0</v>
      </c>
      <c r="Z133" s="147">
        <v>0</v>
      </c>
      <c r="AA133" s="148">
        <f t="shared" si="3"/>
        <v>0</v>
      </c>
      <c r="AR133" s="21" t="s">
        <v>151</v>
      </c>
      <c r="AT133" s="21" t="s">
        <v>147</v>
      </c>
      <c r="AU133" s="21" t="s">
        <v>79</v>
      </c>
      <c r="AY133" s="21" t="s">
        <v>146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21" t="s">
        <v>79</v>
      </c>
      <c r="BK133" s="149">
        <f t="shared" si="9"/>
        <v>0</v>
      </c>
      <c r="BL133" s="21" t="s">
        <v>151</v>
      </c>
      <c r="BM133" s="21" t="s">
        <v>702</v>
      </c>
    </row>
    <row r="134" spans="2:65" s="1" customFormat="1" ht="16.5" customHeight="1">
      <c r="B134" s="140"/>
      <c r="C134" s="141" t="s">
        <v>11</v>
      </c>
      <c r="D134" s="141" t="s">
        <v>147</v>
      </c>
      <c r="E134" s="142" t="s">
        <v>703</v>
      </c>
      <c r="F134" s="222" t="s">
        <v>704</v>
      </c>
      <c r="G134" s="222"/>
      <c r="H134" s="222"/>
      <c r="I134" s="222"/>
      <c r="J134" s="143" t="s">
        <v>545</v>
      </c>
      <c r="K134" s="144">
        <v>2</v>
      </c>
      <c r="L134" s="225"/>
      <c r="M134" s="225"/>
      <c r="N134" s="225">
        <f t="shared" si="0"/>
        <v>0</v>
      </c>
      <c r="O134" s="225"/>
      <c r="P134" s="225"/>
      <c r="Q134" s="225"/>
      <c r="R134" s="145"/>
      <c r="T134" s="146" t="s">
        <v>5</v>
      </c>
      <c r="U134" s="43" t="s">
        <v>36</v>
      </c>
      <c r="V134" s="147">
        <v>0</v>
      </c>
      <c r="W134" s="147">
        <f t="shared" si="1"/>
        <v>0</v>
      </c>
      <c r="X134" s="147">
        <v>0</v>
      </c>
      <c r="Y134" s="147">
        <f t="shared" si="2"/>
        <v>0</v>
      </c>
      <c r="Z134" s="147">
        <v>0</v>
      </c>
      <c r="AA134" s="148">
        <f t="shared" si="3"/>
        <v>0</v>
      </c>
      <c r="AR134" s="21" t="s">
        <v>151</v>
      </c>
      <c r="AT134" s="21" t="s">
        <v>147</v>
      </c>
      <c r="AU134" s="21" t="s">
        <v>79</v>
      </c>
      <c r="AY134" s="21" t="s">
        <v>146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21" t="s">
        <v>79</v>
      </c>
      <c r="BK134" s="149">
        <f t="shared" si="9"/>
        <v>0</v>
      </c>
      <c r="BL134" s="21" t="s">
        <v>151</v>
      </c>
      <c r="BM134" s="21" t="s">
        <v>705</v>
      </c>
    </row>
    <row r="135" spans="2:65" s="1" customFormat="1" ht="16.5" customHeight="1">
      <c r="B135" s="140"/>
      <c r="C135" s="141" t="s">
        <v>229</v>
      </c>
      <c r="D135" s="141" t="s">
        <v>147</v>
      </c>
      <c r="E135" s="142" t="s">
        <v>706</v>
      </c>
      <c r="F135" s="222" t="s">
        <v>707</v>
      </c>
      <c r="G135" s="222"/>
      <c r="H135" s="222"/>
      <c r="I135" s="222"/>
      <c r="J135" s="143" t="s">
        <v>545</v>
      </c>
      <c r="K135" s="144">
        <v>1</v>
      </c>
      <c r="L135" s="225"/>
      <c r="M135" s="225"/>
      <c r="N135" s="225">
        <f t="shared" si="0"/>
        <v>0</v>
      </c>
      <c r="O135" s="225"/>
      <c r="P135" s="225"/>
      <c r="Q135" s="225"/>
      <c r="R135" s="145"/>
      <c r="T135" s="146" t="s">
        <v>5</v>
      </c>
      <c r="U135" s="43" t="s">
        <v>36</v>
      </c>
      <c r="V135" s="147">
        <v>0</v>
      </c>
      <c r="W135" s="147">
        <f t="shared" si="1"/>
        <v>0</v>
      </c>
      <c r="X135" s="147">
        <v>0</v>
      </c>
      <c r="Y135" s="147">
        <f t="shared" si="2"/>
        <v>0</v>
      </c>
      <c r="Z135" s="147">
        <v>0</v>
      </c>
      <c r="AA135" s="148">
        <f t="shared" si="3"/>
        <v>0</v>
      </c>
      <c r="AR135" s="21" t="s">
        <v>151</v>
      </c>
      <c r="AT135" s="21" t="s">
        <v>147</v>
      </c>
      <c r="AU135" s="21" t="s">
        <v>79</v>
      </c>
      <c r="AY135" s="21" t="s">
        <v>146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21" t="s">
        <v>79</v>
      </c>
      <c r="BK135" s="149">
        <f t="shared" si="9"/>
        <v>0</v>
      </c>
      <c r="BL135" s="21" t="s">
        <v>151</v>
      </c>
      <c r="BM135" s="21" t="s">
        <v>708</v>
      </c>
    </row>
    <row r="136" spans="2:65" s="1" customFormat="1" ht="16.5" customHeight="1">
      <c r="B136" s="140"/>
      <c r="C136" s="141" t="s">
        <v>235</v>
      </c>
      <c r="D136" s="141" t="s">
        <v>147</v>
      </c>
      <c r="E136" s="142" t="s">
        <v>709</v>
      </c>
      <c r="F136" s="222" t="s">
        <v>710</v>
      </c>
      <c r="G136" s="222"/>
      <c r="H136" s="222"/>
      <c r="I136" s="222"/>
      <c r="J136" s="143" t="s">
        <v>545</v>
      </c>
      <c r="K136" s="144">
        <v>1</v>
      </c>
      <c r="L136" s="225"/>
      <c r="M136" s="225"/>
      <c r="N136" s="225">
        <f t="shared" si="0"/>
        <v>0</v>
      </c>
      <c r="O136" s="225"/>
      <c r="P136" s="225"/>
      <c r="Q136" s="225"/>
      <c r="R136" s="145"/>
      <c r="T136" s="146" t="s">
        <v>5</v>
      </c>
      <c r="U136" s="43" t="s">
        <v>36</v>
      </c>
      <c r="V136" s="147">
        <v>0</v>
      </c>
      <c r="W136" s="147">
        <f t="shared" si="1"/>
        <v>0</v>
      </c>
      <c r="X136" s="147">
        <v>0</v>
      </c>
      <c r="Y136" s="147">
        <f t="shared" si="2"/>
        <v>0</v>
      </c>
      <c r="Z136" s="147">
        <v>0</v>
      </c>
      <c r="AA136" s="148">
        <f t="shared" si="3"/>
        <v>0</v>
      </c>
      <c r="AR136" s="21" t="s">
        <v>151</v>
      </c>
      <c r="AT136" s="21" t="s">
        <v>147</v>
      </c>
      <c r="AU136" s="21" t="s">
        <v>79</v>
      </c>
      <c r="AY136" s="21" t="s">
        <v>146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21" t="s">
        <v>79</v>
      </c>
      <c r="BK136" s="149">
        <f t="shared" si="9"/>
        <v>0</v>
      </c>
      <c r="BL136" s="21" t="s">
        <v>151</v>
      </c>
      <c r="BM136" s="21" t="s">
        <v>711</v>
      </c>
    </row>
    <row r="137" spans="2:65" s="1" customFormat="1" ht="25.5" customHeight="1">
      <c r="B137" s="140"/>
      <c r="C137" s="141" t="s">
        <v>240</v>
      </c>
      <c r="D137" s="141" t="s">
        <v>147</v>
      </c>
      <c r="E137" s="142" t="s">
        <v>712</v>
      </c>
      <c r="F137" s="222" t="s">
        <v>713</v>
      </c>
      <c r="G137" s="222"/>
      <c r="H137" s="222"/>
      <c r="I137" s="222"/>
      <c r="J137" s="143" t="s">
        <v>545</v>
      </c>
      <c r="K137" s="144">
        <v>2</v>
      </c>
      <c r="L137" s="225"/>
      <c r="M137" s="225"/>
      <c r="N137" s="225">
        <f t="shared" si="0"/>
        <v>0</v>
      </c>
      <c r="O137" s="225"/>
      <c r="P137" s="225"/>
      <c r="Q137" s="225"/>
      <c r="R137" s="145"/>
      <c r="T137" s="146" t="s">
        <v>5</v>
      </c>
      <c r="U137" s="43" t="s">
        <v>36</v>
      </c>
      <c r="V137" s="147">
        <v>0</v>
      </c>
      <c r="W137" s="147">
        <f t="shared" si="1"/>
        <v>0</v>
      </c>
      <c r="X137" s="147">
        <v>0</v>
      </c>
      <c r="Y137" s="147">
        <f t="shared" si="2"/>
        <v>0</v>
      </c>
      <c r="Z137" s="147">
        <v>0</v>
      </c>
      <c r="AA137" s="148">
        <f t="shared" si="3"/>
        <v>0</v>
      </c>
      <c r="AR137" s="21" t="s">
        <v>151</v>
      </c>
      <c r="AT137" s="21" t="s">
        <v>147</v>
      </c>
      <c r="AU137" s="21" t="s">
        <v>79</v>
      </c>
      <c r="AY137" s="21" t="s">
        <v>146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21" t="s">
        <v>79</v>
      </c>
      <c r="BK137" s="149">
        <f t="shared" si="9"/>
        <v>0</v>
      </c>
      <c r="BL137" s="21" t="s">
        <v>151</v>
      </c>
      <c r="BM137" s="21" t="s">
        <v>714</v>
      </c>
    </row>
    <row r="138" spans="2:65" s="1" customFormat="1" ht="25.5" customHeight="1">
      <c r="B138" s="140"/>
      <c r="C138" s="141" t="s">
        <v>244</v>
      </c>
      <c r="D138" s="141" t="s">
        <v>147</v>
      </c>
      <c r="E138" s="142" t="s">
        <v>715</v>
      </c>
      <c r="F138" s="222" t="s">
        <v>716</v>
      </c>
      <c r="G138" s="222"/>
      <c r="H138" s="222"/>
      <c r="I138" s="222"/>
      <c r="J138" s="143" t="s">
        <v>545</v>
      </c>
      <c r="K138" s="144">
        <v>1</v>
      </c>
      <c r="L138" s="225"/>
      <c r="M138" s="225"/>
      <c r="N138" s="225">
        <f t="shared" si="0"/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0</v>
      </c>
      <c r="W138" s="147">
        <f t="shared" si="1"/>
        <v>0</v>
      </c>
      <c r="X138" s="147">
        <v>0</v>
      </c>
      <c r="Y138" s="147">
        <f t="shared" si="2"/>
        <v>0</v>
      </c>
      <c r="Z138" s="147">
        <v>0</v>
      </c>
      <c r="AA138" s="148">
        <f t="shared" si="3"/>
        <v>0</v>
      </c>
      <c r="AR138" s="21" t="s">
        <v>151</v>
      </c>
      <c r="AT138" s="21" t="s">
        <v>147</v>
      </c>
      <c r="AU138" s="21" t="s">
        <v>79</v>
      </c>
      <c r="AY138" s="21" t="s">
        <v>146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21" t="s">
        <v>79</v>
      </c>
      <c r="BK138" s="149">
        <f t="shared" si="9"/>
        <v>0</v>
      </c>
      <c r="BL138" s="21" t="s">
        <v>151</v>
      </c>
      <c r="BM138" s="21" t="s">
        <v>717</v>
      </c>
    </row>
    <row r="139" spans="2:65" s="1" customFormat="1" ht="25.5" customHeight="1">
      <c r="B139" s="140"/>
      <c r="C139" s="141" t="s">
        <v>249</v>
      </c>
      <c r="D139" s="141" t="s">
        <v>147</v>
      </c>
      <c r="E139" s="142" t="s">
        <v>718</v>
      </c>
      <c r="F139" s="222" t="s">
        <v>719</v>
      </c>
      <c r="G139" s="222"/>
      <c r="H139" s="222"/>
      <c r="I139" s="222"/>
      <c r="J139" s="143" t="s">
        <v>545</v>
      </c>
      <c r="K139" s="144">
        <v>1</v>
      </c>
      <c r="L139" s="225"/>
      <c r="M139" s="225"/>
      <c r="N139" s="225">
        <f t="shared" si="0"/>
        <v>0</v>
      </c>
      <c r="O139" s="225"/>
      <c r="P139" s="225"/>
      <c r="Q139" s="225"/>
      <c r="R139" s="145"/>
      <c r="T139" s="146" t="s">
        <v>5</v>
      </c>
      <c r="U139" s="43" t="s">
        <v>36</v>
      </c>
      <c r="V139" s="147">
        <v>0</v>
      </c>
      <c r="W139" s="147">
        <f t="shared" si="1"/>
        <v>0</v>
      </c>
      <c r="X139" s="147">
        <v>0</v>
      </c>
      <c r="Y139" s="147">
        <f t="shared" si="2"/>
        <v>0</v>
      </c>
      <c r="Z139" s="147">
        <v>0</v>
      </c>
      <c r="AA139" s="148">
        <f t="shared" si="3"/>
        <v>0</v>
      </c>
      <c r="AR139" s="21" t="s">
        <v>151</v>
      </c>
      <c r="AT139" s="21" t="s">
        <v>147</v>
      </c>
      <c r="AU139" s="21" t="s">
        <v>79</v>
      </c>
      <c r="AY139" s="21" t="s">
        <v>146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21" t="s">
        <v>79</v>
      </c>
      <c r="BK139" s="149">
        <f t="shared" si="9"/>
        <v>0</v>
      </c>
      <c r="BL139" s="21" t="s">
        <v>151</v>
      </c>
      <c r="BM139" s="21" t="s">
        <v>720</v>
      </c>
    </row>
    <row r="140" spans="2:65" s="1" customFormat="1" ht="16.5" customHeight="1">
      <c r="B140" s="140"/>
      <c r="C140" s="141" t="s">
        <v>10</v>
      </c>
      <c r="D140" s="141" t="s">
        <v>147</v>
      </c>
      <c r="E140" s="142" t="s">
        <v>721</v>
      </c>
      <c r="F140" s="222" t="s">
        <v>722</v>
      </c>
      <c r="G140" s="222"/>
      <c r="H140" s="222"/>
      <c r="I140" s="222"/>
      <c r="J140" s="143" t="s">
        <v>545</v>
      </c>
      <c r="K140" s="144">
        <v>2</v>
      </c>
      <c r="L140" s="225"/>
      <c r="M140" s="225"/>
      <c r="N140" s="225">
        <f t="shared" si="0"/>
        <v>0</v>
      </c>
      <c r="O140" s="225"/>
      <c r="P140" s="225"/>
      <c r="Q140" s="225"/>
      <c r="R140" s="145"/>
      <c r="T140" s="146" t="s">
        <v>5</v>
      </c>
      <c r="U140" s="43" t="s">
        <v>36</v>
      </c>
      <c r="V140" s="147">
        <v>0</v>
      </c>
      <c r="W140" s="147">
        <f t="shared" si="1"/>
        <v>0</v>
      </c>
      <c r="X140" s="147">
        <v>0</v>
      </c>
      <c r="Y140" s="147">
        <f t="shared" si="2"/>
        <v>0</v>
      </c>
      <c r="Z140" s="147">
        <v>0</v>
      </c>
      <c r="AA140" s="148">
        <f t="shared" si="3"/>
        <v>0</v>
      </c>
      <c r="AR140" s="21" t="s">
        <v>151</v>
      </c>
      <c r="AT140" s="21" t="s">
        <v>147</v>
      </c>
      <c r="AU140" s="21" t="s">
        <v>79</v>
      </c>
      <c r="AY140" s="21" t="s">
        <v>146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21" t="s">
        <v>79</v>
      </c>
      <c r="BK140" s="149">
        <f t="shared" si="9"/>
        <v>0</v>
      </c>
      <c r="BL140" s="21" t="s">
        <v>151</v>
      </c>
      <c r="BM140" s="21" t="s">
        <v>723</v>
      </c>
    </row>
    <row r="141" spans="2:65" s="1" customFormat="1" ht="16.5" customHeight="1">
      <c r="B141" s="140"/>
      <c r="C141" s="141" t="s">
        <v>256</v>
      </c>
      <c r="D141" s="141" t="s">
        <v>147</v>
      </c>
      <c r="E141" s="142" t="s">
        <v>724</v>
      </c>
      <c r="F141" s="222" t="s">
        <v>725</v>
      </c>
      <c r="G141" s="222"/>
      <c r="H141" s="222"/>
      <c r="I141" s="222"/>
      <c r="J141" s="143" t="s">
        <v>545</v>
      </c>
      <c r="K141" s="144">
        <v>1</v>
      </c>
      <c r="L141" s="225"/>
      <c r="M141" s="225"/>
      <c r="N141" s="225">
        <f t="shared" si="0"/>
        <v>0</v>
      </c>
      <c r="O141" s="225"/>
      <c r="P141" s="225"/>
      <c r="Q141" s="225"/>
      <c r="R141" s="145"/>
      <c r="T141" s="146" t="s">
        <v>5</v>
      </c>
      <c r="U141" s="43" t="s">
        <v>36</v>
      </c>
      <c r="V141" s="147">
        <v>0</v>
      </c>
      <c r="W141" s="147">
        <f t="shared" si="1"/>
        <v>0</v>
      </c>
      <c r="X141" s="147">
        <v>0</v>
      </c>
      <c r="Y141" s="147">
        <f t="shared" si="2"/>
        <v>0</v>
      </c>
      <c r="Z141" s="147">
        <v>0</v>
      </c>
      <c r="AA141" s="148">
        <f t="shared" si="3"/>
        <v>0</v>
      </c>
      <c r="AR141" s="21" t="s">
        <v>151</v>
      </c>
      <c r="AT141" s="21" t="s">
        <v>147</v>
      </c>
      <c r="AU141" s="21" t="s">
        <v>79</v>
      </c>
      <c r="AY141" s="21" t="s">
        <v>146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21" t="s">
        <v>79</v>
      </c>
      <c r="BK141" s="149">
        <f t="shared" si="9"/>
        <v>0</v>
      </c>
      <c r="BL141" s="21" t="s">
        <v>151</v>
      </c>
      <c r="BM141" s="21" t="s">
        <v>726</v>
      </c>
    </row>
    <row r="142" spans="2:65" s="1" customFormat="1" ht="25.5" customHeight="1">
      <c r="B142" s="140"/>
      <c r="C142" s="141" t="s">
        <v>261</v>
      </c>
      <c r="D142" s="141" t="s">
        <v>147</v>
      </c>
      <c r="E142" s="142" t="s">
        <v>727</v>
      </c>
      <c r="F142" s="222" t="s">
        <v>728</v>
      </c>
      <c r="G142" s="222"/>
      <c r="H142" s="222"/>
      <c r="I142" s="222"/>
      <c r="J142" s="143" t="s">
        <v>545</v>
      </c>
      <c r="K142" s="144">
        <v>1</v>
      </c>
      <c r="L142" s="225"/>
      <c r="M142" s="225"/>
      <c r="N142" s="225">
        <f t="shared" si="0"/>
        <v>0</v>
      </c>
      <c r="O142" s="225"/>
      <c r="P142" s="225"/>
      <c r="Q142" s="225"/>
      <c r="R142" s="145"/>
      <c r="T142" s="146" t="s">
        <v>5</v>
      </c>
      <c r="U142" s="43" t="s">
        <v>36</v>
      </c>
      <c r="V142" s="147">
        <v>0</v>
      </c>
      <c r="W142" s="147">
        <f t="shared" si="1"/>
        <v>0</v>
      </c>
      <c r="X142" s="147">
        <v>0</v>
      </c>
      <c r="Y142" s="147">
        <f t="shared" si="2"/>
        <v>0</v>
      </c>
      <c r="Z142" s="147">
        <v>0</v>
      </c>
      <c r="AA142" s="148">
        <f t="shared" si="3"/>
        <v>0</v>
      </c>
      <c r="AR142" s="21" t="s">
        <v>151</v>
      </c>
      <c r="AT142" s="21" t="s">
        <v>147</v>
      </c>
      <c r="AU142" s="21" t="s">
        <v>79</v>
      </c>
      <c r="AY142" s="21" t="s">
        <v>146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21" t="s">
        <v>79</v>
      </c>
      <c r="BK142" s="149">
        <f t="shared" si="9"/>
        <v>0</v>
      </c>
      <c r="BL142" s="21" t="s">
        <v>151</v>
      </c>
      <c r="BM142" s="21" t="s">
        <v>729</v>
      </c>
    </row>
    <row r="143" spans="2:65" s="1" customFormat="1" ht="25.5" customHeight="1">
      <c r="B143" s="140"/>
      <c r="C143" s="141" t="s">
        <v>266</v>
      </c>
      <c r="D143" s="141" t="s">
        <v>147</v>
      </c>
      <c r="E143" s="142" t="s">
        <v>730</v>
      </c>
      <c r="F143" s="222" t="s">
        <v>731</v>
      </c>
      <c r="G143" s="222"/>
      <c r="H143" s="222"/>
      <c r="I143" s="222"/>
      <c r="J143" s="143" t="s">
        <v>545</v>
      </c>
      <c r="K143" s="144">
        <v>1</v>
      </c>
      <c r="L143" s="225"/>
      <c r="M143" s="225"/>
      <c r="N143" s="225">
        <f t="shared" si="0"/>
        <v>0</v>
      </c>
      <c r="O143" s="225"/>
      <c r="P143" s="225"/>
      <c r="Q143" s="225"/>
      <c r="R143" s="145"/>
      <c r="T143" s="146" t="s">
        <v>5</v>
      </c>
      <c r="U143" s="43" t="s">
        <v>36</v>
      </c>
      <c r="V143" s="147">
        <v>0</v>
      </c>
      <c r="W143" s="147">
        <f t="shared" si="1"/>
        <v>0</v>
      </c>
      <c r="X143" s="147">
        <v>0</v>
      </c>
      <c r="Y143" s="147">
        <f t="shared" si="2"/>
        <v>0</v>
      </c>
      <c r="Z143" s="147">
        <v>0</v>
      </c>
      <c r="AA143" s="148">
        <f t="shared" si="3"/>
        <v>0</v>
      </c>
      <c r="AR143" s="21" t="s">
        <v>151</v>
      </c>
      <c r="AT143" s="21" t="s">
        <v>147</v>
      </c>
      <c r="AU143" s="21" t="s">
        <v>79</v>
      </c>
      <c r="AY143" s="21" t="s">
        <v>146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21" t="s">
        <v>79</v>
      </c>
      <c r="BK143" s="149">
        <f t="shared" si="9"/>
        <v>0</v>
      </c>
      <c r="BL143" s="21" t="s">
        <v>151</v>
      </c>
      <c r="BM143" s="21" t="s">
        <v>732</v>
      </c>
    </row>
    <row r="144" spans="2:65" s="1" customFormat="1" ht="25.5" customHeight="1">
      <c r="B144" s="140"/>
      <c r="C144" s="141" t="s">
        <v>271</v>
      </c>
      <c r="D144" s="141" t="s">
        <v>147</v>
      </c>
      <c r="E144" s="142" t="s">
        <v>733</v>
      </c>
      <c r="F144" s="222" t="s">
        <v>734</v>
      </c>
      <c r="G144" s="222"/>
      <c r="H144" s="222"/>
      <c r="I144" s="222"/>
      <c r="J144" s="143" t="s">
        <v>545</v>
      </c>
      <c r="K144" s="144">
        <v>1</v>
      </c>
      <c r="L144" s="225"/>
      <c r="M144" s="225"/>
      <c r="N144" s="225">
        <f t="shared" si="0"/>
        <v>0</v>
      </c>
      <c r="O144" s="225"/>
      <c r="P144" s="225"/>
      <c r="Q144" s="225"/>
      <c r="R144" s="145"/>
      <c r="T144" s="146" t="s">
        <v>5</v>
      </c>
      <c r="U144" s="43" t="s">
        <v>36</v>
      </c>
      <c r="V144" s="147">
        <v>0</v>
      </c>
      <c r="W144" s="147">
        <f t="shared" si="1"/>
        <v>0</v>
      </c>
      <c r="X144" s="147">
        <v>0</v>
      </c>
      <c r="Y144" s="147">
        <f t="shared" si="2"/>
        <v>0</v>
      </c>
      <c r="Z144" s="147">
        <v>0</v>
      </c>
      <c r="AA144" s="148">
        <f t="shared" si="3"/>
        <v>0</v>
      </c>
      <c r="AR144" s="21" t="s">
        <v>151</v>
      </c>
      <c r="AT144" s="21" t="s">
        <v>147</v>
      </c>
      <c r="AU144" s="21" t="s">
        <v>79</v>
      </c>
      <c r="AY144" s="21" t="s">
        <v>146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21" t="s">
        <v>79</v>
      </c>
      <c r="BK144" s="149">
        <f t="shared" si="9"/>
        <v>0</v>
      </c>
      <c r="BL144" s="21" t="s">
        <v>151</v>
      </c>
      <c r="BM144" s="21" t="s">
        <v>735</v>
      </c>
    </row>
    <row r="145" spans="2:65" s="1" customFormat="1" ht="25.5" customHeight="1">
      <c r="B145" s="140"/>
      <c r="C145" s="141" t="s">
        <v>277</v>
      </c>
      <c r="D145" s="141" t="s">
        <v>147</v>
      </c>
      <c r="E145" s="142" t="s">
        <v>736</v>
      </c>
      <c r="F145" s="222" t="s">
        <v>737</v>
      </c>
      <c r="G145" s="222"/>
      <c r="H145" s="222"/>
      <c r="I145" s="222"/>
      <c r="J145" s="143" t="s">
        <v>545</v>
      </c>
      <c r="K145" s="144">
        <v>1</v>
      </c>
      <c r="L145" s="225"/>
      <c r="M145" s="225"/>
      <c r="N145" s="225">
        <f t="shared" si="0"/>
        <v>0</v>
      </c>
      <c r="O145" s="225"/>
      <c r="P145" s="225"/>
      <c r="Q145" s="225"/>
      <c r="R145" s="145"/>
      <c r="T145" s="146" t="s">
        <v>5</v>
      </c>
      <c r="U145" s="43" t="s">
        <v>36</v>
      </c>
      <c r="V145" s="147">
        <v>0</v>
      </c>
      <c r="W145" s="147">
        <f t="shared" si="1"/>
        <v>0</v>
      </c>
      <c r="X145" s="147">
        <v>0</v>
      </c>
      <c r="Y145" s="147">
        <f t="shared" si="2"/>
        <v>0</v>
      </c>
      <c r="Z145" s="147">
        <v>0</v>
      </c>
      <c r="AA145" s="148">
        <f t="shared" si="3"/>
        <v>0</v>
      </c>
      <c r="AR145" s="21" t="s">
        <v>151</v>
      </c>
      <c r="AT145" s="21" t="s">
        <v>147</v>
      </c>
      <c r="AU145" s="21" t="s">
        <v>79</v>
      </c>
      <c r="AY145" s="21" t="s">
        <v>146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21" t="s">
        <v>79</v>
      </c>
      <c r="BK145" s="149">
        <f t="shared" si="9"/>
        <v>0</v>
      </c>
      <c r="BL145" s="21" t="s">
        <v>151</v>
      </c>
      <c r="BM145" s="21" t="s">
        <v>738</v>
      </c>
    </row>
    <row r="146" spans="2:65" s="1" customFormat="1" ht="25.5" customHeight="1">
      <c r="B146" s="140"/>
      <c r="C146" s="141" t="s">
        <v>281</v>
      </c>
      <c r="D146" s="141" t="s">
        <v>147</v>
      </c>
      <c r="E146" s="142" t="s">
        <v>739</v>
      </c>
      <c r="F146" s="222" t="s">
        <v>740</v>
      </c>
      <c r="G146" s="222"/>
      <c r="H146" s="222"/>
      <c r="I146" s="222"/>
      <c r="J146" s="143" t="s">
        <v>545</v>
      </c>
      <c r="K146" s="144">
        <v>1</v>
      </c>
      <c r="L146" s="225"/>
      <c r="M146" s="225"/>
      <c r="N146" s="225">
        <f t="shared" si="0"/>
        <v>0</v>
      </c>
      <c r="O146" s="225"/>
      <c r="P146" s="225"/>
      <c r="Q146" s="225"/>
      <c r="R146" s="145"/>
      <c r="T146" s="146" t="s">
        <v>5</v>
      </c>
      <c r="U146" s="43" t="s">
        <v>36</v>
      </c>
      <c r="V146" s="147">
        <v>0</v>
      </c>
      <c r="W146" s="147">
        <f t="shared" si="1"/>
        <v>0</v>
      </c>
      <c r="X146" s="147">
        <v>0</v>
      </c>
      <c r="Y146" s="147">
        <f t="shared" si="2"/>
        <v>0</v>
      </c>
      <c r="Z146" s="147">
        <v>0</v>
      </c>
      <c r="AA146" s="148">
        <f t="shared" si="3"/>
        <v>0</v>
      </c>
      <c r="AR146" s="21" t="s">
        <v>151</v>
      </c>
      <c r="AT146" s="21" t="s">
        <v>147</v>
      </c>
      <c r="AU146" s="21" t="s">
        <v>79</v>
      </c>
      <c r="AY146" s="21" t="s">
        <v>146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21" t="s">
        <v>79</v>
      </c>
      <c r="BK146" s="149">
        <f t="shared" si="9"/>
        <v>0</v>
      </c>
      <c r="BL146" s="21" t="s">
        <v>151</v>
      </c>
      <c r="BM146" s="21" t="s">
        <v>741</v>
      </c>
    </row>
    <row r="147" spans="2:65" s="1" customFormat="1" ht="16.5" customHeight="1">
      <c r="B147" s="140"/>
      <c r="C147" s="141" t="s">
        <v>287</v>
      </c>
      <c r="D147" s="141" t="s">
        <v>147</v>
      </c>
      <c r="E147" s="142" t="s">
        <v>742</v>
      </c>
      <c r="F147" s="222" t="s">
        <v>743</v>
      </c>
      <c r="G147" s="222"/>
      <c r="H147" s="222"/>
      <c r="I147" s="222"/>
      <c r="J147" s="143" t="s">
        <v>545</v>
      </c>
      <c r="K147" s="144">
        <v>1</v>
      </c>
      <c r="L147" s="225"/>
      <c r="M147" s="225"/>
      <c r="N147" s="225">
        <f t="shared" si="0"/>
        <v>0</v>
      </c>
      <c r="O147" s="225"/>
      <c r="P147" s="225"/>
      <c r="Q147" s="225"/>
      <c r="R147" s="145"/>
      <c r="T147" s="146" t="s">
        <v>5</v>
      </c>
      <c r="U147" s="43" t="s">
        <v>36</v>
      </c>
      <c r="V147" s="147">
        <v>0</v>
      </c>
      <c r="W147" s="147">
        <f t="shared" si="1"/>
        <v>0</v>
      </c>
      <c r="X147" s="147">
        <v>0</v>
      </c>
      <c r="Y147" s="147">
        <f t="shared" si="2"/>
        <v>0</v>
      </c>
      <c r="Z147" s="147">
        <v>0</v>
      </c>
      <c r="AA147" s="148">
        <f t="shared" si="3"/>
        <v>0</v>
      </c>
      <c r="AR147" s="21" t="s">
        <v>151</v>
      </c>
      <c r="AT147" s="21" t="s">
        <v>147</v>
      </c>
      <c r="AU147" s="21" t="s">
        <v>79</v>
      </c>
      <c r="AY147" s="21" t="s">
        <v>146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21" t="s">
        <v>79</v>
      </c>
      <c r="BK147" s="149">
        <f t="shared" si="9"/>
        <v>0</v>
      </c>
      <c r="BL147" s="21" t="s">
        <v>151</v>
      </c>
      <c r="BM147" s="21" t="s">
        <v>744</v>
      </c>
    </row>
    <row r="148" spans="2:65" s="1" customFormat="1" ht="38.25" customHeight="1">
      <c r="B148" s="140"/>
      <c r="C148" s="141" t="s">
        <v>291</v>
      </c>
      <c r="D148" s="141" t="s">
        <v>147</v>
      </c>
      <c r="E148" s="142" t="s">
        <v>745</v>
      </c>
      <c r="F148" s="222" t="s">
        <v>746</v>
      </c>
      <c r="G148" s="222"/>
      <c r="H148" s="222"/>
      <c r="I148" s="222"/>
      <c r="J148" s="143" t="s">
        <v>545</v>
      </c>
      <c r="K148" s="144">
        <v>1</v>
      </c>
      <c r="L148" s="225"/>
      <c r="M148" s="225"/>
      <c r="N148" s="225">
        <f t="shared" si="0"/>
        <v>0</v>
      </c>
      <c r="O148" s="225"/>
      <c r="P148" s="225"/>
      <c r="Q148" s="225"/>
      <c r="R148" s="145"/>
      <c r="T148" s="146" t="s">
        <v>5</v>
      </c>
      <c r="U148" s="43" t="s">
        <v>36</v>
      </c>
      <c r="V148" s="147">
        <v>0</v>
      </c>
      <c r="W148" s="147">
        <f t="shared" si="1"/>
        <v>0</v>
      </c>
      <c r="X148" s="147">
        <v>0</v>
      </c>
      <c r="Y148" s="147">
        <f t="shared" si="2"/>
        <v>0</v>
      </c>
      <c r="Z148" s="147">
        <v>0</v>
      </c>
      <c r="AA148" s="148">
        <f t="shared" si="3"/>
        <v>0</v>
      </c>
      <c r="AR148" s="21" t="s">
        <v>151</v>
      </c>
      <c r="AT148" s="21" t="s">
        <v>147</v>
      </c>
      <c r="AU148" s="21" t="s">
        <v>79</v>
      </c>
      <c r="AY148" s="21" t="s">
        <v>146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21" t="s">
        <v>79</v>
      </c>
      <c r="BK148" s="149">
        <f t="shared" si="9"/>
        <v>0</v>
      </c>
      <c r="BL148" s="21" t="s">
        <v>151</v>
      </c>
      <c r="BM148" s="21" t="s">
        <v>747</v>
      </c>
    </row>
    <row r="149" spans="2:65" s="1" customFormat="1" ht="25.5" customHeight="1">
      <c r="B149" s="140"/>
      <c r="C149" s="141" t="s">
        <v>295</v>
      </c>
      <c r="D149" s="141" t="s">
        <v>147</v>
      </c>
      <c r="E149" s="142" t="s">
        <v>748</v>
      </c>
      <c r="F149" s="222" t="s">
        <v>749</v>
      </c>
      <c r="G149" s="222"/>
      <c r="H149" s="222"/>
      <c r="I149" s="222"/>
      <c r="J149" s="143" t="s">
        <v>545</v>
      </c>
      <c r="K149" s="144">
        <v>1</v>
      </c>
      <c r="L149" s="225"/>
      <c r="M149" s="225"/>
      <c r="N149" s="225">
        <f t="shared" si="0"/>
        <v>0</v>
      </c>
      <c r="O149" s="225"/>
      <c r="P149" s="225"/>
      <c r="Q149" s="225"/>
      <c r="R149" s="145"/>
      <c r="T149" s="146" t="s">
        <v>5</v>
      </c>
      <c r="U149" s="43" t="s">
        <v>36</v>
      </c>
      <c r="V149" s="147">
        <v>0</v>
      </c>
      <c r="W149" s="147">
        <f t="shared" si="1"/>
        <v>0</v>
      </c>
      <c r="X149" s="147">
        <v>0</v>
      </c>
      <c r="Y149" s="147">
        <f t="shared" si="2"/>
        <v>0</v>
      </c>
      <c r="Z149" s="147">
        <v>0</v>
      </c>
      <c r="AA149" s="148">
        <f t="shared" si="3"/>
        <v>0</v>
      </c>
      <c r="AR149" s="21" t="s">
        <v>151</v>
      </c>
      <c r="AT149" s="21" t="s">
        <v>147</v>
      </c>
      <c r="AU149" s="21" t="s">
        <v>79</v>
      </c>
      <c r="AY149" s="21" t="s">
        <v>146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21" t="s">
        <v>79</v>
      </c>
      <c r="BK149" s="149">
        <f t="shared" si="9"/>
        <v>0</v>
      </c>
      <c r="BL149" s="21" t="s">
        <v>151</v>
      </c>
      <c r="BM149" s="21" t="s">
        <v>750</v>
      </c>
    </row>
    <row r="150" spans="2:65" s="1" customFormat="1" ht="25.5" customHeight="1">
      <c r="B150" s="140"/>
      <c r="C150" s="141" t="s">
        <v>299</v>
      </c>
      <c r="D150" s="141" t="s">
        <v>147</v>
      </c>
      <c r="E150" s="142" t="s">
        <v>751</v>
      </c>
      <c r="F150" s="222" t="s">
        <v>752</v>
      </c>
      <c r="G150" s="222"/>
      <c r="H150" s="222"/>
      <c r="I150" s="222"/>
      <c r="J150" s="143" t="s">
        <v>545</v>
      </c>
      <c r="K150" s="144">
        <v>1</v>
      </c>
      <c r="L150" s="225"/>
      <c r="M150" s="225"/>
      <c r="N150" s="225">
        <f t="shared" si="0"/>
        <v>0</v>
      </c>
      <c r="O150" s="225"/>
      <c r="P150" s="225"/>
      <c r="Q150" s="225"/>
      <c r="R150" s="145"/>
      <c r="T150" s="146" t="s">
        <v>5</v>
      </c>
      <c r="U150" s="43" t="s">
        <v>36</v>
      </c>
      <c r="V150" s="147">
        <v>0</v>
      </c>
      <c r="W150" s="147">
        <f t="shared" si="1"/>
        <v>0</v>
      </c>
      <c r="X150" s="147">
        <v>0</v>
      </c>
      <c r="Y150" s="147">
        <f t="shared" si="2"/>
        <v>0</v>
      </c>
      <c r="Z150" s="147">
        <v>0</v>
      </c>
      <c r="AA150" s="148">
        <f t="shared" si="3"/>
        <v>0</v>
      </c>
      <c r="AR150" s="21" t="s">
        <v>151</v>
      </c>
      <c r="AT150" s="21" t="s">
        <v>147</v>
      </c>
      <c r="AU150" s="21" t="s">
        <v>79</v>
      </c>
      <c r="AY150" s="21" t="s">
        <v>146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21" t="s">
        <v>79</v>
      </c>
      <c r="BK150" s="149">
        <f t="shared" si="9"/>
        <v>0</v>
      </c>
      <c r="BL150" s="21" t="s">
        <v>151</v>
      </c>
      <c r="BM150" s="21" t="s">
        <v>753</v>
      </c>
    </row>
    <row r="151" spans="2:65" s="1" customFormat="1" ht="25.5" customHeight="1">
      <c r="B151" s="140"/>
      <c r="C151" s="141" t="s">
        <v>303</v>
      </c>
      <c r="D151" s="141" t="s">
        <v>147</v>
      </c>
      <c r="E151" s="142" t="s">
        <v>754</v>
      </c>
      <c r="F151" s="222" t="s">
        <v>755</v>
      </c>
      <c r="G151" s="222"/>
      <c r="H151" s="222"/>
      <c r="I151" s="222"/>
      <c r="J151" s="143" t="s">
        <v>545</v>
      </c>
      <c r="K151" s="144">
        <v>2</v>
      </c>
      <c r="L151" s="225"/>
      <c r="M151" s="225"/>
      <c r="N151" s="225">
        <f t="shared" si="0"/>
        <v>0</v>
      </c>
      <c r="O151" s="225"/>
      <c r="P151" s="225"/>
      <c r="Q151" s="225"/>
      <c r="R151" s="145"/>
      <c r="T151" s="146" t="s">
        <v>5</v>
      </c>
      <c r="U151" s="43" t="s">
        <v>36</v>
      </c>
      <c r="V151" s="147">
        <v>0</v>
      </c>
      <c r="W151" s="147">
        <f t="shared" si="1"/>
        <v>0</v>
      </c>
      <c r="X151" s="147">
        <v>0</v>
      </c>
      <c r="Y151" s="147">
        <f t="shared" si="2"/>
        <v>0</v>
      </c>
      <c r="Z151" s="147">
        <v>0</v>
      </c>
      <c r="AA151" s="148">
        <f t="shared" si="3"/>
        <v>0</v>
      </c>
      <c r="AR151" s="21" t="s">
        <v>151</v>
      </c>
      <c r="AT151" s="21" t="s">
        <v>147</v>
      </c>
      <c r="AU151" s="21" t="s">
        <v>79</v>
      </c>
      <c r="AY151" s="21" t="s">
        <v>146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21" t="s">
        <v>79</v>
      </c>
      <c r="BK151" s="149">
        <f t="shared" si="9"/>
        <v>0</v>
      </c>
      <c r="BL151" s="21" t="s">
        <v>151</v>
      </c>
      <c r="BM151" s="21" t="s">
        <v>756</v>
      </c>
    </row>
    <row r="152" spans="2:65" s="1" customFormat="1" ht="16.5" customHeight="1">
      <c r="B152" s="140"/>
      <c r="C152" s="141" t="s">
        <v>307</v>
      </c>
      <c r="D152" s="141" t="s">
        <v>147</v>
      </c>
      <c r="E152" s="142" t="s">
        <v>757</v>
      </c>
      <c r="F152" s="222" t="s">
        <v>758</v>
      </c>
      <c r="G152" s="222"/>
      <c r="H152" s="222"/>
      <c r="I152" s="222"/>
      <c r="J152" s="143" t="s">
        <v>545</v>
      </c>
      <c r="K152" s="144">
        <v>3</v>
      </c>
      <c r="L152" s="225"/>
      <c r="M152" s="225"/>
      <c r="N152" s="225">
        <f t="shared" si="0"/>
        <v>0</v>
      </c>
      <c r="O152" s="225"/>
      <c r="P152" s="225"/>
      <c r="Q152" s="225"/>
      <c r="R152" s="145"/>
      <c r="T152" s="146" t="s">
        <v>5</v>
      </c>
      <c r="U152" s="43" t="s">
        <v>36</v>
      </c>
      <c r="V152" s="147">
        <v>0</v>
      </c>
      <c r="W152" s="147">
        <f t="shared" si="1"/>
        <v>0</v>
      </c>
      <c r="X152" s="147">
        <v>0</v>
      </c>
      <c r="Y152" s="147">
        <f t="shared" si="2"/>
        <v>0</v>
      </c>
      <c r="Z152" s="147">
        <v>0</v>
      </c>
      <c r="AA152" s="148">
        <f t="shared" si="3"/>
        <v>0</v>
      </c>
      <c r="AR152" s="21" t="s">
        <v>151</v>
      </c>
      <c r="AT152" s="21" t="s">
        <v>147</v>
      </c>
      <c r="AU152" s="21" t="s">
        <v>79</v>
      </c>
      <c r="AY152" s="21" t="s">
        <v>146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21" t="s">
        <v>79</v>
      </c>
      <c r="BK152" s="149">
        <f t="shared" si="9"/>
        <v>0</v>
      </c>
      <c r="BL152" s="21" t="s">
        <v>151</v>
      </c>
      <c r="BM152" s="21" t="s">
        <v>759</v>
      </c>
    </row>
    <row r="153" spans="2:65" s="1" customFormat="1" ht="25.5" customHeight="1">
      <c r="B153" s="140"/>
      <c r="C153" s="141" t="s">
        <v>311</v>
      </c>
      <c r="D153" s="141" t="s">
        <v>147</v>
      </c>
      <c r="E153" s="142" t="s">
        <v>760</v>
      </c>
      <c r="F153" s="222" t="s">
        <v>761</v>
      </c>
      <c r="G153" s="222"/>
      <c r="H153" s="222"/>
      <c r="I153" s="222"/>
      <c r="J153" s="143" t="s">
        <v>545</v>
      </c>
      <c r="K153" s="144">
        <v>2</v>
      </c>
      <c r="L153" s="225"/>
      <c r="M153" s="225"/>
      <c r="N153" s="225">
        <f t="shared" si="0"/>
        <v>0</v>
      </c>
      <c r="O153" s="225"/>
      <c r="P153" s="225"/>
      <c r="Q153" s="225"/>
      <c r="R153" s="145"/>
      <c r="T153" s="146" t="s">
        <v>5</v>
      </c>
      <c r="U153" s="43" t="s">
        <v>36</v>
      </c>
      <c r="V153" s="147">
        <v>0</v>
      </c>
      <c r="W153" s="147">
        <f t="shared" si="1"/>
        <v>0</v>
      </c>
      <c r="X153" s="147">
        <v>0</v>
      </c>
      <c r="Y153" s="147">
        <f t="shared" si="2"/>
        <v>0</v>
      </c>
      <c r="Z153" s="147">
        <v>0</v>
      </c>
      <c r="AA153" s="148">
        <f t="shared" si="3"/>
        <v>0</v>
      </c>
      <c r="AR153" s="21" t="s">
        <v>151</v>
      </c>
      <c r="AT153" s="21" t="s">
        <v>147</v>
      </c>
      <c r="AU153" s="21" t="s">
        <v>79</v>
      </c>
      <c r="AY153" s="21" t="s">
        <v>146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21" t="s">
        <v>79</v>
      </c>
      <c r="BK153" s="149">
        <f t="shared" si="9"/>
        <v>0</v>
      </c>
      <c r="BL153" s="21" t="s">
        <v>151</v>
      </c>
      <c r="BM153" s="21" t="s">
        <v>762</v>
      </c>
    </row>
    <row r="154" spans="2:65" s="1" customFormat="1" ht="16.5" customHeight="1">
      <c r="B154" s="140"/>
      <c r="C154" s="141" t="s">
        <v>315</v>
      </c>
      <c r="D154" s="141" t="s">
        <v>147</v>
      </c>
      <c r="E154" s="142" t="s">
        <v>763</v>
      </c>
      <c r="F154" s="222" t="s">
        <v>764</v>
      </c>
      <c r="G154" s="222"/>
      <c r="H154" s="222"/>
      <c r="I154" s="222"/>
      <c r="J154" s="143" t="s">
        <v>545</v>
      </c>
      <c r="K154" s="144">
        <v>1</v>
      </c>
      <c r="L154" s="225"/>
      <c r="M154" s="225"/>
      <c r="N154" s="225">
        <f t="shared" si="0"/>
        <v>0</v>
      </c>
      <c r="O154" s="225"/>
      <c r="P154" s="225"/>
      <c r="Q154" s="225"/>
      <c r="R154" s="145"/>
      <c r="T154" s="146" t="s">
        <v>5</v>
      </c>
      <c r="U154" s="43" t="s">
        <v>36</v>
      </c>
      <c r="V154" s="147">
        <v>0</v>
      </c>
      <c r="W154" s="147">
        <f t="shared" si="1"/>
        <v>0</v>
      </c>
      <c r="X154" s="147">
        <v>0</v>
      </c>
      <c r="Y154" s="147">
        <f t="shared" si="2"/>
        <v>0</v>
      </c>
      <c r="Z154" s="147">
        <v>0</v>
      </c>
      <c r="AA154" s="148">
        <f t="shared" si="3"/>
        <v>0</v>
      </c>
      <c r="AR154" s="21" t="s">
        <v>151</v>
      </c>
      <c r="AT154" s="21" t="s">
        <v>147</v>
      </c>
      <c r="AU154" s="21" t="s">
        <v>79</v>
      </c>
      <c r="AY154" s="21" t="s">
        <v>146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21" t="s">
        <v>79</v>
      </c>
      <c r="BK154" s="149">
        <f t="shared" si="9"/>
        <v>0</v>
      </c>
      <c r="BL154" s="21" t="s">
        <v>151</v>
      </c>
      <c r="BM154" s="21" t="s">
        <v>765</v>
      </c>
    </row>
    <row r="155" spans="2:65" s="1" customFormat="1" ht="16.5" customHeight="1">
      <c r="B155" s="140"/>
      <c r="C155" s="141" t="s">
        <v>319</v>
      </c>
      <c r="D155" s="141" t="s">
        <v>147</v>
      </c>
      <c r="E155" s="142" t="s">
        <v>766</v>
      </c>
      <c r="F155" s="222" t="s">
        <v>767</v>
      </c>
      <c r="G155" s="222"/>
      <c r="H155" s="222"/>
      <c r="I155" s="222"/>
      <c r="J155" s="143" t="s">
        <v>545</v>
      </c>
      <c r="K155" s="144">
        <v>1</v>
      </c>
      <c r="L155" s="225"/>
      <c r="M155" s="225"/>
      <c r="N155" s="225">
        <f t="shared" si="0"/>
        <v>0</v>
      </c>
      <c r="O155" s="225"/>
      <c r="P155" s="225"/>
      <c r="Q155" s="225"/>
      <c r="R155" s="145"/>
      <c r="T155" s="146" t="s">
        <v>5</v>
      </c>
      <c r="U155" s="43" t="s">
        <v>36</v>
      </c>
      <c r="V155" s="147">
        <v>0</v>
      </c>
      <c r="W155" s="147">
        <f t="shared" si="1"/>
        <v>0</v>
      </c>
      <c r="X155" s="147">
        <v>0</v>
      </c>
      <c r="Y155" s="147">
        <f t="shared" si="2"/>
        <v>0</v>
      </c>
      <c r="Z155" s="147">
        <v>0</v>
      </c>
      <c r="AA155" s="148">
        <f t="shared" si="3"/>
        <v>0</v>
      </c>
      <c r="AR155" s="21" t="s">
        <v>151</v>
      </c>
      <c r="AT155" s="21" t="s">
        <v>147</v>
      </c>
      <c r="AU155" s="21" t="s">
        <v>79</v>
      </c>
      <c r="AY155" s="21" t="s">
        <v>146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21" t="s">
        <v>79</v>
      </c>
      <c r="BK155" s="149">
        <f t="shared" si="9"/>
        <v>0</v>
      </c>
      <c r="BL155" s="21" t="s">
        <v>151</v>
      </c>
      <c r="BM155" s="21" t="s">
        <v>768</v>
      </c>
    </row>
    <row r="156" spans="2:65" s="1" customFormat="1" ht="16.5" customHeight="1">
      <c r="B156" s="140"/>
      <c r="C156" s="141" t="s">
        <v>323</v>
      </c>
      <c r="D156" s="141" t="s">
        <v>147</v>
      </c>
      <c r="E156" s="142" t="s">
        <v>769</v>
      </c>
      <c r="F156" s="222" t="s">
        <v>770</v>
      </c>
      <c r="G156" s="222"/>
      <c r="H156" s="222"/>
      <c r="I156" s="222"/>
      <c r="J156" s="143" t="s">
        <v>545</v>
      </c>
      <c r="K156" s="144">
        <v>1</v>
      </c>
      <c r="L156" s="225"/>
      <c r="M156" s="225"/>
      <c r="N156" s="225">
        <f t="shared" si="0"/>
        <v>0</v>
      </c>
      <c r="O156" s="225"/>
      <c r="P156" s="225"/>
      <c r="Q156" s="225"/>
      <c r="R156" s="145"/>
      <c r="T156" s="146" t="s">
        <v>5</v>
      </c>
      <c r="U156" s="43" t="s">
        <v>36</v>
      </c>
      <c r="V156" s="147">
        <v>0</v>
      </c>
      <c r="W156" s="147">
        <f t="shared" si="1"/>
        <v>0</v>
      </c>
      <c r="X156" s="147">
        <v>0</v>
      </c>
      <c r="Y156" s="147">
        <f t="shared" si="2"/>
        <v>0</v>
      </c>
      <c r="Z156" s="147">
        <v>0</v>
      </c>
      <c r="AA156" s="148">
        <f t="shared" si="3"/>
        <v>0</v>
      </c>
      <c r="AR156" s="21" t="s">
        <v>151</v>
      </c>
      <c r="AT156" s="21" t="s">
        <v>147</v>
      </c>
      <c r="AU156" s="21" t="s">
        <v>79</v>
      </c>
      <c r="AY156" s="21" t="s">
        <v>146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21" t="s">
        <v>79</v>
      </c>
      <c r="BK156" s="149">
        <f t="shared" si="9"/>
        <v>0</v>
      </c>
      <c r="BL156" s="21" t="s">
        <v>151</v>
      </c>
      <c r="BM156" s="21" t="s">
        <v>771</v>
      </c>
    </row>
    <row r="157" spans="2:65" s="1" customFormat="1" ht="25.5" customHeight="1">
      <c r="B157" s="140"/>
      <c r="C157" s="141" t="s">
        <v>327</v>
      </c>
      <c r="D157" s="141" t="s">
        <v>147</v>
      </c>
      <c r="E157" s="142" t="s">
        <v>772</v>
      </c>
      <c r="F157" s="222" t="s">
        <v>773</v>
      </c>
      <c r="G157" s="222"/>
      <c r="H157" s="222"/>
      <c r="I157" s="222"/>
      <c r="J157" s="143" t="s">
        <v>545</v>
      </c>
      <c r="K157" s="144">
        <v>1</v>
      </c>
      <c r="L157" s="225"/>
      <c r="M157" s="225"/>
      <c r="N157" s="225">
        <f t="shared" si="0"/>
        <v>0</v>
      </c>
      <c r="O157" s="225"/>
      <c r="P157" s="225"/>
      <c r="Q157" s="225"/>
      <c r="R157" s="145"/>
      <c r="T157" s="146" t="s">
        <v>5</v>
      </c>
      <c r="U157" s="43" t="s">
        <v>36</v>
      </c>
      <c r="V157" s="147">
        <v>0</v>
      </c>
      <c r="W157" s="147">
        <f t="shared" si="1"/>
        <v>0</v>
      </c>
      <c r="X157" s="147">
        <v>0</v>
      </c>
      <c r="Y157" s="147">
        <f t="shared" si="2"/>
        <v>0</v>
      </c>
      <c r="Z157" s="147">
        <v>0</v>
      </c>
      <c r="AA157" s="148">
        <f t="shared" si="3"/>
        <v>0</v>
      </c>
      <c r="AR157" s="21" t="s">
        <v>151</v>
      </c>
      <c r="AT157" s="21" t="s">
        <v>147</v>
      </c>
      <c r="AU157" s="21" t="s">
        <v>79</v>
      </c>
      <c r="AY157" s="21" t="s">
        <v>146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21" t="s">
        <v>79</v>
      </c>
      <c r="BK157" s="149">
        <f t="shared" si="9"/>
        <v>0</v>
      </c>
      <c r="BL157" s="21" t="s">
        <v>151</v>
      </c>
      <c r="BM157" s="21" t="s">
        <v>774</v>
      </c>
    </row>
    <row r="158" spans="2:65" s="9" customFormat="1" ht="37.35" customHeight="1">
      <c r="B158" s="129"/>
      <c r="C158" s="130"/>
      <c r="D158" s="131" t="s">
        <v>653</v>
      </c>
      <c r="E158" s="131"/>
      <c r="F158" s="131"/>
      <c r="G158" s="131"/>
      <c r="H158" s="131"/>
      <c r="I158" s="131"/>
      <c r="J158" s="131"/>
      <c r="K158" s="131"/>
      <c r="L158" s="131"/>
      <c r="M158" s="131"/>
      <c r="N158" s="258">
        <f>BK158</f>
        <v>0</v>
      </c>
      <c r="O158" s="259"/>
      <c r="P158" s="259"/>
      <c r="Q158" s="259"/>
      <c r="R158" s="132"/>
      <c r="T158" s="133"/>
      <c r="U158" s="130"/>
      <c r="V158" s="130"/>
      <c r="W158" s="134">
        <f>SUM(W159:W163)</f>
        <v>0</v>
      </c>
      <c r="X158" s="130"/>
      <c r="Y158" s="134">
        <f>SUM(Y159:Y163)</f>
        <v>0</v>
      </c>
      <c r="Z158" s="130"/>
      <c r="AA158" s="135">
        <f>SUM(AA159:AA163)</f>
        <v>0</v>
      </c>
      <c r="AR158" s="136" t="s">
        <v>79</v>
      </c>
      <c r="AT158" s="137" t="s">
        <v>70</v>
      </c>
      <c r="AU158" s="137" t="s">
        <v>71</v>
      </c>
      <c r="AY158" s="136" t="s">
        <v>146</v>
      </c>
      <c r="BK158" s="138">
        <f>SUM(BK159:BK163)</f>
        <v>0</v>
      </c>
    </row>
    <row r="159" spans="2:65" s="1" customFormat="1" ht="16.5" customHeight="1">
      <c r="B159" s="140"/>
      <c r="C159" s="141" t="s">
        <v>331</v>
      </c>
      <c r="D159" s="141" t="s">
        <v>147</v>
      </c>
      <c r="E159" s="142" t="s">
        <v>775</v>
      </c>
      <c r="F159" s="222" t="s">
        <v>776</v>
      </c>
      <c r="G159" s="222"/>
      <c r="H159" s="222"/>
      <c r="I159" s="222"/>
      <c r="J159" s="143" t="s">
        <v>274</v>
      </c>
      <c r="K159" s="144">
        <v>15</v>
      </c>
      <c r="L159" s="225"/>
      <c r="M159" s="225"/>
      <c r="N159" s="225">
        <f>ROUND(L159*K159,2)</f>
        <v>0</v>
      </c>
      <c r="O159" s="225"/>
      <c r="P159" s="225"/>
      <c r="Q159" s="225"/>
      <c r="R159" s="145"/>
      <c r="T159" s="146" t="s">
        <v>5</v>
      </c>
      <c r="U159" s="43" t="s">
        <v>36</v>
      </c>
      <c r="V159" s="147">
        <v>0</v>
      </c>
      <c r="W159" s="147">
        <f>V159*K159</f>
        <v>0</v>
      </c>
      <c r="X159" s="147">
        <v>0</v>
      </c>
      <c r="Y159" s="147">
        <f>X159*K159</f>
        <v>0</v>
      </c>
      <c r="Z159" s="147">
        <v>0</v>
      </c>
      <c r="AA159" s="148">
        <f>Z159*K159</f>
        <v>0</v>
      </c>
      <c r="AR159" s="21" t="s">
        <v>151</v>
      </c>
      <c r="AT159" s="21" t="s">
        <v>147</v>
      </c>
      <c r="AU159" s="21" t="s">
        <v>79</v>
      </c>
      <c r="AY159" s="21" t="s">
        <v>146</v>
      </c>
      <c r="BE159" s="149">
        <f>IF(U159="základní",N159,0)</f>
        <v>0</v>
      </c>
      <c r="BF159" s="149">
        <f>IF(U159="snížená",N159,0)</f>
        <v>0</v>
      </c>
      <c r="BG159" s="149">
        <f>IF(U159="zákl. přenesená",N159,0)</f>
        <v>0</v>
      </c>
      <c r="BH159" s="149">
        <f>IF(U159="sníž. přenesená",N159,0)</f>
        <v>0</v>
      </c>
      <c r="BI159" s="149">
        <f>IF(U159="nulová",N159,0)</f>
        <v>0</v>
      </c>
      <c r="BJ159" s="21" t="s">
        <v>79</v>
      </c>
      <c r="BK159" s="149">
        <f>ROUND(L159*K159,2)</f>
        <v>0</v>
      </c>
      <c r="BL159" s="21" t="s">
        <v>151</v>
      </c>
      <c r="BM159" s="21" t="s">
        <v>777</v>
      </c>
    </row>
    <row r="160" spans="2:65" s="1" customFormat="1" ht="16.5" customHeight="1">
      <c r="B160" s="140"/>
      <c r="C160" s="141" t="s">
        <v>336</v>
      </c>
      <c r="D160" s="141" t="s">
        <v>147</v>
      </c>
      <c r="E160" s="142" t="s">
        <v>778</v>
      </c>
      <c r="F160" s="222" t="s">
        <v>779</v>
      </c>
      <c r="G160" s="222"/>
      <c r="H160" s="222"/>
      <c r="I160" s="222"/>
      <c r="J160" s="143" t="s">
        <v>274</v>
      </c>
      <c r="K160" s="144">
        <v>15</v>
      </c>
      <c r="L160" s="225"/>
      <c r="M160" s="225"/>
      <c r="N160" s="225">
        <f>ROUND(L160*K160,2)</f>
        <v>0</v>
      </c>
      <c r="O160" s="225"/>
      <c r="P160" s="225"/>
      <c r="Q160" s="225"/>
      <c r="R160" s="145"/>
      <c r="T160" s="146" t="s">
        <v>5</v>
      </c>
      <c r="U160" s="43" t="s">
        <v>36</v>
      </c>
      <c r="V160" s="147">
        <v>0</v>
      </c>
      <c r="W160" s="147">
        <f>V160*K160</f>
        <v>0</v>
      </c>
      <c r="X160" s="147">
        <v>0</v>
      </c>
      <c r="Y160" s="147">
        <f>X160*K160</f>
        <v>0</v>
      </c>
      <c r="Z160" s="147">
        <v>0</v>
      </c>
      <c r="AA160" s="148">
        <f>Z160*K160</f>
        <v>0</v>
      </c>
      <c r="AR160" s="21" t="s">
        <v>151</v>
      </c>
      <c r="AT160" s="21" t="s">
        <v>147</v>
      </c>
      <c r="AU160" s="21" t="s">
        <v>79</v>
      </c>
      <c r="AY160" s="21" t="s">
        <v>146</v>
      </c>
      <c r="BE160" s="149">
        <f>IF(U160="základní",N160,0)</f>
        <v>0</v>
      </c>
      <c r="BF160" s="149">
        <f>IF(U160="snížená",N160,0)</f>
        <v>0</v>
      </c>
      <c r="BG160" s="149">
        <f>IF(U160="zákl. přenesená",N160,0)</f>
        <v>0</v>
      </c>
      <c r="BH160" s="149">
        <f>IF(U160="sníž. přenesená",N160,0)</f>
        <v>0</v>
      </c>
      <c r="BI160" s="149">
        <f>IF(U160="nulová",N160,0)</f>
        <v>0</v>
      </c>
      <c r="BJ160" s="21" t="s">
        <v>79</v>
      </c>
      <c r="BK160" s="149">
        <f>ROUND(L160*K160,2)</f>
        <v>0</v>
      </c>
      <c r="BL160" s="21" t="s">
        <v>151</v>
      </c>
      <c r="BM160" s="21" t="s">
        <v>780</v>
      </c>
    </row>
    <row r="161" spans="2:65" s="1" customFormat="1" ht="16.5" customHeight="1">
      <c r="B161" s="140"/>
      <c r="C161" s="141" t="s">
        <v>458</v>
      </c>
      <c r="D161" s="141" t="s">
        <v>147</v>
      </c>
      <c r="E161" s="142" t="s">
        <v>781</v>
      </c>
      <c r="F161" s="222" t="s">
        <v>782</v>
      </c>
      <c r="G161" s="222"/>
      <c r="H161" s="222"/>
      <c r="I161" s="222"/>
      <c r="J161" s="143" t="s">
        <v>274</v>
      </c>
      <c r="K161" s="144">
        <v>25</v>
      </c>
      <c r="L161" s="225"/>
      <c r="M161" s="225"/>
      <c r="N161" s="225">
        <f>ROUND(L161*K161,2)</f>
        <v>0</v>
      </c>
      <c r="O161" s="225"/>
      <c r="P161" s="225"/>
      <c r="Q161" s="225"/>
      <c r="R161" s="145"/>
      <c r="T161" s="146" t="s">
        <v>5</v>
      </c>
      <c r="U161" s="43" t="s">
        <v>36</v>
      </c>
      <c r="V161" s="147">
        <v>0</v>
      </c>
      <c r="W161" s="147">
        <f>V161*K161</f>
        <v>0</v>
      </c>
      <c r="X161" s="147">
        <v>0</v>
      </c>
      <c r="Y161" s="147">
        <f>X161*K161</f>
        <v>0</v>
      </c>
      <c r="Z161" s="147">
        <v>0</v>
      </c>
      <c r="AA161" s="148">
        <f>Z161*K161</f>
        <v>0</v>
      </c>
      <c r="AR161" s="21" t="s">
        <v>151</v>
      </c>
      <c r="AT161" s="21" t="s">
        <v>147</v>
      </c>
      <c r="AU161" s="21" t="s">
        <v>79</v>
      </c>
      <c r="AY161" s="21" t="s">
        <v>146</v>
      </c>
      <c r="BE161" s="149">
        <f>IF(U161="základní",N161,0)</f>
        <v>0</v>
      </c>
      <c r="BF161" s="149">
        <f>IF(U161="snížená",N161,0)</f>
        <v>0</v>
      </c>
      <c r="BG161" s="149">
        <f>IF(U161="zákl. přenesená",N161,0)</f>
        <v>0</v>
      </c>
      <c r="BH161" s="149">
        <f>IF(U161="sníž. přenesená",N161,0)</f>
        <v>0</v>
      </c>
      <c r="BI161" s="149">
        <f>IF(U161="nulová",N161,0)</f>
        <v>0</v>
      </c>
      <c r="BJ161" s="21" t="s">
        <v>79</v>
      </c>
      <c r="BK161" s="149">
        <f>ROUND(L161*K161,2)</f>
        <v>0</v>
      </c>
      <c r="BL161" s="21" t="s">
        <v>151</v>
      </c>
      <c r="BM161" s="21" t="s">
        <v>783</v>
      </c>
    </row>
    <row r="162" spans="2:65" s="1" customFormat="1" ht="16.5" customHeight="1">
      <c r="B162" s="140"/>
      <c r="C162" s="141" t="s">
        <v>462</v>
      </c>
      <c r="D162" s="141" t="s">
        <v>147</v>
      </c>
      <c r="E162" s="142" t="s">
        <v>784</v>
      </c>
      <c r="F162" s="222" t="s">
        <v>785</v>
      </c>
      <c r="G162" s="222"/>
      <c r="H162" s="222"/>
      <c r="I162" s="222"/>
      <c r="J162" s="143" t="s">
        <v>274</v>
      </c>
      <c r="K162" s="144">
        <v>10</v>
      </c>
      <c r="L162" s="225"/>
      <c r="M162" s="225"/>
      <c r="N162" s="225">
        <f>ROUND(L162*K162,2)</f>
        <v>0</v>
      </c>
      <c r="O162" s="225"/>
      <c r="P162" s="225"/>
      <c r="Q162" s="225"/>
      <c r="R162" s="145"/>
      <c r="T162" s="146" t="s">
        <v>5</v>
      </c>
      <c r="U162" s="43" t="s">
        <v>36</v>
      </c>
      <c r="V162" s="147">
        <v>0</v>
      </c>
      <c r="W162" s="147">
        <f>V162*K162</f>
        <v>0</v>
      </c>
      <c r="X162" s="147">
        <v>0</v>
      </c>
      <c r="Y162" s="147">
        <f>X162*K162</f>
        <v>0</v>
      </c>
      <c r="Z162" s="147">
        <v>0</v>
      </c>
      <c r="AA162" s="148">
        <f>Z162*K162</f>
        <v>0</v>
      </c>
      <c r="AR162" s="21" t="s">
        <v>151</v>
      </c>
      <c r="AT162" s="21" t="s">
        <v>147</v>
      </c>
      <c r="AU162" s="21" t="s">
        <v>79</v>
      </c>
      <c r="AY162" s="21" t="s">
        <v>146</v>
      </c>
      <c r="BE162" s="149">
        <f>IF(U162="základní",N162,0)</f>
        <v>0</v>
      </c>
      <c r="BF162" s="149">
        <f>IF(U162="snížená",N162,0)</f>
        <v>0</v>
      </c>
      <c r="BG162" s="149">
        <f>IF(U162="zákl. přenesená",N162,0)</f>
        <v>0</v>
      </c>
      <c r="BH162" s="149">
        <f>IF(U162="sníž. přenesená",N162,0)</f>
        <v>0</v>
      </c>
      <c r="BI162" s="149">
        <f>IF(U162="nulová",N162,0)</f>
        <v>0</v>
      </c>
      <c r="BJ162" s="21" t="s">
        <v>79</v>
      </c>
      <c r="BK162" s="149">
        <f>ROUND(L162*K162,2)</f>
        <v>0</v>
      </c>
      <c r="BL162" s="21" t="s">
        <v>151</v>
      </c>
      <c r="BM162" s="21" t="s">
        <v>786</v>
      </c>
    </row>
    <row r="163" spans="2:65" s="1" customFormat="1" ht="16.5" customHeight="1">
      <c r="B163" s="140"/>
      <c r="C163" s="141" t="s">
        <v>468</v>
      </c>
      <c r="D163" s="141" t="s">
        <v>147</v>
      </c>
      <c r="E163" s="142" t="s">
        <v>787</v>
      </c>
      <c r="F163" s="222" t="s">
        <v>541</v>
      </c>
      <c r="G163" s="222"/>
      <c r="H163" s="222"/>
      <c r="I163" s="222"/>
      <c r="J163" s="143" t="s">
        <v>274</v>
      </c>
      <c r="K163" s="144">
        <v>25</v>
      </c>
      <c r="L163" s="225"/>
      <c r="M163" s="225"/>
      <c r="N163" s="225">
        <f>ROUND(L163*K163,2)</f>
        <v>0</v>
      </c>
      <c r="O163" s="225"/>
      <c r="P163" s="225"/>
      <c r="Q163" s="225"/>
      <c r="R163" s="145"/>
      <c r="T163" s="146" t="s">
        <v>5</v>
      </c>
      <c r="U163" s="43" t="s">
        <v>36</v>
      </c>
      <c r="V163" s="147">
        <v>0</v>
      </c>
      <c r="W163" s="147">
        <f>V163*K163</f>
        <v>0</v>
      </c>
      <c r="X163" s="147">
        <v>0</v>
      </c>
      <c r="Y163" s="147">
        <f>X163*K163</f>
        <v>0</v>
      </c>
      <c r="Z163" s="147">
        <v>0</v>
      </c>
      <c r="AA163" s="148">
        <f>Z163*K163</f>
        <v>0</v>
      </c>
      <c r="AR163" s="21" t="s">
        <v>151</v>
      </c>
      <c r="AT163" s="21" t="s">
        <v>147</v>
      </c>
      <c r="AU163" s="21" t="s">
        <v>79</v>
      </c>
      <c r="AY163" s="21" t="s">
        <v>146</v>
      </c>
      <c r="BE163" s="149">
        <f>IF(U163="základní",N163,0)</f>
        <v>0</v>
      </c>
      <c r="BF163" s="149">
        <f>IF(U163="snížená",N163,0)</f>
        <v>0</v>
      </c>
      <c r="BG163" s="149">
        <f>IF(U163="zákl. přenesená",N163,0)</f>
        <v>0</v>
      </c>
      <c r="BH163" s="149">
        <f>IF(U163="sníž. přenesená",N163,0)</f>
        <v>0</v>
      </c>
      <c r="BI163" s="149">
        <f>IF(U163="nulová",N163,0)</f>
        <v>0</v>
      </c>
      <c r="BJ163" s="21" t="s">
        <v>79</v>
      </c>
      <c r="BK163" s="149">
        <f>ROUND(L163*K163,2)</f>
        <v>0</v>
      </c>
      <c r="BL163" s="21" t="s">
        <v>151</v>
      </c>
      <c r="BM163" s="21" t="s">
        <v>788</v>
      </c>
    </row>
    <row r="164" spans="2:65" s="9" customFormat="1" ht="37.35" customHeight="1">
      <c r="B164" s="129"/>
      <c r="C164" s="130"/>
      <c r="D164" s="131" t="s">
        <v>654</v>
      </c>
      <c r="E164" s="131"/>
      <c r="F164" s="131"/>
      <c r="G164" s="131"/>
      <c r="H164" s="131"/>
      <c r="I164" s="131"/>
      <c r="J164" s="131"/>
      <c r="K164" s="131"/>
      <c r="L164" s="131"/>
      <c r="M164" s="131"/>
      <c r="N164" s="258">
        <f>BK164</f>
        <v>0</v>
      </c>
      <c r="O164" s="259"/>
      <c r="P164" s="259"/>
      <c r="Q164" s="259"/>
      <c r="R164" s="132"/>
      <c r="T164" s="133"/>
      <c r="U164" s="130"/>
      <c r="V164" s="130"/>
      <c r="W164" s="134">
        <f>W165</f>
        <v>0</v>
      </c>
      <c r="X164" s="130"/>
      <c r="Y164" s="134">
        <f>Y165</f>
        <v>0</v>
      </c>
      <c r="Z164" s="130"/>
      <c r="AA164" s="135">
        <f>AA165</f>
        <v>0</v>
      </c>
      <c r="AR164" s="136" t="s">
        <v>79</v>
      </c>
      <c r="AT164" s="137" t="s">
        <v>70</v>
      </c>
      <c r="AU164" s="137" t="s">
        <v>71</v>
      </c>
      <c r="AY164" s="136" t="s">
        <v>146</v>
      </c>
      <c r="BK164" s="138">
        <f>BK165</f>
        <v>0</v>
      </c>
    </row>
    <row r="165" spans="2:65" s="1" customFormat="1" ht="25.5" customHeight="1">
      <c r="B165" s="140"/>
      <c r="C165" s="141" t="s">
        <v>473</v>
      </c>
      <c r="D165" s="141" t="s">
        <v>147</v>
      </c>
      <c r="E165" s="142" t="s">
        <v>789</v>
      </c>
      <c r="F165" s="222" t="s">
        <v>790</v>
      </c>
      <c r="G165" s="222"/>
      <c r="H165" s="222"/>
      <c r="I165" s="222"/>
      <c r="J165" s="143" t="s">
        <v>545</v>
      </c>
      <c r="K165" s="144">
        <v>1</v>
      </c>
      <c r="L165" s="225"/>
      <c r="M165" s="225"/>
      <c r="N165" s="225">
        <f>ROUND(L165*K165,2)</f>
        <v>0</v>
      </c>
      <c r="O165" s="225"/>
      <c r="P165" s="225"/>
      <c r="Q165" s="225"/>
      <c r="R165" s="145"/>
      <c r="T165" s="146" t="s">
        <v>5</v>
      </c>
      <c r="U165" s="43" t="s">
        <v>36</v>
      </c>
      <c r="V165" s="147">
        <v>0</v>
      </c>
      <c r="W165" s="147">
        <f>V165*K165</f>
        <v>0</v>
      </c>
      <c r="X165" s="147">
        <v>0</v>
      </c>
      <c r="Y165" s="147">
        <f>X165*K165</f>
        <v>0</v>
      </c>
      <c r="Z165" s="147">
        <v>0</v>
      </c>
      <c r="AA165" s="148">
        <f>Z165*K165</f>
        <v>0</v>
      </c>
      <c r="AR165" s="21" t="s">
        <v>151</v>
      </c>
      <c r="AT165" s="21" t="s">
        <v>147</v>
      </c>
      <c r="AU165" s="21" t="s">
        <v>79</v>
      </c>
      <c r="AY165" s="21" t="s">
        <v>146</v>
      </c>
      <c r="BE165" s="149">
        <f>IF(U165="základní",N165,0)</f>
        <v>0</v>
      </c>
      <c r="BF165" s="149">
        <f>IF(U165="snížená",N165,0)</f>
        <v>0</v>
      </c>
      <c r="BG165" s="149">
        <f>IF(U165="zákl. přenesená",N165,0)</f>
        <v>0</v>
      </c>
      <c r="BH165" s="149">
        <f>IF(U165="sníž. přenesená",N165,0)</f>
        <v>0</v>
      </c>
      <c r="BI165" s="149">
        <f>IF(U165="nulová",N165,0)</f>
        <v>0</v>
      </c>
      <c r="BJ165" s="21" t="s">
        <v>79</v>
      </c>
      <c r="BK165" s="149">
        <f>ROUND(L165*K165,2)</f>
        <v>0</v>
      </c>
      <c r="BL165" s="21" t="s">
        <v>151</v>
      </c>
      <c r="BM165" s="21" t="s">
        <v>791</v>
      </c>
    </row>
    <row r="166" spans="2:65" s="9" customFormat="1" ht="37.35" customHeight="1">
      <c r="B166" s="129"/>
      <c r="C166" s="130"/>
      <c r="D166" s="131" t="s">
        <v>655</v>
      </c>
      <c r="E166" s="131"/>
      <c r="F166" s="131"/>
      <c r="G166" s="131"/>
      <c r="H166" s="131"/>
      <c r="I166" s="131"/>
      <c r="J166" s="131"/>
      <c r="K166" s="131"/>
      <c r="L166" s="131"/>
      <c r="M166" s="131"/>
      <c r="N166" s="258">
        <f>BK166</f>
        <v>0</v>
      </c>
      <c r="O166" s="259"/>
      <c r="P166" s="259"/>
      <c r="Q166" s="259"/>
      <c r="R166" s="132"/>
      <c r="T166" s="133"/>
      <c r="U166" s="130"/>
      <c r="V166" s="130"/>
      <c r="W166" s="134">
        <f>SUM(W167:W170)</f>
        <v>0</v>
      </c>
      <c r="X166" s="130"/>
      <c r="Y166" s="134">
        <f>SUM(Y167:Y170)</f>
        <v>0</v>
      </c>
      <c r="Z166" s="130"/>
      <c r="AA166" s="135">
        <f>SUM(AA167:AA170)</f>
        <v>0</v>
      </c>
      <c r="AR166" s="136" t="s">
        <v>79</v>
      </c>
      <c r="AT166" s="137" t="s">
        <v>70</v>
      </c>
      <c r="AU166" s="137" t="s">
        <v>71</v>
      </c>
      <c r="AY166" s="136" t="s">
        <v>146</v>
      </c>
      <c r="BK166" s="138">
        <f>SUM(BK167:BK170)</f>
        <v>0</v>
      </c>
    </row>
    <row r="167" spans="2:65" s="1" customFormat="1" ht="16.5" customHeight="1">
      <c r="B167" s="140"/>
      <c r="C167" s="141" t="s">
        <v>478</v>
      </c>
      <c r="D167" s="141" t="s">
        <v>147</v>
      </c>
      <c r="E167" s="142" t="s">
        <v>792</v>
      </c>
      <c r="F167" s="222" t="s">
        <v>793</v>
      </c>
      <c r="G167" s="222"/>
      <c r="H167" s="222"/>
      <c r="I167" s="222"/>
      <c r="J167" s="143" t="s">
        <v>274</v>
      </c>
      <c r="K167" s="144">
        <v>10</v>
      </c>
      <c r="L167" s="225"/>
      <c r="M167" s="225"/>
      <c r="N167" s="225">
        <f>ROUND(L167*K167,2)</f>
        <v>0</v>
      </c>
      <c r="O167" s="225"/>
      <c r="P167" s="225"/>
      <c r="Q167" s="225"/>
      <c r="R167" s="145"/>
      <c r="T167" s="146" t="s">
        <v>5</v>
      </c>
      <c r="U167" s="43" t="s">
        <v>36</v>
      </c>
      <c r="V167" s="147">
        <v>0</v>
      </c>
      <c r="W167" s="147">
        <f>V167*K167</f>
        <v>0</v>
      </c>
      <c r="X167" s="147">
        <v>0</v>
      </c>
      <c r="Y167" s="147">
        <f>X167*K167</f>
        <v>0</v>
      </c>
      <c r="Z167" s="147">
        <v>0</v>
      </c>
      <c r="AA167" s="148">
        <f>Z167*K167</f>
        <v>0</v>
      </c>
      <c r="AR167" s="21" t="s">
        <v>151</v>
      </c>
      <c r="AT167" s="21" t="s">
        <v>147</v>
      </c>
      <c r="AU167" s="21" t="s">
        <v>79</v>
      </c>
      <c r="AY167" s="21" t="s">
        <v>146</v>
      </c>
      <c r="BE167" s="149">
        <f>IF(U167="základní",N167,0)</f>
        <v>0</v>
      </c>
      <c r="BF167" s="149">
        <f>IF(U167="snížená",N167,0)</f>
        <v>0</v>
      </c>
      <c r="BG167" s="149">
        <f>IF(U167="zákl. přenesená",N167,0)</f>
        <v>0</v>
      </c>
      <c r="BH167" s="149">
        <f>IF(U167="sníž. přenesená",N167,0)</f>
        <v>0</v>
      </c>
      <c r="BI167" s="149">
        <f>IF(U167="nulová",N167,0)</f>
        <v>0</v>
      </c>
      <c r="BJ167" s="21" t="s">
        <v>79</v>
      </c>
      <c r="BK167" s="149">
        <f>ROUND(L167*K167,2)</f>
        <v>0</v>
      </c>
      <c r="BL167" s="21" t="s">
        <v>151</v>
      </c>
      <c r="BM167" s="21" t="s">
        <v>794</v>
      </c>
    </row>
    <row r="168" spans="2:65" s="1" customFormat="1" ht="25.5" customHeight="1">
      <c r="B168" s="140"/>
      <c r="C168" s="141" t="s">
        <v>482</v>
      </c>
      <c r="D168" s="141" t="s">
        <v>147</v>
      </c>
      <c r="E168" s="142" t="s">
        <v>795</v>
      </c>
      <c r="F168" s="222" t="s">
        <v>796</v>
      </c>
      <c r="G168" s="222"/>
      <c r="H168" s="222"/>
      <c r="I168" s="222"/>
      <c r="J168" s="143" t="s">
        <v>274</v>
      </c>
      <c r="K168" s="144">
        <v>10</v>
      </c>
      <c r="L168" s="225"/>
      <c r="M168" s="225"/>
      <c r="N168" s="225">
        <f>ROUND(L168*K168,2)</f>
        <v>0</v>
      </c>
      <c r="O168" s="225"/>
      <c r="P168" s="225"/>
      <c r="Q168" s="225"/>
      <c r="R168" s="145"/>
      <c r="T168" s="146" t="s">
        <v>5</v>
      </c>
      <c r="U168" s="43" t="s">
        <v>36</v>
      </c>
      <c r="V168" s="147">
        <v>0</v>
      </c>
      <c r="W168" s="147">
        <f>V168*K168</f>
        <v>0</v>
      </c>
      <c r="X168" s="147">
        <v>0</v>
      </c>
      <c r="Y168" s="147">
        <f>X168*K168</f>
        <v>0</v>
      </c>
      <c r="Z168" s="147">
        <v>0</v>
      </c>
      <c r="AA168" s="148">
        <f>Z168*K168</f>
        <v>0</v>
      </c>
      <c r="AR168" s="21" t="s">
        <v>151</v>
      </c>
      <c r="AT168" s="21" t="s">
        <v>147</v>
      </c>
      <c r="AU168" s="21" t="s">
        <v>79</v>
      </c>
      <c r="AY168" s="21" t="s">
        <v>146</v>
      </c>
      <c r="BE168" s="149">
        <f>IF(U168="základní",N168,0)</f>
        <v>0</v>
      </c>
      <c r="BF168" s="149">
        <f>IF(U168="snížená",N168,0)</f>
        <v>0</v>
      </c>
      <c r="BG168" s="149">
        <f>IF(U168="zákl. přenesená",N168,0)</f>
        <v>0</v>
      </c>
      <c r="BH168" s="149">
        <f>IF(U168="sníž. přenesená",N168,0)</f>
        <v>0</v>
      </c>
      <c r="BI168" s="149">
        <f>IF(U168="nulová",N168,0)</f>
        <v>0</v>
      </c>
      <c r="BJ168" s="21" t="s">
        <v>79</v>
      </c>
      <c r="BK168" s="149">
        <f>ROUND(L168*K168,2)</f>
        <v>0</v>
      </c>
      <c r="BL168" s="21" t="s">
        <v>151</v>
      </c>
      <c r="BM168" s="21" t="s">
        <v>797</v>
      </c>
    </row>
    <row r="169" spans="2:65" s="1" customFormat="1" ht="16.5" customHeight="1">
      <c r="B169" s="140"/>
      <c r="C169" s="141" t="s">
        <v>485</v>
      </c>
      <c r="D169" s="141" t="s">
        <v>147</v>
      </c>
      <c r="E169" s="142" t="s">
        <v>798</v>
      </c>
      <c r="F169" s="222" t="s">
        <v>799</v>
      </c>
      <c r="G169" s="222"/>
      <c r="H169" s="222"/>
      <c r="I169" s="222"/>
      <c r="J169" s="143" t="s">
        <v>545</v>
      </c>
      <c r="K169" s="144">
        <v>3</v>
      </c>
      <c r="L169" s="225"/>
      <c r="M169" s="225"/>
      <c r="N169" s="225">
        <f>ROUND(L169*K169,2)</f>
        <v>0</v>
      </c>
      <c r="O169" s="225"/>
      <c r="P169" s="225"/>
      <c r="Q169" s="225"/>
      <c r="R169" s="145"/>
      <c r="T169" s="146" t="s">
        <v>5</v>
      </c>
      <c r="U169" s="43" t="s">
        <v>36</v>
      </c>
      <c r="V169" s="147">
        <v>0</v>
      </c>
      <c r="W169" s="147">
        <f>V169*K169</f>
        <v>0</v>
      </c>
      <c r="X169" s="147">
        <v>0</v>
      </c>
      <c r="Y169" s="147">
        <f>X169*K169</f>
        <v>0</v>
      </c>
      <c r="Z169" s="147">
        <v>0</v>
      </c>
      <c r="AA169" s="148">
        <f>Z169*K169</f>
        <v>0</v>
      </c>
      <c r="AR169" s="21" t="s">
        <v>151</v>
      </c>
      <c r="AT169" s="21" t="s">
        <v>147</v>
      </c>
      <c r="AU169" s="21" t="s">
        <v>79</v>
      </c>
      <c r="AY169" s="21" t="s">
        <v>146</v>
      </c>
      <c r="BE169" s="149">
        <f>IF(U169="základní",N169,0)</f>
        <v>0</v>
      </c>
      <c r="BF169" s="149">
        <f>IF(U169="snížená",N169,0)</f>
        <v>0</v>
      </c>
      <c r="BG169" s="149">
        <f>IF(U169="zákl. přenesená",N169,0)</f>
        <v>0</v>
      </c>
      <c r="BH169" s="149">
        <f>IF(U169="sníž. přenesená",N169,0)</f>
        <v>0</v>
      </c>
      <c r="BI169" s="149">
        <f>IF(U169="nulová",N169,0)</f>
        <v>0</v>
      </c>
      <c r="BJ169" s="21" t="s">
        <v>79</v>
      </c>
      <c r="BK169" s="149">
        <f>ROUND(L169*K169,2)</f>
        <v>0</v>
      </c>
      <c r="BL169" s="21" t="s">
        <v>151</v>
      </c>
      <c r="BM169" s="21" t="s">
        <v>800</v>
      </c>
    </row>
    <row r="170" spans="2:65" s="1" customFormat="1" ht="16.5" customHeight="1">
      <c r="B170" s="140"/>
      <c r="C170" s="141" t="s">
        <v>489</v>
      </c>
      <c r="D170" s="141" t="s">
        <v>147</v>
      </c>
      <c r="E170" s="142" t="s">
        <v>801</v>
      </c>
      <c r="F170" s="222" t="s">
        <v>802</v>
      </c>
      <c r="G170" s="222"/>
      <c r="H170" s="222"/>
      <c r="I170" s="222"/>
      <c r="J170" s="143" t="s">
        <v>274</v>
      </c>
      <c r="K170" s="144">
        <v>10</v>
      </c>
      <c r="L170" s="225"/>
      <c r="M170" s="225"/>
      <c r="N170" s="225">
        <f>ROUND(L170*K170,2)</f>
        <v>0</v>
      </c>
      <c r="O170" s="225"/>
      <c r="P170" s="225"/>
      <c r="Q170" s="225"/>
      <c r="R170" s="145"/>
      <c r="T170" s="146" t="s">
        <v>5</v>
      </c>
      <c r="U170" s="43" t="s">
        <v>36</v>
      </c>
      <c r="V170" s="147">
        <v>0</v>
      </c>
      <c r="W170" s="147">
        <f>V170*K170</f>
        <v>0</v>
      </c>
      <c r="X170" s="147">
        <v>0</v>
      </c>
      <c r="Y170" s="147">
        <f>X170*K170</f>
        <v>0</v>
      </c>
      <c r="Z170" s="147">
        <v>0</v>
      </c>
      <c r="AA170" s="148">
        <f>Z170*K170</f>
        <v>0</v>
      </c>
      <c r="AR170" s="21" t="s">
        <v>151</v>
      </c>
      <c r="AT170" s="21" t="s">
        <v>147</v>
      </c>
      <c r="AU170" s="21" t="s">
        <v>79</v>
      </c>
      <c r="AY170" s="21" t="s">
        <v>146</v>
      </c>
      <c r="BE170" s="149">
        <f>IF(U170="základní",N170,0)</f>
        <v>0</v>
      </c>
      <c r="BF170" s="149">
        <f>IF(U170="snížená",N170,0)</f>
        <v>0</v>
      </c>
      <c r="BG170" s="149">
        <f>IF(U170="zákl. přenesená",N170,0)</f>
        <v>0</v>
      </c>
      <c r="BH170" s="149">
        <f>IF(U170="sníž. přenesená",N170,0)</f>
        <v>0</v>
      </c>
      <c r="BI170" s="149">
        <f>IF(U170="nulová",N170,0)</f>
        <v>0</v>
      </c>
      <c r="BJ170" s="21" t="s">
        <v>79</v>
      </c>
      <c r="BK170" s="149">
        <f>ROUND(L170*K170,2)</f>
        <v>0</v>
      </c>
      <c r="BL170" s="21" t="s">
        <v>151</v>
      </c>
      <c r="BM170" s="21" t="s">
        <v>803</v>
      </c>
    </row>
    <row r="171" spans="2:65" s="9" customFormat="1" ht="37.35" customHeight="1">
      <c r="B171" s="129"/>
      <c r="C171" s="130"/>
      <c r="D171" s="131" t="s">
        <v>656</v>
      </c>
      <c r="E171" s="131"/>
      <c r="F171" s="131"/>
      <c r="G171" s="131"/>
      <c r="H171" s="131"/>
      <c r="I171" s="131"/>
      <c r="J171" s="131"/>
      <c r="K171" s="131"/>
      <c r="L171" s="131"/>
      <c r="M171" s="131"/>
      <c r="N171" s="258">
        <f>BK171</f>
        <v>0</v>
      </c>
      <c r="O171" s="259"/>
      <c r="P171" s="259"/>
      <c r="Q171" s="259"/>
      <c r="R171" s="132"/>
      <c r="T171" s="133"/>
      <c r="U171" s="130"/>
      <c r="V171" s="130"/>
      <c r="W171" s="134">
        <f>SUM(W172:W173)</f>
        <v>0</v>
      </c>
      <c r="X171" s="130"/>
      <c r="Y171" s="134">
        <f>SUM(Y172:Y173)</f>
        <v>0</v>
      </c>
      <c r="Z171" s="130"/>
      <c r="AA171" s="135">
        <f>SUM(AA172:AA173)</f>
        <v>0</v>
      </c>
      <c r="AR171" s="136" t="s">
        <v>79</v>
      </c>
      <c r="AT171" s="137" t="s">
        <v>70</v>
      </c>
      <c r="AU171" s="137" t="s">
        <v>71</v>
      </c>
      <c r="AY171" s="136" t="s">
        <v>146</v>
      </c>
      <c r="BK171" s="138">
        <f>SUM(BK172:BK173)</f>
        <v>0</v>
      </c>
    </row>
    <row r="172" spans="2:65" s="1" customFormat="1" ht="25.5" customHeight="1">
      <c r="B172" s="140"/>
      <c r="C172" s="141" t="s">
        <v>493</v>
      </c>
      <c r="D172" s="141" t="s">
        <v>147</v>
      </c>
      <c r="E172" s="142" t="s">
        <v>804</v>
      </c>
      <c r="F172" s="222" t="s">
        <v>805</v>
      </c>
      <c r="G172" s="222"/>
      <c r="H172" s="222"/>
      <c r="I172" s="222"/>
      <c r="J172" s="143" t="s">
        <v>247</v>
      </c>
      <c r="K172" s="144">
        <v>10</v>
      </c>
      <c r="L172" s="225"/>
      <c r="M172" s="225"/>
      <c r="N172" s="225">
        <f>ROUND(L172*K172,2)</f>
        <v>0</v>
      </c>
      <c r="O172" s="225"/>
      <c r="P172" s="225"/>
      <c r="Q172" s="225"/>
      <c r="R172" s="145"/>
      <c r="T172" s="146" t="s">
        <v>5</v>
      </c>
      <c r="U172" s="43" t="s">
        <v>36</v>
      </c>
      <c r="V172" s="147">
        <v>0</v>
      </c>
      <c r="W172" s="147">
        <f>V172*K172</f>
        <v>0</v>
      </c>
      <c r="X172" s="147">
        <v>0</v>
      </c>
      <c r="Y172" s="147">
        <f>X172*K172</f>
        <v>0</v>
      </c>
      <c r="Z172" s="147">
        <v>0</v>
      </c>
      <c r="AA172" s="148">
        <f>Z172*K172</f>
        <v>0</v>
      </c>
      <c r="AR172" s="21" t="s">
        <v>151</v>
      </c>
      <c r="AT172" s="21" t="s">
        <v>147</v>
      </c>
      <c r="AU172" s="21" t="s">
        <v>79</v>
      </c>
      <c r="AY172" s="21" t="s">
        <v>146</v>
      </c>
      <c r="BE172" s="149">
        <f>IF(U172="základní",N172,0)</f>
        <v>0</v>
      </c>
      <c r="BF172" s="149">
        <f>IF(U172="snížená",N172,0)</f>
        <v>0</v>
      </c>
      <c r="BG172" s="149">
        <f>IF(U172="zákl. přenesená",N172,0)</f>
        <v>0</v>
      </c>
      <c r="BH172" s="149">
        <f>IF(U172="sníž. přenesená",N172,0)</f>
        <v>0</v>
      </c>
      <c r="BI172" s="149">
        <f>IF(U172="nulová",N172,0)</f>
        <v>0</v>
      </c>
      <c r="BJ172" s="21" t="s">
        <v>79</v>
      </c>
      <c r="BK172" s="149">
        <f>ROUND(L172*K172,2)</f>
        <v>0</v>
      </c>
      <c r="BL172" s="21" t="s">
        <v>151</v>
      </c>
      <c r="BM172" s="21" t="s">
        <v>806</v>
      </c>
    </row>
    <row r="173" spans="2:65" s="1" customFormat="1" ht="25.5" customHeight="1">
      <c r="B173" s="140"/>
      <c r="C173" s="141" t="s">
        <v>497</v>
      </c>
      <c r="D173" s="141" t="s">
        <v>147</v>
      </c>
      <c r="E173" s="142" t="s">
        <v>807</v>
      </c>
      <c r="F173" s="222" t="s">
        <v>808</v>
      </c>
      <c r="G173" s="222"/>
      <c r="H173" s="222"/>
      <c r="I173" s="222"/>
      <c r="J173" s="143" t="s">
        <v>545</v>
      </c>
      <c r="K173" s="144">
        <v>1</v>
      </c>
      <c r="L173" s="225"/>
      <c r="M173" s="225"/>
      <c r="N173" s="225">
        <f>ROUND(L173*K173,2)</f>
        <v>0</v>
      </c>
      <c r="O173" s="225"/>
      <c r="P173" s="225"/>
      <c r="Q173" s="225"/>
      <c r="R173" s="145"/>
      <c r="T173" s="146" t="s">
        <v>5</v>
      </c>
      <c r="U173" s="43" t="s">
        <v>36</v>
      </c>
      <c r="V173" s="147">
        <v>0</v>
      </c>
      <c r="W173" s="147">
        <f>V173*K173</f>
        <v>0</v>
      </c>
      <c r="X173" s="147">
        <v>0</v>
      </c>
      <c r="Y173" s="147">
        <f>X173*K173</f>
        <v>0</v>
      </c>
      <c r="Z173" s="147">
        <v>0</v>
      </c>
      <c r="AA173" s="148">
        <f>Z173*K173</f>
        <v>0</v>
      </c>
      <c r="AR173" s="21" t="s">
        <v>151</v>
      </c>
      <c r="AT173" s="21" t="s">
        <v>147</v>
      </c>
      <c r="AU173" s="21" t="s">
        <v>79</v>
      </c>
      <c r="AY173" s="21" t="s">
        <v>146</v>
      </c>
      <c r="BE173" s="149">
        <f>IF(U173="základní",N173,0)</f>
        <v>0</v>
      </c>
      <c r="BF173" s="149">
        <f>IF(U173="snížená",N173,0)</f>
        <v>0</v>
      </c>
      <c r="BG173" s="149">
        <f>IF(U173="zákl. přenesená",N173,0)</f>
        <v>0</v>
      </c>
      <c r="BH173" s="149">
        <f>IF(U173="sníž. přenesená",N173,0)</f>
        <v>0</v>
      </c>
      <c r="BI173" s="149">
        <f>IF(U173="nulová",N173,0)</f>
        <v>0</v>
      </c>
      <c r="BJ173" s="21" t="s">
        <v>79</v>
      </c>
      <c r="BK173" s="149">
        <f>ROUND(L173*K173,2)</f>
        <v>0</v>
      </c>
      <c r="BL173" s="21" t="s">
        <v>151</v>
      </c>
      <c r="BM173" s="21" t="s">
        <v>809</v>
      </c>
    </row>
    <row r="174" spans="2:65" s="9" customFormat="1" ht="37.35" customHeight="1">
      <c r="B174" s="129"/>
      <c r="C174" s="130"/>
      <c r="D174" s="131" t="s">
        <v>657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258">
        <f>BK174</f>
        <v>0</v>
      </c>
      <c r="O174" s="259"/>
      <c r="P174" s="259"/>
      <c r="Q174" s="259"/>
      <c r="R174" s="132"/>
      <c r="T174" s="133"/>
      <c r="U174" s="130"/>
      <c r="V174" s="130"/>
      <c r="W174" s="134">
        <f>SUM(W175:W177)</f>
        <v>0</v>
      </c>
      <c r="X174" s="130"/>
      <c r="Y174" s="134">
        <f>SUM(Y175:Y177)</f>
        <v>0</v>
      </c>
      <c r="Z174" s="130"/>
      <c r="AA174" s="135">
        <f>SUM(AA175:AA177)</f>
        <v>0</v>
      </c>
      <c r="AR174" s="136" t="s">
        <v>79</v>
      </c>
      <c r="AT174" s="137" t="s">
        <v>70</v>
      </c>
      <c r="AU174" s="137" t="s">
        <v>71</v>
      </c>
      <c r="AY174" s="136" t="s">
        <v>146</v>
      </c>
      <c r="BK174" s="138">
        <f>SUM(BK175:BK177)</f>
        <v>0</v>
      </c>
    </row>
    <row r="175" spans="2:65" s="1" customFormat="1" ht="16.5" customHeight="1">
      <c r="B175" s="140"/>
      <c r="C175" s="141" t="s">
        <v>87</v>
      </c>
      <c r="D175" s="141" t="s">
        <v>147</v>
      </c>
      <c r="E175" s="142" t="s">
        <v>810</v>
      </c>
      <c r="F175" s="222" t="s">
        <v>811</v>
      </c>
      <c r="G175" s="222"/>
      <c r="H175" s="222"/>
      <c r="I175" s="222"/>
      <c r="J175" s="143" t="s">
        <v>545</v>
      </c>
      <c r="K175" s="144">
        <v>30</v>
      </c>
      <c r="L175" s="225"/>
      <c r="M175" s="225"/>
      <c r="N175" s="225">
        <f>ROUND(L175*K175,2)</f>
        <v>0</v>
      </c>
      <c r="O175" s="225"/>
      <c r="P175" s="225"/>
      <c r="Q175" s="225"/>
      <c r="R175" s="145"/>
      <c r="T175" s="146" t="s">
        <v>5</v>
      </c>
      <c r="U175" s="43" t="s">
        <v>36</v>
      </c>
      <c r="V175" s="147">
        <v>0</v>
      </c>
      <c r="W175" s="147">
        <f>V175*K175</f>
        <v>0</v>
      </c>
      <c r="X175" s="147">
        <v>0</v>
      </c>
      <c r="Y175" s="147">
        <f>X175*K175</f>
        <v>0</v>
      </c>
      <c r="Z175" s="147">
        <v>0</v>
      </c>
      <c r="AA175" s="148">
        <f>Z175*K175</f>
        <v>0</v>
      </c>
      <c r="AR175" s="21" t="s">
        <v>151</v>
      </c>
      <c r="AT175" s="21" t="s">
        <v>147</v>
      </c>
      <c r="AU175" s="21" t="s">
        <v>79</v>
      </c>
      <c r="AY175" s="21" t="s">
        <v>146</v>
      </c>
      <c r="BE175" s="149">
        <f>IF(U175="základní",N175,0)</f>
        <v>0</v>
      </c>
      <c r="BF175" s="149">
        <f>IF(U175="snížená",N175,0)</f>
        <v>0</v>
      </c>
      <c r="BG175" s="149">
        <f>IF(U175="zákl. přenesená",N175,0)</f>
        <v>0</v>
      </c>
      <c r="BH175" s="149">
        <f>IF(U175="sníž. přenesená",N175,0)</f>
        <v>0</v>
      </c>
      <c r="BI175" s="149">
        <f>IF(U175="nulová",N175,0)</f>
        <v>0</v>
      </c>
      <c r="BJ175" s="21" t="s">
        <v>79</v>
      </c>
      <c r="BK175" s="149">
        <f>ROUND(L175*K175,2)</f>
        <v>0</v>
      </c>
      <c r="BL175" s="21" t="s">
        <v>151</v>
      </c>
      <c r="BM175" s="21" t="s">
        <v>812</v>
      </c>
    </row>
    <row r="176" spans="2:65" s="1" customFormat="1" ht="16.5" customHeight="1">
      <c r="B176" s="140"/>
      <c r="C176" s="141" t="s">
        <v>90</v>
      </c>
      <c r="D176" s="141" t="s">
        <v>147</v>
      </c>
      <c r="E176" s="142" t="s">
        <v>813</v>
      </c>
      <c r="F176" s="222" t="s">
        <v>814</v>
      </c>
      <c r="G176" s="222"/>
      <c r="H176" s="222"/>
      <c r="I176" s="222"/>
      <c r="J176" s="143" t="s">
        <v>545</v>
      </c>
      <c r="K176" s="144">
        <v>30</v>
      </c>
      <c r="L176" s="225"/>
      <c r="M176" s="225"/>
      <c r="N176" s="225">
        <f>ROUND(L176*K176,2)</f>
        <v>0</v>
      </c>
      <c r="O176" s="225"/>
      <c r="P176" s="225"/>
      <c r="Q176" s="225"/>
      <c r="R176" s="145"/>
      <c r="T176" s="146" t="s">
        <v>5</v>
      </c>
      <c r="U176" s="43" t="s">
        <v>36</v>
      </c>
      <c r="V176" s="147">
        <v>0</v>
      </c>
      <c r="W176" s="147">
        <f>V176*K176</f>
        <v>0</v>
      </c>
      <c r="X176" s="147">
        <v>0</v>
      </c>
      <c r="Y176" s="147">
        <f>X176*K176</f>
        <v>0</v>
      </c>
      <c r="Z176" s="147">
        <v>0</v>
      </c>
      <c r="AA176" s="148">
        <f>Z176*K176</f>
        <v>0</v>
      </c>
      <c r="AR176" s="21" t="s">
        <v>151</v>
      </c>
      <c r="AT176" s="21" t="s">
        <v>147</v>
      </c>
      <c r="AU176" s="21" t="s">
        <v>79</v>
      </c>
      <c r="AY176" s="21" t="s">
        <v>146</v>
      </c>
      <c r="BE176" s="149">
        <f>IF(U176="základní",N176,0)</f>
        <v>0</v>
      </c>
      <c r="BF176" s="149">
        <f>IF(U176="snížená",N176,0)</f>
        <v>0</v>
      </c>
      <c r="BG176" s="149">
        <f>IF(U176="zákl. přenesená",N176,0)</f>
        <v>0</v>
      </c>
      <c r="BH176" s="149">
        <f>IF(U176="sníž. přenesená",N176,0)</f>
        <v>0</v>
      </c>
      <c r="BI176" s="149">
        <f>IF(U176="nulová",N176,0)</f>
        <v>0</v>
      </c>
      <c r="BJ176" s="21" t="s">
        <v>79</v>
      </c>
      <c r="BK176" s="149">
        <f>ROUND(L176*K176,2)</f>
        <v>0</v>
      </c>
      <c r="BL176" s="21" t="s">
        <v>151</v>
      </c>
      <c r="BM176" s="21" t="s">
        <v>815</v>
      </c>
    </row>
    <row r="177" spans="2:65" s="1" customFormat="1" ht="16.5" customHeight="1">
      <c r="B177" s="140"/>
      <c r="C177" s="141" t="s">
        <v>93</v>
      </c>
      <c r="D177" s="141" t="s">
        <v>147</v>
      </c>
      <c r="E177" s="142" t="s">
        <v>816</v>
      </c>
      <c r="F177" s="222" t="s">
        <v>817</v>
      </c>
      <c r="G177" s="222"/>
      <c r="H177" s="222"/>
      <c r="I177" s="222"/>
      <c r="J177" s="143" t="s">
        <v>545</v>
      </c>
      <c r="K177" s="144">
        <v>1</v>
      </c>
      <c r="L177" s="225"/>
      <c r="M177" s="225"/>
      <c r="N177" s="225">
        <f>ROUND(L177*K177,2)</f>
        <v>0</v>
      </c>
      <c r="O177" s="225"/>
      <c r="P177" s="225"/>
      <c r="Q177" s="225"/>
      <c r="R177" s="145"/>
      <c r="T177" s="146" t="s">
        <v>5</v>
      </c>
      <c r="U177" s="43" t="s">
        <v>36</v>
      </c>
      <c r="V177" s="147">
        <v>0</v>
      </c>
      <c r="W177" s="147">
        <f>V177*K177</f>
        <v>0</v>
      </c>
      <c r="X177" s="147">
        <v>0</v>
      </c>
      <c r="Y177" s="147">
        <f>X177*K177</f>
        <v>0</v>
      </c>
      <c r="Z177" s="147">
        <v>0</v>
      </c>
      <c r="AA177" s="148">
        <f>Z177*K177</f>
        <v>0</v>
      </c>
      <c r="AR177" s="21" t="s">
        <v>151</v>
      </c>
      <c r="AT177" s="21" t="s">
        <v>147</v>
      </c>
      <c r="AU177" s="21" t="s">
        <v>79</v>
      </c>
      <c r="AY177" s="21" t="s">
        <v>146</v>
      </c>
      <c r="BE177" s="149">
        <f>IF(U177="základní",N177,0)</f>
        <v>0</v>
      </c>
      <c r="BF177" s="149">
        <f>IF(U177="snížená",N177,0)</f>
        <v>0</v>
      </c>
      <c r="BG177" s="149">
        <f>IF(U177="zákl. přenesená",N177,0)</f>
        <v>0</v>
      </c>
      <c r="BH177" s="149">
        <f>IF(U177="sníž. přenesená",N177,0)</f>
        <v>0</v>
      </c>
      <c r="BI177" s="149">
        <f>IF(U177="nulová",N177,0)</f>
        <v>0</v>
      </c>
      <c r="BJ177" s="21" t="s">
        <v>79</v>
      </c>
      <c r="BK177" s="149">
        <f>ROUND(L177*K177,2)</f>
        <v>0</v>
      </c>
      <c r="BL177" s="21" t="s">
        <v>151</v>
      </c>
      <c r="BM177" s="21" t="s">
        <v>818</v>
      </c>
    </row>
    <row r="178" spans="2:65" s="9" customFormat="1" ht="37.35" customHeight="1">
      <c r="B178" s="129"/>
      <c r="C178" s="130"/>
      <c r="D178" s="131" t="s">
        <v>658</v>
      </c>
      <c r="E178" s="131"/>
      <c r="F178" s="131"/>
      <c r="G178" s="131"/>
      <c r="H178" s="131"/>
      <c r="I178" s="131"/>
      <c r="J178" s="131"/>
      <c r="K178" s="131"/>
      <c r="L178" s="131"/>
      <c r="M178" s="131"/>
      <c r="N178" s="258">
        <f>BK178</f>
        <v>0</v>
      </c>
      <c r="O178" s="259"/>
      <c r="P178" s="259"/>
      <c r="Q178" s="259"/>
      <c r="R178" s="132"/>
      <c r="T178" s="133"/>
      <c r="U178" s="130"/>
      <c r="V178" s="130"/>
      <c r="W178" s="134">
        <f>SUM(W179:W189)</f>
        <v>0</v>
      </c>
      <c r="X178" s="130"/>
      <c r="Y178" s="134">
        <f>SUM(Y179:Y189)</f>
        <v>0</v>
      </c>
      <c r="Z178" s="130"/>
      <c r="AA178" s="135">
        <f>SUM(AA179:AA189)</f>
        <v>0</v>
      </c>
      <c r="AR178" s="136" t="s">
        <v>79</v>
      </c>
      <c r="AT178" s="137" t="s">
        <v>70</v>
      </c>
      <c r="AU178" s="137" t="s">
        <v>71</v>
      </c>
      <c r="AY178" s="136" t="s">
        <v>146</v>
      </c>
      <c r="BK178" s="138">
        <f>SUM(BK179:BK189)</f>
        <v>0</v>
      </c>
    </row>
    <row r="179" spans="2:65" s="1" customFormat="1" ht="25.5" customHeight="1">
      <c r="B179" s="140"/>
      <c r="C179" s="141" t="s">
        <v>96</v>
      </c>
      <c r="D179" s="141" t="s">
        <v>147</v>
      </c>
      <c r="E179" s="142" t="s">
        <v>550</v>
      </c>
      <c r="F179" s="222" t="s">
        <v>551</v>
      </c>
      <c r="G179" s="222"/>
      <c r="H179" s="222"/>
      <c r="I179" s="222"/>
      <c r="J179" s="143" t="s">
        <v>545</v>
      </c>
      <c r="K179" s="144">
        <v>1</v>
      </c>
      <c r="L179" s="225"/>
      <c r="M179" s="225"/>
      <c r="N179" s="225">
        <f t="shared" ref="N179:N189" si="10">ROUND(L179*K179,2)</f>
        <v>0</v>
      </c>
      <c r="O179" s="225"/>
      <c r="P179" s="225"/>
      <c r="Q179" s="225"/>
      <c r="R179" s="145"/>
      <c r="T179" s="146" t="s">
        <v>5</v>
      </c>
      <c r="U179" s="43" t="s">
        <v>36</v>
      </c>
      <c r="V179" s="147">
        <v>0</v>
      </c>
      <c r="W179" s="147">
        <f t="shared" ref="W179:W189" si="11">V179*K179</f>
        <v>0</v>
      </c>
      <c r="X179" s="147">
        <v>0</v>
      </c>
      <c r="Y179" s="147">
        <f t="shared" ref="Y179:Y189" si="12">X179*K179</f>
        <v>0</v>
      </c>
      <c r="Z179" s="147">
        <v>0</v>
      </c>
      <c r="AA179" s="148">
        <f t="shared" ref="AA179:AA189" si="13">Z179*K179</f>
        <v>0</v>
      </c>
      <c r="AR179" s="21" t="s">
        <v>151</v>
      </c>
      <c r="AT179" s="21" t="s">
        <v>147</v>
      </c>
      <c r="AU179" s="21" t="s">
        <v>79</v>
      </c>
      <c r="AY179" s="21" t="s">
        <v>146</v>
      </c>
      <c r="BE179" s="149">
        <f t="shared" ref="BE179:BE189" si="14">IF(U179="základní",N179,0)</f>
        <v>0</v>
      </c>
      <c r="BF179" s="149">
        <f t="shared" ref="BF179:BF189" si="15">IF(U179="snížená",N179,0)</f>
        <v>0</v>
      </c>
      <c r="BG179" s="149">
        <f t="shared" ref="BG179:BG189" si="16">IF(U179="zákl. přenesená",N179,0)</f>
        <v>0</v>
      </c>
      <c r="BH179" s="149">
        <f t="shared" ref="BH179:BH189" si="17">IF(U179="sníž. přenesená",N179,0)</f>
        <v>0</v>
      </c>
      <c r="BI179" s="149">
        <f t="shared" ref="BI179:BI189" si="18">IF(U179="nulová",N179,0)</f>
        <v>0</v>
      </c>
      <c r="BJ179" s="21" t="s">
        <v>79</v>
      </c>
      <c r="BK179" s="149">
        <f t="shared" ref="BK179:BK189" si="19">ROUND(L179*K179,2)</f>
        <v>0</v>
      </c>
      <c r="BL179" s="21" t="s">
        <v>151</v>
      </c>
      <c r="BM179" s="21" t="s">
        <v>819</v>
      </c>
    </row>
    <row r="180" spans="2:65" s="1" customFormat="1" ht="16.5" customHeight="1">
      <c r="B180" s="140"/>
      <c r="C180" s="141" t="s">
        <v>99</v>
      </c>
      <c r="D180" s="141" t="s">
        <v>147</v>
      </c>
      <c r="E180" s="142" t="s">
        <v>553</v>
      </c>
      <c r="F180" s="222" t="s">
        <v>554</v>
      </c>
      <c r="G180" s="222"/>
      <c r="H180" s="222"/>
      <c r="I180" s="222"/>
      <c r="J180" s="143" t="s">
        <v>545</v>
      </c>
      <c r="K180" s="144">
        <v>6</v>
      </c>
      <c r="L180" s="225"/>
      <c r="M180" s="225"/>
      <c r="N180" s="225">
        <f t="shared" si="10"/>
        <v>0</v>
      </c>
      <c r="O180" s="225"/>
      <c r="P180" s="225"/>
      <c r="Q180" s="225"/>
      <c r="R180" s="145"/>
      <c r="T180" s="146" t="s">
        <v>5</v>
      </c>
      <c r="U180" s="43" t="s">
        <v>36</v>
      </c>
      <c r="V180" s="147">
        <v>0</v>
      </c>
      <c r="W180" s="147">
        <f t="shared" si="11"/>
        <v>0</v>
      </c>
      <c r="X180" s="147">
        <v>0</v>
      </c>
      <c r="Y180" s="147">
        <f t="shared" si="12"/>
        <v>0</v>
      </c>
      <c r="Z180" s="147">
        <v>0</v>
      </c>
      <c r="AA180" s="148">
        <f t="shared" si="13"/>
        <v>0</v>
      </c>
      <c r="AR180" s="21" t="s">
        <v>151</v>
      </c>
      <c r="AT180" s="21" t="s">
        <v>147</v>
      </c>
      <c r="AU180" s="21" t="s">
        <v>79</v>
      </c>
      <c r="AY180" s="21" t="s">
        <v>146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21" t="s">
        <v>79</v>
      </c>
      <c r="BK180" s="149">
        <f t="shared" si="19"/>
        <v>0</v>
      </c>
      <c r="BL180" s="21" t="s">
        <v>151</v>
      </c>
      <c r="BM180" s="21" t="s">
        <v>820</v>
      </c>
    </row>
    <row r="181" spans="2:65" s="1" customFormat="1" ht="25.5" customHeight="1">
      <c r="B181" s="140"/>
      <c r="C181" s="141" t="s">
        <v>510</v>
      </c>
      <c r="D181" s="141" t="s">
        <v>147</v>
      </c>
      <c r="E181" s="142" t="s">
        <v>556</v>
      </c>
      <c r="F181" s="222" t="s">
        <v>557</v>
      </c>
      <c r="G181" s="222"/>
      <c r="H181" s="222"/>
      <c r="I181" s="222"/>
      <c r="J181" s="143" t="s">
        <v>545</v>
      </c>
      <c r="K181" s="144">
        <v>2</v>
      </c>
      <c r="L181" s="225"/>
      <c r="M181" s="225"/>
      <c r="N181" s="225">
        <f t="shared" si="10"/>
        <v>0</v>
      </c>
      <c r="O181" s="225"/>
      <c r="P181" s="225"/>
      <c r="Q181" s="225"/>
      <c r="R181" s="145"/>
      <c r="T181" s="146" t="s">
        <v>5</v>
      </c>
      <c r="U181" s="43" t="s">
        <v>36</v>
      </c>
      <c r="V181" s="147">
        <v>0</v>
      </c>
      <c r="W181" s="147">
        <f t="shared" si="11"/>
        <v>0</v>
      </c>
      <c r="X181" s="147">
        <v>0</v>
      </c>
      <c r="Y181" s="147">
        <f t="shared" si="12"/>
        <v>0</v>
      </c>
      <c r="Z181" s="147">
        <v>0</v>
      </c>
      <c r="AA181" s="148">
        <f t="shared" si="13"/>
        <v>0</v>
      </c>
      <c r="AR181" s="21" t="s">
        <v>151</v>
      </c>
      <c r="AT181" s="21" t="s">
        <v>147</v>
      </c>
      <c r="AU181" s="21" t="s">
        <v>79</v>
      </c>
      <c r="AY181" s="21" t="s">
        <v>146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21" t="s">
        <v>79</v>
      </c>
      <c r="BK181" s="149">
        <f t="shared" si="19"/>
        <v>0</v>
      </c>
      <c r="BL181" s="21" t="s">
        <v>151</v>
      </c>
      <c r="BM181" s="21" t="s">
        <v>821</v>
      </c>
    </row>
    <row r="182" spans="2:65" s="1" customFormat="1" ht="25.5" customHeight="1">
      <c r="B182" s="140"/>
      <c r="C182" s="141" t="s">
        <v>513</v>
      </c>
      <c r="D182" s="141" t="s">
        <v>147</v>
      </c>
      <c r="E182" s="142" t="s">
        <v>559</v>
      </c>
      <c r="F182" s="222" t="s">
        <v>560</v>
      </c>
      <c r="G182" s="222"/>
      <c r="H182" s="222"/>
      <c r="I182" s="222"/>
      <c r="J182" s="143" t="s">
        <v>274</v>
      </c>
      <c r="K182" s="144">
        <v>20</v>
      </c>
      <c r="L182" s="225"/>
      <c r="M182" s="225"/>
      <c r="N182" s="225">
        <f t="shared" si="10"/>
        <v>0</v>
      </c>
      <c r="O182" s="225"/>
      <c r="P182" s="225"/>
      <c r="Q182" s="225"/>
      <c r="R182" s="145"/>
      <c r="T182" s="146" t="s">
        <v>5</v>
      </c>
      <c r="U182" s="43" t="s">
        <v>36</v>
      </c>
      <c r="V182" s="147">
        <v>0</v>
      </c>
      <c r="W182" s="147">
        <f t="shared" si="11"/>
        <v>0</v>
      </c>
      <c r="X182" s="147">
        <v>0</v>
      </c>
      <c r="Y182" s="147">
        <f t="shared" si="12"/>
        <v>0</v>
      </c>
      <c r="Z182" s="147">
        <v>0</v>
      </c>
      <c r="AA182" s="148">
        <f t="shared" si="13"/>
        <v>0</v>
      </c>
      <c r="AR182" s="21" t="s">
        <v>151</v>
      </c>
      <c r="AT182" s="21" t="s">
        <v>147</v>
      </c>
      <c r="AU182" s="21" t="s">
        <v>79</v>
      </c>
      <c r="AY182" s="21" t="s">
        <v>146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21" t="s">
        <v>79</v>
      </c>
      <c r="BK182" s="149">
        <f t="shared" si="19"/>
        <v>0</v>
      </c>
      <c r="BL182" s="21" t="s">
        <v>151</v>
      </c>
      <c r="BM182" s="21" t="s">
        <v>822</v>
      </c>
    </row>
    <row r="183" spans="2:65" s="1" customFormat="1" ht="16.5" customHeight="1">
      <c r="B183" s="140"/>
      <c r="C183" s="141" t="s">
        <v>517</v>
      </c>
      <c r="D183" s="141" t="s">
        <v>147</v>
      </c>
      <c r="E183" s="142" t="s">
        <v>562</v>
      </c>
      <c r="F183" s="222" t="s">
        <v>563</v>
      </c>
      <c r="G183" s="222"/>
      <c r="H183" s="222"/>
      <c r="I183" s="222"/>
      <c r="J183" s="143" t="s">
        <v>545</v>
      </c>
      <c r="K183" s="144">
        <v>1</v>
      </c>
      <c r="L183" s="225"/>
      <c r="M183" s="225"/>
      <c r="N183" s="225">
        <f t="shared" si="10"/>
        <v>0</v>
      </c>
      <c r="O183" s="225"/>
      <c r="P183" s="225"/>
      <c r="Q183" s="225"/>
      <c r="R183" s="145"/>
      <c r="T183" s="146" t="s">
        <v>5</v>
      </c>
      <c r="U183" s="43" t="s">
        <v>36</v>
      </c>
      <c r="V183" s="147">
        <v>0</v>
      </c>
      <c r="W183" s="147">
        <f t="shared" si="11"/>
        <v>0</v>
      </c>
      <c r="X183" s="147">
        <v>0</v>
      </c>
      <c r="Y183" s="147">
        <f t="shared" si="12"/>
        <v>0</v>
      </c>
      <c r="Z183" s="147">
        <v>0</v>
      </c>
      <c r="AA183" s="148">
        <f t="shared" si="13"/>
        <v>0</v>
      </c>
      <c r="AR183" s="21" t="s">
        <v>151</v>
      </c>
      <c r="AT183" s="21" t="s">
        <v>147</v>
      </c>
      <c r="AU183" s="21" t="s">
        <v>79</v>
      </c>
      <c r="AY183" s="21" t="s">
        <v>146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21" t="s">
        <v>79</v>
      </c>
      <c r="BK183" s="149">
        <f t="shared" si="19"/>
        <v>0</v>
      </c>
      <c r="BL183" s="21" t="s">
        <v>151</v>
      </c>
      <c r="BM183" s="21" t="s">
        <v>823</v>
      </c>
    </row>
    <row r="184" spans="2:65" s="1" customFormat="1" ht="25.5" customHeight="1">
      <c r="B184" s="140"/>
      <c r="C184" s="141" t="s">
        <v>522</v>
      </c>
      <c r="D184" s="141" t="s">
        <v>147</v>
      </c>
      <c r="E184" s="142" t="s">
        <v>824</v>
      </c>
      <c r="F184" s="222" t="s">
        <v>825</v>
      </c>
      <c r="G184" s="222"/>
      <c r="H184" s="222"/>
      <c r="I184" s="222"/>
      <c r="J184" s="143" t="s">
        <v>545</v>
      </c>
      <c r="K184" s="144">
        <v>1</v>
      </c>
      <c r="L184" s="225"/>
      <c r="M184" s="225"/>
      <c r="N184" s="225">
        <f t="shared" si="10"/>
        <v>0</v>
      </c>
      <c r="O184" s="225"/>
      <c r="P184" s="225"/>
      <c r="Q184" s="225"/>
      <c r="R184" s="145"/>
      <c r="T184" s="146" t="s">
        <v>5</v>
      </c>
      <c r="U184" s="43" t="s">
        <v>36</v>
      </c>
      <c r="V184" s="147">
        <v>0</v>
      </c>
      <c r="W184" s="147">
        <f t="shared" si="11"/>
        <v>0</v>
      </c>
      <c r="X184" s="147">
        <v>0</v>
      </c>
      <c r="Y184" s="147">
        <f t="shared" si="12"/>
        <v>0</v>
      </c>
      <c r="Z184" s="147">
        <v>0</v>
      </c>
      <c r="AA184" s="148">
        <f t="shared" si="13"/>
        <v>0</v>
      </c>
      <c r="AR184" s="21" t="s">
        <v>151</v>
      </c>
      <c r="AT184" s="21" t="s">
        <v>147</v>
      </c>
      <c r="AU184" s="21" t="s">
        <v>79</v>
      </c>
      <c r="AY184" s="21" t="s">
        <v>146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21" t="s">
        <v>79</v>
      </c>
      <c r="BK184" s="149">
        <f t="shared" si="19"/>
        <v>0</v>
      </c>
      <c r="BL184" s="21" t="s">
        <v>151</v>
      </c>
      <c r="BM184" s="21" t="s">
        <v>826</v>
      </c>
    </row>
    <row r="185" spans="2:65" s="1" customFormat="1" ht="16.5" customHeight="1">
      <c r="B185" s="140"/>
      <c r="C185" s="141" t="s">
        <v>526</v>
      </c>
      <c r="D185" s="141" t="s">
        <v>147</v>
      </c>
      <c r="E185" s="142" t="s">
        <v>827</v>
      </c>
      <c r="F185" s="222" t="s">
        <v>828</v>
      </c>
      <c r="G185" s="222"/>
      <c r="H185" s="222"/>
      <c r="I185" s="222"/>
      <c r="J185" s="143" t="s">
        <v>274</v>
      </c>
      <c r="K185" s="144">
        <v>1</v>
      </c>
      <c r="L185" s="225"/>
      <c r="M185" s="225"/>
      <c r="N185" s="225">
        <f t="shared" si="10"/>
        <v>0</v>
      </c>
      <c r="O185" s="225"/>
      <c r="P185" s="225"/>
      <c r="Q185" s="225"/>
      <c r="R185" s="145"/>
      <c r="T185" s="146" t="s">
        <v>5</v>
      </c>
      <c r="U185" s="43" t="s">
        <v>36</v>
      </c>
      <c r="V185" s="147">
        <v>0</v>
      </c>
      <c r="W185" s="147">
        <f t="shared" si="11"/>
        <v>0</v>
      </c>
      <c r="X185" s="147">
        <v>0</v>
      </c>
      <c r="Y185" s="147">
        <f t="shared" si="12"/>
        <v>0</v>
      </c>
      <c r="Z185" s="147">
        <v>0</v>
      </c>
      <c r="AA185" s="148">
        <f t="shared" si="13"/>
        <v>0</v>
      </c>
      <c r="AR185" s="21" t="s">
        <v>151</v>
      </c>
      <c r="AT185" s="21" t="s">
        <v>147</v>
      </c>
      <c r="AU185" s="21" t="s">
        <v>79</v>
      </c>
      <c r="AY185" s="21" t="s">
        <v>146</v>
      </c>
      <c r="BE185" s="149">
        <f t="shared" si="14"/>
        <v>0</v>
      </c>
      <c r="BF185" s="149">
        <f t="shared" si="15"/>
        <v>0</v>
      </c>
      <c r="BG185" s="149">
        <f t="shared" si="16"/>
        <v>0</v>
      </c>
      <c r="BH185" s="149">
        <f t="shared" si="17"/>
        <v>0</v>
      </c>
      <c r="BI185" s="149">
        <f t="shared" si="18"/>
        <v>0</v>
      </c>
      <c r="BJ185" s="21" t="s">
        <v>79</v>
      </c>
      <c r="BK185" s="149">
        <f t="shared" si="19"/>
        <v>0</v>
      </c>
      <c r="BL185" s="21" t="s">
        <v>151</v>
      </c>
      <c r="BM185" s="21" t="s">
        <v>829</v>
      </c>
    </row>
    <row r="186" spans="2:65" s="1" customFormat="1" ht="25.5" customHeight="1">
      <c r="B186" s="140"/>
      <c r="C186" s="141" t="s">
        <v>830</v>
      </c>
      <c r="D186" s="141" t="s">
        <v>147</v>
      </c>
      <c r="E186" s="142" t="s">
        <v>831</v>
      </c>
      <c r="F186" s="222" t="s">
        <v>832</v>
      </c>
      <c r="G186" s="222"/>
      <c r="H186" s="222"/>
      <c r="I186" s="222"/>
      <c r="J186" s="143" t="s">
        <v>274</v>
      </c>
      <c r="K186" s="144">
        <v>20</v>
      </c>
      <c r="L186" s="225"/>
      <c r="M186" s="225"/>
      <c r="N186" s="225">
        <f t="shared" si="10"/>
        <v>0</v>
      </c>
      <c r="O186" s="225"/>
      <c r="P186" s="225"/>
      <c r="Q186" s="225"/>
      <c r="R186" s="145"/>
      <c r="T186" s="146" t="s">
        <v>5</v>
      </c>
      <c r="U186" s="43" t="s">
        <v>36</v>
      </c>
      <c r="V186" s="147">
        <v>0</v>
      </c>
      <c r="W186" s="147">
        <f t="shared" si="11"/>
        <v>0</v>
      </c>
      <c r="X186" s="147">
        <v>0</v>
      </c>
      <c r="Y186" s="147">
        <f t="shared" si="12"/>
        <v>0</v>
      </c>
      <c r="Z186" s="147">
        <v>0</v>
      </c>
      <c r="AA186" s="148">
        <f t="shared" si="13"/>
        <v>0</v>
      </c>
      <c r="AR186" s="21" t="s">
        <v>151</v>
      </c>
      <c r="AT186" s="21" t="s">
        <v>147</v>
      </c>
      <c r="AU186" s="21" t="s">
        <v>79</v>
      </c>
      <c r="AY186" s="21" t="s">
        <v>146</v>
      </c>
      <c r="BE186" s="149">
        <f t="shared" si="14"/>
        <v>0</v>
      </c>
      <c r="BF186" s="149">
        <f t="shared" si="15"/>
        <v>0</v>
      </c>
      <c r="BG186" s="149">
        <f t="shared" si="16"/>
        <v>0</v>
      </c>
      <c r="BH186" s="149">
        <f t="shared" si="17"/>
        <v>0</v>
      </c>
      <c r="BI186" s="149">
        <f t="shared" si="18"/>
        <v>0</v>
      </c>
      <c r="BJ186" s="21" t="s">
        <v>79</v>
      </c>
      <c r="BK186" s="149">
        <f t="shared" si="19"/>
        <v>0</v>
      </c>
      <c r="BL186" s="21" t="s">
        <v>151</v>
      </c>
      <c r="BM186" s="21" t="s">
        <v>833</v>
      </c>
    </row>
    <row r="187" spans="2:65" s="1" customFormat="1" ht="25.5" customHeight="1">
      <c r="B187" s="140"/>
      <c r="C187" s="141" t="s">
        <v>834</v>
      </c>
      <c r="D187" s="141" t="s">
        <v>147</v>
      </c>
      <c r="E187" s="142" t="s">
        <v>835</v>
      </c>
      <c r="F187" s="222" t="s">
        <v>836</v>
      </c>
      <c r="G187" s="222"/>
      <c r="H187" s="222"/>
      <c r="I187" s="222"/>
      <c r="J187" s="143" t="s">
        <v>545</v>
      </c>
      <c r="K187" s="144">
        <v>1</v>
      </c>
      <c r="L187" s="225"/>
      <c r="M187" s="225"/>
      <c r="N187" s="225">
        <f t="shared" si="10"/>
        <v>0</v>
      </c>
      <c r="O187" s="225"/>
      <c r="P187" s="225"/>
      <c r="Q187" s="225"/>
      <c r="R187" s="145"/>
      <c r="T187" s="146" t="s">
        <v>5</v>
      </c>
      <c r="U187" s="43" t="s">
        <v>36</v>
      </c>
      <c r="V187" s="147">
        <v>0</v>
      </c>
      <c r="W187" s="147">
        <f t="shared" si="11"/>
        <v>0</v>
      </c>
      <c r="X187" s="147">
        <v>0</v>
      </c>
      <c r="Y187" s="147">
        <f t="shared" si="12"/>
        <v>0</v>
      </c>
      <c r="Z187" s="147">
        <v>0</v>
      </c>
      <c r="AA187" s="148">
        <f t="shared" si="13"/>
        <v>0</v>
      </c>
      <c r="AR187" s="21" t="s">
        <v>151</v>
      </c>
      <c r="AT187" s="21" t="s">
        <v>147</v>
      </c>
      <c r="AU187" s="21" t="s">
        <v>79</v>
      </c>
      <c r="AY187" s="21" t="s">
        <v>146</v>
      </c>
      <c r="BE187" s="149">
        <f t="shared" si="14"/>
        <v>0</v>
      </c>
      <c r="BF187" s="149">
        <f t="shared" si="15"/>
        <v>0</v>
      </c>
      <c r="BG187" s="149">
        <f t="shared" si="16"/>
        <v>0</v>
      </c>
      <c r="BH187" s="149">
        <f t="shared" si="17"/>
        <v>0</v>
      </c>
      <c r="BI187" s="149">
        <f t="shared" si="18"/>
        <v>0</v>
      </c>
      <c r="BJ187" s="21" t="s">
        <v>79</v>
      </c>
      <c r="BK187" s="149">
        <f t="shared" si="19"/>
        <v>0</v>
      </c>
      <c r="BL187" s="21" t="s">
        <v>151</v>
      </c>
      <c r="BM187" s="21" t="s">
        <v>837</v>
      </c>
    </row>
    <row r="188" spans="2:65" s="1" customFormat="1" ht="16.5" customHeight="1">
      <c r="B188" s="140"/>
      <c r="C188" s="141" t="s">
        <v>838</v>
      </c>
      <c r="D188" s="141" t="s">
        <v>147</v>
      </c>
      <c r="E188" s="142" t="s">
        <v>839</v>
      </c>
      <c r="F188" s="222" t="s">
        <v>840</v>
      </c>
      <c r="G188" s="222"/>
      <c r="H188" s="222"/>
      <c r="I188" s="222"/>
      <c r="J188" s="143" t="s">
        <v>274</v>
      </c>
      <c r="K188" s="144">
        <v>40</v>
      </c>
      <c r="L188" s="225"/>
      <c r="M188" s="225"/>
      <c r="N188" s="225">
        <f t="shared" si="10"/>
        <v>0</v>
      </c>
      <c r="O188" s="225"/>
      <c r="P188" s="225"/>
      <c r="Q188" s="225"/>
      <c r="R188" s="145"/>
      <c r="T188" s="146" t="s">
        <v>5</v>
      </c>
      <c r="U188" s="43" t="s">
        <v>36</v>
      </c>
      <c r="V188" s="147">
        <v>0</v>
      </c>
      <c r="W188" s="147">
        <f t="shared" si="11"/>
        <v>0</v>
      </c>
      <c r="X188" s="147">
        <v>0</v>
      </c>
      <c r="Y188" s="147">
        <f t="shared" si="12"/>
        <v>0</v>
      </c>
      <c r="Z188" s="147">
        <v>0</v>
      </c>
      <c r="AA188" s="148">
        <f t="shared" si="13"/>
        <v>0</v>
      </c>
      <c r="AR188" s="21" t="s">
        <v>151</v>
      </c>
      <c r="AT188" s="21" t="s">
        <v>147</v>
      </c>
      <c r="AU188" s="21" t="s">
        <v>79</v>
      </c>
      <c r="AY188" s="21" t="s">
        <v>146</v>
      </c>
      <c r="BE188" s="149">
        <f t="shared" si="14"/>
        <v>0</v>
      </c>
      <c r="BF188" s="149">
        <f t="shared" si="15"/>
        <v>0</v>
      </c>
      <c r="BG188" s="149">
        <f t="shared" si="16"/>
        <v>0</v>
      </c>
      <c r="BH188" s="149">
        <f t="shared" si="17"/>
        <v>0</v>
      </c>
      <c r="BI188" s="149">
        <f t="shared" si="18"/>
        <v>0</v>
      </c>
      <c r="BJ188" s="21" t="s">
        <v>79</v>
      </c>
      <c r="BK188" s="149">
        <f t="shared" si="19"/>
        <v>0</v>
      </c>
      <c r="BL188" s="21" t="s">
        <v>151</v>
      </c>
      <c r="BM188" s="21" t="s">
        <v>841</v>
      </c>
    </row>
    <row r="189" spans="2:65" s="1" customFormat="1" ht="25.5" customHeight="1">
      <c r="B189" s="140"/>
      <c r="C189" s="141" t="s">
        <v>842</v>
      </c>
      <c r="D189" s="141" t="s">
        <v>147</v>
      </c>
      <c r="E189" s="142" t="s">
        <v>843</v>
      </c>
      <c r="F189" s="222" t="s">
        <v>844</v>
      </c>
      <c r="G189" s="222"/>
      <c r="H189" s="222"/>
      <c r="I189" s="222"/>
      <c r="J189" s="143" t="s">
        <v>185</v>
      </c>
      <c r="K189" s="144">
        <v>2</v>
      </c>
      <c r="L189" s="225"/>
      <c r="M189" s="225"/>
      <c r="N189" s="225">
        <f t="shared" si="10"/>
        <v>0</v>
      </c>
      <c r="O189" s="225"/>
      <c r="P189" s="225"/>
      <c r="Q189" s="225"/>
      <c r="R189" s="145"/>
      <c r="T189" s="146" t="s">
        <v>5</v>
      </c>
      <c r="U189" s="43" t="s">
        <v>36</v>
      </c>
      <c r="V189" s="147">
        <v>0</v>
      </c>
      <c r="W189" s="147">
        <f t="shared" si="11"/>
        <v>0</v>
      </c>
      <c r="X189" s="147">
        <v>0</v>
      </c>
      <c r="Y189" s="147">
        <f t="shared" si="12"/>
        <v>0</v>
      </c>
      <c r="Z189" s="147">
        <v>0</v>
      </c>
      <c r="AA189" s="148">
        <f t="shared" si="13"/>
        <v>0</v>
      </c>
      <c r="AR189" s="21" t="s">
        <v>151</v>
      </c>
      <c r="AT189" s="21" t="s">
        <v>147</v>
      </c>
      <c r="AU189" s="21" t="s">
        <v>79</v>
      </c>
      <c r="AY189" s="21" t="s">
        <v>146</v>
      </c>
      <c r="BE189" s="149">
        <f t="shared" si="14"/>
        <v>0</v>
      </c>
      <c r="BF189" s="149">
        <f t="shared" si="15"/>
        <v>0</v>
      </c>
      <c r="BG189" s="149">
        <f t="shared" si="16"/>
        <v>0</v>
      </c>
      <c r="BH189" s="149">
        <f t="shared" si="17"/>
        <v>0</v>
      </c>
      <c r="BI189" s="149">
        <f t="shared" si="18"/>
        <v>0</v>
      </c>
      <c r="BJ189" s="21" t="s">
        <v>79</v>
      </c>
      <c r="BK189" s="149">
        <f t="shared" si="19"/>
        <v>0</v>
      </c>
      <c r="BL189" s="21" t="s">
        <v>151</v>
      </c>
      <c r="BM189" s="21" t="s">
        <v>845</v>
      </c>
    </row>
    <row r="190" spans="2:65" s="9" customFormat="1" ht="37.35" customHeight="1">
      <c r="B190" s="129"/>
      <c r="C190" s="130"/>
      <c r="D190" s="131" t="s">
        <v>659</v>
      </c>
      <c r="E190" s="131"/>
      <c r="F190" s="131"/>
      <c r="G190" s="131"/>
      <c r="H190" s="131"/>
      <c r="I190" s="131"/>
      <c r="J190" s="131"/>
      <c r="K190" s="131"/>
      <c r="L190" s="131"/>
      <c r="M190" s="131"/>
      <c r="N190" s="258">
        <f>BK190</f>
        <v>0</v>
      </c>
      <c r="O190" s="259"/>
      <c r="P190" s="259"/>
      <c r="Q190" s="259"/>
      <c r="R190" s="132"/>
      <c r="T190" s="133"/>
      <c r="U190" s="130"/>
      <c r="V190" s="130"/>
      <c r="W190" s="134">
        <f>SUM(W191:W200)</f>
        <v>0</v>
      </c>
      <c r="X190" s="130"/>
      <c r="Y190" s="134">
        <f>SUM(Y191:Y200)</f>
        <v>0</v>
      </c>
      <c r="Z190" s="130"/>
      <c r="AA190" s="135">
        <f>SUM(AA191:AA200)</f>
        <v>0</v>
      </c>
      <c r="AR190" s="136" t="s">
        <v>79</v>
      </c>
      <c r="AT190" s="137" t="s">
        <v>70</v>
      </c>
      <c r="AU190" s="137" t="s">
        <v>71</v>
      </c>
      <c r="AY190" s="136" t="s">
        <v>146</v>
      </c>
      <c r="BK190" s="138">
        <f>SUM(BK191:BK200)</f>
        <v>0</v>
      </c>
    </row>
    <row r="191" spans="2:65" s="1" customFormat="1" ht="25.5" customHeight="1">
      <c r="B191" s="140"/>
      <c r="C191" s="141" t="s">
        <v>846</v>
      </c>
      <c r="D191" s="141" t="s">
        <v>147</v>
      </c>
      <c r="E191" s="142" t="s">
        <v>574</v>
      </c>
      <c r="F191" s="222" t="s">
        <v>575</v>
      </c>
      <c r="G191" s="222"/>
      <c r="H191" s="222"/>
      <c r="I191" s="222"/>
      <c r="J191" s="143" t="s">
        <v>274</v>
      </c>
      <c r="K191" s="144">
        <v>5</v>
      </c>
      <c r="L191" s="225"/>
      <c r="M191" s="225"/>
      <c r="N191" s="225">
        <f t="shared" ref="N191:N200" si="20">ROUND(L191*K191,2)</f>
        <v>0</v>
      </c>
      <c r="O191" s="225"/>
      <c r="P191" s="225"/>
      <c r="Q191" s="225"/>
      <c r="R191" s="145"/>
      <c r="T191" s="146" t="s">
        <v>5</v>
      </c>
      <c r="U191" s="43" t="s">
        <v>36</v>
      </c>
      <c r="V191" s="147">
        <v>0</v>
      </c>
      <c r="W191" s="147">
        <f t="shared" ref="W191:W200" si="21">V191*K191</f>
        <v>0</v>
      </c>
      <c r="X191" s="147">
        <v>0</v>
      </c>
      <c r="Y191" s="147">
        <f t="shared" ref="Y191:Y200" si="22">X191*K191</f>
        <v>0</v>
      </c>
      <c r="Z191" s="147">
        <v>0</v>
      </c>
      <c r="AA191" s="148">
        <f t="shared" ref="AA191:AA200" si="23">Z191*K191</f>
        <v>0</v>
      </c>
      <c r="AR191" s="21" t="s">
        <v>151</v>
      </c>
      <c r="AT191" s="21" t="s">
        <v>147</v>
      </c>
      <c r="AU191" s="21" t="s">
        <v>79</v>
      </c>
      <c r="AY191" s="21" t="s">
        <v>146</v>
      </c>
      <c r="BE191" s="149">
        <f t="shared" ref="BE191:BE200" si="24">IF(U191="základní",N191,0)</f>
        <v>0</v>
      </c>
      <c r="BF191" s="149">
        <f t="shared" ref="BF191:BF200" si="25">IF(U191="snížená",N191,0)</f>
        <v>0</v>
      </c>
      <c r="BG191" s="149">
        <f t="shared" ref="BG191:BG200" si="26">IF(U191="zákl. přenesená",N191,0)</f>
        <v>0</v>
      </c>
      <c r="BH191" s="149">
        <f t="shared" ref="BH191:BH200" si="27">IF(U191="sníž. přenesená",N191,0)</f>
        <v>0</v>
      </c>
      <c r="BI191" s="149">
        <f t="shared" ref="BI191:BI200" si="28">IF(U191="nulová",N191,0)</f>
        <v>0</v>
      </c>
      <c r="BJ191" s="21" t="s">
        <v>79</v>
      </c>
      <c r="BK191" s="149">
        <f t="shared" ref="BK191:BK200" si="29">ROUND(L191*K191,2)</f>
        <v>0</v>
      </c>
      <c r="BL191" s="21" t="s">
        <v>151</v>
      </c>
      <c r="BM191" s="21" t="s">
        <v>847</v>
      </c>
    </row>
    <row r="192" spans="2:65" s="1" customFormat="1" ht="16.5" customHeight="1">
      <c r="B192" s="140"/>
      <c r="C192" s="141" t="s">
        <v>848</v>
      </c>
      <c r="D192" s="141" t="s">
        <v>147</v>
      </c>
      <c r="E192" s="142" t="s">
        <v>577</v>
      </c>
      <c r="F192" s="222" t="s">
        <v>578</v>
      </c>
      <c r="G192" s="222"/>
      <c r="H192" s="222"/>
      <c r="I192" s="222"/>
      <c r="J192" s="143" t="s">
        <v>274</v>
      </c>
      <c r="K192" s="144">
        <v>5</v>
      </c>
      <c r="L192" s="225"/>
      <c r="M192" s="225"/>
      <c r="N192" s="225">
        <f t="shared" si="20"/>
        <v>0</v>
      </c>
      <c r="O192" s="225"/>
      <c r="P192" s="225"/>
      <c r="Q192" s="225"/>
      <c r="R192" s="145"/>
      <c r="T192" s="146" t="s">
        <v>5</v>
      </c>
      <c r="U192" s="43" t="s">
        <v>36</v>
      </c>
      <c r="V192" s="147">
        <v>0</v>
      </c>
      <c r="W192" s="147">
        <f t="shared" si="21"/>
        <v>0</v>
      </c>
      <c r="X192" s="147">
        <v>0</v>
      </c>
      <c r="Y192" s="147">
        <f t="shared" si="22"/>
        <v>0</v>
      </c>
      <c r="Z192" s="147">
        <v>0</v>
      </c>
      <c r="AA192" s="148">
        <f t="shared" si="23"/>
        <v>0</v>
      </c>
      <c r="AR192" s="21" t="s">
        <v>151</v>
      </c>
      <c r="AT192" s="21" t="s">
        <v>147</v>
      </c>
      <c r="AU192" s="21" t="s">
        <v>79</v>
      </c>
      <c r="AY192" s="21" t="s">
        <v>146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21" t="s">
        <v>79</v>
      </c>
      <c r="BK192" s="149">
        <f t="shared" si="29"/>
        <v>0</v>
      </c>
      <c r="BL192" s="21" t="s">
        <v>151</v>
      </c>
      <c r="BM192" s="21" t="s">
        <v>849</v>
      </c>
    </row>
    <row r="193" spans="2:65" s="1" customFormat="1" ht="16.5" customHeight="1">
      <c r="B193" s="140"/>
      <c r="C193" s="141" t="s">
        <v>850</v>
      </c>
      <c r="D193" s="141" t="s">
        <v>147</v>
      </c>
      <c r="E193" s="142" t="s">
        <v>851</v>
      </c>
      <c r="F193" s="222" t="s">
        <v>852</v>
      </c>
      <c r="G193" s="222"/>
      <c r="H193" s="222"/>
      <c r="I193" s="222"/>
      <c r="J193" s="143" t="s">
        <v>545</v>
      </c>
      <c r="K193" s="144">
        <v>1</v>
      </c>
      <c r="L193" s="225"/>
      <c r="M193" s="225"/>
      <c r="N193" s="225">
        <f t="shared" si="20"/>
        <v>0</v>
      </c>
      <c r="O193" s="225"/>
      <c r="P193" s="225"/>
      <c r="Q193" s="225"/>
      <c r="R193" s="145"/>
      <c r="T193" s="146" t="s">
        <v>5</v>
      </c>
      <c r="U193" s="43" t="s">
        <v>36</v>
      </c>
      <c r="V193" s="147">
        <v>0</v>
      </c>
      <c r="W193" s="147">
        <f t="shared" si="21"/>
        <v>0</v>
      </c>
      <c r="X193" s="147">
        <v>0</v>
      </c>
      <c r="Y193" s="147">
        <f t="shared" si="22"/>
        <v>0</v>
      </c>
      <c r="Z193" s="147">
        <v>0</v>
      </c>
      <c r="AA193" s="148">
        <f t="shared" si="23"/>
        <v>0</v>
      </c>
      <c r="AR193" s="21" t="s">
        <v>151</v>
      </c>
      <c r="AT193" s="21" t="s">
        <v>147</v>
      </c>
      <c r="AU193" s="21" t="s">
        <v>79</v>
      </c>
      <c r="AY193" s="21" t="s">
        <v>146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21" t="s">
        <v>79</v>
      </c>
      <c r="BK193" s="149">
        <f t="shared" si="29"/>
        <v>0</v>
      </c>
      <c r="BL193" s="21" t="s">
        <v>151</v>
      </c>
      <c r="BM193" s="21" t="s">
        <v>853</v>
      </c>
    </row>
    <row r="194" spans="2:65" s="1" customFormat="1" ht="16.5" customHeight="1">
      <c r="B194" s="140"/>
      <c r="C194" s="141" t="s">
        <v>854</v>
      </c>
      <c r="D194" s="141" t="s">
        <v>147</v>
      </c>
      <c r="E194" s="142" t="s">
        <v>580</v>
      </c>
      <c r="F194" s="222" t="s">
        <v>581</v>
      </c>
      <c r="G194" s="222"/>
      <c r="H194" s="222"/>
      <c r="I194" s="222"/>
      <c r="J194" s="143" t="s">
        <v>274</v>
      </c>
      <c r="K194" s="144">
        <v>5</v>
      </c>
      <c r="L194" s="225"/>
      <c r="M194" s="225"/>
      <c r="N194" s="225">
        <f t="shared" si="20"/>
        <v>0</v>
      </c>
      <c r="O194" s="225"/>
      <c r="P194" s="225"/>
      <c r="Q194" s="225"/>
      <c r="R194" s="145"/>
      <c r="T194" s="146" t="s">
        <v>5</v>
      </c>
      <c r="U194" s="43" t="s">
        <v>36</v>
      </c>
      <c r="V194" s="147">
        <v>0</v>
      </c>
      <c r="W194" s="147">
        <f t="shared" si="21"/>
        <v>0</v>
      </c>
      <c r="X194" s="147">
        <v>0</v>
      </c>
      <c r="Y194" s="147">
        <f t="shared" si="22"/>
        <v>0</v>
      </c>
      <c r="Z194" s="147">
        <v>0</v>
      </c>
      <c r="AA194" s="148">
        <f t="shared" si="23"/>
        <v>0</v>
      </c>
      <c r="AR194" s="21" t="s">
        <v>151</v>
      </c>
      <c r="AT194" s="21" t="s">
        <v>147</v>
      </c>
      <c r="AU194" s="21" t="s">
        <v>79</v>
      </c>
      <c r="AY194" s="21" t="s">
        <v>146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21" t="s">
        <v>79</v>
      </c>
      <c r="BK194" s="149">
        <f t="shared" si="29"/>
        <v>0</v>
      </c>
      <c r="BL194" s="21" t="s">
        <v>151</v>
      </c>
      <c r="BM194" s="21" t="s">
        <v>855</v>
      </c>
    </row>
    <row r="195" spans="2:65" s="1" customFormat="1" ht="25.5" customHeight="1">
      <c r="B195" s="140"/>
      <c r="C195" s="141" t="s">
        <v>856</v>
      </c>
      <c r="D195" s="141" t="s">
        <v>147</v>
      </c>
      <c r="E195" s="142" t="s">
        <v>857</v>
      </c>
      <c r="F195" s="222" t="s">
        <v>858</v>
      </c>
      <c r="G195" s="222"/>
      <c r="H195" s="222"/>
      <c r="I195" s="222"/>
      <c r="J195" s="143" t="s">
        <v>274</v>
      </c>
      <c r="K195" s="144">
        <v>5</v>
      </c>
      <c r="L195" s="225"/>
      <c r="M195" s="225"/>
      <c r="N195" s="225">
        <f t="shared" si="20"/>
        <v>0</v>
      </c>
      <c r="O195" s="225"/>
      <c r="P195" s="225"/>
      <c r="Q195" s="225"/>
      <c r="R195" s="145"/>
      <c r="T195" s="146" t="s">
        <v>5</v>
      </c>
      <c r="U195" s="43" t="s">
        <v>36</v>
      </c>
      <c r="V195" s="147">
        <v>0</v>
      </c>
      <c r="W195" s="147">
        <f t="shared" si="21"/>
        <v>0</v>
      </c>
      <c r="X195" s="147">
        <v>0</v>
      </c>
      <c r="Y195" s="147">
        <f t="shared" si="22"/>
        <v>0</v>
      </c>
      <c r="Z195" s="147">
        <v>0</v>
      </c>
      <c r="AA195" s="148">
        <f t="shared" si="23"/>
        <v>0</v>
      </c>
      <c r="AR195" s="21" t="s">
        <v>151</v>
      </c>
      <c r="AT195" s="21" t="s">
        <v>147</v>
      </c>
      <c r="AU195" s="21" t="s">
        <v>79</v>
      </c>
      <c r="AY195" s="21" t="s">
        <v>146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21" t="s">
        <v>79</v>
      </c>
      <c r="BK195" s="149">
        <f t="shared" si="29"/>
        <v>0</v>
      </c>
      <c r="BL195" s="21" t="s">
        <v>151</v>
      </c>
      <c r="BM195" s="21" t="s">
        <v>859</v>
      </c>
    </row>
    <row r="196" spans="2:65" s="1" customFormat="1" ht="16.5" customHeight="1">
      <c r="B196" s="140"/>
      <c r="C196" s="141" t="s">
        <v>860</v>
      </c>
      <c r="D196" s="141" t="s">
        <v>147</v>
      </c>
      <c r="E196" s="142" t="s">
        <v>861</v>
      </c>
      <c r="F196" s="222" t="s">
        <v>862</v>
      </c>
      <c r="G196" s="222"/>
      <c r="H196" s="222"/>
      <c r="I196" s="222"/>
      <c r="J196" s="143" t="s">
        <v>168</v>
      </c>
      <c r="K196" s="144">
        <v>1.5</v>
      </c>
      <c r="L196" s="225"/>
      <c r="M196" s="225"/>
      <c r="N196" s="225">
        <f t="shared" si="20"/>
        <v>0</v>
      </c>
      <c r="O196" s="225"/>
      <c r="P196" s="225"/>
      <c r="Q196" s="225"/>
      <c r="R196" s="145"/>
      <c r="T196" s="146" t="s">
        <v>5</v>
      </c>
      <c r="U196" s="43" t="s">
        <v>36</v>
      </c>
      <c r="V196" s="147">
        <v>0</v>
      </c>
      <c r="W196" s="147">
        <f t="shared" si="21"/>
        <v>0</v>
      </c>
      <c r="X196" s="147">
        <v>0</v>
      </c>
      <c r="Y196" s="147">
        <f t="shared" si="22"/>
        <v>0</v>
      </c>
      <c r="Z196" s="147">
        <v>0</v>
      </c>
      <c r="AA196" s="148">
        <f t="shared" si="23"/>
        <v>0</v>
      </c>
      <c r="AR196" s="21" t="s">
        <v>151</v>
      </c>
      <c r="AT196" s="21" t="s">
        <v>147</v>
      </c>
      <c r="AU196" s="21" t="s">
        <v>79</v>
      </c>
      <c r="AY196" s="21" t="s">
        <v>146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21" t="s">
        <v>79</v>
      </c>
      <c r="BK196" s="149">
        <f t="shared" si="29"/>
        <v>0</v>
      </c>
      <c r="BL196" s="21" t="s">
        <v>151</v>
      </c>
      <c r="BM196" s="21" t="s">
        <v>863</v>
      </c>
    </row>
    <row r="197" spans="2:65" s="1" customFormat="1" ht="16.5" customHeight="1">
      <c r="B197" s="140"/>
      <c r="C197" s="141" t="s">
        <v>864</v>
      </c>
      <c r="D197" s="141" t="s">
        <v>147</v>
      </c>
      <c r="E197" s="142" t="s">
        <v>590</v>
      </c>
      <c r="F197" s="222" t="s">
        <v>591</v>
      </c>
      <c r="G197" s="222"/>
      <c r="H197" s="222"/>
      <c r="I197" s="222"/>
      <c r="J197" s="143" t="s">
        <v>168</v>
      </c>
      <c r="K197" s="144">
        <v>2.5</v>
      </c>
      <c r="L197" s="225"/>
      <c r="M197" s="225"/>
      <c r="N197" s="225">
        <f t="shared" si="20"/>
        <v>0</v>
      </c>
      <c r="O197" s="225"/>
      <c r="P197" s="225"/>
      <c r="Q197" s="225"/>
      <c r="R197" s="145"/>
      <c r="T197" s="146" t="s">
        <v>5</v>
      </c>
      <c r="U197" s="43" t="s">
        <v>36</v>
      </c>
      <c r="V197" s="147">
        <v>0</v>
      </c>
      <c r="W197" s="147">
        <f t="shared" si="21"/>
        <v>0</v>
      </c>
      <c r="X197" s="147">
        <v>0</v>
      </c>
      <c r="Y197" s="147">
        <f t="shared" si="22"/>
        <v>0</v>
      </c>
      <c r="Z197" s="147">
        <v>0</v>
      </c>
      <c r="AA197" s="148">
        <f t="shared" si="23"/>
        <v>0</v>
      </c>
      <c r="AR197" s="21" t="s">
        <v>151</v>
      </c>
      <c r="AT197" s="21" t="s">
        <v>147</v>
      </c>
      <c r="AU197" s="21" t="s">
        <v>79</v>
      </c>
      <c r="AY197" s="21" t="s">
        <v>146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21" t="s">
        <v>79</v>
      </c>
      <c r="BK197" s="149">
        <f t="shared" si="29"/>
        <v>0</v>
      </c>
      <c r="BL197" s="21" t="s">
        <v>151</v>
      </c>
      <c r="BM197" s="21" t="s">
        <v>865</v>
      </c>
    </row>
    <row r="198" spans="2:65" s="1" customFormat="1" ht="16.5" customHeight="1">
      <c r="B198" s="140"/>
      <c r="C198" s="141" t="s">
        <v>866</v>
      </c>
      <c r="D198" s="141" t="s">
        <v>147</v>
      </c>
      <c r="E198" s="142" t="s">
        <v>867</v>
      </c>
      <c r="F198" s="222" t="s">
        <v>868</v>
      </c>
      <c r="G198" s="222"/>
      <c r="H198" s="222"/>
      <c r="I198" s="222"/>
      <c r="J198" s="143" t="s">
        <v>168</v>
      </c>
      <c r="K198" s="144">
        <v>2</v>
      </c>
      <c r="L198" s="225"/>
      <c r="M198" s="225"/>
      <c r="N198" s="225">
        <f t="shared" si="20"/>
        <v>0</v>
      </c>
      <c r="O198" s="225"/>
      <c r="P198" s="225"/>
      <c r="Q198" s="225"/>
      <c r="R198" s="145"/>
      <c r="T198" s="146" t="s">
        <v>5</v>
      </c>
      <c r="U198" s="43" t="s">
        <v>36</v>
      </c>
      <c r="V198" s="147">
        <v>0</v>
      </c>
      <c r="W198" s="147">
        <f t="shared" si="21"/>
        <v>0</v>
      </c>
      <c r="X198" s="147">
        <v>0</v>
      </c>
      <c r="Y198" s="147">
        <f t="shared" si="22"/>
        <v>0</v>
      </c>
      <c r="Z198" s="147">
        <v>0</v>
      </c>
      <c r="AA198" s="148">
        <f t="shared" si="23"/>
        <v>0</v>
      </c>
      <c r="AR198" s="21" t="s">
        <v>151</v>
      </c>
      <c r="AT198" s="21" t="s">
        <v>147</v>
      </c>
      <c r="AU198" s="21" t="s">
        <v>79</v>
      </c>
      <c r="AY198" s="21" t="s">
        <v>146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21" t="s">
        <v>79</v>
      </c>
      <c r="BK198" s="149">
        <f t="shared" si="29"/>
        <v>0</v>
      </c>
      <c r="BL198" s="21" t="s">
        <v>151</v>
      </c>
      <c r="BM198" s="21" t="s">
        <v>869</v>
      </c>
    </row>
    <row r="199" spans="2:65" s="1" customFormat="1" ht="25.5" customHeight="1">
      <c r="B199" s="140"/>
      <c r="C199" s="141" t="s">
        <v>870</v>
      </c>
      <c r="D199" s="141" t="s">
        <v>147</v>
      </c>
      <c r="E199" s="142" t="s">
        <v>871</v>
      </c>
      <c r="F199" s="222" t="s">
        <v>872</v>
      </c>
      <c r="G199" s="222"/>
      <c r="H199" s="222"/>
      <c r="I199" s="222"/>
      <c r="J199" s="143" t="s">
        <v>168</v>
      </c>
      <c r="K199" s="144">
        <v>2</v>
      </c>
      <c r="L199" s="225"/>
      <c r="M199" s="225"/>
      <c r="N199" s="225">
        <f t="shared" si="20"/>
        <v>0</v>
      </c>
      <c r="O199" s="225"/>
      <c r="P199" s="225"/>
      <c r="Q199" s="225"/>
      <c r="R199" s="145"/>
      <c r="T199" s="146" t="s">
        <v>5</v>
      </c>
      <c r="U199" s="43" t="s">
        <v>36</v>
      </c>
      <c r="V199" s="147">
        <v>0</v>
      </c>
      <c r="W199" s="147">
        <f t="shared" si="21"/>
        <v>0</v>
      </c>
      <c r="X199" s="147">
        <v>0</v>
      </c>
      <c r="Y199" s="147">
        <f t="shared" si="22"/>
        <v>0</v>
      </c>
      <c r="Z199" s="147">
        <v>0</v>
      </c>
      <c r="AA199" s="148">
        <f t="shared" si="23"/>
        <v>0</v>
      </c>
      <c r="AR199" s="21" t="s">
        <v>151</v>
      </c>
      <c r="AT199" s="21" t="s">
        <v>147</v>
      </c>
      <c r="AU199" s="21" t="s">
        <v>79</v>
      </c>
      <c r="AY199" s="21" t="s">
        <v>146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21" t="s">
        <v>79</v>
      </c>
      <c r="BK199" s="149">
        <f t="shared" si="29"/>
        <v>0</v>
      </c>
      <c r="BL199" s="21" t="s">
        <v>151</v>
      </c>
      <c r="BM199" s="21" t="s">
        <v>873</v>
      </c>
    </row>
    <row r="200" spans="2:65" s="1" customFormat="1" ht="16.5" customHeight="1">
      <c r="B200" s="140"/>
      <c r="C200" s="141" t="s">
        <v>874</v>
      </c>
      <c r="D200" s="141" t="s">
        <v>147</v>
      </c>
      <c r="E200" s="142" t="s">
        <v>875</v>
      </c>
      <c r="F200" s="222" t="s">
        <v>876</v>
      </c>
      <c r="G200" s="222"/>
      <c r="H200" s="222"/>
      <c r="I200" s="222"/>
      <c r="J200" s="143" t="s">
        <v>168</v>
      </c>
      <c r="K200" s="144">
        <v>2</v>
      </c>
      <c r="L200" s="225"/>
      <c r="M200" s="225"/>
      <c r="N200" s="225">
        <f t="shared" si="20"/>
        <v>0</v>
      </c>
      <c r="O200" s="225"/>
      <c r="P200" s="225"/>
      <c r="Q200" s="225"/>
      <c r="R200" s="145"/>
      <c r="T200" s="146" t="s">
        <v>5</v>
      </c>
      <c r="U200" s="43" t="s">
        <v>36</v>
      </c>
      <c r="V200" s="147">
        <v>0</v>
      </c>
      <c r="W200" s="147">
        <f t="shared" si="21"/>
        <v>0</v>
      </c>
      <c r="X200" s="147">
        <v>0</v>
      </c>
      <c r="Y200" s="147">
        <f t="shared" si="22"/>
        <v>0</v>
      </c>
      <c r="Z200" s="147">
        <v>0</v>
      </c>
      <c r="AA200" s="148">
        <f t="shared" si="23"/>
        <v>0</v>
      </c>
      <c r="AR200" s="21" t="s">
        <v>151</v>
      </c>
      <c r="AT200" s="21" t="s">
        <v>147</v>
      </c>
      <c r="AU200" s="21" t="s">
        <v>79</v>
      </c>
      <c r="AY200" s="21" t="s">
        <v>146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21" t="s">
        <v>79</v>
      </c>
      <c r="BK200" s="149">
        <f t="shared" si="29"/>
        <v>0</v>
      </c>
      <c r="BL200" s="21" t="s">
        <v>151</v>
      </c>
      <c r="BM200" s="21" t="s">
        <v>877</v>
      </c>
    </row>
    <row r="201" spans="2:65" s="9" customFormat="1" ht="37.35" customHeight="1">
      <c r="B201" s="129"/>
      <c r="C201" s="130"/>
      <c r="D201" s="131" t="s">
        <v>660</v>
      </c>
      <c r="E201" s="131"/>
      <c r="F201" s="131"/>
      <c r="G201" s="131"/>
      <c r="H201" s="131"/>
      <c r="I201" s="131"/>
      <c r="J201" s="131"/>
      <c r="K201" s="131"/>
      <c r="L201" s="131"/>
      <c r="M201" s="131"/>
      <c r="N201" s="258">
        <f>BK201</f>
        <v>0</v>
      </c>
      <c r="O201" s="259"/>
      <c r="P201" s="259"/>
      <c r="Q201" s="259"/>
      <c r="R201" s="132"/>
      <c r="T201" s="133"/>
      <c r="U201" s="130"/>
      <c r="V201" s="130"/>
      <c r="W201" s="134">
        <f>SUM(W202:W206)</f>
        <v>0</v>
      </c>
      <c r="X201" s="130"/>
      <c r="Y201" s="134">
        <f>SUM(Y202:Y206)</f>
        <v>0</v>
      </c>
      <c r="Z201" s="130"/>
      <c r="AA201" s="135">
        <f>SUM(AA202:AA206)</f>
        <v>0</v>
      </c>
      <c r="AR201" s="136" t="s">
        <v>79</v>
      </c>
      <c r="AT201" s="137" t="s">
        <v>70</v>
      </c>
      <c r="AU201" s="137" t="s">
        <v>71</v>
      </c>
      <c r="AY201" s="136" t="s">
        <v>146</v>
      </c>
      <c r="BK201" s="138">
        <f>SUM(BK202:BK206)</f>
        <v>0</v>
      </c>
    </row>
    <row r="202" spans="2:65" s="1" customFormat="1" ht="16.5" customHeight="1">
      <c r="B202" s="140"/>
      <c r="C202" s="141" t="s">
        <v>878</v>
      </c>
      <c r="D202" s="141" t="s">
        <v>147</v>
      </c>
      <c r="E202" s="142" t="s">
        <v>879</v>
      </c>
      <c r="F202" s="222" t="s">
        <v>594</v>
      </c>
      <c r="G202" s="222"/>
      <c r="H202" s="222"/>
      <c r="I202" s="222"/>
      <c r="J202" s="143" t="s">
        <v>545</v>
      </c>
      <c r="K202" s="144">
        <v>1</v>
      </c>
      <c r="L202" s="225"/>
      <c r="M202" s="225"/>
      <c r="N202" s="225">
        <f>ROUND(L202*K202,2)</f>
        <v>0</v>
      </c>
      <c r="O202" s="225"/>
      <c r="P202" s="225"/>
      <c r="Q202" s="225"/>
      <c r="R202" s="145"/>
      <c r="T202" s="146" t="s">
        <v>5</v>
      </c>
      <c r="U202" s="43" t="s">
        <v>36</v>
      </c>
      <c r="V202" s="147">
        <v>0</v>
      </c>
      <c r="W202" s="147">
        <f>V202*K202</f>
        <v>0</v>
      </c>
      <c r="X202" s="147">
        <v>0</v>
      </c>
      <c r="Y202" s="147">
        <f>X202*K202</f>
        <v>0</v>
      </c>
      <c r="Z202" s="147">
        <v>0</v>
      </c>
      <c r="AA202" s="148">
        <f>Z202*K202</f>
        <v>0</v>
      </c>
      <c r="AR202" s="21" t="s">
        <v>151</v>
      </c>
      <c r="AT202" s="21" t="s">
        <v>147</v>
      </c>
      <c r="AU202" s="21" t="s">
        <v>79</v>
      </c>
      <c r="AY202" s="21" t="s">
        <v>146</v>
      </c>
      <c r="BE202" s="149">
        <f>IF(U202="základní",N202,0)</f>
        <v>0</v>
      </c>
      <c r="BF202" s="149">
        <f>IF(U202="snížená",N202,0)</f>
        <v>0</v>
      </c>
      <c r="BG202" s="149">
        <f>IF(U202="zákl. přenesená",N202,0)</f>
        <v>0</v>
      </c>
      <c r="BH202" s="149">
        <f>IF(U202="sníž. přenesená",N202,0)</f>
        <v>0</v>
      </c>
      <c r="BI202" s="149">
        <f>IF(U202="nulová",N202,0)</f>
        <v>0</v>
      </c>
      <c r="BJ202" s="21" t="s">
        <v>79</v>
      </c>
      <c r="BK202" s="149">
        <f>ROUND(L202*K202,2)</f>
        <v>0</v>
      </c>
      <c r="BL202" s="21" t="s">
        <v>151</v>
      </c>
      <c r="BM202" s="21" t="s">
        <v>880</v>
      </c>
    </row>
    <row r="203" spans="2:65" s="1" customFormat="1" ht="25.5" customHeight="1">
      <c r="B203" s="140"/>
      <c r="C203" s="141" t="s">
        <v>881</v>
      </c>
      <c r="D203" s="141" t="s">
        <v>147</v>
      </c>
      <c r="E203" s="142" t="s">
        <v>882</v>
      </c>
      <c r="F203" s="222" t="s">
        <v>883</v>
      </c>
      <c r="G203" s="222"/>
      <c r="H203" s="222"/>
      <c r="I203" s="222"/>
      <c r="J203" s="143" t="s">
        <v>158</v>
      </c>
      <c r="K203" s="144">
        <v>65</v>
      </c>
      <c r="L203" s="225"/>
      <c r="M203" s="225"/>
      <c r="N203" s="225">
        <f>ROUND(L203*K203,2)</f>
        <v>0</v>
      </c>
      <c r="O203" s="225"/>
      <c r="P203" s="225"/>
      <c r="Q203" s="225"/>
      <c r="R203" s="145"/>
      <c r="T203" s="146" t="s">
        <v>5</v>
      </c>
      <c r="U203" s="43" t="s">
        <v>36</v>
      </c>
      <c r="V203" s="147">
        <v>0</v>
      </c>
      <c r="W203" s="147">
        <f>V203*K203</f>
        <v>0</v>
      </c>
      <c r="X203" s="147">
        <v>0</v>
      </c>
      <c r="Y203" s="147">
        <f>X203*K203</f>
        <v>0</v>
      </c>
      <c r="Z203" s="147">
        <v>0</v>
      </c>
      <c r="AA203" s="148">
        <f>Z203*K203</f>
        <v>0</v>
      </c>
      <c r="AR203" s="21" t="s">
        <v>151</v>
      </c>
      <c r="AT203" s="21" t="s">
        <v>147</v>
      </c>
      <c r="AU203" s="21" t="s">
        <v>79</v>
      </c>
      <c r="AY203" s="21" t="s">
        <v>146</v>
      </c>
      <c r="BE203" s="149">
        <f>IF(U203="základní",N203,0)</f>
        <v>0</v>
      </c>
      <c r="BF203" s="149">
        <f>IF(U203="snížená",N203,0)</f>
        <v>0</v>
      </c>
      <c r="BG203" s="149">
        <f>IF(U203="zákl. přenesená",N203,0)</f>
        <v>0</v>
      </c>
      <c r="BH203" s="149">
        <f>IF(U203="sníž. přenesená",N203,0)</f>
        <v>0</v>
      </c>
      <c r="BI203" s="149">
        <f>IF(U203="nulová",N203,0)</f>
        <v>0</v>
      </c>
      <c r="BJ203" s="21" t="s">
        <v>79</v>
      </c>
      <c r="BK203" s="149">
        <f>ROUND(L203*K203,2)</f>
        <v>0</v>
      </c>
      <c r="BL203" s="21" t="s">
        <v>151</v>
      </c>
      <c r="BM203" s="21" t="s">
        <v>884</v>
      </c>
    </row>
    <row r="204" spans="2:65" s="1" customFormat="1" ht="25.5" customHeight="1">
      <c r="B204" s="140"/>
      <c r="C204" s="141" t="s">
        <v>885</v>
      </c>
      <c r="D204" s="141" t="s">
        <v>147</v>
      </c>
      <c r="E204" s="142" t="s">
        <v>886</v>
      </c>
      <c r="F204" s="222" t="s">
        <v>887</v>
      </c>
      <c r="G204" s="222"/>
      <c r="H204" s="222"/>
      <c r="I204" s="222"/>
      <c r="J204" s="143" t="s">
        <v>158</v>
      </c>
      <c r="K204" s="144">
        <v>35</v>
      </c>
      <c r="L204" s="225"/>
      <c r="M204" s="225"/>
      <c r="N204" s="225">
        <f>ROUND(L204*K204,2)</f>
        <v>0</v>
      </c>
      <c r="O204" s="225"/>
      <c r="P204" s="225"/>
      <c r="Q204" s="225"/>
      <c r="R204" s="145"/>
      <c r="T204" s="146" t="s">
        <v>5</v>
      </c>
      <c r="U204" s="43" t="s">
        <v>36</v>
      </c>
      <c r="V204" s="147">
        <v>0</v>
      </c>
      <c r="W204" s="147">
        <f>V204*K204</f>
        <v>0</v>
      </c>
      <c r="X204" s="147">
        <v>0</v>
      </c>
      <c r="Y204" s="147">
        <f>X204*K204</f>
        <v>0</v>
      </c>
      <c r="Z204" s="147">
        <v>0</v>
      </c>
      <c r="AA204" s="148">
        <f>Z204*K204</f>
        <v>0</v>
      </c>
      <c r="AR204" s="21" t="s">
        <v>151</v>
      </c>
      <c r="AT204" s="21" t="s">
        <v>147</v>
      </c>
      <c r="AU204" s="21" t="s">
        <v>79</v>
      </c>
      <c r="AY204" s="21" t="s">
        <v>146</v>
      </c>
      <c r="BE204" s="149">
        <f>IF(U204="základní",N204,0)</f>
        <v>0</v>
      </c>
      <c r="BF204" s="149">
        <f>IF(U204="snížená",N204,0)</f>
        <v>0</v>
      </c>
      <c r="BG204" s="149">
        <f>IF(U204="zákl. přenesená",N204,0)</f>
        <v>0</v>
      </c>
      <c r="BH204" s="149">
        <f>IF(U204="sníž. přenesená",N204,0)</f>
        <v>0</v>
      </c>
      <c r="BI204" s="149">
        <f>IF(U204="nulová",N204,0)</f>
        <v>0</v>
      </c>
      <c r="BJ204" s="21" t="s">
        <v>79</v>
      </c>
      <c r="BK204" s="149">
        <f>ROUND(L204*K204,2)</f>
        <v>0</v>
      </c>
      <c r="BL204" s="21" t="s">
        <v>151</v>
      </c>
      <c r="BM204" s="21" t="s">
        <v>888</v>
      </c>
    </row>
    <row r="205" spans="2:65" s="1" customFormat="1" ht="16.5" customHeight="1">
      <c r="B205" s="140"/>
      <c r="C205" s="141" t="s">
        <v>889</v>
      </c>
      <c r="D205" s="141" t="s">
        <v>147</v>
      </c>
      <c r="E205" s="142" t="s">
        <v>890</v>
      </c>
      <c r="F205" s="222" t="s">
        <v>597</v>
      </c>
      <c r="G205" s="222"/>
      <c r="H205" s="222"/>
      <c r="I205" s="222"/>
      <c r="J205" s="143" t="s">
        <v>545</v>
      </c>
      <c r="K205" s="144">
        <v>1</v>
      </c>
      <c r="L205" s="225"/>
      <c r="M205" s="225"/>
      <c r="N205" s="225">
        <f>ROUND(L205*K205,2)</f>
        <v>0</v>
      </c>
      <c r="O205" s="225"/>
      <c r="P205" s="225"/>
      <c r="Q205" s="225"/>
      <c r="R205" s="145"/>
      <c r="T205" s="146" t="s">
        <v>5</v>
      </c>
      <c r="U205" s="43" t="s">
        <v>36</v>
      </c>
      <c r="V205" s="147">
        <v>0</v>
      </c>
      <c r="W205" s="147">
        <f>V205*K205</f>
        <v>0</v>
      </c>
      <c r="X205" s="147">
        <v>0</v>
      </c>
      <c r="Y205" s="147">
        <f>X205*K205</f>
        <v>0</v>
      </c>
      <c r="Z205" s="147">
        <v>0</v>
      </c>
      <c r="AA205" s="148">
        <f>Z205*K205</f>
        <v>0</v>
      </c>
      <c r="AR205" s="21" t="s">
        <v>151</v>
      </c>
      <c r="AT205" s="21" t="s">
        <v>147</v>
      </c>
      <c r="AU205" s="21" t="s">
        <v>79</v>
      </c>
      <c r="AY205" s="21" t="s">
        <v>146</v>
      </c>
      <c r="BE205" s="149">
        <f>IF(U205="základní",N205,0)</f>
        <v>0</v>
      </c>
      <c r="BF205" s="149">
        <f>IF(U205="snížená",N205,0)</f>
        <v>0</v>
      </c>
      <c r="BG205" s="149">
        <f>IF(U205="zákl. přenesená",N205,0)</f>
        <v>0</v>
      </c>
      <c r="BH205" s="149">
        <f>IF(U205="sníž. přenesená",N205,0)</f>
        <v>0</v>
      </c>
      <c r="BI205" s="149">
        <f>IF(U205="nulová",N205,0)</f>
        <v>0</v>
      </c>
      <c r="BJ205" s="21" t="s">
        <v>79</v>
      </c>
      <c r="BK205" s="149">
        <f>ROUND(L205*K205,2)</f>
        <v>0</v>
      </c>
      <c r="BL205" s="21" t="s">
        <v>151</v>
      </c>
      <c r="BM205" s="21" t="s">
        <v>891</v>
      </c>
    </row>
    <row r="206" spans="2:65" s="1" customFormat="1" ht="16.5" customHeight="1">
      <c r="B206" s="140"/>
      <c r="C206" s="141" t="s">
        <v>892</v>
      </c>
      <c r="D206" s="141" t="s">
        <v>147</v>
      </c>
      <c r="E206" s="142" t="s">
        <v>893</v>
      </c>
      <c r="F206" s="222" t="s">
        <v>600</v>
      </c>
      <c r="G206" s="222"/>
      <c r="H206" s="222"/>
      <c r="I206" s="222"/>
      <c r="J206" s="143" t="s">
        <v>545</v>
      </c>
      <c r="K206" s="144">
        <v>1</v>
      </c>
      <c r="L206" s="225"/>
      <c r="M206" s="225"/>
      <c r="N206" s="225">
        <f>ROUND(L206*K206,2)</f>
        <v>0</v>
      </c>
      <c r="O206" s="225"/>
      <c r="P206" s="225"/>
      <c r="Q206" s="225"/>
      <c r="R206" s="145"/>
      <c r="T206" s="146" t="s">
        <v>5</v>
      </c>
      <c r="U206" s="170" t="s">
        <v>36</v>
      </c>
      <c r="V206" s="171">
        <v>0</v>
      </c>
      <c r="W206" s="171">
        <f>V206*K206</f>
        <v>0</v>
      </c>
      <c r="X206" s="171">
        <v>0</v>
      </c>
      <c r="Y206" s="171">
        <f>X206*K206</f>
        <v>0</v>
      </c>
      <c r="Z206" s="171">
        <v>0</v>
      </c>
      <c r="AA206" s="172">
        <f>Z206*K206</f>
        <v>0</v>
      </c>
      <c r="AR206" s="21" t="s">
        <v>151</v>
      </c>
      <c r="AT206" s="21" t="s">
        <v>147</v>
      </c>
      <c r="AU206" s="21" t="s">
        <v>79</v>
      </c>
      <c r="AY206" s="21" t="s">
        <v>146</v>
      </c>
      <c r="BE206" s="149">
        <f>IF(U206="základní",N206,0)</f>
        <v>0</v>
      </c>
      <c r="BF206" s="149">
        <f>IF(U206="snížená",N206,0)</f>
        <v>0</v>
      </c>
      <c r="BG206" s="149">
        <f>IF(U206="zákl. přenesená",N206,0)</f>
        <v>0</v>
      </c>
      <c r="BH206" s="149">
        <f>IF(U206="sníž. přenesená",N206,0)</f>
        <v>0</v>
      </c>
      <c r="BI206" s="149">
        <f>IF(U206="nulová",N206,0)</f>
        <v>0</v>
      </c>
      <c r="BJ206" s="21" t="s">
        <v>79</v>
      </c>
      <c r="BK206" s="149">
        <f>ROUND(L206*K206,2)</f>
        <v>0</v>
      </c>
      <c r="BL206" s="21" t="s">
        <v>151</v>
      </c>
      <c r="BM206" s="21" t="s">
        <v>894</v>
      </c>
    </row>
    <row r="207" spans="2:65" s="1" customFormat="1" ht="6.95" customHeight="1">
      <c r="B207" s="58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60"/>
    </row>
  </sheetData>
  <mergeCells count="306">
    <mergeCell ref="N196:Q196"/>
    <mergeCell ref="N195:Q195"/>
    <mergeCell ref="N197:Q197"/>
    <mergeCell ref="N198:Q198"/>
    <mergeCell ref="N199:Q199"/>
    <mergeCell ref="N200:Q200"/>
    <mergeCell ref="N202:Q202"/>
    <mergeCell ref="N203:Q203"/>
    <mergeCell ref="N204:Q204"/>
    <mergeCell ref="N205:Q205"/>
    <mergeCell ref="N206:Q206"/>
    <mergeCell ref="N201:Q201"/>
    <mergeCell ref="F205:I205"/>
    <mergeCell ref="F204:I204"/>
    <mergeCell ref="F206:I206"/>
    <mergeCell ref="L205:M205"/>
    <mergeCell ref="L204:M204"/>
    <mergeCell ref="L206:M206"/>
    <mergeCell ref="N177:Q177"/>
    <mergeCell ref="N175:Q175"/>
    <mergeCell ref="N176:Q176"/>
    <mergeCell ref="N174:Q174"/>
    <mergeCell ref="N178:Q178"/>
    <mergeCell ref="F169:I169"/>
    <mergeCell ref="F170:I170"/>
    <mergeCell ref="F172:I172"/>
    <mergeCell ref="F173:I173"/>
    <mergeCell ref="F175:I175"/>
    <mergeCell ref="F176:I176"/>
    <mergeCell ref="F177:I177"/>
    <mergeCell ref="N170:Q170"/>
    <mergeCell ref="N172:Q172"/>
    <mergeCell ref="N173:Q173"/>
    <mergeCell ref="N171:Q171"/>
    <mergeCell ref="F179:I179"/>
    <mergeCell ref="F180:I180"/>
    <mergeCell ref="F181:I181"/>
    <mergeCell ref="F182:I182"/>
    <mergeCell ref="F183:I183"/>
    <mergeCell ref="F184:I184"/>
    <mergeCell ref="F185:I185"/>
    <mergeCell ref="F186:I186"/>
    <mergeCell ref="L169:M169"/>
    <mergeCell ref="L170:M170"/>
    <mergeCell ref="L172:M172"/>
    <mergeCell ref="L173:M173"/>
    <mergeCell ref="L175:M175"/>
    <mergeCell ref="L176:M176"/>
    <mergeCell ref="L177:M177"/>
    <mergeCell ref="L179:M179"/>
    <mergeCell ref="L180:M180"/>
    <mergeCell ref="L181:M181"/>
    <mergeCell ref="L182:M182"/>
    <mergeCell ref="L183:M183"/>
    <mergeCell ref="L184:M184"/>
    <mergeCell ref="L185:M185"/>
    <mergeCell ref="L186:M186"/>
    <mergeCell ref="N179:Q179"/>
    <mergeCell ref="N180:Q180"/>
    <mergeCell ref="N181:Q181"/>
    <mergeCell ref="N182:Q182"/>
    <mergeCell ref="N183:Q183"/>
    <mergeCell ref="N184:Q184"/>
    <mergeCell ref="N185:Q185"/>
    <mergeCell ref="N186:Q186"/>
    <mergeCell ref="N187:Q187"/>
    <mergeCell ref="N188:Q188"/>
    <mergeCell ref="N189:Q189"/>
    <mergeCell ref="N191:Q191"/>
    <mergeCell ref="N192:Q192"/>
    <mergeCell ref="N193:Q193"/>
    <mergeCell ref="N194:Q194"/>
    <mergeCell ref="N190:Q190"/>
    <mergeCell ref="F187:I187"/>
    <mergeCell ref="F188:I188"/>
    <mergeCell ref="F189:I189"/>
    <mergeCell ref="F191:I191"/>
    <mergeCell ref="F192:I192"/>
    <mergeCell ref="F193:I193"/>
    <mergeCell ref="F194:I194"/>
    <mergeCell ref="F195:I195"/>
    <mergeCell ref="F196:I196"/>
    <mergeCell ref="F197:I197"/>
    <mergeCell ref="F198:I198"/>
    <mergeCell ref="F199:I199"/>
    <mergeCell ref="F200:I200"/>
    <mergeCell ref="F202:I202"/>
    <mergeCell ref="F203:I203"/>
    <mergeCell ref="L187:M187"/>
    <mergeCell ref="L188:M188"/>
    <mergeCell ref="L189:M189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L199:M199"/>
    <mergeCell ref="L200:M200"/>
    <mergeCell ref="L202:M202"/>
    <mergeCell ref="L203:M203"/>
    <mergeCell ref="N159:Q159"/>
    <mergeCell ref="N160:Q160"/>
    <mergeCell ref="N161:Q161"/>
    <mergeCell ref="N162:Q162"/>
    <mergeCell ref="N163:Q163"/>
    <mergeCell ref="N165:Q165"/>
    <mergeCell ref="N167:Q167"/>
    <mergeCell ref="N168:Q168"/>
    <mergeCell ref="N169:Q169"/>
    <mergeCell ref="N164:Q164"/>
    <mergeCell ref="N166:Q166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7:Q97"/>
    <mergeCell ref="N99:Q99"/>
    <mergeCell ref="L101:Q101"/>
    <mergeCell ref="C107:Q107"/>
    <mergeCell ref="F109:P109"/>
    <mergeCell ref="F110:P110"/>
    <mergeCell ref="M112:P112"/>
    <mergeCell ref="M114:Q114"/>
    <mergeCell ref="M115:Q115"/>
    <mergeCell ref="F117:I117"/>
    <mergeCell ref="F120:I120"/>
    <mergeCell ref="L117:M117"/>
    <mergeCell ref="N117:Q117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N127:Q127"/>
    <mergeCell ref="N118:Q118"/>
    <mergeCell ref="N119:Q119"/>
    <mergeCell ref="F121:I121"/>
    <mergeCell ref="F124:I124"/>
    <mergeCell ref="F122:I122"/>
    <mergeCell ref="F123:I123"/>
    <mergeCell ref="F125:I125"/>
    <mergeCell ref="F126:I126"/>
    <mergeCell ref="F127:I127"/>
    <mergeCell ref="F128:I128"/>
    <mergeCell ref="F129:I129"/>
    <mergeCell ref="F130:I130"/>
    <mergeCell ref="F131:I131"/>
    <mergeCell ref="F132:I132"/>
    <mergeCell ref="F133:I133"/>
    <mergeCell ref="F134:I134"/>
    <mergeCell ref="F135:I135"/>
    <mergeCell ref="L121:M121"/>
    <mergeCell ref="L126:M126"/>
    <mergeCell ref="L122:M122"/>
    <mergeCell ref="L123:M123"/>
    <mergeCell ref="L124:M124"/>
    <mergeCell ref="L125:M125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N128:Q128"/>
    <mergeCell ref="N131:Q131"/>
    <mergeCell ref="N129:Q129"/>
    <mergeCell ref="N130:Q130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41:Q141"/>
    <mergeCell ref="N142:Q142"/>
    <mergeCell ref="F136:I136"/>
    <mergeCell ref="F137:I137"/>
    <mergeCell ref="F138:I138"/>
    <mergeCell ref="F139:I139"/>
    <mergeCell ref="F140:I140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L136:M136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50:M150"/>
    <mergeCell ref="N143:Q143"/>
    <mergeCell ref="N144:Q144"/>
    <mergeCell ref="N145:Q145"/>
    <mergeCell ref="N146:Q146"/>
    <mergeCell ref="N147:Q147"/>
    <mergeCell ref="N148:Q148"/>
    <mergeCell ref="N149:Q149"/>
    <mergeCell ref="N150:Q150"/>
    <mergeCell ref="N151:Q151"/>
    <mergeCell ref="N152:Q152"/>
    <mergeCell ref="N153:Q153"/>
    <mergeCell ref="N154:Q154"/>
    <mergeCell ref="N155:Q155"/>
    <mergeCell ref="N156:Q156"/>
    <mergeCell ref="N157:Q157"/>
    <mergeCell ref="N158:Q158"/>
    <mergeCell ref="F151:I151"/>
    <mergeCell ref="F152:I152"/>
    <mergeCell ref="F153:I153"/>
    <mergeCell ref="F154:I154"/>
    <mergeCell ref="F155:I155"/>
    <mergeCell ref="F156:I156"/>
    <mergeCell ref="F157:I157"/>
    <mergeCell ref="F159:I159"/>
    <mergeCell ref="F160:I160"/>
    <mergeCell ref="F161:I161"/>
    <mergeCell ref="F162:I162"/>
    <mergeCell ref="F163:I163"/>
    <mergeCell ref="F165:I165"/>
    <mergeCell ref="F167:I167"/>
    <mergeCell ref="F168:I168"/>
    <mergeCell ref="L151:M151"/>
    <mergeCell ref="L152:M152"/>
    <mergeCell ref="L153:M153"/>
    <mergeCell ref="L154:M154"/>
    <mergeCell ref="L155:M155"/>
    <mergeCell ref="L156:M156"/>
    <mergeCell ref="L157:M157"/>
    <mergeCell ref="L159:M159"/>
    <mergeCell ref="L160:M160"/>
    <mergeCell ref="L161:M161"/>
    <mergeCell ref="L162:M162"/>
    <mergeCell ref="L163:M163"/>
    <mergeCell ref="L165:M165"/>
    <mergeCell ref="L167:M167"/>
    <mergeCell ref="L168:M168"/>
  </mergeCells>
  <hyperlinks>
    <hyperlink ref="F1:G1" location="C2" display="1) Krycí list rozpočtu" xr:uid="{00000000-0004-0000-0500-000000000000}"/>
    <hyperlink ref="H1:K1" location="C86" display="2) Rekapitulace rozpočtu" xr:uid="{00000000-0004-0000-0500-000001000000}"/>
    <hyperlink ref="L1" location="C117" display="3) Rozpočet" xr:uid="{00000000-0004-0000-0500-000002000000}"/>
    <hyperlink ref="S1:T1" location="'Rekapitulace stavby'!C2" display="Rekapitulace stavby" xr:uid="{00000000-0004-0000-05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N125"/>
  <sheetViews>
    <sheetView showGridLines="0" workbookViewId="0">
      <pane ySplit="1" topLeftCell="A100" activePane="bottomLeft" state="frozen"/>
      <selection pane="bottomLeft" activeCell="AC117" sqref="AC11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95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895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N91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ROUND((SUM(BE91:BE92)+SUM(BE110:BE124)), 2)</f>
        <v>0</v>
      </c>
      <c r="I32" s="232"/>
      <c r="J32" s="232"/>
      <c r="K32" s="35"/>
      <c r="L32" s="35"/>
      <c r="M32" s="247">
        <f>ROUND(ROUND((SUM(BE91:BE92)+SUM(BE110:BE124)),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ROUND((SUM(BF91:BF92)+SUM(BF110:BF124)), 2)</f>
        <v>0</v>
      </c>
      <c r="I33" s="232"/>
      <c r="J33" s="232"/>
      <c r="K33" s="35"/>
      <c r="L33" s="35"/>
      <c r="M33" s="247">
        <f>ROUND(ROUND((SUM(BF91:BF92)+SUM(BF110:BF124)),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ROUND((SUM(BG91:BG92)+SUM(BG110:BG124)),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ROUND((SUM(BH91:BH92)+SUM(BH110:BH124)),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ROUND((SUM(BI91:BI92)+SUM(BI110:BI124)),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53 - PS 03 Přenosový kabel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N110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896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N111</f>
        <v>0</v>
      </c>
      <c r="O89" s="239"/>
      <c r="P89" s="239"/>
      <c r="Q89" s="239"/>
      <c r="R89" s="115"/>
    </row>
    <row r="90" spans="2:47" s="1" customFormat="1" ht="21.75" customHeight="1"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/>
    </row>
    <row r="91" spans="2:47" s="1" customFormat="1" ht="29.25" customHeight="1">
      <c r="B91" s="34"/>
      <c r="C91" s="111" t="s">
        <v>131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238">
        <v>0</v>
      </c>
      <c r="O91" s="242"/>
      <c r="P91" s="242"/>
      <c r="Q91" s="242"/>
      <c r="R91" s="36"/>
      <c r="T91" s="120"/>
      <c r="U91" s="121" t="s">
        <v>35</v>
      </c>
    </row>
    <row r="92" spans="2:47" s="1" customFormat="1" ht="18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47" s="1" customFormat="1" ht="29.25" customHeight="1">
      <c r="B93" s="34"/>
      <c r="C93" s="102" t="s">
        <v>108</v>
      </c>
      <c r="D93" s="103"/>
      <c r="E93" s="103"/>
      <c r="F93" s="103"/>
      <c r="G93" s="103"/>
      <c r="H93" s="103"/>
      <c r="I93" s="103"/>
      <c r="J93" s="103"/>
      <c r="K93" s="103"/>
      <c r="L93" s="182">
        <f>ROUND(SUM(N88+N91),2)</f>
        <v>0</v>
      </c>
      <c r="M93" s="182"/>
      <c r="N93" s="182"/>
      <c r="O93" s="182"/>
      <c r="P93" s="182"/>
      <c r="Q93" s="182"/>
      <c r="R93" s="36"/>
    </row>
    <row r="94" spans="2:47" s="1" customFormat="1" ht="6.95" customHeight="1"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60"/>
    </row>
    <row r="98" spans="2:65" s="1" customFormat="1" ht="6.95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3"/>
    </row>
    <row r="99" spans="2:65" s="1" customFormat="1" ht="36.950000000000003" customHeight="1">
      <c r="B99" s="34"/>
      <c r="C99" s="200" t="s">
        <v>132</v>
      </c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36"/>
    </row>
    <row r="100" spans="2:65" s="1" customFormat="1" ht="6.95" customHeigh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30" customHeight="1">
      <c r="B101" s="34"/>
      <c r="C101" s="31" t="s">
        <v>17</v>
      </c>
      <c r="D101" s="35"/>
      <c r="E101" s="35"/>
      <c r="F101" s="233" t="str">
        <f>F6</f>
        <v>Napojení nového vrtu HV 3 na úpravnu vody, Lysá nad Labem</v>
      </c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35"/>
      <c r="R101" s="36"/>
    </row>
    <row r="102" spans="2:65" s="1" customFormat="1" ht="36.950000000000003" customHeight="1">
      <c r="B102" s="34"/>
      <c r="C102" s="68" t="s">
        <v>116</v>
      </c>
      <c r="D102" s="35"/>
      <c r="E102" s="35"/>
      <c r="F102" s="202" t="str">
        <f>F7</f>
        <v>53 - PS 03 Přenosový kabel</v>
      </c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35"/>
      <c r="R102" s="36"/>
    </row>
    <row r="103" spans="2:65" s="1" customFormat="1" ht="6.95" customHeight="1"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/>
    </row>
    <row r="104" spans="2:65" s="1" customFormat="1" ht="18" customHeight="1">
      <c r="B104" s="34"/>
      <c r="C104" s="31" t="s">
        <v>21</v>
      </c>
      <c r="D104" s="35"/>
      <c r="E104" s="35"/>
      <c r="F104" s="29" t="str">
        <f>F9</f>
        <v xml:space="preserve"> </v>
      </c>
      <c r="G104" s="35"/>
      <c r="H104" s="35"/>
      <c r="I104" s="35"/>
      <c r="J104" s="35"/>
      <c r="K104" s="31" t="s">
        <v>23</v>
      </c>
      <c r="L104" s="35"/>
      <c r="M104" s="235">
        <f>IF(O9="","",O9)</f>
        <v>43320</v>
      </c>
      <c r="N104" s="235"/>
      <c r="O104" s="235"/>
      <c r="P104" s="235"/>
      <c r="Q104" s="35"/>
      <c r="R104" s="36"/>
    </row>
    <row r="105" spans="2:65" s="1" customFormat="1" ht="6.95" customHeigh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15">
      <c r="B106" s="34"/>
      <c r="C106" s="31" t="s">
        <v>24</v>
      </c>
      <c r="D106" s="35"/>
      <c r="E106" s="35"/>
      <c r="F106" s="29" t="str">
        <f>E12</f>
        <v xml:space="preserve"> </v>
      </c>
      <c r="G106" s="35"/>
      <c r="H106" s="35"/>
      <c r="I106" s="35"/>
      <c r="J106" s="35"/>
      <c r="K106" s="31" t="s">
        <v>28</v>
      </c>
      <c r="L106" s="35"/>
      <c r="M106" s="213" t="str">
        <f>E18</f>
        <v xml:space="preserve"> </v>
      </c>
      <c r="N106" s="213"/>
      <c r="O106" s="213"/>
      <c r="P106" s="213"/>
      <c r="Q106" s="213"/>
      <c r="R106" s="36"/>
    </row>
    <row r="107" spans="2:65" s="1" customFormat="1" ht="14.45" customHeight="1">
      <c r="B107" s="34"/>
      <c r="C107" s="31" t="s">
        <v>27</v>
      </c>
      <c r="D107" s="35"/>
      <c r="E107" s="35"/>
      <c r="F107" s="29" t="str">
        <f>IF(E15="","",E15)</f>
        <v xml:space="preserve"> </v>
      </c>
      <c r="G107" s="35"/>
      <c r="H107" s="35"/>
      <c r="I107" s="35"/>
      <c r="J107" s="35"/>
      <c r="K107" s="31" t="s">
        <v>30</v>
      </c>
      <c r="L107" s="35"/>
      <c r="M107" s="213" t="str">
        <f>E21</f>
        <v xml:space="preserve"> </v>
      </c>
      <c r="N107" s="213"/>
      <c r="O107" s="213"/>
      <c r="P107" s="213"/>
      <c r="Q107" s="213"/>
      <c r="R107" s="36"/>
    </row>
    <row r="108" spans="2:65" s="1" customFormat="1" ht="10.35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8" customFormat="1" ht="29.25" customHeight="1">
      <c r="B109" s="122"/>
      <c r="C109" s="123" t="s">
        <v>133</v>
      </c>
      <c r="D109" s="124" t="s">
        <v>134</v>
      </c>
      <c r="E109" s="124" t="s">
        <v>53</v>
      </c>
      <c r="F109" s="236" t="s">
        <v>135</v>
      </c>
      <c r="G109" s="236"/>
      <c r="H109" s="236"/>
      <c r="I109" s="236"/>
      <c r="J109" s="124" t="s">
        <v>136</v>
      </c>
      <c r="K109" s="124" t="s">
        <v>137</v>
      </c>
      <c r="L109" s="236" t="s">
        <v>138</v>
      </c>
      <c r="M109" s="236"/>
      <c r="N109" s="236" t="s">
        <v>122</v>
      </c>
      <c r="O109" s="236"/>
      <c r="P109" s="236"/>
      <c r="Q109" s="237"/>
      <c r="R109" s="125"/>
      <c r="T109" s="75" t="s">
        <v>139</v>
      </c>
      <c r="U109" s="76" t="s">
        <v>35</v>
      </c>
      <c r="V109" s="76" t="s">
        <v>140</v>
      </c>
      <c r="W109" s="76" t="s">
        <v>141</v>
      </c>
      <c r="X109" s="76" t="s">
        <v>142</v>
      </c>
      <c r="Y109" s="76" t="s">
        <v>143</v>
      </c>
      <c r="Z109" s="76" t="s">
        <v>144</v>
      </c>
      <c r="AA109" s="77" t="s">
        <v>145</v>
      </c>
    </row>
    <row r="110" spans="2:65" s="1" customFormat="1" ht="29.25" customHeight="1">
      <c r="B110" s="34"/>
      <c r="C110" s="79" t="s">
        <v>118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226">
        <f>BK110</f>
        <v>0</v>
      </c>
      <c r="O110" s="227"/>
      <c r="P110" s="227"/>
      <c r="Q110" s="227"/>
      <c r="R110" s="36"/>
      <c r="T110" s="78"/>
      <c r="U110" s="50"/>
      <c r="V110" s="50"/>
      <c r="W110" s="126">
        <f>W111</f>
        <v>0</v>
      </c>
      <c r="X110" s="50"/>
      <c r="Y110" s="126">
        <f>Y111</f>
        <v>0</v>
      </c>
      <c r="Z110" s="50"/>
      <c r="AA110" s="127">
        <f>AA111</f>
        <v>0</v>
      </c>
      <c r="AT110" s="21" t="s">
        <v>70</v>
      </c>
      <c r="AU110" s="21" t="s">
        <v>124</v>
      </c>
      <c r="BK110" s="128">
        <f>BK111</f>
        <v>0</v>
      </c>
    </row>
    <row r="111" spans="2:65" s="9" customFormat="1" ht="37.35" customHeight="1">
      <c r="B111" s="129"/>
      <c r="C111" s="130"/>
      <c r="D111" s="131" t="s">
        <v>896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260">
        <f>BK111</f>
        <v>0</v>
      </c>
      <c r="O111" s="261"/>
      <c r="P111" s="261"/>
      <c r="Q111" s="261"/>
      <c r="R111" s="132"/>
      <c r="T111" s="133"/>
      <c r="U111" s="130"/>
      <c r="V111" s="130"/>
      <c r="W111" s="134">
        <f>SUM(W112:W124)</f>
        <v>0</v>
      </c>
      <c r="X111" s="130"/>
      <c r="Y111" s="134">
        <f>SUM(Y112:Y124)</f>
        <v>0</v>
      </c>
      <c r="Z111" s="130"/>
      <c r="AA111" s="135">
        <f>SUM(AA112:AA124)</f>
        <v>0</v>
      </c>
      <c r="AR111" s="136" t="s">
        <v>79</v>
      </c>
      <c r="AT111" s="137" t="s">
        <v>70</v>
      </c>
      <c r="AU111" s="137" t="s">
        <v>71</v>
      </c>
      <c r="AY111" s="136" t="s">
        <v>146</v>
      </c>
      <c r="BK111" s="138">
        <f>SUM(BK112:BK124)</f>
        <v>0</v>
      </c>
    </row>
    <row r="112" spans="2:65" s="1" customFormat="1" ht="25.5" customHeight="1">
      <c r="B112" s="140"/>
      <c r="C112" s="141" t="s">
        <v>79</v>
      </c>
      <c r="D112" s="141" t="s">
        <v>147</v>
      </c>
      <c r="E112" s="142" t="s">
        <v>897</v>
      </c>
      <c r="F112" s="222" t="s">
        <v>898</v>
      </c>
      <c r="G112" s="222"/>
      <c r="H112" s="222"/>
      <c r="I112" s="222"/>
      <c r="J112" s="143" t="s">
        <v>545</v>
      </c>
      <c r="K112" s="144">
        <v>1</v>
      </c>
      <c r="L112" s="225"/>
      <c r="M112" s="225"/>
      <c r="N112" s="225">
        <f t="shared" ref="N112:N124" si="0">ROUND(L112*K112,2)</f>
        <v>0</v>
      </c>
      <c r="O112" s="225"/>
      <c r="P112" s="225"/>
      <c r="Q112" s="225"/>
      <c r="R112" s="145"/>
      <c r="T112" s="146" t="s">
        <v>5</v>
      </c>
      <c r="U112" s="43" t="s">
        <v>36</v>
      </c>
      <c r="V112" s="147">
        <v>0</v>
      </c>
      <c r="W112" s="147">
        <f t="shared" ref="W112:W124" si="1">V112*K112</f>
        <v>0</v>
      </c>
      <c r="X112" s="147">
        <v>0</v>
      </c>
      <c r="Y112" s="147">
        <f t="shared" ref="Y112:Y124" si="2">X112*K112</f>
        <v>0</v>
      </c>
      <c r="Z112" s="147">
        <v>0</v>
      </c>
      <c r="AA112" s="148">
        <f t="shared" ref="AA112:AA124" si="3">Z112*K112</f>
        <v>0</v>
      </c>
      <c r="AR112" s="21" t="s">
        <v>151</v>
      </c>
      <c r="AT112" s="21" t="s">
        <v>147</v>
      </c>
      <c r="AU112" s="21" t="s">
        <v>79</v>
      </c>
      <c r="AY112" s="21" t="s">
        <v>146</v>
      </c>
      <c r="BE112" s="149">
        <f t="shared" ref="BE112:BE124" si="4">IF(U112="základní",N112,0)</f>
        <v>0</v>
      </c>
      <c r="BF112" s="149">
        <f t="shared" ref="BF112:BF124" si="5">IF(U112="snížená",N112,0)</f>
        <v>0</v>
      </c>
      <c r="BG112" s="149">
        <f t="shared" ref="BG112:BG124" si="6">IF(U112="zákl. přenesená",N112,0)</f>
        <v>0</v>
      </c>
      <c r="BH112" s="149">
        <f t="shared" ref="BH112:BH124" si="7">IF(U112="sníž. přenesená",N112,0)</f>
        <v>0</v>
      </c>
      <c r="BI112" s="149">
        <f t="shared" ref="BI112:BI124" si="8">IF(U112="nulová",N112,0)</f>
        <v>0</v>
      </c>
      <c r="BJ112" s="21" t="s">
        <v>79</v>
      </c>
      <c r="BK112" s="149">
        <f t="shared" ref="BK112:BK124" si="9">ROUND(L112*K112,2)</f>
        <v>0</v>
      </c>
      <c r="BL112" s="21" t="s">
        <v>151</v>
      </c>
      <c r="BM112" s="21" t="s">
        <v>899</v>
      </c>
    </row>
    <row r="113" spans="2:65" s="1" customFormat="1" ht="16.5" customHeight="1">
      <c r="B113" s="140"/>
      <c r="C113" s="141" t="s">
        <v>114</v>
      </c>
      <c r="D113" s="141" t="s">
        <v>147</v>
      </c>
      <c r="E113" s="142" t="s">
        <v>900</v>
      </c>
      <c r="F113" s="222" t="s">
        <v>901</v>
      </c>
      <c r="G113" s="222"/>
      <c r="H113" s="222"/>
      <c r="I113" s="222"/>
      <c r="J113" s="143" t="s">
        <v>274</v>
      </c>
      <c r="K113" s="144">
        <v>365</v>
      </c>
      <c r="L113" s="225"/>
      <c r="M113" s="225"/>
      <c r="N113" s="225">
        <f t="shared" si="0"/>
        <v>0</v>
      </c>
      <c r="O113" s="225"/>
      <c r="P113" s="225"/>
      <c r="Q113" s="225"/>
      <c r="R113" s="145"/>
      <c r="T113" s="146" t="s">
        <v>5</v>
      </c>
      <c r="U113" s="43" t="s">
        <v>36</v>
      </c>
      <c r="V113" s="147">
        <v>0</v>
      </c>
      <c r="W113" s="147">
        <f t="shared" si="1"/>
        <v>0</v>
      </c>
      <c r="X113" s="147">
        <v>0</v>
      </c>
      <c r="Y113" s="147">
        <f t="shared" si="2"/>
        <v>0</v>
      </c>
      <c r="Z113" s="147">
        <v>0</v>
      </c>
      <c r="AA113" s="148">
        <f t="shared" si="3"/>
        <v>0</v>
      </c>
      <c r="AR113" s="21" t="s">
        <v>151</v>
      </c>
      <c r="AT113" s="21" t="s">
        <v>147</v>
      </c>
      <c r="AU113" s="21" t="s">
        <v>79</v>
      </c>
      <c r="AY113" s="21" t="s">
        <v>146</v>
      </c>
      <c r="BE113" s="149">
        <f t="shared" si="4"/>
        <v>0</v>
      </c>
      <c r="BF113" s="149">
        <f t="shared" si="5"/>
        <v>0</v>
      </c>
      <c r="BG113" s="149">
        <f t="shared" si="6"/>
        <v>0</v>
      </c>
      <c r="BH113" s="149">
        <f t="shared" si="7"/>
        <v>0</v>
      </c>
      <c r="BI113" s="149">
        <f t="shared" si="8"/>
        <v>0</v>
      </c>
      <c r="BJ113" s="21" t="s">
        <v>79</v>
      </c>
      <c r="BK113" s="149">
        <f t="shared" si="9"/>
        <v>0</v>
      </c>
      <c r="BL113" s="21" t="s">
        <v>151</v>
      </c>
      <c r="BM113" s="21" t="s">
        <v>902</v>
      </c>
    </row>
    <row r="114" spans="2:65" s="1" customFormat="1" ht="16.5" customHeight="1">
      <c r="B114" s="140"/>
      <c r="C114" s="141" t="s">
        <v>161</v>
      </c>
      <c r="D114" s="141" t="s">
        <v>147</v>
      </c>
      <c r="E114" s="142" t="s">
        <v>903</v>
      </c>
      <c r="F114" s="222" t="s">
        <v>904</v>
      </c>
      <c r="G114" s="222"/>
      <c r="H114" s="222"/>
      <c r="I114" s="222"/>
      <c r="J114" s="143" t="s">
        <v>274</v>
      </c>
      <c r="K114" s="144">
        <v>345</v>
      </c>
      <c r="L114" s="225"/>
      <c r="M114" s="225"/>
      <c r="N114" s="225">
        <f t="shared" si="0"/>
        <v>0</v>
      </c>
      <c r="O114" s="225"/>
      <c r="P114" s="225"/>
      <c r="Q114" s="225"/>
      <c r="R114" s="145"/>
      <c r="T114" s="146" t="s">
        <v>5</v>
      </c>
      <c r="U114" s="43" t="s">
        <v>36</v>
      </c>
      <c r="V114" s="147">
        <v>0</v>
      </c>
      <c r="W114" s="147">
        <f t="shared" si="1"/>
        <v>0</v>
      </c>
      <c r="X114" s="147">
        <v>0</v>
      </c>
      <c r="Y114" s="147">
        <f t="shared" si="2"/>
        <v>0</v>
      </c>
      <c r="Z114" s="147">
        <v>0</v>
      </c>
      <c r="AA114" s="148">
        <f t="shared" si="3"/>
        <v>0</v>
      </c>
      <c r="AR114" s="21" t="s">
        <v>151</v>
      </c>
      <c r="AT114" s="21" t="s">
        <v>147</v>
      </c>
      <c r="AU114" s="21" t="s">
        <v>79</v>
      </c>
      <c r="AY114" s="21" t="s">
        <v>146</v>
      </c>
      <c r="BE114" s="149">
        <f t="shared" si="4"/>
        <v>0</v>
      </c>
      <c r="BF114" s="149">
        <f t="shared" si="5"/>
        <v>0</v>
      </c>
      <c r="BG114" s="149">
        <f t="shared" si="6"/>
        <v>0</v>
      </c>
      <c r="BH114" s="149">
        <f t="shared" si="7"/>
        <v>0</v>
      </c>
      <c r="BI114" s="149">
        <f t="shared" si="8"/>
        <v>0</v>
      </c>
      <c r="BJ114" s="21" t="s">
        <v>79</v>
      </c>
      <c r="BK114" s="149">
        <f t="shared" si="9"/>
        <v>0</v>
      </c>
      <c r="BL114" s="21" t="s">
        <v>151</v>
      </c>
      <c r="BM114" s="21" t="s">
        <v>905</v>
      </c>
    </row>
    <row r="115" spans="2:65" s="1" customFormat="1" ht="25.5" customHeight="1">
      <c r="B115" s="140"/>
      <c r="C115" s="141" t="s">
        <v>151</v>
      </c>
      <c r="D115" s="141" t="s">
        <v>147</v>
      </c>
      <c r="E115" s="142" t="s">
        <v>906</v>
      </c>
      <c r="F115" s="222" t="s">
        <v>907</v>
      </c>
      <c r="G115" s="222"/>
      <c r="H115" s="222"/>
      <c r="I115" s="222"/>
      <c r="J115" s="143" t="s">
        <v>274</v>
      </c>
      <c r="K115" s="144">
        <v>50</v>
      </c>
      <c r="L115" s="225"/>
      <c r="M115" s="225"/>
      <c r="N115" s="225">
        <f t="shared" si="0"/>
        <v>0</v>
      </c>
      <c r="O115" s="225"/>
      <c r="P115" s="225"/>
      <c r="Q115" s="225"/>
      <c r="R115" s="145"/>
      <c r="T115" s="146" t="s">
        <v>5</v>
      </c>
      <c r="U115" s="43" t="s">
        <v>36</v>
      </c>
      <c r="V115" s="147">
        <v>0</v>
      </c>
      <c r="W115" s="147">
        <f t="shared" si="1"/>
        <v>0</v>
      </c>
      <c r="X115" s="147">
        <v>0</v>
      </c>
      <c r="Y115" s="147">
        <f t="shared" si="2"/>
        <v>0</v>
      </c>
      <c r="Z115" s="147">
        <v>0</v>
      </c>
      <c r="AA115" s="148">
        <f t="shared" si="3"/>
        <v>0</v>
      </c>
      <c r="AR115" s="21" t="s">
        <v>151</v>
      </c>
      <c r="AT115" s="21" t="s">
        <v>147</v>
      </c>
      <c r="AU115" s="21" t="s">
        <v>79</v>
      </c>
      <c r="AY115" s="21" t="s">
        <v>146</v>
      </c>
      <c r="BE115" s="149">
        <f t="shared" si="4"/>
        <v>0</v>
      </c>
      <c r="BF115" s="149">
        <f t="shared" si="5"/>
        <v>0</v>
      </c>
      <c r="BG115" s="149">
        <f t="shared" si="6"/>
        <v>0</v>
      </c>
      <c r="BH115" s="149">
        <f t="shared" si="7"/>
        <v>0</v>
      </c>
      <c r="BI115" s="149">
        <f t="shared" si="8"/>
        <v>0</v>
      </c>
      <c r="BJ115" s="21" t="s">
        <v>79</v>
      </c>
      <c r="BK115" s="149">
        <f t="shared" si="9"/>
        <v>0</v>
      </c>
      <c r="BL115" s="21" t="s">
        <v>151</v>
      </c>
      <c r="BM115" s="21" t="s">
        <v>908</v>
      </c>
    </row>
    <row r="116" spans="2:65" s="1" customFormat="1" ht="25.5" customHeight="1">
      <c r="B116" s="140"/>
      <c r="C116" s="141" t="s">
        <v>171</v>
      </c>
      <c r="D116" s="141" t="s">
        <v>147</v>
      </c>
      <c r="E116" s="142" t="s">
        <v>909</v>
      </c>
      <c r="F116" s="222" t="s">
        <v>910</v>
      </c>
      <c r="G116" s="222"/>
      <c r="H116" s="222"/>
      <c r="I116" s="222"/>
      <c r="J116" s="143" t="s">
        <v>274</v>
      </c>
      <c r="K116" s="144">
        <v>350</v>
      </c>
      <c r="L116" s="225"/>
      <c r="M116" s="225"/>
      <c r="N116" s="225">
        <f t="shared" si="0"/>
        <v>0</v>
      </c>
      <c r="O116" s="225"/>
      <c r="P116" s="225"/>
      <c r="Q116" s="225"/>
      <c r="R116" s="145"/>
      <c r="T116" s="146" t="s">
        <v>5</v>
      </c>
      <c r="U116" s="43" t="s">
        <v>36</v>
      </c>
      <c r="V116" s="147">
        <v>0</v>
      </c>
      <c r="W116" s="147">
        <f t="shared" si="1"/>
        <v>0</v>
      </c>
      <c r="X116" s="147">
        <v>0</v>
      </c>
      <c r="Y116" s="147">
        <f t="shared" si="2"/>
        <v>0</v>
      </c>
      <c r="Z116" s="147">
        <v>0</v>
      </c>
      <c r="AA116" s="148">
        <f t="shared" si="3"/>
        <v>0</v>
      </c>
      <c r="AR116" s="21" t="s">
        <v>151</v>
      </c>
      <c r="AT116" s="21" t="s">
        <v>147</v>
      </c>
      <c r="AU116" s="21" t="s">
        <v>79</v>
      </c>
      <c r="AY116" s="21" t="s">
        <v>146</v>
      </c>
      <c r="BE116" s="149">
        <f t="shared" si="4"/>
        <v>0</v>
      </c>
      <c r="BF116" s="149">
        <f t="shared" si="5"/>
        <v>0</v>
      </c>
      <c r="BG116" s="149">
        <f t="shared" si="6"/>
        <v>0</v>
      </c>
      <c r="BH116" s="149">
        <f t="shared" si="7"/>
        <v>0</v>
      </c>
      <c r="BI116" s="149">
        <f t="shared" si="8"/>
        <v>0</v>
      </c>
      <c r="BJ116" s="21" t="s">
        <v>79</v>
      </c>
      <c r="BK116" s="149">
        <f t="shared" si="9"/>
        <v>0</v>
      </c>
      <c r="BL116" s="21" t="s">
        <v>151</v>
      </c>
      <c r="BM116" s="21" t="s">
        <v>911</v>
      </c>
    </row>
    <row r="117" spans="2:65" s="1" customFormat="1" ht="25.5" customHeight="1">
      <c r="B117" s="140"/>
      <c r="C117" s="141" t="s">
        <v>177</v>
      </c>
      <c r="D117" s="141" t="s">
        <v>147</v>
      </c>
      <c r="E117" s="142" t="s">
        <v>912</v>
      </c>
      <c r="F117" s="222" t="s">
        <v>913</v>
      </c>
      <c r="G117" s="222"/>
      <c r="H117" s="222"/>
      <c r="I117" s="222"/>
      <c r="J117" s="143" t="s">
        <v>274</v>
      </c>
      <c r="K117" s="144">
        <v>345</v>
      </c>
      <c r="L117" s="225"/>
      <c r="M117" s="225"/>
      <c r="N117" s="225">
        <f t="shared" si="0"/>
        <v>0</v>
      </c>
      <c r="O117" s="225"/>
      <c r="P117" s="225"/>
      <c r="Q117" s="225"/>
      <c r="R117" s="145"/>
      <c r="T117" s="146" t="s">
        <v>5</v>
      </c>
      <c r="U117" s="43" t="s">
        <v>36</v>
      </c>
      <c r="V117" s="147">
        <v>0</v>
      </c>
      <c r="W117" s="147">
        <f t="shared" si="1"/>
        <v>0</v>
      </c>
      <c r="X117" s="147">
        <v>0</v>
      </c>
      <c r="Y117" s="147">
        <f t="shared" si="2"/>
        <v>0</v>
      </c>
      <c r="Z117" s="147">
        <v>0</v>
      </c>
      <c r="AA117" s="148">
        <f t="shared" si="3"/>
        <v>0</v>
      </c>
      <c r="AR117" s="21" t="s">
        <v>151</v>
      </c>
      <c r="AT117" s="21" t="s">
        <v>147</v>
      </c>
      <c r="AU117" s="21" t="s">
        <v>79</v>
      </c>
      <c r="AY117" s="21" t="s">
        <v>146</v>
      </c>
      <c r="BE117" s="149">
        <f t="shared" si="4"/>
        <v>0</v>
      </c>
      <c r="BF117" s="149">
        <f t="shared" si="5"/>
        <v>0</v>
      </c>
      <c r="BG117" s="149">
        <f t="shared" si="6"/>
        <v>0</v>
      </c>
      <c r="BH117" s="149">
        <f t="shared" si="7"/>
        <v>0</v>
      </c>
      <c r="BI117" s="149">
        <f t="shared" si="8"/>
        <v>0</v>
      </c>
      <c r="BJ117" s="21" t="s">
        <v>79</v>
      </c>
      <c r="BK117" s="149">
        <f t="shared" si="9"/>
        <v>0</v>
      </c>
      <c r="BL117" s="21" t="s">
        <v>151</v>
      </c>
      <c r="BM117" s="21" t="s">
        <v>914</v>
      </c>
    </row>
    <row r="118" spans="2:65" s="1" customFormat="1" ht="16.5" customHeight="1">
      <c r="B118" s="140"/>
      <c r="C118" s="141" t="s">
        <v>182</v>
      </c>
      <c r="D118" s="141" t="s">
        <v>147</v>
      </c>
      <c r="E118" s="142" t="s">
        <v>915</v>
      </c>
      <c r="F118" s="222" t="s">
        <v>916</v>
      </c>
      <c r="G118" s="222"/>
      <c r="H118" s="222"/>
      <c r="I118" s="222"/>
      <c r="J118" s="143" t="s">
        <v>545</v>
      </c>
      <c r="K118" s="144">
        <v>2</v>
      </c>
      <c r="L118" s="225"/>
      <c r="M118" s="225"/>
      <c r="N118" s="225">
        <f t="shared" si="0"/>
        <v>0</v>
      </c>
      <c r="O118" s="225"/>
      <c r="P118" s="225"/>
      <c r="Q118" s="225"/>
      <c r="R118" s="145"/>
      <c r="T118" s="146" t="s">
        <v>5</v>
      </c>
      <c r="U118" s="43" t="s">
        <v>36</v>
      </c>
      <c r="V118" s="147">
        <v>0</v>
      </c>
      <c r="W118" s="147">
        <f t="shared" si="1"/>
        <v>0</v>
      </c>
      <c r="X118" s="147">
        <v>0</v>
      </c>
      <c r="Y118" s="147">
        <f t="shared" si="2"/>
        <v>0</v>
      </c>
      <c r="Z118" s="147">
        <v>0</v>
      </c>
      <c r="AA118" s="148">
        <f t="shared" si="3"/>
        <v>0</v>
      </c>
      <c r="AR118" s="21" t="s">
        <v>151</v>
      </c>
      <c r="AT118" s="21" t="s">
        <v>147</v>
      </c>
      <c r="AU118" s="21" t="s">
        <v>79</v>
      </c>
      <c r="AY118" s="21" t="s">
        <v>146</v>
      </c>
      <c r="BE118" s="149">
        <f t="shared" si="4"/>
        <v>0</v>
      </c>
      <c r="BF118" s="149">
        <f t="shared" si="5"/>
        <v>0</v>
      </c>
      <c r="BG118" s="149">
        <f t="shared" si="6"/>
        <v>0</v>
      </c>
      <c r="BH118" s="149">
        <f t="shared" si="7"/>
        <v>0</v>
      </c>
      <c r="BI118" s="149">
        <f t="shared" si="8"/>
        <v>0</v>
      </c>
      <c r="BJ118" s="21" t="s">
        <v>79</v>
      </c>
      <c r="BK118" s="149">
        <f t="shared" si="9"/>
        <v>0</v>
      </c>
      <c r="BL118" s="21" t="s">
        <v>151</v>
      </c>
      <c r="BM118" s="21" t="s">
        <v>917</v>
      </c>
    </row>
    <row r="119" spans="2:65" s="1" customFormat="1" ht="16.5" customHeight="1">
      <c r="B119" s="140"/>
      <c r="C119" s="141" t="s">
        <v>188</v>
      </c>
      <c r="D119" s="141" t="s">
        <v>147</v>
      </c>
      <c r="E119" s="142" t="s">
        <v>918</v>
      </c>
      <c r="F119" s="222" t="s">
        <v>591</v>
      </c>
      <c r="G119" s="222"/>
      <c r="H119" s="222"/>
      <c r="I119" s="222"/>
      <c r="J119" s="143" t="s">
        <v>919</v>
      </c>
      <c r="K119" s="144">
        <v>1</v>
      </c>
      <c r="L119" s="225"/>
      <c r="M119" s="225"/>
      <c r="N119" s="225">
        <f t="shared" si="0"/>
        <v>0</v>
      </c>
      <c r="O119" s="225"/>
      <c r="P119" s="225"/>
      <c r="Q119" s="225"/>
      <c r="R119" s="145"/>
      <c r="T119" s="146" t="s">
        <v>5</v>
      </c>
      <c r="U119" s="43" t="s">
        <v>36</v>
      </c>
      <c r="V119" s="147">
        <v>0</v>
      </c>
      <c r="W119" s="147">
        <f t="shared" si="1"/>
        <v>0</v>
      </c>
      <c r="X119" s="147">
        <v>0</v>
      </c>
      <c r="Y119" s="147">
        <f t="shared" si="2"/>
        <v>0</v>
      </c>
      <c r="Z119" s="147">
        <v>0</v>
      </c>
      <c r="AA119" s="148">
        <f t="shared" si="3"/>
        <v>0</v>
      </c>
      <c r="AR119" s="21" t="s">
        <v>151</v>
      </c>
      <c r="AT119" s="21" t="s">
        <v>147</v>
      </c>
      <c r="AU119" s="21" t="s">
        <v>79</v>
      </c>
      <c r="AY119" s="21" t="s">
        <v>146</v>
      </c>
      <c r="BE119" s="149">
        <f t="shared" si="4"/>
        <v>0</v>
      </c>
      <c r="BF119" s="149">
        <f t="shared" si="5"/>
        <v>0</v>
      </c>
      <c r="BG119" s="149">
        <f t="shared" si="6"/>
        <v>0</v>
      </c>
      <c r="BH119" s="149">
        <f t="shared" si="7"/>
        <v>0</v>
      </c>
      <c r="BI119" s="149">
        <f t="shared" si="8"/>
        <v>0</v>
      </c>
      <c r="BJ119" s="21" t="s">
        <v>79</v>
      </c>
      <c r="BK119" s="149">
        <f t="shared" si="9"/>
        <v>0</v>
      </c>
      <c r="BL119" s="21" t="s">
        <v>151</v>
      </c>
      <c r="BM119" s="21" t="s">
        <v>920</v>
      </c>
    </row>
    <row r="120" spans="2:65" s="1" customFormat="1" ht="16.5" customHeight="1">
      <c r="B120" s="140"/>
      <c r="C120" s="141" t="s">
        <v>192</v>
      </c>
      <c r="D120" s="141" t="s">
        <v>147</v>
      </c>
      <c r="E120" s="142" t="s">
        <v>921</v>
      </c>
      <c r="F120" s="222" t="s">
        <v>922</v>
      </c>
      <c r="G120" s="222"/>
      <c r="H120" s="222"/>
      <c r="I120" s="222"/>
      <c r="J120" s="143" t="s">
        <v>545</v>
      </c>
      <c r="K120" s="144">
        <v>1</v>
      </c>
      <c r="L120" s="225"/>
      <c r="M120" s="225"/>
      <c r="N120" s="225">
        <f t="shared" si="0"/>
        <v>0</v>
      </c>
      <c r="O120" s="225"/>
      <c r="P120" s="225"/>
      <c r="Q120" s="225"/>
      <c r="R120" s="145"/>
      <c r="T120" s="146" t="s">
        <v>5</v>
      </c>
      <c r="U120" s="43" t="s">
        <v>36</v>
      </c>
      <c r="V120" s="147">
        <v>0</v>
      </c>
      <c r="W120" s="147">
        <f t="shared" si="1"/>
        <v>0</v>
      </c>
      <c r="X120" s="147">
        <v>0</v>
      </c>
      <c r="Y120" s="147">
        <f t="shared" si="2"/>
        <v>0</v>
      </c>
      <c r="Z120" s="147">
        <v>0</v>
      </c>
      <c r="AA120" s="148">
        <f t="shared" si="3"/>
        <v>0</v>
      </c>
      <c r="AR120" s="21" t="s">
        <v>151</v>
      </c>
      <c r="AT120" s="21" t="s">
        <v>147</v>
      </c>
      <c r="AU120" s="21" t="s">
        <v>79</v>
      </c>
      <c r="AY120" s="21" t="s">
        <v>146</v>
      </c>
      <c r="BE120" s="149">
        <f t="shared" si="4"/>
        <v>0</v>
      </c>
      <c r="BF120" s="149">
        <f t="shared" si="5"/>
        <v>0</v>
      </c>
      <c r="BG120" s="149">
        <f t="shared" si="6"/>
        <v>0</v>
      </c>
      <c r="BH120" s="149">
        <f t="shared" si="7"/>
        <v>0</v>
      </c>
      <c r="BI120" s="149">
        <f t="shared" si="8"/>
        <v>0</v>
      </c>
      <c r="BJ120" s="21" t="s">
        <v>79</v>
      </c>
      <c r="BK120" s="149">
        <f t="shared" si="9"/>
        <v>0</v>
      </c>
      <c r="BL120" s="21" t="s">
        <v>151</v>
      </c>
      <c r="BM120" s="21" t="s">
        <v>923</v>
      </c>
    </row>
    <row r="121" spans="2:65" s="1" customFormat="1" ht="16.5" customHeight="1">
      <c r="B121" s="140"/>
      <c r="C121" s="141" t="s">
        <v>197</v>
      </c>
      <c r="D121" s="141" t="s">
        <v>147</v>
      </c>
      <c r="E121" s="142" t="s">
        <v>924</v>
      </c>
      <c r="F121" s="222" t="s">
        <v>925</v>
      </c>
      <c r="G121" s="222"/>
      <c r="H121" s="222"/>
      <c r="I121" s="222"/>
      <c r="J121" s="143" t="s">
        <v>185</v>
      </c>
      <c r="K121" s="144">
        <v>90</v>
      </c>
      <c r="L121" s="225"/>
      <c r="M121" s="225"/>
      <c r="N121" s="225">
        <f t="shared" si="0"/>
        <v>0</v>
      </c>
      <c r="O121" s="225"/>
      <c r="P121" s="225"/>
      <c r="Q121" s="225"/>
      <c r="R121" s="145"/>
      <c r="T121" s="146" t="s">
        <v>5</v>
      </c>
      <c r="U121" s="43" t="s">
        <v>36</v>
      </c>
      <c r="V121" s="147">
        <v>0</v>
      </c>
      <c r="W121" s="147">
        <f t="shared" si="1"/>
        <v>0</v>
      </c>
      <c r="X121" s="147">
        <v>0</v>
      </c>
      <c r="Y121" s="147">
        <f t="shared" si="2"/>
        <v>0</v>
      </c>
      <c r="Z121" s="147">
        <v>0</v>
      </c>
      <c r="AA121" s="148">
        <f t="shared" si="3"/>
        <v>0</v>
      </c>
      <c r="AR121" s="21" t="s">
        <v>151</v>
      </c>
      <c r="AT121" s="21" t="s">
        <v>147</v>
      </c>
      <c r="AU121" s="21" t="s">
        <v>79</v>
      </c>
      <c r="AY121" s="21" t="s">
        <v>146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21" t="s">
        <v>79</v>
      </c>
      <c r="BK121" s="149">
        <f t="shared" si="9"/>
        <v>0</v>
      </c>
      <c r="BL121" s="21" t="s">
        <v>151</v>
      </c>
      <c r="BM121" s="21" t="s">
        <v>926</v>
      </c>
    </row>
    <row r="122" spans="2:65" s="1" customFormat="1" ht="16.5" customHeight="1">
      <c r="B122" s="140"/>
      <c r="C122" s="141" t="s">
        <v>202</v>
      </c>
      <c r="D122" s="141" t="s">
        <v>147</v>
      </c>
      <c r="E122" s="142" t="s">
        <v>927</v>
      </c>
      <c r="F122" s="222" t="s">
        <v>594</v>
      </c>
      <c r="G122" s="222"/>
      <c r="H122" s="222"/>
      <c r="I122" s="222"/>
      <c r="J122" s="143" t="s">
        <v>545</v>
      </c>
      <c r="K122" s="144">
        <v>1</v>
      </c>
      <c r="L122" s="225"/>
      <c r="M122" s="225"/>
      <c r="N122" s="225">
        <f t="shared" si="0"/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0</v>
      </c>
      <c r="W122" s="147">
        <f t="shared" si="1"/>
        <v>0</v>
      </c>
      <c r="X122" s="147">
        <v>0</v>
      </c>
      <c r="Y122" s="147">
        <f t="shared" si="2"/>
        <v>0</v>
      </c>
      <c r="Z122" s="147">
        <v>0</v>
      </c>
      <c r="AA122" s="148">
        <f t="shared" si="3"/>
        <v>0</v>
      </c>
      <c r="AR122" s="21" t="s">
        <v>151</v>
      </c>
      <c r="AT122" s="21" t="s">
        <v>147</v>
      </c>
      <c r="AU122" s="21" t="s">
        <v>79</v>
      </c>
      <c r="AY122" s="21" t="s">
        <v>146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21" t="s">
        <v>79</v>
      </c>
      <c r="BK122" s="149">
        <f t="shared" si="9"/>
        <v>0</v>
      </c>
      <c r="BL122" s="21" t="s">
        <v>151</v>
      </c>
      <c r="BM122" s="21" t="s">
        <v>928</v>
      </c>
    </row>
    <row r="123" spans="2:65" s="1" customFormat="1" ht="16.5" customHeight="1">
      <c r="B123" s="140"/>
      <c r="C123" s="141" t="s">
        <v>209</v>
      </c>
      <c r="D123" s="141" t="s">
        <v>147</v>
      </c>
      <c r="E123" s="142" t="s">
        <v>929</v>
      </c>
      <c r="F123" s="222" t="s">
        <v>930</v>
      </c>
      <c r="G123" s="222"/>
      <c r="H123" s="222"/>
      <c r="I123" s="222"/>
      <c r="J123" s="143" t="s">
        <v>274</v>
      </c>
      <c r="K123" s="144">
        <v>15</v>
      </c>
      <c r="L123" s="225"/>
      <c r="M123" s="225"/>
      <c r="N123" s="225">
        <f t="shared" si="0"/>
        <v>0</v>
      </c>
      <c r="O123" s="225"/>
      <c r="P123" s="225"/>
      <c r="Q123" s="225"/>
      <c r="R123" s="145"/>
      <c r="T123" s="146" t="s">
        <v>5</v>
      </c>
      <c r="U123" s="43" t="s">
        <v>36</v>
      </c>
      <c r="V123" s="147">
        <v>0</v>
      </c>
      <c r="W123" s="147">
        <f t="shared" si="1"/>
        <v>0</v>
      </c>
      <c r="X123" s="147">
        <v>0</v>
      </c>
      <c r="Y123" s="147">
        <f t="shared" si="2"/>
        <v>0</v>
      </c>
      <c r="Z123" s="147">
        <v>0</v>
      </c>
      <c r="AA123" s="148">
        <f t="shared" si="3"/>
        <v>0</v>
      </c>
      <c r="AR123" s="21" t="s">
        <v>151</v>
      </c>
      <c r="AT123" s="21" t="s">
        <v>147</v>
      </c>
      <c r="AU123" s="21" t="s">
        <v>79</v>
      </c>
      <c r="AY123" s="21" t="s">
        <v>146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21" t="s">
        <v>79</v>
      </c>
      <c r="BK123" s="149">
        <f t="shared" si="9"/>
        <v>0</v>
      </c>
      <c r="BL123" s="21" t="s">
        <v>151</v>
      </c>
      <c r="BM123" s="21" t="s">
        <v>931</v>
      </c>
    </row>
    <row r="124" spans="2:65" s="1" customFormat="1" ht="16.5" customHeight="1">
      <c r="B124" s="140"/>
      <c r="C124" s="141" t="s">
        <v>214</v>
      </c>
      <c r="D124" s="141" t="s">
        <v>147</v>
      </c>
      <c r="E124" s="142" t="s">
        <v>932</v>
      </c>
      <c r="F124" s="222" t="s">
        <v>933</v>
      </c>
      <c r="G124" s="222"/>
      <c r="H124" s="222"/>
      <c r="I124" s="222"/>
      <c r="J124" s="143" t="s">
        <v>274</v>
      </c>
      <c r="K124" s="144">
        <v>15</v>
      </c>
      <c r="L124" s="225"/>
      <c r="M124" s="225"/>
      <c r="N124" s="225">
        <f t="shared" si="0"/>
        <v>0</v>
      </c>
      <c r="O124" s="225"/>
      <c r="P124" s="225"/>
      <c r="Q124" s="225"/>
      <c r="R124" s="145"/>
      <c r="T124" s="146" t="s">
        <v>5</v>
      </c>
      <c r="U124" s="170" t="s">
        <v>36</v>
      </c>
      <c r="V124" s="171">
        <v>0</v>
      </c>
      <c r="W124" s="171">
        <f t="shared" si="1"/>
        <v>0</v>
      </c>
      <c r="X124" s="171">
        <v>0</v>
      </c>
      <c r="Y124" s="171">
        <f t="shared" si="2"/>
        <v>0</v>
      </c>
      <c r="Z124" s="171">
        <v>0</v>
      </c>
      <c r="AA124" s="172">
        <f t="shared" si="3"/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21" t="s">
        <v>79</v>
      </c>
      <c r="BK124" s="149">
        <f t="shared" si="9"/>
        <v>0</v>
      </c>
      <c r="BL124" s="21" t="s">
        <v>151</v>
      </c>
      <c r="BM124" s="21" t="s">
        <v>934</v>
      </c>
    </row>
    <row r="125" spans="2:65" s="1" customFormat="1" ht="6.95" customHeight="1"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60"/>
    </row>
  </sheetData>
  <mergeCells count="92">
    <mergeCell ref="F118:I118"/>
    <mergeCell ref="F119:I119"/>
    <mergeCell ref="F120:I120"/>
    <mergeCell ref="F115:I115"/>
    <mergeCell ref="F109:I109"/>
    <mergeCell ref="F112:I112"/>
    <mergeCell ref="F113:I113"/>
    <mergeCell ref="F114:I114"/>
    <mergeCell ref="F121:I121"/>
    <mergeCell ref="F122:I122"/>
    <mergeCell ref="F123:I123"/>
    <mergeCell ref="F124:I124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1:Q91"/>
    <mergeCell ref="L93:Q93"/>
    <mergeCell ref="C99:Q99"/>
    <mergeCell ref="F101:P101"/>
    <mergeCell ref="F102:P102"/>
    <mergeCell ref="L117:M117"/>
    <mergeCell ref="L109:M109"/>
    <mergeCell ref="L112:M112"/>
    <mergeCell ref="L113:M113"/>
    <mergeCell ref="L114:M114"/>
    <mergeCell ref="L115:M115"/>
    <mergeCell ref="L116:M116"/>
    <mergeCell ref="F116:I116"/>
    <mergeCell ref="F117:I117"/>
    <mergeCell ref="L118:M118"/>
    <mergeCell ref="L119:M119"/>
    <mergeCell ref="L120:M120"/>
    <mergeCell ref="L121:M121"/>
    <mergeCell ref="L122:M122"/>
    <mergeCell ref="L123:M123"/>
    <mergeCell ref="L124:M124"/>
    <mergeCell ref="N124:Q124"/>
    <mergeCell ref="N123:Q123"/>
    <mergeCell ref="N122:Q122"/>
    <mergeCell ref="N121:Q121"/>
    <mergeCell ref="M104:P104"/>
    <mergeCell ref="M106:Q106"/>
    <mergeCell ref="M107:Q107"/>
    <mergeCell ref="N109:Q109"/>
    <mergeCell ref="N112:Q112"/>
    <mergeCell ref="N113:Q113"/>
    <mergeCell ref="N114:Q114"/>
    <mergeCell ref="N115:Q115"/>
    <mergeCell ref="N116:Q116"/>
    <mergeCell ref="N117:Q117"/>
    <mergeCell ref="N118:Q118"/>
    <mergeCell ref="N119:Q119"/>
    <mergeCell ref="N120:Q120"/>
    <mergeCell ref="N110:Q110"/>
    <mergeCell ref="N111:Q111"/>
  </mergeCells>
  <hyperlinks>
    <hyperlink ref="F1:G1" location="C2" display="1) Krycí list rozpočtu" xr:uid="{00000000-0004-0000-0600-000000000000}"/>
    <hyperlink ref="H1:K1" location="C86" display="2) Rekapitulace rozpočtu" xr:uid="{00000000-0004-0000-0600-000001000000}"/>
    <hyperlink ref="L1" location="C109" display="3) Rozpočet" xr:uid="{00000000-0004-0000-0600-000002000000}"/>
    <hyperlink ref="S1:T1" location="'Rekapitulace stavby'!C2" display="Rekapitulace stavby" xr:uid="{00000000-0004-0000-06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N182"/>
  <sheetViews>
    <sheetView showGridLines="0" workbookViewId="0">
      <pane ySplit="1" topLeftCell="A172" activePane="bottomLeft" state="frozen"/>
      <selection pane="bottomLeft" activeCell="K182" sqref="K18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98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935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N102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ROUND((SUM(BE102:BE103)+SUM(BE121:BE181)), 2)</f>
        <v>0</v>
      </c>
      <c r="I32" s="232"/>
      <c r="J32" s="232"/>
      <c r="K32" s="35"/>
      <c r="L32" s="35"/>
      <c r="M32" s="247">
        <f>ROUND(ROUND((SUM(BE102:BE103)+SUM(BE121:BE181)),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ROUND((SUM(BF102:BF103)+SUM(BF121:BF181)), 2)</f>
        <v>0</v>
      </c>
      <c r="I33" s="232"/>
      <c r="J33" s="232"/>
      <c r="K33" s="35"/>
      <c r="L33" s="35"/>
      <c r="M33" s="247">
        <f>ROUND(ROUND((SUM(BF102:BF103)+SUM(BF121:BF181)),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ROUND((SUM(BG102:BG103)+SUM(BG121:BG181)),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ROUND((SUM(BH102:BH103)+SUM(BH121:BH181)),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ROUND((SUM(BI102:BI103)+SUM(BI121:BI181)),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54 - PS 04 Úpravy technologie v ÚV L.n.L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N121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603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N122</f>
        <v>0</v>
      </c>
      <c r="O89" s="239"/>
      <c r="P89" s="239"/>
      <c r="Q89" s="239"/>
      <c r="R89" s="115"/>
    </row>
    <row r="90" spans="2:47" s="6" customFormat="1" ht="24.95" customHeight="1">
      <c r="B90" s="112"/>
      <c r="C90" s="113"/>
      <c r="D90" s="114" t="s">
        <v>604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29">
        <f>N128</f>
        <v>0</v>
      </c>
      <c r="O90" s="239"/>
      <c r="P90" s="239"/>
      <c r="Q90" s="239"/>
      <c r="R90" s="115"/>
    </row>
    <row r="91" spans="2:47" s="6" customFormat="1" ht="24.95" customHeight="1">
      <c r="B91" s="112"/>
      <c r="C91" s="113"/>
      <c r="D91" s="114" t="s">
        <v>605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29">
        <f>N147</f>
        <v>0</v>
      </c>
      <c r="O91" s="239"/>
      <c r="P91" s="239"/>
      <c r="Q91" s="239"/>
      <c r="R91" s="115"/>
    </row>
    <row r="92" spans="2:47" s="6" customFormat="1" ht="24.95" customHeight="1">
      <c r="B92" s="112"/>
      <c r="C92" s="113"/>
      <c r="D92" s="114" t="s">
        <v>936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29">
        <f>N151</f>
        <v>0</v>
      </c>
      <c r="O92" s="239"/>
      <c r="P92" s="239"/>
      <c r="Q92" s="239"/>
      <c r="R92" s="115"/>
    </row>
    <row r="93" spans="2:47" s="6" customFormat="1" ht="24.95" customHeight="1">
      <c r="B93" s="112"/>
      <c r="C93" s="113"/>
      <c r="D93" s="114" t="s">
        <v>125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29">
        <f>N154</f>
        <v>0</v>
      </c>
      <c r="O93" s="239"/>
      <c r="P93" s="239"/>
      <c r="Q93" s="239"/>
      <c r="R93" s="115"/>
    </row>
    <row r="94" spans="2:47" s="7" customFormat="1" ht="19.899999999999999" customHeight="1">
      <c r="B94" s="116"/>
      <c r="C94" s="117"/>
      <c r="D94" s="118" t="s">
        <v>937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240">
        <f>N155</f>
        <v>0</v>
      </c>
      <c r="O94" s="241"/>
      <c r="P94" s="241"/>
      <c r="Q94" s="241"/>
      <c r="R94" s="119"/>
    </row>
    <row r="95" spans="2:47" s="7" customFormat="1" ht="19.899999999999999" customHeight="1">
      <c r="B95" s="116"/>
      <c r="C95" s="117"/>
      <c r="D95" s="118" t="s">
        <v>938</v>
      </c>
      <c r="E95" s="117"/>
      <c r="F95" s="117"/>
      <c r="G95" s="117"/>
      <c r="H95" s="117"/>
      <c r="I95" s="117"/>
      <c r="J95" s="117"/>
      <c r="K95" s="117"/>
      <c r="L95" s="117"/>
      <c r="M95" s="117"/>
      <c r="N95" s="240">
        <f>N159</f>
        <v>0</v>
      </c>
      <c r="O95" s="241"/>
      <c r="P95" s="241"/>
      <c r="Q95" s="241"/>
      <c r="R95" s="119"/>
    </row>
    <row r="96" spans="2:47" s="7" customFormat="1" ht="19.899999999999999" customHeight="1">
      <c r="B96" s="116"/>
      <c r="C96" s="117"/>
      <c r="D96" s="118" t="s">
        <v>342</v>
      </c>
      <c r="E96" s="117"/>
      <c r="F96" s="117"/>
      <c r="G96" s="117"/>
      <c r="H96" s="117"/>
      <c r="I96" s="117"/>
      <c r="J96" s="117"/>
      <c r="K96" s="117"/>
      <c r="L96" s="117"/>
      <c r="M96" s="117"/>
      <c r="N96" s="240">
        <f>N161</f>
        <v>0</v>
      </c>
      <c r="O96" s="241"/>
      <c r="P96" s="241"/>
      <c r="Q96" s="241"/>
      <c r="R96" s="119"/>
    </row>
    <row r="97" spans="2:21" s="7" customFormat="1" ht="19.899999999999999" customHeight="1">
      <c r="B97" s="116"/>
      <c r="C97" s="117"/>
      <c r="D97" s="118" t="s">
        <v>129</v>
      </c>
      <c r="E97" s="117"/>
      <c r="F97" s="117"/>
      <c r="G97" s="117"/>
      <c r="H97" s="117"/>
      <c r="I97" s="117"/>
      <c r="J97" s="117"/>
      <c r="K97" s="117"/>
      <c r="L97" s="117"/>
      <c r="M97" s="117"/>
      <c r="N97" s="240">
        <f>N165</f>
        <v>0</v>
      </c>
      <c r="O97" s="241"/>
      <c r="P97" s="241"/>
      <c r="Q97" s="241"/>
      <c r="R97" s="119"/>
    </row>
    <row r="98" spans="2:21" s="7" customFormat="1" ht="19.899999999999999" customHeight="1">
      <c r="B98" s="116"/>
      <c r="C98" s="117"/>
      <c r="D98" s="118" t="s">
        <v>130</v>
      </c>
      <c r="E98" s="117"/>
      <c r="F98" s="117"/>
      <c r="G98" s="117"/>
      <c r="H98" s="117"/>
      <c r="I98" s="117"/>
      <c r="J98" s="117"/>
      <c r="K98" s="117"/>
      <c r="L98" s="117"/>
      <c r="M98" s="117"/>
      <c r="N98" s="240">
        <f>N174</f>
        <v>0</v>
      </c>
      <c r="O98" s="241"/>
      <c r="P98" s="241"/>
      <c r="Q98" s="241"/>
      <c r="R98" s="119"/>
    </row>
    <row r="99" spans="2:21" s="6" customFormat="1" ht="24.95" customHeight="1">
      <c r="B99" s="112"/>
      <c r="C99" s="113"/>
      <c r="D99" s="114" t="s">
        <v>343</v>
      </c>
      <c r="E99" s="113"/>
      <c r="F99" s="113"/>
      <c r="G99" s="113"/>
      <c r="H99" s="113"/>
      <c r="I99" s="113"/>
      <c r="J99" s="113"/>
      <c r="K99" s="113"/>
      <c r="L99" s="113"/>
      <c r="M99" s="113"/>
      <c r="N99" s="229">
        <f>N176</f>
        <v>0</v>
      </c>
      <c r="O99" s="239"/>
      <c r="P99" s="239"/>
      <c r="Q99" s="239"/>
      <c r="R99" s="115"/>
    </row>
    <row r="100" spans="2:21" s="7" customFormat="1" ht="19.899999999999999" customHeight="1">
      <c r="B100" s="116"/>
      <c r="C100" s="117"/>
      <c r="D100" s="118" t="s">
        <v>344</v>
      </c>
      <c r="E100" s="117"/>
      <c r="F100" s="117"/>
      <c r="G100" s="117"/>
      <c r="H100" s="117"/>
      <c r="I100" s="117"/>
      <c r="J100" s="117"/>
      <c r="K100" s="117"/>
      <c r="L100" s="117"/>
      <c r="M100" s="117"/>
      <c r="N100" s="240">
        <f>N177</f>
        <v>0</v>
      </c>
      <c r="O100" s="241"/>
      <c r="P100" s="241"/>
      <c r="Q100" s="241"/>
      <c r="R100" s="119"/>
    </row>
    <row r="101" spans="2:21" s="1" customFormat="1" ht="21.75" customHeight="1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</row>
    <row r="102" spans="2:21" s="1" customFormat="1" ht="29.25" customHeight="1">
      <c r="B102" s="34"/>
      <c r="C102" s="111" t="s">
        <v>131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238">
        <v>0</v>
      </c>
      <c r="O102" s="242"/>
      <c r="P102" s="242"/>
      <c r="Q102" s="242"/>
      <c r="R102" s="36"/>
      <c r="T102" s="120"/>
      <c r="U102" s="121" t="s">
        <v>35</v>
      </c>
    </row>
    <row r="103" spans="2:21" s="1" customFormat="1" ht="18" customHeight="1"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/>
    </row>
    <row r="104" spans="2:21" s="1" customFormat="1" ht="29.25" customHeight="1">
      <c r="B104" s="34"/>
      <c r="C104" s="102" t="s">
        <v>108</v>
      </c>
      <c r="D104" s="103"/>
      <c r="E104" s="103"/>
      <c r="F104" s="103"/>
      <c r="G104" s="103"/>
      <c r="H104" s="103"/>
      <c r="I104" s="103"/>
      <c r="J104" s="103"/>
      <c r="K104" s="103"/>
      <c r="L104" s="182">
        <f>ROUND(SUM(N88+N102),2)</f>
        <v>0</v>
      </c>
      <c r="M104" s="182"/>
      <c r="N104" s="182"/>
      <c r="O104" s="182"/>
      <c r="P104" s="182"/>
      <c r="Q104" s="182"/>
      <c r="R104" s="36"/>
    </row>
    <row r="105" spans="2:21" s="1" customFormat="1" ht="6.95" customHeight="1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</row>
    <row r="109" spans="2:21" s="1" customFormat="1" ht="6.95" customHeight="1"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3"/>
    </row>
    <row r="110" spans="2:21" s="1" customFormat="1" ht="36.950000000000003" customHeight="1">
      <c r="B110" s="34"/>
      <c r="C110" s="200" t="s">
        <v>132</v>
      </c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36"/>
    </row>
    <row r="111" spans="2:21" s="1" customFormat="1" ht="6.95" customHeight="1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21" s="1" customFormat="1" ht="30" customHeight="1">
      <c r="B112" s="34"/>
      <c r="C112" s="31" t="s">
        <v>17</v>
      </c>
      <c r="D112" s="35"/>
      <c r="E112" s="35"/>
      <c r="F112" s="233" t="str">
        <f>F6</f>
        <v>Napojení nového vrtu HV 3 na úpravnu vody, Lysá nad Labem</v>
      </c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35"/>
      <c r="R112" s="36"/>
    </row>
    <row r="113" spans="2:65" s="1" customFormat="1" ht="36.950000000000003" customHeight="1">
      <c r="B113" s="34"/>
      <c r="C113" s="68" t="s">
        <v>116</v>
      </c>
      <c r="D113" s="35"/>
      <c r="E113" s="35"/>
      <c r="F113" s="202" t="str">
        <f>F7</f>
        <v>54 - PS 04 Úpravy technologie v ÚV L.n.L</v>
      </c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35"/>
      <c r="R113" s="36"/>
    </row>
    <row r="114" spans="2:65" s="1" customFormat="1" ht="6.95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8" customHeight="1">
      <c r="B115" s="34"/>
      <c r="C115" s="31" t="s">
        <v>21</v>
      </c>
      <c r="D115" s="35"/>
      <c r="E115" s="35"/>
      <c r="F115" s="29" t="str">
        <f>F9</f>
        <v xml:space="preserve"> </v>
      </c>
      <c r="G115" s="35"/>
      <c r="H115" s="35"/>
      <c r="I115" s="35"/>
      <c r="J115" s="35"/>
      <c r="K115" s="31" t="s">
        <v>23</v>
      </c>
      <c r="L115" s="35"/>
      <c r="M115" s="235">
        <f>IF(O9="","",O9)</f>
        <v>43320</v>
      </c>
      <c r="N115" s="235"/>
      <c r="O115" s="235"/>
      <c r="P115" s="235"/>
      <c r="Q115" s="35"/>
      <c r="R115" s="36"/>
    </row>
    <row r="116" spans="2:65" s="1" customFormat="1" ht="6.95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1" customFormat="1" ht="15">
      <c r="B117" s="34"/>
      <c r="C117" s="31" t="s">
        <v>24</v>
      </c>
      <c r="D117" s="35"/>
      <c r="E117" s="35"/>
      <c r="F117" s="29" t="str">
        <f>E12</f>
        <v xml:space="preserve"> </v>
      </c>
      <c r="G117" s="35"/>
      <c r="H117" s="35"/>
      <c r="I117" s="35"/>
      <c r="J117" s="35"/>
      <c r="K117" s="31" t="s">
        <v>28</v>
      </c>
      <c r="L117" s="35"/>
      <c r="M117" s="213" t="str">
        <f>E18</f>
        <v xml:space="preserve"> </v>
      </c>
      <c r="N117" s="213"/>
      <c r="O117" s="213"/>
      <c r="P117" s="213"/>
      <c r="Q117" s="213"/>
      <c r="R117" s="36"/>
    </row>
    <row r="118" spans="2:65" s="1" customFormat="1" ht="14.45" customHeight="1">
      <c r="B118" s="34"/>
      <c r="C118" s="31" t="s">
        <v>27</v>
      </c>
      <c r="D118" s="35"/>
      <c r="E118" s="35"/>
      <c r="F118" s="29" t="str">
        <f>IF(E15="","",E15)</f>
        <v xml:space="preserve"> </v>
      </c>
      <c r="G118" s="35"/>
      <c r="H118" s="35"/>
      <c r="I118" s="35"/>
      <c r="J118" s="35"/>
      <c r="K118" s="31" t="s">
        <v>30</v>
      </c>
      <c r="L118" s="35"/>
      <c r="M118" s="213" t="str">
        <f>E21</f>
        <v xml:space="preserve"> </v>
      </c>
      <c r="N118" s="213"/>
      <c r="O118" s="213"/>
      <c r="P118" s="213"/>
      <c r="Q118" s="213"/>
      <c r="R118" s="36"/>
    </row>
    <row r="119" spans="2:65" s="1" customFormat="1" ht="10.35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8" customFormat="1" ht="29.25" customHeight="1">
      <c r="B120" s="122"/>
      <c r="C120" s="123" t="s">
        <v>133</v>
      </c>
      <c r="D120" s="124" t="s">
        <v>134</v>
      </c>
      <c r="E120" s="124" t="s">
        <v>53</v>
      </c>
      <c r="F120" s="236" t="s">
        <v>135</v>
      </c>
      <c r="G120" s="236"/>
      <c r="H120" s="236"/>
      <c r="I120" s="236"/>
      <c r="J120" s="124" t="s">
        <v>136</v>
      </c>
      <c r="K120" s="124" t="s">
        <v>137</v>
      </c>
      <c r="L120" s="236" t="s">
        <v>138</v>
      </c>
      <c r="M120" s="236"/>
      <c r="N120" s="236" t="s">
        <v>122</v>
      </c>
      <c r="O120" s="236"/>
      <c r="P120" s="236"/>
      <c r="Q120" s="237"/>
      <c r="R120" s="125"/>
      <c r="T120" s="75" t="s">
        <v>139</v>
      </c>
      <c r="U120" s="76" t="s">
        <v>35</v>
      </c>
      <c r="V120" s="76" t="s">
        <v>140</v>
      </c>
      <c r="W120" s="76" t="s">
        <v>141</v>
      </c>
      <c r="X120" s="76" t="s">
        <v>142</v>
      </c>
      <c r="Y120" s="76" t="s">
        <v>143</v>
      </c>
      <c r="Z120" s="76" t="s">
        <v>144</v>
      </c>
      <c r="AA120" s="77" t="s">
        <v>145</v>
      </c>
    </row>
    <row r="121" spans="2:65" s="1" customFormat="1" ht="29.25" customHeight="1">
      <c r="B121" s="34"/>
      <c r="C121" s="79" t="s">
        <v>118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226">
        <f>BK121</f>
        <v>0</v>
      </c>
      <c r="O121" s="227"/>
      <c r="P121" s="227"/>
      <c r="Q121" s="227"/>
      <c r="R121" s="36"/>
      <c r="T121" s="78"/>
      <c r="U121" s="50"/>
      <c r="V121" s="50"/>
      <c r="W121" s="126">
        <f>W122+W128+W147+W151+W154+W176</f>
        <v>16.619797999999999</v>
      </c>
      <c r="X121" s="50"/>
      <c r="Y121" s="126">
        <f>Y122+Y128+Y147+Y151+Y154+Y176</f>
        <v>0.92695499999999997</v>
      </c>
      <c r="Z121" s="50"/>
      <c r="AA121" s="127">
        <f>AA122+AA128+AA147+AA151+AA154+AA176</f>
        <v>1.8233999999999999</v>
      </c>
      <c r="AT121" s="21" t="s">
        <v>70</v>
      </c>
      <c r="AU121" s="21" t="s">
        <v>124</v>
      </c>
      <c r="BK121" s="128">
        <f>BK122+BK128+BK147+BK151+BK154+BK176</f>
        <v>0</v>
      </c>
    </row>
    <row r="122" spans="2:65" s="9" customFormat="1" ht="37.35" customHeight="1">
      <c r="B122" s="129"/>
      <c r="C122" s="130"/>
      <c r="D122" s="131" t="s">
        <v>603</v>
      </c>
      <c r="E122" s="131"/>
      <c r="F122" s="131"/>
      <c r="G122" s="131"/>
      <c r="H122" s="131"/>
      <c r="I122" s="131"/>
      <c r="J122" s="131"/>
      <c r="K122" s="131"/>
      <c r="L122" s="131"/>
      <c r="M122" s="131"/>
      <c r="N122" s="260">
        <f>BK122</f>
        <v>0</v>
      </c>
      <c r="O122" s="261"/>
      <c r="P122" s="261"/>
      <c r="Q122" s="261"/>
      <c r="R122" s="132"/>
      <c r="T122" s="133"/>
      <c r="U122" s="130"/>
      <c r="V122" s="130"/>
      <c r="W122" s="134">
        <f>SUM(W123:W127)</f>
        <v>0</v>
      </c>
      <c r="X122" s="130"/>
      <c r="Y122" s="134">
        <f>SUM(Y123:Y127)</f>
        <v>0</v>
      </c>
      <c r="Z122" s="130"/>
      <c r="AA122" s="135">
        <f>SUM(AA123:AA127)</f>
        <v>0</v>
      </c>
      <c r="AR122" s="136" t="s">
        <v>79</v>
      </c>
      <c r="AT122" s="137" t="s">
        <v>70</v>
      </c>
      <c r="AU122" s="137" t="s">
        <v>71</v>
      </c>
      <c r="AY122" s="136" t="s">
        <v>146</v>
      </c>
      <c r="BK122" s="138">
        <f>SUM(BK123:BK127)</f>
        <v>0</v>
      </c>
    </row>
    <row r="123" spans="2:65" s="1" customFormat="1" ht="38.25" customHeight="1">
      <c r="B123" s="140"/>
      <c r="C123" s="141" t="s">
        <v>79</v>
      </c>
      <c r="D123" s="141" t="s">
        <v>147</v>
      </c>
      <c r="E123" s="142" t="s">
        <v>939</v>
      </c>
      <c r="F123" s="222" t="s">
        <v>940</v>
      </c>
      <c r="G123" s="222"/>
      <c r="H123" s="222"/>
      <c r="I123" s="222"/>
      <c r="J123" s="143" t="s">
        <v>919</v>
      </c>
      <c r="K123" s="144">
        <v>1</v>
      </c>
      <c r="L123" s="225"/>
      <c r="M123" s="225"/>
      <c r="N123" s="225">
        <f>ROUND(L123*K123,2)</f>
        <v>0</v>
      </c>
      <c r="O123" s="225"/>
      <c r="P123" s="225"/>
      <c r="Q123" s="225"/>
      <c r="R123" s="145"/>
      <c r="T123" s="146" t="s">
        <v>5</v>
      </c>
      <c r="U123" s="43" t="s">
        <v>36</v>
      </c>
      <c r="V123" s="147">
        <v>0</v>
      </c>
      <c r="W123" s="147">
        <f>V123*K123</f>
        <v>0</v>
      </c>
      <c r="X123" s="147">
        <v>0</v>
      </c>
      <c r="Y123" s="147">
        <f>X123*K123</f>
        <v>0</v>
      </c>
      <c r="Z123" s="147">
        <v>0</v>
      </c>
      <c r="AA123" s="148">
        <f>Z123*K123</f>
        <v>0</v>
      </c>
      <c r="AR123" s="21" t="s">
        <v>151</v>
      </c>
      <c r="AT123" s="21" t="s">
        <v>147</v>
      </c>
      <c r="AU123" s="21" t="s">
        <v>79</v>
      </c>
      <c r="AY123" s="21" t="s">
        <v>146</v>
      </c>
      <c r="BE123" s="149">
        <f>IF(U123="základní",N123,0)</f>
        <v>0</v>
      </c>
      <c r="BF123" s="149">
        <f>IF(U123="snížená",N123,0)</f>
        <v>0</v>
      </c>
      <c r="BG123" s="149">
        <f>IF(U123="zákl. přenesená",N123,0)</f>
        <v>0</v>
      </c>
      <c r="BH123" s="149">
        <f>IF(U123="sníž. přenesená",N123,0)</f>
        <v>0</v>
      </c>
      <c r="BI123" s="149">
        <f>IF(U123="nulová",N123,0)</f>
        <v>0</v>
      </c>
      <c r="BJ123" s="21" t="s">
        <v>79</v>
      </c>
      <c r="BK123" s="149">
        <f>ROUND(L123*K123,2)</f>
        <v>0</v>
      </c>
      <c r="BL123" s="21" t="s">
        <v>151</v>
      </c>
      <c r="BM123" s="21" t="s">
        <v>941</v>
      </c>
    </row>
    <row r="124" spans="2:65" s="1" customFormat="1" ht="38.25" customHeight="1">
      <c r="B124" s="140"/>
      <c r="C124" s="141" t="s">
        <v>114</v>
      </c>
      <c r="D124" s="141" t="s">
        <v>147</v>
      </c>
      <c r="E124" s="142" t="s">
        <v>942</v>
      </c>
      <c r="F124" s="222" t="s">
        <v>943</v>
      </c>
      <c r="G124" s="222"/>
      <c r="H124" s="222"/>
      <c r="I124" s="222"/>
      <c r="J124" s="143" t="s">
        <v>919</v>
      </c>
      <c r="K124" s="144">
        <v>1</v>
      </c>
      <c r="L124" s="225"/>
      <c r="M124" s="225"/>
      <c r="N124" s="225">
        <f>ROUND(L124*K124,2)</f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>V124*K124</f>
        <v>0</v>
      </c>
      <c r="X124" s="147">
        <v>0</v>
      </c>
      <c r="Y124" s="147">
        <f>X124*K124</f>
        <v>0</v>
      </c>
      <c r="Z124" s="147">
        <v>0</v>
      </c>
      <c r="AA124" s="148">
        <f>Z124*K124</f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>IF(U124="základní",N124,0)</f>
        <v>0</v>
      </c>
      <c r="BF124" s="149">
        <f>IF(U124="snížená",N124,0)</f>
        <v>0</v>
      </c>
      <c r="BG124" s="149">
        <f>IF(U124="zákl. přenesená",N124,0)</f>
        <v>0</v>
      </c>
      <c r="BH124" s="149">
        <f>IF(U124="sníž. přenesená",N124,0)</f>
        <v>0</v>
      </c>
      <c r="BI124" s="149">
        <f>IF(U124="nulová",N124,0)</f>
        <v>0</v>
      </c>
      <c r="BJ124" s="21" t="s">
        <v>79</v>
      </c>
      <c r="BK124" s="149">
        <f>ROUND(L124*K124,2)</f>
        <v>0</v>
      </c>
      <c r="BL124" s="21" t="s">
        <v>151</v>
      </c>
      <c r="BM124" s="21" t="s">
        <v>944</v>
      </c>
    </row>
    <row r="125" spans="2:65" s="1" customFormat="1" ht="16.5" customHeight="1">
      <c r="B125" s="140"/>
      <c r="C125" s="141" t="s">
        <v>161</v>
      </c>
      <c r="D125" s="141" t="s">
        <v>147</v>
      </c>
      <c r="E125" s="142" t="s">
        <v>945</v>
      </c>
      <c r="F125" s="222" t="s">
        <v>607</v>
      </c>
      <c r="G125" s="222"/>
      <c r="H125" s="222"/>
      <c r="I125" s="222"/>
      <c r="J125" s="143" t="s">
        <v>545</v>
      </c>
      <c r="K125" s="144">
        <v>2</v>
      </c>
      <c r="L125" s="225"/>
      <c r="M125" s="225"/>
      <c r="N125" s="225">
        <f>ROUND(L125*K125,2)</f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</v>
      </c>
      <c r="W125" s="147">
        <f>V125*K125</f>
        <v>0</v>
      </c>
      <c r="X125" s="147">
        <v>0</v>
      </c>
      <c r="Y125" s="147">
        <f>X125*K125</f>
        <v>0</v>
      </c>
      <c r="Z125" s="147">
        <v>0</v>
      </c>
      <c r="AA125" s="148">
        <f>Z125*K125</f>
        <v>0</v>
      </c>
      <c r="AR125" s="21" t="s">
        <v>151</v>
      </c>
      <c r="AT125" s="21" t="s">
        <v>147</v>
      </c>
      <c r="AU125" s="21" t="s">
        <v>79</v>
      </c>
      <c r="AY125" s="21" t="s">
        <v>146</v>
      </c>
      <c r="BE125" s="149">
        <f>IF(U125="základní",N125,0)</f>
        <v>0</v>
      </c>
      <c r="BF125" s="149">
        <f>IF(U125="snížená",N125,0)</f>
        <v>0</v>
      </c>
      <c r="BG125" s="149">
        <f>IF(U125="zákl. přenesená",N125,0)</f>
        <v>0</v>
      </c>
      <c r="BH125" s="149">
        <f>IF(U125="sníž. přenesená",N125,0)</f>
        <v>0</v>
      </c>
      <c r="BI125" s="149">
        <f>IF(U125="nulová",N125,0)</f>
        <v>0</v>
      </c>
      <c r="BJ125" s="21" t="s">
        <v>79</v>
      </c>
      <c r="BK125" s="149">
        <f>ROUND(L125*K125,2)</f>
        <v>0</v>
      </c>
      <c r="BL125" s="21" t="s">
        <v>151</v>
      </c>
      <c r="BM125" s="21" t="s">
        <v>946</v>
      </c>
    </row>
    <row r="126" spans="2:65" s="1" customFormat="1" ht="25.5" customHeight="1">
      <c r="B126" s="140"/>
      <c r="C126" s="141" t="s">
        <v>151</v>
      </c>
      <c r="D126" s="141" t="s">
        <v>147</v>
      </c>
      <c r="E126" s="142" t="s">
        <v>947</v>
      </c>
      <c r="F126" s="222" t="s">
        <v>948</v>
      </c>
      <c r="G126" s="222"/>
      <c r="H126" s="222"/>
      <c r="I126" s="222"/>
      <c r="J126" s="143" t="s">
        <v>545</v>
      </c>
      <c r="K126" s="144">
        <v>2</v>
      </c>
      <c r="L126" s="225"/>
      <c r="M126" s="225"/>
      <c r="N126" s="225">
        <f>ROUND(L126*K126,2)</f>
        <v>0</v>
      </c>
      <c r="O126" s="225"/>
      <c r="P126" s="225"/>
      <c r="Q126" s="225"/>
      <c r="R126" s="145"/>
      <c r="T126" s="146" t="s">
        <v>5</v>
      </c>
      <c r="U126" s="43" t="s">
        <v>36</v>
      </c>
      <c r="V126" s="147">
        <v>0</v>
      </c>
      <c r="W126" s="147">
        <f>V126*K126</f>
        <v>0</v>
      </c>
      <c r="X126" s="147">
        <v>0</v>
      </c>
      <c r="Y126" s="147">
        <f>X126*K126</f>
        <v>0</v>
      </c>
      <c r="Z126" s="147">
        <v>0</v>
      </c>
      <c r="AA126" s="148">
        <f>Z126*K126</f>
        <v>0</v>
      </c>
      <c r="AR126" s="21" t="s">
        <v>151</v>
      </c>
      <c r="AT126" s="21" t="s">
        <v>147</v>
      </c>
      <c r="AU126" s="21" t="s">
        <v>79</v>
      </c>
      <c r="AY126" s="21" t="s">
        <v>146</v>
      </c>
      <c r="BE126" s="149">
        <f>IF(U126="základní",N126,0)</f>
        <v>0</v>
      </c>
      <c r="BF126" s="149">
        <f>IF(U126="snížená",N126,0)</f>
        <v>0</v>
      </c>
      <c r="BG126" s="149">
        <f>IF(U126="zákl. přenesená",N126,0)</f>
        <v>0</v>
      </c>
      <c r="BH126" s="149">
        <f>IF(U126="sníž. přenesená",N126,0)</f>
        <v>0</v>
      </c>
      <c r="BI126" s="149">
        <f>IF(U126="nulová",N126,0)</f>
        <v>0</v>
      </c>
      <c r="BJ126" s="21" t="s">
        <v>79</v>
      </c>
      <c r="BK126" s="149">
        <f>ROUND(L126*K126,2)</f>
        <v>0</v>
      </c>
      <c r="BL126" s="21" t="s">
        <v>151</v>
      </c>
      <c r="BM126" s="21" t="s">
        <v>949</v>
      </c>
    </row>
    <row r="127" spans="2:65" s="1" customFormat="1" ht="25.5" customHeight="1">
      <c r="B127" s="140"/>
      <c r="C127" s="141" t="s">
        <v>171</v>
      </c>
      <c r="D127" s="141" t="s">
        <v>147</v>
      </c>
      <c r="E127" s="142" t="s">
        <v>950</v>
      </c>
      <c r="F127" s="222" t="s">
        <v>951</v>
      </c>
      <c r="G127" s="222"/>
      <c r="H127" s="222"/>
      <c r="I127" s="222"/>
      <c r="J127" s="143" t="s">
        <v>545</v>
      </c>
      <c r="K127" s="144">
        <v>3</v>
      </c>
      <c r="L127" s="225"/>
      <c r="M127" s="225"/>
      <c r="N127" s="225">
        <f>ROUND(L127*K127,2)</f>
        <v>0</v>
      </c>
      <c r="O127" s="225"/>
      <c r="P127" s="225"/>
      <c r="Q127" s="225"/>
      <c r="R127" s="145"/>
      <c r="T127" s="146" t="s">
        <v>5</v>
      </c>
      <c r="U127" s="43" t="s">
        <v>36</v>
      </c>
      <c r="V127" s="147">
        <v>0</v>
      </c>
      <c r="W127" s="147">
        <f>V127*K127</f>
        <v>0</v>
      </c>
      <c r="X127" s="147">
        <v>0</v>
      </c>
      <c r="Y127" s="147">
        <f>X127*K127</f>
        <v>0</v>
      </c>
      <c r="Z127" s="147">
        <v>0</v>
      </c>
      <c r="AA127" s="148">
        <f>Z127*K127</f>
        <v>0</v>
      </c>
      <c r="AR127" s="21" t="s">
        <v>151</v>
      </c>
      <c r="AT127" s="21" t="s">
        <v>147</v>
      </c>
      <c r="AU127" s="21" t="s">
        <v>79</v>
      </c>
      <c r="AY127" s="21" t="s">
        <v>146</v>
      </c>
      <c r="BE127" s="149">
        <f>IF(U127="základní",N127,0)</f>
        <v>0</v>
      </c>
      <c r="BF127" s="149">
        <f>IF(U127="snížená",N127,0)</f>
        <v>0</v>
      </c>
      <c r="BG127" s="149">
        <f>IF(U127="zákl. přenesená",N127,0)</f>
        <v>0</v>
      </c>
      <c r="BH127" s="149">
        <f>IF(U127="sníž. přenesená",N127,0)</f>
        <v>0</v>
      </c>
      <c r="BI127" s="149">
        <f>IF(U127="nulová",N127,0)</f>
        <v>0</v>
      </c>
      <c r="BJ127" s="21" t="s">
        <v>79</v>
      </c>
      <c r="BK127" s="149">
        <f>ROUND(L127*K127,2)</f>
        <v>0</v>
      </c>
      <c r="BL127" s="21" t="s">
        <v>151</v>
      </c>
      <c r="BM127" s="21" t="s">
        <v>952</v>
      </c>
    </row>
    <row r="128" spans="2:65" s="9" customFormat="1" ht="37.35" customHeight="1">
      <c r="B128" s="129"/>
      <c r="C128" s="130"/>
      <c r="D128" s="131" t="s">
        <v>604</v>
      </c>
      <c r="E128" s="131"/>
      <c r="F128" s="131"/>
      <c r="G128" s="131"/>
      <c r="H128" s="131"/>
      <c r="I128" s="131"/>
      <c r="J128" s="131"/>
      <c r="K128" s="131"/>
      <c r="L128" s="131"/>
      <c r="M128" s="131"/>
      <c r="N128" s="258">
        <f>BK128</f>
        <v>0</v>
      </c>
      <c r="O128" s="259"/>
      <c r="P128" s="259"/>
      <c r="Q128" s="259"/>
      <c r="R128" s="132"/>
      <c r="T128" s="133"/>
      <c r="U128" s="130"/>
      <c r="V128" s="130"/>
      <c r="W128" s="134">
        <f>SUM(W129:W146)</f>
        <v>0</v>
      </c>
      <c r="X128" s="130"/>
      <c r="Y128" s="134">
        <f>SUM(Y129:Y146)</f>
        <v>0</v>
      </c>
      <c r="Z128" s="130"/>
      <c r="AA128" s="135">
        <f>SUM(AA129:AA146)</f>
        <v>0</v>
      </c>
      <c r="AR128" s="136" t="s">
        <v>79</v>
      </c>
      <c r="AT128" s="137" t="s">
        <v>70</v>
      </c>
      <c r="AU128" s="137" t="s">
        <v>71</v>
      </c>
      <c r="AY128" s="136" t="s">
        <v>146</v>
      </c>
      <c r="BK128" s="138">
        <f>SUM(BK129:BK146)</f>
        <v>0</v>
      </c>
    </row>
    <row r="129" spans="2:65" s="1" customFormat="1" ht="25.5" customHeight="1">
      <c r="B129" s="140"/>
      <c r="C129" s="141" t="s">
        <v>177</v>
      </c>
      <c r="D129" s="141" t="s">
        <v>147</v>
      </c>
      <c r="E129" s="142" t="s">
        <v>953</v>
      </c>
      <c r="F129" s="222" t="s">
        <v>954</v>
      </c>
      <c r="G129" s="222"/>
      <c r="H129" s="222"/>
      <c r="I129" s="222"/>
      <c r="J129" s="143" t="s">
        <v>955</v>
      </c>
      <c r="K129" s="144">
        <v>6</v>
      </c>
      <c r="L129" s="225"/>
      <c r="M129" s="225"/>
      <c r="N129" s="225">
        <f t="shared" ref="N129:N146" si="0">ROUND(L129*K129,2)</f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0</v>
      </c>
      <c r="W129" s="147">
        <f t="shared" ref="W129:W146" si="1">V129*K129</f>
        <v>0</v>
      </c>
      <c r="X129" s="147">
        <v>0</v>
      </c>
      <c r="Y129" s="147">
        <f t="shared" ref="Y129:Y146" si="2">X129*K129</f>
        <v>0</v>
      </c>
      <c r="Z129" s="147">
        <v>0</v>
      </c>
      <c r="AA129" s="148">
        <f t="shared" ref="AA129:AA146" si="3">Z129*K129</f>
        <v>0</v>
      </c>
      <c r="AR129" s="21" t="s">
        <v>151</v>
      </c>
      <c r="AT129" s="21" t="s">
        <v>147</v>
      </c>
      <c r="AU129" s="21" t="s">
        <v>79</v>
      </c>
      <c r="AY129" s="21" t="s">
        <v>146</v>
      </c>
      <c r="BE129" s="149">
        <f t="shared" ref="BE129:BE146" si="4">IF(U129="základní",N129,0)</f>
        <v>0</v>
      </c>
      <c r="BF129" s="149">
        <f t="shared" ref="BF129:BF146" si="5">IF(U129="snížená",N129,0)</f>
        <v>0</v>
      </c>
      <c r="BG129" s="149">
        <f t="shared" ref="BG129:BG146" si="6">IF(U129="zákl. přenesená",N129,0)</f>
        <v>0</v>
      </c>
      <c r="BH129" s="149">
        <f t="shared" ref="BH129:BH146" si="7">IF(U129="sníž. přenesená",N129,0)</f>
        <v>0</v>
      </c>
      <c r="BI129" s="149">
        <f t="shared" ref="BI129:BI146" si="8">IF(U129="nulová",N129,0)</f>
        <v>0</v>
      </c>
      <c r="BJ129" s="21" t="s">
        <v>79</v>
      </c>
      <c r="BK129" s="149">
        <f t="shared" ref="BK129:BK146" si="9">ROUND(L129*K129,2)</f>
        <v>0</v>
      </c>
      <c r="BL129" s="21" t="s">
        <v>151</v>
      </c>
      <c r="BM129" s="21" t="s">
        <v>956</v>
      </c>
    </row>
    <row r="130" spans="2:65" s="1" customFormat="1" ht="16.5" customHeight="1">
      <c r="B130" s="140"/>
      <c r="C130" s="141" t="s">
        <v>182</v>
      </c>
      <c r="D130" s="141" t="s">
        <v>147</v>
      </c>
      <c r="E130" s="142" t="s">
        <v>957</v>
      </c>
      <c r="F130" s="222" t="s">
        <v>958</v>
      </c>
      <c r="G130" s="222"/>
      <c r="H130" s="222"/>
      <c r="I130" s="222"/>
      <c r="J130" s="143" t="s">
        <v>545</v>
      </c>
      <c r="K130" s="144">
        <v>2</v>
      </c>
      <c r="L130" s="225"/>
      <c r="M130" s="225"/>
      <c r="N130" s="225">
        <f t="shared" si="0"/>
        <v>0</v>
      </c>
      <c r="O130" s="225"/>
      <c r="P130" s="225"/>
      <c r="Q130" s="225"/>
      <c r="R130" s="145"/>
      <c r="T130" s="146" t="s">
        <v>5</v>
      </c>
      <c r="U130" s="43" t="s">
        <v>36</v>
      </c>
      <c r="V130" s="147">
        <v>0</v>
      </c>
      <c r="W130" s="147">
        <f t="shared" si="1"/>
        <v>0</v>
      </c>
      <c r="X130" s="147">
        <v>0</v>
      </c>
      <c r="Y130" s="147">
        <f t="shared" si="2"/>
        <v>0</v>
      </c>
      <c r="Z130" s="147">
        <v>0</v>
      </c>
      <c r="AA130" s="148">
        <f t="shared" si="3"/>
        <v>0</v>
      </c>
      <c r="AR130" s="21" t="s">
        <v>151</v>
      </c>
      <c r="AT130" s="21" t="s">
        <v>147</v>
      </c>
      <c r="AU130" s="21" t="s">
        <v>79</v>
      </c>
      <c r="AY130" s="21" t="s">
        <v>146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21" t="s">
        <v>79</v>
      </c>
      <c r="BK130" s="149">
        <f t="shared" si="9"/>
        <v>0</v>
      </c>
      <c r="BL130" s="21" t="s">
        <v>151</v>
      </c>
      <c r="BM130" s="21" t="s">
        <v>959</v>
      </c>
    </row>
    <row r="131" spans="2:65" s="1" customFormat="1" ht="16.5" customHeight="1">
      <c r="B131" s="140"/>
      <c r="C131" s="141" t="s">
        <v>188</v>
      </c>
      <c r="D131" s="141" t="s">
        <v>147</v>
      </c>
      <c r="E131" s="142" t="s">
        <v>960</v>
      </c>
      <c r="F131" s="222" t="s">
        <v>961</v>
      </c>
      <c r="G131" s="222"/>
      <c r="H131" s="222"/>
      <c r="I131" s="222"/>
      <c r="J131" s="143" t="s">
        <v>545</v>
      </c>
      <c r="K131" s="144">
        <v>1</v>
      </c>
      <c r="L131" s="225"/>
      <c r="M131" s="225"/>
      <c r="N131" s="225">
        <f t="shared" si="0"/>
        <v>0</v>
      </c>
      <c r="O131" s="225"/>
      <c r="P131" s="225"/>
      <c r="Q131" s="225"/>
      <c r="R131" s="145"/>
      <c r="T131" s="146" t="s">
        <v>5</v>
      </c>
      <c r="U131" s="43" t="s">
        <v>36</v>
      </c>
      <c r="V131" s="147">
        <v>0</v>
      </c>
      <c r="W131" s="147">
        <f t="shared" si="1"/>
        <v>0</v>
      </c>
      <c r="X131" s="147">
        <v>0</v>
      </c>
      <c r="Y131" s="147">
        <f t="shared" si="2"/>
        <v>0</v>
      </c>
      <c r="Z131" s="147">
        <v>0</v>
      </c>
      <c r="AA131" s="148">
        <f t="shared" si="3"/>
        <v>0</v>
      </c>
      <c r="AR131" s="21" t="s">
        <v>151</v>
      </c>
      <c r="AT131" s="21" t="s">
        <v>147</v>
      </c>
      <c r="AU131" s="21" t="s">
        <v>79</v>
      </c>
      <c r="AY131" s="21" t="s">
        <v>146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21" t="s">
        <v>79</v>
      </c>
      <c r="BK131" s="149">
        <f t="shared" si="9"/>
        <v>0</v>
      </c>
      <c r="BL131" s="21" t="s">
        <v>151</v>
      </c>
      <c r="BM131" s="21" t="s">
        <v>962</v>
      </c>
    </row>
    <row r="132" spans="2:65" s="1" customFormat="1" ht="38.25" customHeight="1">
      <c r="B132" s="140"/>
      <c r="C132" s="141" t="s">
        <v>192</v>
      </c>
      <c r="D132" s="141" t="s">
        <v>147</v>
      </c>
      <c r="E132" s="142" t="s">
        <v>963</v>
      </c>
      <c r="F132" s="222" t="s">
        <v>964</v>
      </c>
      <c r="G132" s="222"/>
      <c r="H132" s="222"/>
      <c r="I132" s="222"/>
      <c r="J132" s="143" t="s">
        <v>545</v>
      </c>
      <c r="K132" s="144">
        <v>14</v>
      </c>
      <c r="L132" s="225"/>
      <c r="M132" s="225"/>
      <c r="N132" s="225">
        <f t="shared" si="0"/>
        <v>0</v>
      </c>
      <c r="O132" s="225"/>
      <c r="P132" s="225"/>
      <c r="Q132" s="225"/>
      <c r="R132" s="145"/>
      <c r="T132" s="146" t="s">
        <v>5</v>
      </c>
      <c r="U132" s="43" t="s">
        <v>36</v>
      </c>
      <c r="V132" s="147">
        <v>0</v>
      </c>
      <c r="W132" s="147">
        <f t="shared" si="1"/>
        <v>0</v>
      </c>
      <c r="X132" s="147">
        <v>0</v>
      </c>
      <c r="Y132" s="147">
        <f t="shared" si="2"/>
        <v>0</v>
      </c>
      <c r="Z132" s="147">
        <v>0</v>
      </c>
      <c r="AA132" s="148">
        <f t="shared" si="3"/>
        <v>0</v>
      </c>
      <c r="AR132" s="21" t="s">
        <v>151</v>
      </c>
      <c r="AT132" s="21" t="s">
        <v>147</v>
      </c>
      <c r="AU132" s="21" t="s">
        <v>79</v>
      </c>
      <c r="AY132" s="21" t="s">
        <v>146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21" t="s">
        <v>79</v>
      </c>
      <c r="BK132" s="149">
        <f t="shared" si="9"/>
        <v>0</v>
      </c>
      <c r="BL132" s="21" t="s">
        <v>151</v>
      </c>
      <c r="BM132" s="21" t="s">
        <v>965</v>
      </c>
    </row>
    <row r="133" spans="2:65" s="1" customFormat="1" ht="25.5" customHeight="1">
      <c r="B133" s="140"/>
      <c r="C133" s="141" t="s">
        <v>197</v>
      </c>
      <c r="D133" s="141" t="s">
        <v>147</v>
      </c>
      <c r="E133" s="142" t="s">
        <v>966</v>
      </c>
      <c r="F133" s="222" t="s">
        <v>967</v>
      </c>
      <c r="G133" s="222"/>
      <c r="H133" s="222"/>
      <c r="I133" s="222"/>
      <c r="J133" s="143" t="s">
        <v>955</v>
      </c>
      <c r="K133" s="144">
        <v>12</v>
      </c>
      <c r="L133" s="225"/>
      <c r="M133" s="225"/>
      <c r="N133" s="225">
        <f t="shared" si="0"/>
        <v>0</v>
      </c>
      <c r="O133" s="225"/>
      <c r="P133" s="225"/>
      <c r="Q133" s="225"/>
      <c r="R133" s="145"/>
      <c r="T133" s="146" t="s">
        <v>5</v>
      </c>
      <c r="U133" s="43" t="s">
        <v>36</v>
      </c>
      <c r="V133" s="147">
        <v>0</v>
      </c>
      <c r="W133" s="147">
        <f t="shared" si="1"/>
        <v>0</v>
      </c>
      <c r="X133" s="147">
        <v>0</v>
      </c>
      <c r="Y133" s="147">
        <f t="shared" si="2"/>
        <v>0</v>
      </c>
      <c r="Z133" s="147">
        <v>0</v>
      </c>
      <c r="AA133" s="148">
        <f t="shared" si="3"/>
        <v>0</v>
      </c>
      <c r="AR133" s="21" t="s">
        <v>151</v>
      </c>
      <c r="AT133" s="21" t="s">
        <v>147</v>
      </c>
      <c r="AU133" s="21" t="s">
        <v>79</v>
      </c>
      <c r="AY133" s="21" t="s">
        <v>146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21" t="s">
        <v>79</v>
      </c>
      <c r="BK133" s="149">
        <f t="shared" si="9"/>
        <v>0</v>
      </c>
      <c r="BL133" s="21" t="s">
        <v>151</v>
      </c>
      <c r="BM133" s="21" t="s">
        <v>968</v>
      </c>
    </row>
    <row r="134" spans="2:65" s="1" customFormat="1" ht="16.5" customHeight="1">
      <c r="B134" s="140"/>
      <c r="C134" s="141" t="s">
        <v>202</v>
      </c>
      <c r="D134" s="141" t="s">
        <v>147</v>
      </c>
      <c r="E134" s="142" t="s">
        <v>969</v>
      </c>
      <c r="F134" s="222" t="s">
        <v>970</v>
      </c>
      <c r="G134" s="222"/>
      <c r="H134" s="222"/>
      <c r="I134" s="222"/>
      <c r="J134" s="143" t="s">
        <v>545</v>
      </c>
      <c r="K134" s="144">
        <v>15</v>
      </c>
      <c r="L134" s="225"/>
      <c r="M134" s="225"/>
      <c r="N134" s="225">
        <f t="shared" si="0"/>
        <v>0</v>
      </c>
      <c r="O134" s="225"/>
      <c r="P134" s="225"/>
      <c r="Q134" s="225"/>
      <c r="R134" s="145"/>
      <c r="T134" s="146" t="s">
        <v>5</v>
      </c>
      <c r="U134" s="43" t="s">
        <v>36</v>
      </c>
      <c r="V134" s="147">
        <v>0</v>
      </c>
      <c r="W134" s="147">
        <f t="shared" si="1"/>
        <v>0</v>
      </c>
      <c r="X134" s="147">
        <v>0</v>
      </c>
      <c r="Y134" s="147">
        <f t="shared" si="2"/>
        <v>0</v>
      </c>
      <c r="Z134" s="147">
        <v>0</v>
      </c>
      <c r="AA134" s="148">
        <f t="shared" si="3"/>
        <v>0</v>
      </c>
      <c r="AR134" s="21" t="s">
        <v>151</v>
      </c>
      <c r="AT134" s="21" t="s">
        <v>147</v>
      </c>
      <c r="AU134" s="21" t="s">
        <v>79</v>
      </c>
      <c r="AY134" s="21" t="s">
        <v>146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21" t="s">
        <v>79</v>
      </c>
      <c r="BK134" s="149">
        <f t="shared" si="9"/>
        <v>0</v>
      </c>
      <c r="BL134" s="21" t="s">
        <v>151</v>
      </c>
      <c r="BM134" s="21" t="s">
        <v>971</v>
      </c>
    </row>
    <row r="135" spans="2:65" s="1" customFormat="1" ht="38.25" customHeight="1">
      <c r="B135" s="140"/>
      <c r="C135" s="141" t="s">
        <v>209</v>
      </c>
      <c r="D135" s="141" t="s">
        <v>147</v>
      </c>
      <c r="E135" s="142" t="s">
        <v>972</v>
      </c>
      <c r="F135" s="222" t="s">
        <v>973</v>
      </c>
      <c r="G135" s="222"/>
      <c r="H135" s="222"/>
      <c r="I135" s="222"/>
      <c r="J135" s="143" t="s">
        <v>545</v>
      </c>
      <c r="K135" s="144">
        <v>8</v>
      </c>
      <c r="L135" s="225"/>
      <c r="M135" s="225"/>
      <c r="N135" s="225">
        <f t="shared" si="0"/>
        <v>0</v>
      </c>
      <c r="O135" s="225"/>
      <c r="P135" s="225"/>
      <c r="Q135" s="225"/>
      <c r="R135" s="145"/>
      <c r="T135" s="146" t="s">
        <v>5</v>
      </c>
      <c r="U135" s="43" t="s">
        <v>36</v>
      </c>
      <c r="V135" s="147">
        <v>0</v>
      </c>
      <c r="W135" s="147">
        <f t="shared" si="1"/>
        <v>0</v>
      </c>
      <c r="X135" s="147">
        <v>0</v>
      </c>
      <c r="Y135" s="147">
        <f t="shared" si="2"/>
        <v>0</v>
      </c>
      <c r="Z135" s="147">
        <v>0</v>
      </c>
      <c r="AA135" s="148">
        <f t="shared" si="3"/>
        <v>0</v>
      </c>
      <c r="AR135" s="21" t="s">
        <v>151</v>
      </c>
      <c r="AT135" s="21" t="s">
        <v>147</v>
      </c>
      <c r="AU135" s="21" t="s">
        <v>79</v>
      </c>
      <c r="AY135" s="21" t="s">
        <v>146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21" t="s">
        <v>79</v>
      </c>
      <c r="BK135" s="149">
        <f t="shared" si="9"/>
        <v>0</v>
      </c>
      <c r="BL135" s="21" t="s">
        <v>151</v>
      </c>
      <c r="BM135" s="21" t="s">
        <v>974</v>
      </c>
    </row>
    <row r="136" spans="2:65" s="1" customFormat="1" ht="16.5" customHeight="1">
      <c r="B136" s="140"/>
      <c r="C136" s="141" t="s">
        <v>214</v>
      </c>
      <c r="D136" s="141" t="s">
        <v>147</v>
      </c>
      <c r="E136" s="142" t="s">
        <v>975</v>
      </c>
      <c r="F136" s="222" t="s">
        <v>976</v>
      </c>
      <c r="G136" s="222"/>
      <c r="H136" s="222"/>
      <c r="I136" s="222"/>
      <c r="J136" s="143" t="s">
        <v>545</v>
      </c>
      <c r="K136" s="144">
        <v>10</v>
      </c>
      <c r="L136" s="225"/>
      <c r="M136" s="225"/>
      <c r="N136" s="225">
        <f t="shared" si="0"/>
        <v>0</v>
      </c>
      <c r="O136" s="225"/>
      <c r="P136" s="225"/>
      <c r="Q136" s="225"/>
      <c r="R136" s="145"/>
      <c r="T136" s="146" t="s">
        <v>5</v>
      </c>
      <c r="U136" s="43" t="s">
        <v>36</v>
      </c>
      <c r="V136" s="147">
        <v>0</v>
      </c>
      <c r="W136" s="147">
        <f t="shared" si="1"/>
        <v>0</v>
      </c>
      <c r="X136" s="147">
        <v>0</v>
      </c>
      <c r="Y136" s="147">
        <f t="shared" si="2"/>
        <v>0</v>
      </c>
      <c r="Z136" s="147">
        <v>0</v>
      </c>
      <c r="AA136" s="148">
        <f t="shared" si="3"/>
        <v>0</v>
      </c>
      <c r="AR136" s="21" t="s">
        <v>151</v>
      </c>
      <c r="AT136" s="21" t="s">
        <v>147</v>
      </c>
      <c r="AU136" s="21" t="s">
        <v>79</v>
      </c>
      <c r="AY136" s="21" t="s">
        <v>146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21" t="s">
        <v>79</v>
      </c>
      <c r="BK136" s="149">
        <f t="shared" si="9"/>
        <v>0</v>
      </c>
      <c r="BL136" s="21" t="s">
        <v>151</v>
      </c>
      <c r="BM136" s="21" t="s">
        <v>977</v>
      </c>
    </row>
    <row r="137" spans="2:65" s="1" customFormat="1" ht="16.5" customHeight="1">
      <c r="B137" s="140"/>
      <c r="C137" s="141" t="s">
        <v>220</v>
      </c>
      <c r="D137" s="141" t="s">
        <v>147</v>
      </c>
      <c r="E137" s="142" t="s">
        <v>978</v>
      </c>
      <c r="F137" s="222" t="s">
        <v>979</v>
      </c>
      <c r="G137" s="222"/>
      <c r="H137" s="222"/>
      <c r="I137" s="222"/>
      <c r="J137" s="143" t="s">
        <v>545</v>
      </c>
      <c r="K137" s="144">
        <v>2</v>
      </c>
      <c r="L137" s="225"/>
      <c r="M137" s="225"/>
      <c r="N137" s="225">
        <f t="shared" si="0"/>
        <v>0</v>
      </c>
      <c r="O137" s="225"/>
      <c r="P137" s="225"/>
      <c r="Q137" s="225"/>
      <c r="R137" s="145"/>
      <c r="T137" s="146" t="s">
        <v>5</v>
      </c>
      <c r="U137" s="43" t="s">
        <v>36</v>
      </c>
      <c r="V137" s="147">
        <v>0</v>
      </c>
      <c r="W137" s="147">
        <f t="shared" si="1"/>
        <v>0</v>
      </c>
      <c r="X137" s="147">
        <v>0</v>
      </c>
      <c r="Y137" s="147">
        <f t="shared" si="2"/>
        <v>0</v>
      </c>
      <c r="Z137" s="147">
        <v>0</v>
      </c>
      <c r="AA137" s="148">
        <f t="shared" si="3"/>
        <v>0</v>
      </c>
      <c r="AR137" s="21" t="s">
        <v>151</v>
      </c>
      <c r="AT137" s="21" t="s">
        <v>147</v>
      </c>
      <c r="AU137" s="21" t="s">
        <v>79</v>
      </c>
      <c r="AY137" s="21" t="s">
        <v>146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21" t="s">
        <v>79</v>
      </c>
      <c r="BK137" s="149">
        <f t="shared" si="9"/>
        <v>0</v>
      </c>
      <c r="BL137" s="21" t="s">
        <v>151</v>
      </c>
      <c r="BM137" s="21" t="s">
        <v>980</v>
      </c>
    </row>
    <row r="138" spans="2:65" s="1" customFormat="1" ht="16.5" customHeight="1">
      <c r="B138" s="140"/>
      <c r="C138" s="141" t="s">
        <v>11</v>
      </c>
      <c r="D138" s="141" t="s">
        <v>147</v>
      </c>
      <c r="E138" s="142" t="s">
        <v>981</v>
      </c>
      <c r="F138" s="222" t="s">
        <v>982</v>
      </c>
      <c r="G138" s="222"/>
      <c r="H138" s="222"/>
      <c r="I138" s="222"/>
      <c r="J138" s="143" t="s">
        <v>545</v>
      </c>
      <c r="K138" s="144">
        <v>4</v>
      </c>
      <c r="L138" s="225"/>
      <c r="M138" s="225"/>
      <c r="N138" s="225">
        <f t="shared" si="0"/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0</v>
      </c>
      <c r="W138" s="147">
        <f t="shared" si="1"/>
        <v>0</v>
      </c>
      <c r="X138" s="147">
        <v>0</v>
      </c>
      <c r="Y138" s="147">
        <f t="shared" si="2"/>
        <v>0</v>
      </c>
      <c r="Z138" s="147">
        <v>0</v>
      </c>
      <c r="AA138" s="148">
        <f t="shared" si="3"/>
        <v>0</v>
      </c>
      <c r="AR138" s="21" t="s">
        <v>151</v>
      </c>
      <c r="AT138" s="21" t="s">
        <v>147</v>
      </c>
      <c r="AU138" s="21" t="s">
        <v>79</v>
      </c>
      <c r="AY138" s="21" t="s">
        <v>146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21" t="s">
        <v>79</v>
      </c>
      <c r="BK138" s="149">
        <f t="shared" si="9"/>
        <v>0</v>
      </c>
      <c r="BL138" s="21" t="s">
        <v>151</v>
      </c>
      <c r="BM138" s="21" t="s">
        <v>983</v>
      </c>
    </row>
    <row r="139" spans="2:65" s="1" customFormat="1" ht="25.5" customHeight="1">
      <c r="B139" s="140"/>
      <c r="C139" s="141" t="s">
        <v>229</v>
      </c>
      <c r="D139" s="141" t="s">
        <v>147</v>
      </c>
      <c r="E139" s="142" t="s">
        <v>984</v>
      </c>
      <c r="F139" s="222" t="s">
        <v>985</v>
      </c>
      <c r="G139" s="222"/>
      <c r="H139" s="222"/>
      <c r="I139" s="222"/>
      <c r="J139" s="143" t="s">
        <v>955</v>
      </c>
      <c r="K139" s="144">
        <v>12</v>
      </c>
      <c r="L139" s="225"/>
      <c r="M139" s="225"/>
      <c r="N139" s="225">
        <f t="shared" si="0"/>
        <v>0</v>
      </c>
      <c r="O139" s="225"/>
      <c r="P139" s="225"/>
      <c r="Q139" s="225"/>
      <c r="R139" s="145"/>
      <c r="T139" s="146" t="s">
        <v>5</v>
      </c>
      <c r="U139" s="43" t="s">
        <v>36</v>
      </c>
      <c r="V139" s="147">
        <v>0</v>
      </c>
      <c r="W139" s="147">
        <f t="shared" si="1"/>
        <v>0</v>
      </c>
      <c r="X139" s="147">
        <v>0</v>
      </c>
      <c r="Y139" s="147">
        <f t="shared" si="2"/>
        <v>0</v>
      </c>
      <c r="Z139" s="147">
        <v>0</v>
      </c>
      <c r="AA139" s="148">
        <f t="shared" si="3"/>
        <v>0</v>
      </c>
      <c r="AR139" s="21" t="s">
        <v>151</v>
      </c>
      <c r="AT139" s="21" t="s">
        <v>147</v>
      </c>
      <c r="AU139" s="21" t="s">
        <v>79</v>
      </c>
      <c r="AY139" s="21" t="s">
        <v>146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21" t="s">
        <v>79</v>
      </c>
      <c r="BK139" s="149">
        <f t="shared" si="9"/>
        <v>0</v>
      </c>
      <c r="BL139" s="21" t="s">
        <v>151</v>
      </c>
      <c r="BM139" s="21" t="s">
        <v>986</v>
      </c>
    </row>
    <row r="140" spans="2:65" s="1" customFormat="1" ht="16.5" customHeight="1">
      <c r="B140" s="140"/>
      <c r="C140" s="141" t="s">
        <v>235</v>
      </c>
      <c r="D140" s="141" t="s">
        <v>147</v>
      </c>
      <c r="E140" s="142" t="s">
        <v>987</v>
      </c>
      <c r="F140" s="222" t="s">
        <v>988</v>
      </c>
      <c r="G140" s="222"/>
      <c r="H140" s="222"/>
      <c r="I140" s="222"/>
      <c r="J140" s="143" t="s">
        <v>545</v>
      </c>
      <c r="K140" s="144">
        <v>1</v>
      </c>
      <c r="L140" s="225"/>
      <c r="M140" s="225"/>
      <c r="N140" s="225">
        <f t="shared" si="0"/>
        <v>0</v>
      </c>
      <c r="O140" s="225"/>
      <c r="P140" s="225"/>
      <c r="Q140" s="225"/>
      <c r="R140" s="145"/>
      <c r="T140" s="146" t="s">
        <v>5</v>
      </c>
      <c r="U140" s="43" t="s">
        <v>36</v>
      </c>
      <c r="V140" s="147">
        <v>0</v>
      </c>
      <c r="W140" s="147">
        <f t="shared" si="1"/>
        <v>0</v>
      </c>
      <c r="X140" s="147">
        <v>0</v>
      </c>
      <c r="Y140" s="147">
        <f t="shared" si="2"/>
        <v>0</v>
      </c>
      <c r="Z140" s="147">
        <v>0</v>
      </c>
      <c r="AA140" s="148">
        <f t="shared" si="3"/>
        <v>0</v>
      </c>
      <c r="AR140" s="21" t="s">
        <v>151</v>
      </c>
      <c r="AT140" s="21" t="s">
        <v>147</v>
      </c>
      <c r="AU140" s="21" t="s">
        <v>79</v>
      </c>
      <c r="AY140" s="21" t="s">
        <v>146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21" t="s">
        <v>79</v>
      </c>
      <c r="BK140" s="149">
        <f t="shared" si="9"/>
        <v>0</v>
      </c>
      <c r="BL140" s="21" t="s">
        <v>151</v>
      </c>
      <c r="BM140" s="21" t="s">
        <v>989</v>
      </c>
    </row>
    <row r="141" spans="2:65" s="1" customFormat="1" ht="16.5" customHeight="1">
      <c r="B141" s="140"/>
      <c r="C141" s="141" t="s">
        <v>240</v>
      </c>
      <c r="D141" s="141" t="s">
        <v>147</v>
      </c>
      <c r="E141" s="142" t="s">
        <v>990</v>
      </c>
      <c r="F141" s="222" t="s">
        <v>991</v>
      </c>
      <c r="G141" s="222"/>
      <c r="H141" s="222"/>
      <c r="I141" s="222"/>
      <c r="J141" s="143" t="s">
        <v>545</v>
      </c>
      <c r="K141" s="144">
        <v>8</v>
      </c>
      <c r="L141" s="225"/>
      <c r="M141" s="225"/>
      <c r="N141" s="225">
        <f t="shared" si="0"/>
        <v>0</v>
      </c>
      <c r="O141" s="225"/>
      <c r="P141" s="225"/>
      <c r="Q141" s="225"/>
      <c r="R141" s="145"/>
      <c r="T141" s="146" t="s">
        <v>5</v>
      </c>
      <c r="U141" s="43" t="s">
        <v>36</v>
      </c>
      <c r="V141" s="147">
        <v>0</v>
      </c>
      <c r="W141" s="147">
        <f t="shared" si="1"/>
        <v>0</v>
      </c>
      <c r="X141" s="147">
        <v>0</v>
      </c>
      <c r="Y141" s="147">
        <f t="shared" si="2"/>
        <v>0</v>
      </c>
      <c r="Z141" s="147">
        <v>0</v>
      </c>
      <c r="AA141" s="148">
        <f t="shared" si="3"/>
        <v>0</v>
      </c>
      <c r="AR141" s="21" t="s">
        <v>151</v>
      </c>
      <c r="AT141" s="21" t="s">
        <v>147</v>
      </c>
      <c r="AU141" s="21" t="s">
        <v>79</v>
      </c>
      <c r="AY141" s="21" t="s">
        <v>146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21" t="s">
        <v>79</v>
      </c>
      <c r="BK141" s="149">
        <f t="shared" si="9"/>
        <v>0</v>
      </c>
      <c r="BL141" s="21" t="s">
        <v>151</v>
      </c>
      <c r="BM141" s="21" t="s">
        <v>992</v>
      </c>
    </row>
    <row r="142" spans="2:65" s="1" customFormat="1" ht="38.25" customHeight="1">
      <c r="B142" s="140"/>
      <c r="C142" s="141" t="s">
        <v>244</v>
      </c>
      <c r="D142" s="141" t="s">
        <v>147</v>
      </c>
      <c r="E142" s="142" t="s">
        <v>993</v>
      </c>
      <c r="F142" s="222" t="s">
        <v>994</v>
      </c>
      <c r="G142" s="222"/>
      <c r="H142" s="222"/>
      <c r="I142" s="222"/>
      <c r="J142" s="143" t="s">
        <v>545</v>
      </c>
      <c r="K142" s="144">
        <v>3</v>
      </c>
      <c r="L142" s="225"/>
      <c r="M142" s="225"/>
      <c r="N142" s="225">
        <f t="shared" si="0"/>
        <v>0</v>
      </c>
      <c r="O142" s="225"/>
      <c r="P142" s="225"/>
      <c r="Q142" s="225"/>
      <c r="R142" s="145"/>
      <c r="T142" s="146" t="s">
        <v>5</v>
      </c>
      <c r="U142" s="43" t="s">
        <v>36</v>
      </c>
      <c r="V142" s="147">
        <v>0</v>
      </c>
      <c r="W142" s="147">
        <f t="shared" si="1"/>
        <v>0</v>
      </c>
      <c r="X142" s="147">
        <v>0</v>
      </c>
      <c r="Y142" s="147">
        <f t="shared" si="2"/>
        <v>0</v>
      </c>
      <c r="Z142" s="147">
        <v>0</v>
      </c>
      <c r="AA142" s="148">
        <f t="shared" si="3"/>
        <v>0</v>
      </c>
      <c r="AR142" s="21" t="s">
        <v>151</v>
      </c>
      <c r="AT142" s="21" t="s">
        <v>147</v>
      </c>
      <c r="AU142" s="21" t="s">
        <v>79</v>
      </c>
      <c r="AY142" s="21" t="s">
        <v>146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21" t="s">
        <v>79</v>
      </c>
      <c r="BK142" s="149">
        <f t="shared" si="9"/>
        <v>0</v>
      </c>
      <c r="BL142" s="21" t="s">
        <v>151</v>
      </c>
      <c r="BM142" s="21" t="s">
        <v>995</v>
      </c>
    </row>
    <row r="143" spans="2:65" s="1" customFormat="1" ht="16.5" customHeight="1">
      <c r="B143" s="140"/>
      <c r="C143" s="141" t="s">
        <v>249</v>
      </c>
      <c r="D143" s="141" t="s">
        <v>147</v>
      </c>
      <c r="E143" s="142" t="s">
        <v>996</v>
      </c>
      <c r="F143" s="222" t="s">
        <v>997</v>
      </c>
      <c r="G143" s="222"/>
      <c r="H143" s="222"/>
      <c r="I143" s="222"/>
      <c r="J143" s="143" t="s">
        <v>545</v>
      </c>
      <c r="K143" s="144">
        <v>3</v>
      </c>
      <c r="L143" s="225"/>
      <c r="M143" s="225"/>
      <c r="N143" s="225">
        <f t="shared" si="0"/>
        <v>0</v>
      </c>
      <c r="O143" s="225"/>
      <c r="P143" s="225"/>
      <c r="Q143" s="225"/>
      <c r="R143" s="145"/>
      <c r="T143" s="146" t="s">
        <v>5</v>
      </c>
      <c r="U143" s="43" t="s">
        <v>36</v>
      </c>
      <c r="V143" s="147">
        <v>0</v>
      </c>
      <c r="W143" s="147">
        <f t="shared" si="1"/>
        <v>0</v>
      </c>
      <c r="X143" s="147">
        <v>0</v>
      </c>
      <c r="Y143" s="147">
        <f t="shared" si="2"/>
        <v>0</v>
      </c>
      <c r="Z143" s="147">
        <v>0</v>
      </c>
      <c r="AA143" s="148">
        <f t="shared" si="3"/>
        <v>0</v>
      </c>
      <c r="AR143" s="21" t="s">
        <v>151</v>
      </c>
      <c r="AT143" s="21" t="s">
        <v>147</v>
      </c>
      <c r="AU143" s="21" t="s">
        <v>79</v>
      </c>
      <c r="AY143" s="21" t="s">
        <v>146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21" t="s">
        <v>79</v>
      </c>
      <c r="BK143" s="149">
        <f t="shared" si="9"/>
        <v>0</v>
      </c>
      <c r="BL143" s="21" t="s">
        <v>151</v>
      </c>
      <c r="BM143" s="21" t="s">
        <v>998</v>
      </c>
    </row>
    <row r="144" spans="2:65" s="1" customFormat="1" ht="38.25" customHeight="1">
      <c r="B144" s="140"/>
      <c r="C144" s="141" t="s">
        <v>10</v>
      </c>
      <c r="D144" s="141" t="s">
        <v>147</v>
      </c>
      <c r="E144" s="142" t="s">
        <v>999</v>
      </c>
      <c r="F144" s="222" t="s">
        <v>1000</v>
      </c>
      <c r="G144" s="222"/>
      <c r="H144" s="222"/>
      <c r="I144" s="222"/>
      <c r="J144" s="143" t="s">
        <v>545</v>
      </c>
      <c r="K144" s="144">
        <v>1</v>
      </c>
      <c r="L144" s="225"/>
      <c r="M144" s="225"/>
      <c r="N144" s="225">
        <f t="shared" si="0"/>
        <v>0</v>
      </c>
      <c r="O144" s="225"/>
      <c r="P144" s="225"/>
      <c r="Q144" s="225"/>
      <c r="R144" s="145"/>
      <c r="T144" s="146" t="s">
        <v>5</v>
      </c>
      <c r="U144" s="43" t="s">
        <v>36</v>
      </c>
      <c r="V144" s="147">
        <v>0</v>
      </c>
      <c r="W144" s="147">
        <f t="shared" si="1"/>
        <v>0</v>
      </c>
      <c r="X144" s="147">
        <v>0</v>
      </c>
      <c r="Y144" s="147">
        <f t="shared" si="2"/>
        <v>0</v>
      </c>
      <c r="Z144" s="147">
        <v>0</v>
      </c>
      <c r="AA144" s="148">
        <f t="shared" si="3"/>
        <v>0</v>
      </c>
      <c r="AR144" s="21" t="s">
        <v>151</v>
      </c>
      <c r="AT144" s="21" t="s">
        <v>147</v>
      </c>
      <c r="AU144" s="21" t="s">
        <v>79</v>
      </c>
      <c r="AY144" s="21" t="s">
        <v>146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21" t="s">
        <v>79</v>
      </c>
      <c r="BK144" s="149">
        <f t="shared" si="9"/>
        <v>0</v>
      </c>
      <c r="BL144" s="21" t="s">
        <v>151</v>
      </c>
      <c r="BM144" s="21" t="s">
        <v>1001</v>
      </c>
    </row>
    <row r="145" spans="2:65" s="1" customFormat="1" ht="16.5" customHeight="1">
      <c r="B145" s="140"/>
      <c r="C145" s="141" t="s">
        <v>256</v>
      </c>
      <c r="D145" s="141" t="s">
        <v>147</v>
      </c>
      <c r="E145" s="142" t="s">
        <v>1002</v>
      </c>
      <c r="F145" s="222" t="s">
        <v>1003</v>
      </c>
      <c r="G145" s="222"/>
      <c r="H145" s="222"/>
      <c r="I145" s="222"/>
      <c r="J145" s="143" t="s">
        <v>545</v>
      </c>
      <c r="K145" s="144">
        <v>3</v>
      </c>
      <c r="L145" s="225"/>
      <c r="M145" s="225"/>
      <c r="N145" s="225">
        <f t="shared" si="0"/>
        <v>0</v>
      </c>
      <c r="O145" s="225"/>
      <c r="P145" s="225"/>
      <c r="Q145" s="225"/>
      <c r="R145" s="145"/>
      <c r="T145" s="146" t="s">
        <v>5</v>
      </c>
      <c r="U145" s="43" t="s">
        <v>36</v>
      </c>
      <c r="V145" s="147">
        <v>0</v>
      </c>
      <c r="W145" s="147">
        <f t="shared" si="1"/>
        <v>0</v>
      </c>
      <c r="X145" s="147">
        <v>0</v>
      </c>
      <c r="Y145" s="147">
        <f t="shared" si="2"/>
        <v>0</v>
      </c>
      <c r="Z145" s="147">
        <v>0</v>
      </c>
      <c r="AA145" s="148">
        <f t="shared" si="3"/>
        <v>0</v>
      </c>
      <c r="AR145" s="21" t="s">
        <v>151</v>
      </c>
      <c r="AT145" s="21" t="s">
        <v>147</v>
      </c>
      <c r="AU145" s="21" t="s">
        <v>79</v>
      </c>
      <c r="AY145" s="21" t="s">
        <v>146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21" t="s">
        <v>79</v>
      </c>
      <c r="BK145" s="149">
        <f t="shared" si="9"/>
        <v>0</v>
      </c>
      <c r="BL145" s="21" t="s">
        <v>151</v>
      </c>
      <c r="BM145" s="21" t="s">
        <v>1004</v>
      </c>
    </row>
    <row r="146" spans="2:65" s="1" customFormat="1" ht="38.25" customHeight="1">
      <c r="B146" s="140"/>
      <c r="C146" s="141" t="s">
        <v>261</v>
      </c>
      <c r="D146" s="141" t="s">
        <v>147</v>
      </c>
      <c r="E146" s="142" t="s">
        <v>1005</v>
      </c>
      <c r="F146" s="222" t="s">
        <v>1006</v>
      </c>
      <c r="G146" s="222"/>
      <c r="H146" s="222"/>
      <c r="I146" s="222"/>
      <c r="J146" s="143" t="s">
        <v>545</v>
      </c>
      <c r="K146" s="144">
        <v>1</v>
      </c>
      <c r="L146" s="225"/>
      <c r="M146" s="225"/>
      <c r="N146" s="225">
        <f t="shared" si="0"/>
        <v>0</v>
      </c>
      <c r="O146" s="225"/>
      <c r="P146" s="225"/>
      <c r="Q146" s="225"/>
      <c r="R146" s="145"/>
      <c r="T146" s="146" t="s">
        <v>5</v>
      </c>
      <c r="U146" s="43" t="s">
        <v>36</v>
      </c>
      <c r="V146" s="147">
        <v>0</v>
      </c>
      <c r="W146" s="147">
        <f t="shared" si="1"/>
        <v>0</v>
      </c>
      <c r="X146" s="147">
        <v>0</v>
      </c>
      <c r="Y146" s="147">
        <f t="shared" si="2"/>
        <v>0</v>
      </c>
      <c r="Z146" s="147">
        <v>0</v>
      </c>
      <c r="AA146" s="148">
        <f t="shared" si="3"/>
        <v>0</v>
      </c>
      <c r="AR146" s="21" t="s">
        <v>151</v>
      </c>
      <c r="AT146" s="21" t="s">
        <v>147</v>
      </c>
      <c r="AU146" s="21" t="s">
        <v>79</v>
      </c>
      <c r="AY146" s="21" t="s">
        <v>146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21" t="s">
        <v>79</v>
      </c>
      <c r="BK146" s="149">
        <f t="shared" si="9"/>
        <v>0</v>
      </c>
      <c r="BL146" s="21" t="s">
        <v>151</v>
      </c>
      <c r="BM146" s="21" t="s">
        <v>1007</v>
      </c>
    </row>
    <row r="147" spans="2:65" s="9" customFormat="1" ht="37.35" customHeight="1">
      <c r="B147" s="129"/>
      <c r="C147" s="130"/>
      <c r="D147" s="131" t="s">
        <v>605</v>
      </c>
      <c r="E147" s="131"/>
      <c r="F147" s="131"/>
      <c r="G147" s="131"/>
      <c r="H147" s="131"/>
      <c r="I147" s="131"/>
      <c r="J147" s="131"/>
      <c r="K147" s="131"/>
      <c r="L147" s="131"/>
      <c r="M147" s="131"/>
      <c r="N147" s="258">
        <f>BK147</f>
        <v>0</v>
      </c>
      <c r="O147" s="259"/>
      <c r="P147" s="259"/>
      <c r="Q147" s="259"/>
      <c r="R147" s="132"/>
      <c r="T147" s="133"/>
      <c r="U147" s="130"/>
      <c r="V147" s="130"/>
      <c r="W147" s="134">
        <f>SUM(W148:W150)</f>
        <v>0</v>
      </c>
      <c r="X147" s="130"/>
      <c r="Y147" s="134">
        <f>SUM(Y148:Y150)</f>
        <v>0</v>
      </c>
      <c r="Z147" s="130"/>
      <c r="AA147" s="135">
        <f>SUM(AA148:AA150)</f>
        <v>0</v>
      </c>
      <c r="AR147" s="136" t="s">
        <v>79</v>
      </c>
      <c r="AT147" s="137" t="s">
        <v>70</v>
      </c>
      <c r="AU147" s="137" t="s">
        <v>71</v>
      </c>
      <c r="AY147" s="136" t="s">
        <v>146</v>
      </c>
      <c r="BK147" s="138">
        <f>SUM(BK148:BK150)</f>
        <v>0</v>
      </c>
    </row>
    <row r="148" spans="2:65" s="1" customFormat="1" ht="16.5" customHeight="1">
      <c r="B148" s="140"/>
      <c r="C148" s="141" t="s">
        <v>266</v>
      </c>
      <c r="D148" s="141" t="s">
        <v>147</v>
      </c>
      <c r="E148" s="142" t="s">
        <v>1008</v>
      </c>
      <c r="F148" s="222" t="s">
        <v>1009</v>
      </c>
      <c r="G148" s="222"/>
      <c r="H148" s="222"/>
      <c r="I148" s="222"/>
      <c r="J148" s="143" t="s">
        <v>545</v>
      </c>
      <c r="K148" s="144">
        <v>4</v>
      </c>
      <c r="L148" s="225"/>
      <c r="M148" s="225"/>
      <c r="N148" s="225">
        <f>ROUND(L148*K148,2)</f>
        <v>0</v>
      </c>
      <c r="O148" s="225"/>
      <c r="P148" s="225"/>
      <c r="Q148" s="225"/>
      <c r="R148" s="145"/>
      <c r="T148" s="146" t="s">
        <v>5</v>
      </c>
      <c r="U148" s="43" t="s">
        <v>36</v>
      </c>
      <c r="V148" s="147">
        <v>0</v>
      </c>
      <c r="W148" s="147">
        <f>V148*K148</f>
        <v>0</v>
      </c>
      <c r="X148" s="147">
        <v>0</v>
      </c>
      <c r="Y148" s="147">
        <f>X148*K148</f>
        <v>0</v>
      </c>
      <c r="Z148" s="147">
        <v>0</v>
      </c>
      <c r="AA148" s="148">
        <f>Z148*K148</f>
        <v>0</v>
      </c>
      <c r="AR148" s="21" t="s">
        <v>151</v>
      </c>
      <c r="AT148" s="21" t="s">
        <v>147</v>
      </c>
      <c r="AU148" s="21" t="s">
        <v>79</v>
      </c>
      <c r="AY148" s="21" t="s">
        <v>146</v>
      </c>
      <c r="BE148" s="149">
        <f>IF(U148="základní",N148,0)</f>
        <v>0</v>
      </c>
      <c r="BF148" s="149">
        <f>IF(U148="snížená",N148,0)</f>
        <v>0</v>
      </c>
      <c r="BG148" s="149">
        <f>IF(U148="zákl. přenesená",N148,0)</f>
        <v>0</v>
      </c>
      <c r="BH148" s="149">
        <f>IF(U148="sníž. přenesená",N148,0)</f>
        <v>0</v>
      </c>
      <c r="BI148" s="149">
        <f>IF(U148="nulová",N148,0)</f>
        <v>0</v>
      </c>
      <c r="BJ148" s="21" t="s">
        <v>79</v>
      </c>
      <c r="BK148" s="149">
        <f>ROUND(L148*K148,2)</f>
        <v>0</v>
      </c>
      <c r="BL148" s="21" t="s">
        <v>151</v>
      </c>
      <c r="BM148" s="21" t="s">
        <v>1010</v>
      </c>
    </row>
    <row r="149" spans="2:65" s="1" customFormat="1" ht="25.5" customHeight="1">
      <c r="B149" s="140"/>
      <c r="C149" s="141" t="s">
        <v>271</v>
      </c>
      <c r="D149" s="141" t="s">
        <v>147</v>
      </c>
      <c r="E149" s="142" t="s">
        <v>1011</v>
      </c>
      <c r="F149" s="222" t="s">
        <v>1012</v>
      </c>
      <c r="G149" s="222"/>
      <c r="H149" s="222"/>
      <c r="I149" s="222"/>
      <c r="J149" s="143" t="s">
        <v>545</v>
      </c>
      <c r="K149" s="144">
        <v>8</v>
      </c>
      <c r="L149" s="225"/>
      <c r="M149" s="225"/>
      <c r="N149" s="225">
        <f>ROUND(L149*K149,2)</f>
        <v>0</v>
      </c>
      <c r="O149" s="225"/>
      <c r="P149" s="225"/>
      <c r="Q149" s="225"/>
      <c r="R149" s="145"/>
      <c r="T149" s="146" t="s">
        <v>5</v>
      </c>
      <c r="U149" s="43" t="s">
        <v>36</v>
      </c>
      <c r="V149" s="147">
        <v>0</v>
      </c>
      <c r="W149" s="147">
        <f>V149*K149</f>
        <v>0</v>
      </c>
      <c r="X149" s="147">
        <v>0</v>
      </c>
      <c r="Y149" s="147">
        <f>X149*K149</f>
        <v>0</v>
      </c>
      <c r="Z149" s="147">
        <v>0</v>
      </c>
      <c r="AA149" s="148">
        <f>Z149*K149</f>
        <v>0</v>
      </c>
      <c r="AR149" s="21" t="s">
        <v>151</v>
      </c>
      <c r="AT149" s="21" t="s">
        <v>147</v>
      </c>
      <c r="AU149" s="21" t="s">
        <v>79</v>
      </c>
      <c r="AY149" s="21" t="s">
        <v>146</v>
      </c>
      <c r="BE149" s="149">
        <f>IF(U149="základní",N149,0)</f>
        <v>0</v>
      </c>
      <c r="BF149" s="149">
        <f>IF(U149="snížená",N149,0)</f>
        <v>0</v>
      </c>
      <c r="BG149" s="149">
        <f>IF(U149="zákl. přenesená",N149,0)</f>
        <v>0</v>
      </c>
      <c r="BH149" s="149">
        <f>IF(U149="sníž. přenesená",N149,0)</f>
        <v>0</v>
      </c>
      <c r="BI149" s="149">
        <f>IF(U149="nulová",N149,0)</f>
        <v>0</v>
      </c>
      <c r="BJ149" s="21" t="s">
        <v>79</v>
      </c>
      <c r="BK149" s="149">
        <f>ROUND(L149*K149,2)</f>
        <v>0</v>
      </c>
      <c r="BL149" s="21" t="s">
        <v>151</v>
      </c>
      <c r="BM149" s="21" t="s">
        <v>1013</v>
      </c>
    </row>
    <row r="150" spans="2:65" s="1" customFormat="1" ht="16.5" customHeight="1">
      <c r="B150" s="140"/>
      <c r="C150" s="141" t="s">
        <v>277</v>
      </c>
      <c r="D150" s="141" t="s">
        <v>147</v>
      </c>
      <c r="E150" s="142" t="s">
        <v>1014</v>
      </c>
      <c r="F150" s="222" t="s">
        <v>1015</v>
      </c>
      <c r="G150" s="222"/>
      <c r="H150" s="222"/>
      <c r="I150" s="222"/>
      <c r="J150" s="143" t="s">
        <v>955</v>
      </c>
      <c r="K150" s="144">
        <v>2</v>
      </c>
      <c r="L150" s="225"/>
      <c r="M150" s="225"/>
      <c r="N150" s="225">
        <f>ROUND(L150*K150,2)</f>
        <v>0</v>
      </c>
      <c r="O150" s="225"/>
      <c r="P150" s="225"/>
      <c r="Q150" s="225"/>
      <c r="R150" s="145"/>
      <c r="T150" s="146" t="s">
        <v>5</v>
      </c>
      <c r="U150" s="43" t="s">
        <v>36</v>
      </c>
      <c r="V150" s="147">
        <v>0</v>
      </c>
      <c r="W150" s="147">
        <f>V150*K150</f>
        <v>0</v>
      </c>
      <c r="X150" s="147">
        <v>0</v>
      </c>
      <c r="Y150" s="147">
        <f>X150*K150</f>
        <v>0</v>
      </c>
      <c r="Z150" s="147">
        <v>0</v>
      </c>
      <c r="AA150" s="148">
        <f>Z150*K150</f>
        <v>0</v>
      </c>
      <c r="AR150" s="21" t="s">
        <v>151</v>
      </c>
      <c r="AT150" s="21" t="s">
        <v>147</v>
      </c>
      <c r="AU150" s="21" t="s">
        <v>79</v>
      </c>
      <c r="AY150" s="21" t="s">
        <v>146</v>
      </c>
      <c r="BE150" s="149">
        <f>IF(U150="základní",N150,0)</f>
        <v>0</v>
      </c>
      <c r="BF150" s="149">
        <f>IF(U150="snížená",N150,0)</f>
        <v>0</v>
      </c>
      <c r="BG150" s="149">
        <f>IF(U150="zákl. přenesená",N150,0)</f>
        <v>0</v>
      </c>
      <c r="BH150" s="149">
        <f>IF(U150="sníž. přenesená",N150,0)</f>
        <v>0</v>
      </c>
      <c r="BI150" s="149">
        <f>IF(U150="nulová",N150,0)</f>
        <v>0</v>
      </c>
      <c r="BJ150" s="21" t="s">
        <v>79</v>
      </c>
      <c r="BK150" s="149">
        <f>ROUND(L150*K150,2)</f>
        <v>0</v>
      </c>
      <c r="BL150" s="21" t="s">
        <v>151</v>
      </c>
      <c r="BM150" s="21" t="s">
        <v>1016</v>
      </c>
    </row>
    <row r="151" spans="2:65" s="9" customFormat="1" ht="37.35" customHeight="1">
      <c r="B151" s="129"/>
      <c r="C151" s="130"/>
      <c r="D151" s="131" t="s">
        <v>936</v>
      </c>
      <c r="E151" s="131"/>
      <c r="F151" s="131"/>
      <c r="G151" s="131"/>
      <c r="H151" s="131"/>
      <c r="I151" s="131"/>
      <c r="J151" s="131"/>
      <c r="K151" s="131"/>
      <c r="L151" s="131"/>
      <c r="M151" s="131"/>
      <c r="N151" s="258">
        <f>BK151</f>
        <v>0</v>
      </c>
      <c r="O151" s="259"/>
      <c r="P151" s="259"/>
      <c r="Q151" s="259"/>
      <c r="R151" s="132"/>
      <c r="T151" s="133"/>
      <c r="U151" s="130"/>
      <c r="V151" s="130"/>
      <c r="W151" s="134">
        <f>SUM(W152:W153)</f>
        <v>0</v>
      </c>
      <c r="X151" s="130"/>
      <c r="Y151" s="134">
        <f>SUM(Y152:Y153)</f>
        <v>0</v>
      </c>
      <c r="Z151" s="130"/>
      <c r="AA151" s="135">
        <f>SUM(AA152:AA153)</f>
        <v>0</v>
      </c>
      <c r="AR151" s="136" t="s">
        <v>79</v>
      </c>
      <c r="AT151" s="137" t="s">
        <v>70</v>
      </c>
      <c r="AU151" s="137" t="s">
        <v>71</v>
      </c>
      <c r="AY151" s="136" t="s">
        <v>146</v>
      </c>
      <c r="BK151" s="138">
        <f>SUM(BK152:BK153)</f>
        <v>0</v>
      </c>
    </row>
    <row r="152" spans="2:65" s="1" customFormat="1" ht="38.25" customHeight="1">
      <c r="B152" s="140"/>
      <c r="C152" s="141" t="s">
        <v>281</v>
      </c>
      <c r="D152" s="141" t="s">
        <v>147</v>
      </c>
      <c r="E152" s="142" t="s">
        <v>1017</v>
      </c>
      <c r="F152" s="222" t="s">
        <v>1018</v>
      </c>
      <c r="G152" s="222"/>
      <c r="H152" s="222"/>
      <c r="I152" s="222"/>
      <c r="J152" s="143" t="s">
        <v>919</v>
      </c>
      <c r="K152" s="144">
        <v>1</v>
      </c>
      <c r="L152" s="225"/>
      <c r="M152" s="225"/>
      <c r="N152" s="225">
        <f>ROUND(L152*K152,2)</f>
        <v>0</v>
      </c>
      <c r="O152" s="225"/>
      <c r="P152" s="225"/>
      <c r="Q152" s="225"/>
      <c r="R152" s="145"/>
      <c r="T152" s="146" t="s">
        <v>5</v>
      </c>
      <c r="U152" s="43" t="s">
        <v>36</v>
      </c>
      <c r="V152" s="147">
        <v>0</v>
      </c>
      <c r="W152" s="147">
        <f>V152*K152</f>
        <v>0</v>
      </c>
      <c r="X152" s="147">
        <v>0</v>
      </c>
      <c r="Y152" s="147">
        <f>X152*K152</f>
        <v>0</v>
      </c>
      <c r="Z152" s="147">
        <v>0</v>
      </c>
      <c r="AA152" s="148">
        <f>Z152*K152</f>
        <v>0</v>
      </c>
      <c r="AR152" s="21" t="s">
        <v>151</v>
      </c>
      <c r="AT152" s="21" t="s">
        <v>147</v>
      </c>
      <c r="AU152" s="21" t="s">
        <v>79</v>
      </c>
      <c r="AY152" s="21" t="s">
        <v>146</v>
      </c>
      <c r="BE152" s="149">
        <f>IF(U152="základní",N152,0)</f>
        <v>0</v>
      </c>
      <c r="BF152" s="149">
        <f>IF(U152="snížená",N152,0)</f>
        <v>0</v>
      </c>
      <c r="BG152" s="149">
        <f>IF(U152="zákl. přenesená",N152,0)</f>
        <v>0</v>
      </c>
      <c r="BH152" s="149">
        <f>IF(U152="sníž. přenesená",N152,0)</f>
        <v>0</v>
      </c>
      <c r="BI152" s="149">
        <f>IF(U152="nulová",N152,0)</f>
        <v>0</v>
      </c>
      <c r="BJ152" s="21" t="s">
        <v>79</v>
      </c>
      <c r="BK152" s="149">
        <f>ROUND(L152*K152,2)</f>
        <v>0</v>
      </c>
      <c r="BL152" s="21" t="s">
        <v>151</v>
      </c>
      <c r="BM152" s="21" t="s">
        <v>1019</v>
      </c>
    </row>
    <row r="153" spans="2:65" s="1" customFormat="1" ht="25.5" customHeight="1">
      <c r="B153" s="140"/>
      <c r="C153" s="141" t="s">
        <v>287</v>
      </c>
      <c r="D153" s="141" t="s">
        <v>147</v>
      </c>
      <c r="E153" s="142" t="s">
        <v>1020</v>
      </c>
      <c r="F153" s="222" t="s">
        <v>1021</v>
      </c>
      <c r="G153" s="222"/>
      <c r="H153" s="222"/>
      <c r="I153" s="222"/>
      <c r="J153" s="143" t="s">
        <v>919</v>
      </c>
      <c r="K153" s="144">
        <v>1</v>
      </c>
      <c r="L153" s="225"/>
      <c r="M153" s="225"/>
      <c r="N153" s="225">
        <f>ROUND(L153*K153,2)</f>
        <v>0</v>
      </c>
      <c r="O153" s="225"/>
      <c r="P153" s="225"/>
      <c r="Q153" s="225"/>
      <c r="R153" s="145"/>
      <c r="T153" s="146" t="s">
        <v>5</v>
      </c>
      <c r="U153" s="43" t="s">
        <v>36</v>
      </c>
      <c r="V153" s="147">
        <v>0</v>
      </c>
      <c r="W153" s="147">
        <f>V153*K153</f>
        <v>0</v>
      </c>
      <c r="X153" s="147">
        <v>0</v>
      </c>
      <c r="Y153" s="147">
        <f>X153*K153</f>
        <v>0</v>
      </c>
      <c r="Z153" s="147">
        <v>0</v>
      </c>
      <c r="AA153" s="148">
        <f>Z153*K153</f>
        <v>0</v>
      </c>
      <c r="AR153" s="21" t="s">
        <v>151</v>
      </c>
      <c r="AT153" s="21" t="s">
        <v>147</v>
      </c>
      <c r="AU153" s="21" t="s">
        <v>79</v>
      </c>
      <c r="AY153" s="21" t="s">
        <v>146</v>
      </c>
      <c r="BE153" s="149">
        <f>IF(U153="základní",N153,0)</f>
        <v>0</v>
      </c>
      <c r="BF153" s="149">
        <f>IF(U153="snížená",N153,0)</f>
        <v>0</v>
      </c>
      <c r="BG153" s="149">
        <f>IF(U153="zákl. přenesená",N153,0)</f>
        <v>0</v>
      </c>
      <c r="BH153" s="149">
        <f>IF(U153="sníž. přenesená",N153,0)</f>
        <v>0</v>
      </c>
      <c r="BI153" s="149">
        <f>IF(U153="nulová",N153,0)</f>
        <v>0</v>
      </c>
      <c r="BJ153" s="21" t="s">
        <v>79</v>
      </c>
      <c r="BK153" s="149">
        <f>ROUND(L153*K153,2)</f>
        <v>0</v>
      </c>
      <c r="BL153" s="21" t="s">
        <v>151</v>
      </c>
      <c r="BM153" s="21" t="s">
        <v>1022</v>
      </c>
    </row>
    <row r="154" spans="2:65" s="9" customFormat="1" ht="37.35" customHeight="1">
      <c r="B154" s="129"/>
      <c r="C154" s="130"/>
      <c r="D154" s="131" t="s">
        <v>125</v>
      </c>
      <c r="E154" s="131"/>
      <c r="F154" s="131"/>
      <c r="G154" s="131"/>
      <c r="H154" s="131"/>
      <c r="I154" s="131"/>
      <c r="J154" s="131"/>
      <c r="K154" s="131"/>
      <c r="L154" s="131"/>
      <c r="M154" s="131"/>
      <c r="N154" s="256">
        <f>BK154</f>
        <v>0</v>
      </c>
      <c r="O154" s="257"/>
      <c r="P154" s="257"/>
      <c r="Q154" s="257"/>
      <c r="R154" s="132"/>
      <c r="T154" s="133"/>
      <c r="U154" s="130"/>
      <c r="V154" s="130"/>
      <c r="W154" s="134">
        <f>W155+W159+W161+W165+W174</f>
        <v>13.939797999999998</v>
      </c>
      <c r="X154" s="130"/>
      <c r="Y154" s="134">
        <f>Y155+Y159+Y161+Y165+Y174</f>
        <v>0.92695499999999997</v>
      </c>
      <c r="Z154" s="130"/>
      <c r="AA154" s="135">
        <f>AA155+AA159+AA161+AA165+AA174</f>
        <v>1.8233999999999999</v>
      </c>
      <c r="AR154" s="136" t="s">
        <v>79</v>
      </c>
      <c r="AT154" s="137" t="s">
        <v>70</v>
      </c>
      <c r="AU154" s="137" t="s">
        <v>71</v>
      </c>
      <c r="AY154" s="136" t="s">
        <v>146</v>
      </c>
      <c r="BK154" s="138">
        <f>BK155+BK159+BK161+BK165+BK174</f>
        <v>0</v>
      </c>
    </row>
    <row r="155" spans="2:65" s="9" customFormat="1" ht="19.899999999999999" customHeight="1">
      <c r="B155" s="129"/>
      <c r="C155" s="130"/>
      <c r="D155" s="139" t="s">
        <v>937</v>
      </c>
      <c r="E155" s="139"/>
      <c r="F155" s="139"/>
      <c r="G155" s="139"/>
      <c r="H155" s="139"/>
      <c r="I155" s="139"/>
      <c r="J155" s="139"/>
      <c r="K155" s="139"/>
      <c r="L155" s="139"/>
      <c r="M155" s="139"/>
      <c r="N155" s="230">
        <f>BK155</f>
        <v>0</v>
      </c>
      <c r="O155" s="231"/>
      <c r="P155" s="231"/>
      <c r="Q155" s="231"/>
      <c r="R155" s="132"/>
      <c r="T155" s="133"/>
      <c r="U155" s="130"/>
      <c r="V155" s="130"/>
      <c r="W155" s="134">
        <f>SUM(W156:W158)</f>
        <v>3.33</v>
      </c>
      <c r="X155" s="130"/>
      <c r="Y155" s="134">
        <f>SUM(Y156:Y158)</f>
        <v>0.769455</v>
      </c>
      <c r="Z155" s="130"/>
      <c r="AA155" s="135">
        <f>SUM(AA156:AA158)</f>
        <v>0</v>
      </c>
      <c r="AR155" s="136" t="s">
        <v>79</v>
      </c>
      <c r="AT155" s="137" t="s">
        <v>70</v>
      </c>
      <c r="AU155" s="137" t="s">
        <v>79</v>
      </c>
      <c r="AY155" s="136" t="s">
        <v>146</v>
      </c>
      <c r="BK155" s="138">
        <f>SUM(BK156:BK158)</f>
        <v>0</v>
      </c>
    </row>
    <row r="156" spans="2:65" s="1" customFormat="1" ht="25.5" customHeight="1">
      <c r="B156" s="140"/>
      <c r="C156" s="141" t="s">
        <v>291</v>
      </c>
      <c r="D156" s="141" t="s">
        <v>147</v>
      </c>
      <c r="E156" s="142" t="s">
        <v>1023</v>
      </c>
      <c r="F156" s="222" t="s">
        <v>1024</v>
      </c>
      <c r="G156" s="222"/>
      <c r="H156" s="222"/>
      <c r="I156" s="222"/>
      <c r="J156" s="143" t="s">
        <v>185</v>
      </c>
      <c r="K156" s="144">
        <v>2.25</v>
      </c>
      <c r="L156" s="225"/>
      <c r="M156" s="225"/>
      <c r="N156" s="225">
        <f>ROUND(L156*K156,2)</f>
        <v>0</v>
      </c>
      <c r="O156" s="225"/>
      <c r="P156" s="225"/>
      <c r="Q156" s="225"/>
      <c r="R156" s="145"/>
      <c r="T156" s="146" t="s">
        <v>5</v>
      </c>
      <c r="U156" s="43" t="s">
        <v>36</v>
      </c>
      <c r="V156" s="147">
        <v>1.48</v>
      </c>
      <c r="W156" s="147">
        <f>V156*K156</f>
        <v>3.33</v>
      </c>
      <c r="X156" s="147">
        <v>0.34198000000000001</v>
      </c>
      <c r="Y156" s="147">
        <f>X156*K156</f>
        <v>0.769455</v>
      </c>
      <c r="Z156" s="147">
        <v>0</v>
      </c>
      <c r="AA156" s="148">
        <f>Z156*K156</f>
        <v>0</v>
      </c>
      <c r="AR156" s="21" t="s">
        <v>79</v>
      </c>
      <c r="AT156" s="21" t="s">
        <v>147</v>
      </c>
      <c r="AU156" s="21" t="s">
        <v>114</v>
      </c>
      <c r="AY156" s="21" t="s">
        <v>146</v>
      </c>
      <c r="BE156" s="149">
        <f>IF(U156="základní",N156,0)</f>
        <v>0</v>
      </c>
      <c r="BF156" s="149">
        <f>IF(U156="snížená",N156,0)</f>
        <v>0</v>
      </c>
      <c r="BG156" s="149">
        <f>IF(U156="zákl. přenesená",N156,0)</f>
        <v>0</v>
      </c>
      <c r="BH156" s="149">
        <f>IF(U156="sníž. přenesená",N156,0)</f>
        <v>0</v>
      </c>
      <c r="BI156" s="149">
        <f>IF(U156="nulová",N156,0)</f>
        <v>0</v>
      </c>
      <c r="BJ156" s="21" t="s">
        <v>79</v>
      </c>
      <c r="BK156" s="149">
        <f>ROUND(L156*K156,2)</f>
        <v>0</v>
      </c>
      <c r="BL156" s="21" t="s">
        <v>79</v>
      </c>
      <c r="BM156" s="21" t="s">
        <v>1025</v>
      </c>
    </row>
    <row r="157" spans="2:65" s="10" customFormat="1" ht="16.5" customHeight="1">
      <c r="B157" s="150"/>
      <c r="C157" s="151"/>
      <c r="D157" s="151"/>
      <c r="E157" s="152" t="s">
        <v>5</v>
      </c>
      <c r="F157" s="218" t="s">
        <v>1026</v>
      </c>
      <c r="G157" s="219"/>
      <c r="H157" s="219"/>
      <c r="I157" s="219"/>
      <c r="J157" s="151"/>
      <c r="K157" s="153">
        <v>2.25</v>
      </c>
      <c r="L157" s="151"/>
      <c r="M157" s="151"/>
      <c r="N157" s="151"/>
      <c r="O157" s="151"/>
      <c r="P157" s="151"/>
      <c r="Q157" s="151"/>
      <c r="R157" s="154"/>
      <c r="T157" s="155"/>
      <c r="U157" s="151"/>
      <c r="V157" s="151"/>
      <c r="W157" s="151"/>
      <c r="X157" s="151"/>
      <c r="Y157" s="151"/>
      <c r="Z157" s="151"/>
      <c r="AA157" s="156"/>
      <c r="AT157" s="157" t="s">
        <v>154</v>
      </c>
      <c r="AU157" s="157" t="s">
        <v>114</v>
      </c>
      <c r="AV157" s="10" t="s">
        <v>114</v>
      </c>
      <c r="AW157" s="10" t="s">
        <v>29</v>
      </c>
      <c r="AX157" s="10" t="s">
        <v>71</v>
      </c>
      <c r="AY157" s="157" t="s">
        <v>146</v>
      </c>
    </row>
    <row r="158" spans="2:65" s="11" customFormat="1" ht="16.5" customHeight="1">
      <c r="B158" s="158"/>
      <c r="C158" s="159"/>
      <c r="D158" s="159"/>
      <c r="E158" s="160" t="s">
        <v>5</v>
      </c>
      <c r="F158" s="223" t="s">
        <v>155</v>
      </c>
      <c r="G158" s="224"/>
      <c r="H158" s="224"/>
      <c r="I158" s="224"/>
      <c r="J158" s="159"/>
      <c r="K158" s="161">
        <v>2.25</v>
      </c>
      <c r="L158" s="159"/>
      <c r="M158" s="159"/>
      <c r="N158" s="159"/>
      <c r="O158" s="159"/>
      <c r="P158" s="159"/>
      <c r="Q158" s="159"/>
      <c r="R158" s="162"/>
      <c r="T158" s="163"/>
      <c r="U158" s="159"/>
      <c r="V158" s="159"/>
      <c r="W158" s="159"/>
      <c r="X158" s="159"/>
      <c r="Y158" s="159"/>
      <c r="Z158" s="159"/>
      <c r="AA158" s="164"/>
      <c r="AT158" s="165" t="s">
        <v>154</v>
      </c>
      <c r="AU158" s="165" t="s">
        <v>114</v>
      </c>
      <c r="AV158" s="11" t="s">
        <v>151</v>
      </c>
      <c r="AW158" s="11" t="s">
        <v>29</v>
      </c>
      <c r="AX158" s="11" t="s">
        <v>79</v>
      </c>
      <c r="AY158" s="165" t="s">
        <v>146</v>
      </c>
    </row>
    <row r="159" spans="2:65" s="9" customFormat="1" ht="29.85" customHeight="1">
      <c r="B159" s="129"/>
      <c r="C159" s="130"/>
      <c r="D159" s="139" t="s">
        <v>938</v>
      </c>
      <c r="E159" s="139"/>
      <c r="F159" s="139"/>
      <c r="G159" s="139"/>
      <c r="H159" s="139"/>
      <c r="I159" s="139"/>
      <c r="J159" s="139"/>
      <c r="K159" s="139"/>
      <c r="L159" s="139"/>
      <c r="M159" s="139"/>
      <c r="N159" s="230">
        <f>BK159</f>
        <v>0</v>
      </c>
      <c r="O159" s="231"/>
      <c r="P159" s="231"/>
      <c r="Q159" s="231"/>
      <c r="R159" s="132"/>
      <c r="T159" s="133"/>
      <c r="U159" s="130"/>
      <c r="V159" s="130"/>
      <c r="W159" s="134">
        <f>W160</f>
        <v>2.431</v>
      </c>
      <c r="X159" s="130"/>
      <c r="Y159" s="134">
        <f>Y160</f>
        <v>0.1575</v>
      </c>
      <c r="Z159" s="130"/>
      <c r="AA159" s="135">
        <f>AA160</f>
        <v>0</v>
      </c>
      <c r="AR159" s="136" t="s">
        <v>79</v>
      </c>
      <c r="AT159" s="137" t="s">
        <v>70</v>
      </c>
      <c r="AU159" s="137" t="s">
        <v>79</v>
      </c>
      <c r="AY159" s="136" t="s">
        <v>146</v>
      </c>
      <c r="BK159" s="138">
        <f>BK160</f>
        <v>0</v>
      </c>
    </row>
    <row r="160" spans="2:65" s="1" customFormat="1" ht="25.5" customHeight="1">
      <c r="B160" s="140"/>
      <c r="C160" s="141" t="s">
        <v>295</v>
      </c>
      <c r="D160" s="141" t="s">
        <v>147</v>
      </c>
      <c r="E160" s="142" t="s">
        <v>1027</v>
      </c>
      <c r="F160" s="222" t="s">
        <v>1028</v>
      </c>
      <c r="G160" s="222"/>
      <c r="H160" s="222"/>
      <c r="I160" s="222"/>
      <c r="J160" s="143" t="s">
        <v>284</v>
      </c>
      <c r="K160" s="144">
        <v>1</v>
      </c>
      <c r="L160" s="225"/>
      <c r="M160" s="225"/>
      <c r="N160" s="225">
        <f>ROUND(L160*K160,2)</f>
        <v>0</v>
      </c>
      <c r="O160" s="225"/>
      <c r="P160" s="225"/>
      <c r="Q160" s="225"/>
      <c r="R160" s="145"/>
      <c r="T160" s="146" t="s">
        <v>5</v>
      </c>
      <c r="U160" s="43" t="s">
        <v>36</v>
      </c>
      <c r="V160" s="147">
        <v>2.431</v>
      </c>
      <c r="W160" s="147">
        <f>V160*K160</f>
        <v>2.431</v>
      </c>
      <c r="X160" s="147">
        <v>0.1575</v>
      </c>
      <c r="Y160" s="147">
        <f>X160*K160</f>
        <v>0.1575</v>
      </c>
      <c r="Z160" s="147">
        <v>0</v>
      </c>
      <c r="AA160" s="148">
        <f>Z160*K160</f>
        <v>0</v>
      </c>
      <c r="AR160" s="21" t="s">
        <v>79</v>
      </c>
      <c r="AT160" s="21" t="s">
        <v>147</v>
      </c>
      <c r="AU160" s="21" t="s">
        <v>114</v>
      </c>
      <c r="AY160" s="21" t="s">
        <v>146</v>
      </c>
      <c r="BE160" s="149">
        <f>IF(U160="základní",N160,0)</f>
        <v>0</v>
      </c>
      <c r="BF160" s="149">
        <f>IF(U160="snížená",N160,0)</f>
        <v>0</v>
      </c>
      <c r="BG160" s="149">
        <f>IF(U160="zákl. přenesená",N160,0)</f>
        <v>0</v>
      </c>
      <c r="BH160" s="149">
        <f>IF(U160="sníž. přenesená",N160,0)</f>
        <v>0</v>
      </c>
      <c r="BI160" s="149">
        <f>IF(U160="nulová",N160,0)</f>
        <v>0</v>
      </c>
      <c r="BJ160" s="21" t="s">
        <v>79</v>
      </c>
      <c r="BK160" s="149">
        <f>ROUND(L160*K160,2)</f>
        <v>0</v>
      </c>
      <c r="BL160" s="21" t="s">
        <v>79</v>
      </c>
      <c r="BM160" s="21" t="s">
        <v>1029</v>
      </c>
    </row>
    <row r="161" spans="2:65" s="9" customFormat="1" ht="29.85" customHeight="1">
      <c r="B161" s="129"/>
      <c r="C161" s="130"/>
      <c r="D161" s="139" t="s">
        <v>342</v>
      </c>
      <c r="E161" s="139"/>
      <c r="F161" s="139"/>
      <c r="G161" s="139"/>
      <c r="H161" s="139"/>
      <c r="I161" s="139"/>
      <c r="J161" s="139"/>
      <c r="K161" s="139"/>
      <c r="L161" s="139"/>
      <c r="M161" s="139"/>
      <c r="N161" s="250">
        <f>BK161</f>
        <v>0</v>
      </c>
      <c r="O161" s="251"/>
      <c r="P161" s="251"/>
      <c r="Q161" s="251"/>
      <c r="R161" s="132"/>
      <c r="T161" s="133"/>
      <c r="U161" s="130"/>
      <c r="V161" s="130"/>
      <c r="W161" s="134">
        <f>SUM(W162:W164)</f>
        <v>3.6549039999999997</v>
      </c>
      <c r="X161" s="130"/>
      <c r="Y161" s="134">
        <f>SUM(Y162:Y164)</f>
        <v>0</v>
      </c>
      <c r="Z161" s="130"/>
      <c r="AA161" s="135">
        <f>SUM(AA162:AA164)</f>
        <v>1.8233999999999999</v>
      </c>
      <c r="AR161" s="136" t="s">
        <v>79</v>
      </c>
      <c r="AT161" s="137" t="s">
        <v>70</v>
      </c>
      <c r="AU161" s="137" t="s">
        <v>79</v>
      </c>
      <c r="AY161" s="136" t="s">
        <v>146</v>
      </c>
      <c r="BK161" s="138">
        <f>SUM(BK162:BK164)</f>
        <v>0</v>
      </c>
    </row>
    <row r="162" spans="2:65" s="1" customFormat="1" ht="38.25" customHeight="1">
      <c r="B162" s="140"/>
      <c r="C162" s="141" t="s">
        <v>299</v>
      </c>
      <c r="D162" s="141" t="s">
        <v>147</v>
      </c>
      <c r="E162" s="142" t="s">
        <v>1030</v>
      </c>
      <c r="F162" s="222" t="s">
        <v>1031</v>
      </c>
      <c r="G162" s="222"/>
      <c r="H162" s="222"/>
      <c r="I162" s="222"/>
      <c r="J162" s="143" t="s">
        <v>168</v>
      </c>
      <c r="K162" s="144">
        <v>1.0129999999999999</v>
      </c>
      <c r="L162" s="225"/>
      <c r="M162" s="225"/>
      <c r="N162" s="225">
        <f>ROUND(L162*K162,2)</f>
        <v>0</v>
      </c>
      <c r="O162" s="225"/>
      <c r="P162" s="225"/>
      <c r="Q162" s="225"/>
      <c r="R162" s="145"/>
      <c r="T162" s="146" t="s">
        <v>5</v>
      </c>
      <c r="U162" s="43" t="s">
        <v>36</v>
      </c>
      <c r="V162" s="147">
        <v>3.6080000000000001</v>
      </c>
      <c r="W162" s="147">
        <f>V162*K162</f>
        <v>3.6549039999999997</v>
      </c>
      <c r="X162" s="147">
        <v>0</v>
      </c>
      <c r="Y162" s="147">
        <f>X162*K162</f>
        <v>0</v>
      </c>
      <c r="Z162" s="147">
        <v>1.8</v>
      </c>
      <c r="AA162" s="148">
        <f>Z162*K162</f>
        <v>1.8233999999999999</v>
      </c>
      <c r="AR162" s="21" t="s">
        <v>79</v>
      </c>
      <c r="AT162" s="21" t="s">
        <v>147</v>
      </c>
      <c r="AU162" s="21" t="s">
        <v>114</v>
      </c>
      <c r="AY162" s="21" t="s">
        <v>146</v>
      </c>
      <c r="BE162" s="149">
        <f>IF(U162="základní",N162,0)</f>
        <v>0</v>
      </c>
      <c r="BF162" s="149">
        <f>IF(U162="snížená",N162,0)</f>
        <v>0</v>
      </c>
      <c r="BG162" s="149">
        <f>IF(U162="zákl. přenesená",N162,0)</f>
        <v>0</v>
      </c>
      <c r="BH162" s="149">
        <f>IF(U162="sníž. přenesená",N162,0)</f>
        <v>0</v>
      </c>
      <c r="BI162" s="149">
        <f>IF(U162="nulová",N162,0)</f>
        <v>0</v>
      </c>
      <c r="BJ162" s="21" t="s">
        <v>79</v>
      </c>
      <c r="BK162" s="149">
        <f>ROUND(L162*K162,2)</f>
        <v>0</v>
      </c>
      <c r="BL162" s="21" t="s">
        <v>79</v>
      </c>
      <c r="BM162" s="21" t="s">
        <v>1032</v>
      </c>
    </row>
    <row r="163" spans="2:65" s="10" customFormat="1" ht="16.5" customHeight="1">
      <c r="B163" s="150"/>
      <c r="C163" s="151"/>
      <c r="D163" s="151"/>
      <c r="E163" s="152" t="s">
        <v>5</v>
      </c>
      <c r="F163" s="218" t="s">
        <v>1033</v>
      </c>
      <c r="G163" s="219"/>
      <c r="H163" s="219"/>
      <c r="I163" s="219"/>
      <c r="J163" s="151"/>
      <c r="K163" s="153">
        <v>1.0129999999999999</v>
      </c>
      <c r="L163" s="151"/>
      <c r="M163" s="151"/>
      <c r="N163" s="151"/>
      <c r="O163" s="151"/>
      <c r="P163" s="151"/>
      <c r="Q163" s="151"/>
      <c r="R163" s="154"/>
      <c r="T163" s="155"/>
      <c r="U163" s="151"/>
      <c r="V163" s="151"/>
      <c r="W163" s="151"/>
      <c r="X163" s="151"/>
      <c r="Y163" s="151"/>
      <c r="Z163" s="151"/>
      <c r="AA163" s="156"/>
      <c r="AT163" s="157" t="s">
        <v>154</v>
      </c>
      <c r="AU163" s="157" t="s">
        <v>114</v>
      </c>
      <c r="AV163" s="10" t="s">
        <v>114</v>
      </c>
      <c r="AW163" s="10" t="s">
        <v>29</v>
      </c>
      <c r="AX163" s="10" t="s">
        <v>71</v>
      </c>
      <c r="AY163" s="157" t="s">
        <v>146</v>
      </c>
    </row>
    <row r="164" spans="2:65" s="11" customFormat="1" ht="16.5" customHeight="1">
      <c r="B164" s="158"/>
      <c r="C164" s="159"/>
      <c r="D164" s="159"/>
      <c r="E164" s="160" t="s">
        <v>5</v>
      </c>
      <c r="F164" s="223" t="s">
        <v>155</v>
      </c>
      <c r="G164" s="224"/>
      <c r="H164" s="224"/>
      <c r="I164" s="224"/>
      <c r="J164" s="159"/>
      <c r="K164" s="161">
        <v>1.0129999999999999</v>
      </c>
      <c r="L164" s="159"/>
      <c r="M164" s="159"/>
      <c r="N164" s="159"/>
      <c r="O164" s="159"/>
      <c r="P164" s="159"/>
      <c r="Q164" s="159"/>
      <c r="R164" s="162"/>
      <c r="T164" s="163"/>
      <c r="U164" s="159"/>
      <c r="V164" s="159"/>
      <c r="W164" s="159"/>
      <c r="X164" s="159"/>
      <c r="Y164" s="159"/>
      <c r="Z164" s="159"/>
      <c r="AA164" s="164"/>
      <c r="AT164" s="165" t="s">
        <v>154</v>
      </c>
      <c r="AU164" s="165" t="s">
        <v>114</v>
      </c>
      <c r="AV164" s="11" t="s">
        <v>151</v>
      </c>
      <c r="AW164" s="11" t="s">
        <v>29</v>
      </c>
      <c r="AX164" s="11" t="s">
        <v>79</v>
      </c>
      <c r="AY164" s="165" t="s">
        <v>146</v>
      </c>
    </row>
    <row r="165" spans="2:65" s="9" customFormat="1" ht="29.85" customHeight="1">
      <c r="B165" s="129"/>
      <c r="C165" s="130"/>
      <c r="D165" s="139" t="s">
        <v>129</v>
      </c>
      <c r="E165" s="139"/>
      <c r="F165" s="139"/>
      <c r="G165" s="139"/>
      <c r="H165" s="139"/>
      <c r="I165" s="139"/>
      <c r="J165" s="139"/>
      <c r="K165" s="139"/>
      <c r="L165" s="139"/>
      <c r="M165" s="139"/>
      <c r="N165" s="230">
        <f>BK165</f>
        <v>0</v>
      </c>
      <c r="O165" s="231"/>
      <c r="P165" s="231"/>
      <c r="Q165" s="231"/>
      <c r="R165" s="132"/>
      <c r="T165" s="133"/>
      <c r="U165" s="130"/>
      <c r="V165" s="130"/>
      <c r="W165" s="134">
        <f>SUM(W166:W173)</f>
        <v>3.7535569999999998</v>
      </c>
      <c r="X165" s="130"/>
      <c r="Y165" s="134">
        <f>SUM(Y166:Y173)</f>
        <v>0</v>
      </c>
      <c r="Z165" s="130"/>
      <c r="AA165" s="135">
        <f>SUM(AA166:AA173)</f>
        <v>0</v>
      </c>
      <c r="AR165" s="136" t="s">
        <v>79</v>
      </c>
      <c r="AT165" s="137" t="s">
        <v>70</v>
      </c>
      <c r="AU165" s="137" t="s">
        <v>79</v>
      </c>
      <c r="AY165" s="136" t="s">
        <v>146</v>
      </c>
      <c r="BK165" s="138">
        <f>SUM(BK166:BK173)</f>
        <v>0</v>
      </c>
    </row>
    <row r="166" spans="2:65" s="1" customFormat="1" ht="38.25" customHeight="1">
      <c r="B166" s="140"/>
      <c r="C166" s="141" t="s">
        <v>303</v>
      </c>
      <c r="D166" s="141" t="s">
        <v>147</v>
      </c>
      <c r="E166" s="142" t="s">
        <v>1034</v>
      </c>
      <c r="F166" s="222" t="s">
        <v>1035</v>
      </c>
      <c r="G166" s="222"/>
      <c r="H166" s="222"/>
      <c r="I166" s="222"/>
      <c r="J166" s="143" t="s">
        <v>217</v>
      </c>
      <c r="K166" s="144">
        <v>1.823</v>
      </c>
      <c r="L166" s="225"/>
      <c r="M166" s="225"/>
      <c r="N166" s="225">
        <f>ROUND(L166*K166,2)</f>
        <v>0</v>
      </c>
      <c r="O166" s="225"/>
      <c r="P166" s="225"/>
      <c r="Q166" s="225"/>
      <c r="R166" s="145"/>
      <c r="T166" s="146" t="s">
        <v>5</v>
      </c>
      <c r="U166" s="43" t="s">
        <v>36</v>
      </c>
      <c r="V166" s="147">
        <v>1.88</v>
      </c>
      <c r="W166" s="147">
        <f>V166*K166</f>
        <v>3.4272399999999998</v>
      </c>
      <c r="X166" s="147">
        <v>0</v>
      </c>
      <c r="Y166" s="147">
        <f>X166*K166</f>
        <v>0</v>
      </c>
      <c r="Z166" s="147">
        <v>0</v>
      </c>
      <c r="AA166" s="148">
        <f>Z166*K166</f>
        <v>0</v>
      </c>
      <c r="AR166" s="21" t="s">
        <v>79</v>
      </c>
      <c r="AT166" s="21" t="s">
        <v>147</v>
      </c>
      <c r="AU166" s="21" t="s">
        <v>114</v>
      </c>
      <c r="AY166" s="21" t="s">
        <v>146</v>
      </c>
      <c r="BE166" s="149">
        <f>IF(U166="základní",N166,0)</f>
        <v>0</v>
      </c>
      <c r="BF166" s="149">
        <f>IF(U166="snížená",N166,0)</f>
        <v>0</v>
      </c>
      <c r="BG166" s="149">
        <f>IF(U166="zákl. přenesená",N166,0)</f>
        <v>0</v>
      </c>
      <c r="BH166" s="149">
        <f>IF(U166="sníž. přenesená",N166,0)</f>
        <v>0</v>
      </c>
      <c r="BI166" s="149">
        <f>IF(U166="nulová",N166,0)</f>
        <v>0</v>
      </c>
      <c r="BJ166" s="21" t="s">
        <v>79</v>
      </c>
      <c r="BK166" s="149">
        <f>ROUND(L166*K166,2)</f>
        <v>0</v>
      </c>
      <c r="BL166" s="21" t="s">
        <v>79</v>
      </c>
      <c r="BM166" s="21" t="s">
        <v>1036</v>
      </c>
    </row>
    <row r="167" spans="2:65" s="10" customFormat="1" ht="16.5" customHeight="1">
      <c r="B167" s="150"/>
      <c r="C167" s="151"/>
      <c r="D167" s="151"/>
      <c r="E167" s="152" t="s">
        <v>5</v>
      </c>
      <c r="F167" s="218" t="s">
        <v>1037</v>
      </c>
      <c r="G167" s="219"/>
      <c r="H167" s="219"/>
      <c r="I167" s="219"/>
      <c r="J167" s="151"/>
      <c r="K167" s="153">
        <v>1.823</v>
      </c>
      <c r="L167" s="151"/>
      <c r="M167" s="151"/>
      <c r="N167" s="151"/>
      <c r="O167" s="151"/>
      <c r="P167" s="151"/>
      <c r="Q167" s="151"/>
      <c r="R167" s="154"/>
      <c r="T167" s="155"/>
      <c r="U167" s="151"/>
      <c r="V167" s="151"/>
      <c r="W167" s="151"/>
      <c r="X167" s="151"/>
      <c r="Y167" s="151"/>
      <c r="Z167" s="151"/>
      <c r="AA167" s="156"/>
      <c r="AT167" s="157" t="s">
        <v>154</v>
      </c>
      <c r="AU167" s="157" t="s">
        <v>114</v>
      </c>
      <c r="AV167" s="10" t="s">
        <v>114</v>
      </c>
      <c r="AW167" s="10" t="s">
        <v>29</v>
      </c>
      <c r="AX167" s="10" t="s">
        <v>71</v>
      </c>
      <c r="AY167" s="157" t="s">
        <v>146</v>
      </c>
    </row>
    <row r="168" spans="2:65" s="11" customFormat="1" ht="16.5" customHeight="1">
      <c r="B168" s="158"/>
      <c r="C168" s="159"/>
      <c r="D168" s="159"/>
      <c r="E168" s="160" t="s">
        <v>5</v>
      </c>
      <c r="F168" s="223" t="s">
        <v>155</v>
      </c>
      <c r="G168" s="224"/>
      <c r="H168" s="224"/>
      <c r="I168" s="224"/>
      <c r="J168" s="159"/>
      <c r="K168" s="161">
        <v>1.823</v>
      </c>
      <c r="L168" s="159"/>
      <c r="M168" s="159"/>
      <c r="N168" s="159"/>
      <c r="O168" s="159"/>
      <c r="P168" s="159"/>
      <c r="Q168" s="159"/>
      <c r="R168" s="162"/>
      <c r="T168" s="163"/>
      <c r="U168" s="159"/>
      <c r="V168" s="159"/>
      <c r="W168" s="159"/>
      <c r="X168" s="159"/>
      <c r="Y168" s="159"/>
      <c r="Z168" s="159"/>
      <c r="AA168" s="164"/>
      <c r="AT168" s="165" t="s">
        <v>154</v>
      </c>
      <c r="AU168" s="165" t="s">
        <v>114</v>
      </c>
      <c r="AV168" s="11" t="s">
        <v>151</v>
      </c>
      <c r="AW168" s="11" t="s">
        <v>29</v>
      </c>
      <c r="AX168" s="11" t="s">
        <v>79</v>
      </c>
      <c r="AY168" s="165" t="s">
        <v>146</v>
      </c>
    </row>
    <row r="169" spans="2:65" s="1" customFormat="1" ht="38.25" customHeight="1">
      <c r="B169" s="140"/>
      <c r="C169" s="141" t="s">
        <v>307</v>
      </c>
      <c r="D169" s="141" t="s">
        <v>147</v>
      </c>
      <c r="E169" s="142" t="s">
        <v>1038</v>
      </c>
      <c r="F169" s="222" t="s">
        <v>1039</v>
      </c>
      <c r="G169" s="222"/>
      <c r="H169" s="222"/>
      <c r="I169" s="222"/>
      <c r="J169" s="143" t="s">
        <v>217</v>
      </c>
      <c r="K169" s="144">
        <v>1.823</v>
      </c>
      <c r="L169" s="225"/>
      <c r="M169" s="225"/>
      <c r="N169" s="225">
        <f>ROUND(L169*K169,2)</f>
        <v>0</v>
      </c>
      <c r="O169" s="225"/>
      <c r="P169" s="225"/>
      <c r="Q169" s="225"/>
      <c r="R169" s="145"/>
      <c r="T169" s="146" t="s">
        <v>5</v>
      </c>
      <c r="U169" s="43" t="s">
        <v>36</v>
      </c>
      <c r="V169" s="147">
        <v>0.125</v>
      </c>
      <c r="W169" s="147">
        <f>V169*K169</f>
        <v>0.22787499999999999</v>
      </c>
      <c r="X169" s="147">
        <v>0</v>
      </c>
      <c r="Y169" s="147">
        <f>X169*K169</f>
        <v>0</v>
      </c>
      <c r="Z169" s="147">
        <v>0</v>
      </c>
      <c r="AA169" s="148">
        <f>Z169*K169</f>
        <v>0</v>
      </c>
      <c r="AR169" s="21" t="s">
        <v>79</v>
      </c>
      <c r="AT169" s="21" t="s">
        <v>147</v>
      </c>
      <c r="AU169" s="21" t="s">
        <v>114</v>
      </c>
      <c r="AY169" s="21" t="s">
        <v>146</v>
      </c>
      <c r="BE169" s="149">
        <f>IF(U169="základní",N169,0)</f>
        <v>0</v>
      </c>
      <c r="BF169" s="149">
        <f>IF(U169="snížená",N169,0)</f>
        <v>0</v>
      </c>
      <c r="BG169" s="149">
        <f>IF(U169="zákl. přenesená",N169,0)</f>
        <v>0</v>
      </c>
      <c r="BH169" s="149">
        <f>IF(U169="sníž. přenesená",N169,0)</f>
        <v>0</v>
      </c>
      <c r="BI169" s="149">
        <f>IF(U169="nulová",N169,0)</f>
        <v>0</v>
      </c>
      <c r="BJ169" s="21" t="s">
        <v>79</v>
      </c>
      <c r="BK169" s="149">
        <f>ROUND(L169*K169,2)</f>
        <v>0</v>
      </c>
      <c r="BL169" s="21" t="s">
        <v>79</v>
      </c>
      <c r="BM169" s="21" t="s">
        <v>1040</v>
      </c>
    </row>
    <row r="170" spans="2:65" s="10" customFormat="1" ht="16.5" customHeight="1">
      <c r="B170" s="150"/>
      <c r="C170" s="151"/>
      <c r="D170" s="151"/>
      <c r="E170" s="152" t="s">
        <v>5</v>
      </c>
      <c r="F170" s="218" t="s">
        <v>1037</v>
      </c>
      <c r="G170" s="219"/>
      <c r="H170" s="219"/>
      <c r="I170" s="219"/>
      <c r="J170" s="151"/>
      <c r="K170" s="153">
        <v>1.823</v>
      </c>
      <c r="L170" s="151"/>
      <c r="M170" s="151"/>
      <c r="N170" s="151"/>
      <c r="O170" s="151"/>
      <c r="P170" s="151"/>
      <c r="Q170" s="151"/>
      <c r="R170" s="154"/>
      <c r="T170" s="155"/>
      <c r="U170" s="151"/>
      <c r="V170" s="151"/>
      <c r="W170" s="151"/>
      <c r="X170" s="151"/>
      <c r="Y170" s="151"/>
      <c r="Z170" s="151"/>
      <c r="AA170" s="156"/>
      <c r="AT170" s="157" t="s">
        <v>154</v>
      </c>
      <c r="AU170" s="157" t="s">
        <v>114</v>
      </c>
      <c r="AV170" s="10" t="s">
        <v>114</v>
      </c>
      <c r="AW170" s="10" t="s">
        <v>29</v>
      </c>
      <c r="AX170" s="10" t="s">
        <v>71</v>
      </c>
      <c r="AY170" s="157" t="s">
        <v>146</v>
      </c>
    </row>
    <row r="171" spans="2:65" s="11" customFormat="1" ht="16.5" customHeight="1">
      <c r="B171" s="158"/>
      <c r="C171" s="159"/>
      <c r="D171" s="159"/>
      <c r="E171" s="160" t="s">
        <v>5</v>
      </c>
      <c r="F171" s="223" t="s">
        <v>155</v>
      </c>
      <c r="G171" s="224"/>
      <c r="H171" s="224"/>
      <c r="I171" s="224"/>
      <c r="J171" s="159"/>
      <c r="K171" s="161">
        <v>1.823</v>
      </c>
      <c r="L171" s="159"/>
      <c r="M171" s="159"/>
      <c r="N171" s="159"/>
      <c r="O171" s="159"/>
      <c r="P171" s="159"/>
      <c r="Q171" s="159"/>
      <c r="R171" s="162"/>
      <c r="T171" s="163"/>
      <c r="U171" s="159"/>
      <c r="V171" s="159"/>
      <c r="W171" s="159"/>
      <c r="X171" s="159"/>
      <c r="Y171" s="159"/>
      <c r="Z171" s="159"/>
      <c r="AA171" s="164"/>
      <c r="AT171" s="165" t="s">
        <v>154</v>
      </c>
      <c r="AU171" s="165" t="s">
        <v>114</v>
      </c>
      <c r="AV171" s="11" t="s">
        <v>151</v>
      </c>
      <c r="AW171" s="11" t="s">
        <v>29</v>
      </c>
      <c r="AX171" s="11" t="s">
        <v>79</v>
      </c>
      <c r="AY171" s="165" t="s">
        <v>146</v>
      </c>
    </row>
    <row r="172" spans="2:65" s="1" customFormat="1" ht="38.25" customHeight="1">
      <c r="B172" s="140"/>
      <c r="C172" s="141" t="s">
        <v>311</v>
      </c>
      <c r="D172" s="141" t="s">
        <v>147</v>
      </c>
      <c r="E172" s="142" t="s">
        <v>1041</v>
      </c>
      <c r="F172" s="222" t="s">
        <v>1042</v>
      </c>
      <c r="G172" s="222"/>
      <c r="H172" s="222"/>
      <c r="I172" s="222"/>
      <c r="J172" s="143" t="s">
        <v>217</v>
      </c>
      <c r="K172" s="144">
        <v>16.407</v>
      </c>
      <c r="L172" s="225"/>
      <c r="M172" s="225"/>
      <c r="N172" s="225">
        <f>ROUND(L172*K172,2)</f>
        <v>0</v>
      </c>
      <c r="O172" s="225"/>
      <c r="P172" s="225"/>
      <c r="Q172" s="225"/>
      <c r="R172" s="145"/>
      <c r="T172" s="146" t="s">
        <v>5</v>
      </c>
      <c r="U172" s="43" t="s">
        <v>36</v>
      </c>
      <c r="V172" s="147">
        <v>6.0000000000000001E-3</v>
      </c>
      <c r="W172" s="147">
        <f>V172*K172</f>
        <v>9.8442000000000002E-2</v>
      </c>
      <c r="X172" s="147">
        <v>0</v>
      </c>
      <c r="Y172" s="147">
        <f>X172*K172</f>
        <v>0</v>
      </c>
      <c r="Z172" s="147">
        <v>0</v>
      </c>
      <c r="AA172" s="148">
        <f>Z172*K172</f>
        <v>0</v>
      </c>
      <c r="AR172" s="21" t="s">
        <v>79</v>
      </c>
      <c r="AT172" s="21" t="s">
        <v>147</v>
      </c>
      <c r="AU172" s="21" t="s">
        <v>114</v>
      </c>
      <c r="AY172" s="21" t="s">
        <v>146</v>
      </c>
      <c r="BE172" s="149">
        <f>IF(U172="základní",N172,0)</f>
        <v>0</v>
      </c>
      <c r="BF172" s="149">
        <f>IF(U172="snížená",N172,0)</f>
        <v>0</v>
      </c>
      <c r="BG172" s="149">
        <f>IF(U172="zákl. přenesená",N172,0)</f>
        <v>0</v>
      </c>
      <c r="BH172" s="149">
        <f>IF(U172="sníž. přenesená",N172,0)</f>
        <v>0</v>
      </c>
      <c r="BI172" s="149">
        <f>IF(U172="nulová",N172,0)</f>
        <v>0</v>
      </c>
      <c r="BJ172" s="21" t="s">
        <v>79</v>
      </c>
      <c r="BK172" s="149">
        <f>ROUND(L172*K172,2)</f>
        <v>0</v>
      </c>
      <c r="BL172" s="21" t="s">
        <v>79</v>
      </c>
      <c r="BM172" s="21" t="s">
        <v>1043</v>
      </c>
    </row>
    <row r="173" spans="2:65" s="1" customFormat="1" ht="38.25" customHeight="1">
      <c r="B173" s="140"/>
      <c r="C173" s="141" t="s">
        <v>315</v>
      </c>
      <c r="D173" s="141" t="s">
        <v>147</v>
      </c>
      <c r="E173" s="142" t="s">
        <v>1044</v>
      </c>
      <c r="F173" s="222" t="s">
        <v>1045</v>
      </c>
      <c r="G173" s="222"/>
      <c r="H173" s="222"/>
      <c r="I173" s="222"/>
      <c r="J173" s="143" t="s">
        <v>217</v>
      </c>
      <c r="K173" s="144">
        <v>1.823</v>
      </c>
      <c r="L173" s="225"/>
      <c r="M173" s="225"/>
      <c r="N173" s="225">
        <f>ROUND(L173*K173,2)</f>
        <v>0</v>
      </c>
      <c r="O173" s="225"/>
      <c r="P173" s="225"/>
      <c r="Q173" s="225"/>
      <c r="R173" s="145"/>
      <c r="T173" s="146" t="s">
        <v>5</v>
      </c>
      <c r="U173" s="43" t="s">
        <v>36</v>
      </c>
      <c r="V173" s="147">
        <v>0</v>
      </c>
      <c r="W173" s="147">
        <f>V173*K173</f>
        <v>0</v>
      </c>
      <c r="X173" s="147">
        <v>0</v>
      </c>
      <c r="Y173" s="147">
        <f>X173*K173</f>
        <v>0</v>
      </c>
      <c r="Z173" s="147">
        <v>0</v>
      </c>
      <c r="AA173" s="148">
        <f>Z173*K173</f>
        <v>0</v>
      </c>
      <c r="AR173" s="21" t="s">
        <v>79</v>
      </c>
      <c r="AT173" s="21" t="s">
        <v>147</v>
      </c>
      <c r="AU173" s="21" t="s">
        <v>114</v>
      </c>
      <c r="AY173" s="21" t="s">
        <v>146</v>
      </c>
      <c r="BE173" s="149">
        <f>IF(U173="základní",N173,0)</f>
        <v>0</v>
      </c>
      <c r="BF173" s="149">
        <f>IF(U173="snížená",N173,0)</f>
        <v>0</v>
      </c>
      <c r="BG173" s="149">
        <f>IF(U173="zákl. přenesená",N173,0)</f>
        <v>0</v>
      </c>
      <c r="BH173" s="149">
        <f>IF(U173="sníž. přenesená",N173,0)</f>
        <v>0</v>
      </c>
      <c r="BI173" s="149">
        <f>IF(U173="nulová",N173,0)</f>
        <v>0</v>
      </c>
      <c r="BJ173" s="21" t="s">
        <v>79</v>
      </c>
      <c r="BK173" s="149">
        <f>ROUND(L173*K173,2)</f>
        <v>0</v>
      </c>
      <c r="BL173" s="21" t="s">
        <v>79</v>
      </c>
      <c r="BM173" s="21" t="s">
        <v>1046</v>
      </c>
    </row>
    <row r="174" spans="2:65" s="9" customFormat="1" ht="29.85" customHeight="1">
      <c r="B174" s="129"/>
      <c r="C174" s="130"/>
      <c r="D174" s="139" t="s">
        <v>130</v>
      </c>
      <c r="E174" s="139"/>
      <c r="F174" s="139"/>
      <c r="G174" s="139"/>
      <c r="H174" s="139"/>
      <c r="I174" s="139"/>
      <c r="J174" s="139"/>
      <c r="K174" s="139"/>
      <c r="L174" s="139"/>
      <c r="M174" s="139"/>
      <c r="N174" s="250">
        <f>BK174</f>
        <v>0</v>
      </c>
      <c r="O174" s="251"/>
      <c r="P174" s="251"/>
      <c r="Q174" s="251"/>
      <c r="R174" s="132"/>
      <c r="T174" s="133"/>
      <c r="U174" s="130"/>
      <c r="V174" s="130"/>
      <c r="W174" s="134">
        <f>W175</f>
        <v>0.77033700000000005</v>
      </c>
      <c r="X174" s="130"/>
      <c r="Y174" s="134">
        <f>Y175</f>
        <v>0</v>
      </c>
      <c r="Z174" s="130"/>
      <c r="AA174" s="135">
        <f>AA175</f>
        <v>0</v>
      </c>
      <c r="AR174" s="136" t="s">
        <v>79</v>
      </c>
      <c r="AT174" s="137" t="s">
        <v>70</v>
      </c>
      <c r="AU174" s="137" t="s">
        <v>79</v>
      </c>
      <c r="AY174" s="136" t="s">
        <v>146</v>
      </c>
      <c r="BK174" s="138">
        <f>BK175</f>
        <v>0</v>
      </c>
    </row>
    <row r="175" spans="2:65" s="1" customFormat="1" ht="25.5" customHeight="1">
      <c r="B175" s="140"/>
      <c r="C175" s="141" t="s">
        <v>319</v>
      </c>
      <c r="D175" s="141" t="s">
        <v>147</v>
      </c>
      <c r="E175" s="142" t="s">
        <v>1047</v>
      </c>
      <c r="F175" s="222" t="s">
        <v>1048</v>
      </c>
      <c r="G175" s="222"/>
      <c r="H175" s="222"/>
      <c r="I175" s="222"/>
      <c r="J175" s="143" t="s">
        <v>217</v>
      </c>
      <c r="K175" s="144">
        <v>0.92700000000000005</v>
      </c>
      <c r="L175" s="225"/>
      <c r="M175" s="225"/>
      <c r="N175" s="225">
        <f>ROUND(L175*K175,2)</f>
        <v>0</v>
      </c>
      <c r="O175" s="225"/>
      <c r="P175" s="225"/>
      <c r="Q175" s="225"/>
      <c r="R175" s="145"/>
      <c r="T175" s="146" t="s">
        <v>5</v>
      </c>
      <c r="U175" s="43" t="s">
        <v>36</v>
      </c>
      <c r="V175" s="147">
        <v>0.83099999999999996</v>
      </c>
      <c r="W175" s="147">
        <f>V175*K175</f>
        <v>0.77033700000000005</v>
      </c>
      <c r="X175" s="147">
        <v>0</v>
      </c>
      <c r="Y175" s="147">
        <f>X175*K175</f>
        <v>0</v>
      </c>
      <c r="Z175" s="147">
        <v>0</v>
      </c>
      <c r="AA175" s="148">
        <f>Z175*K175</f>
        <v>0</v>
      </c>
      <c r="AR175" s="21" t="s">
        <v>79</v>
      </c>
      <c r="AT175" s="21" t="s">
        <v>147</v>
      </c>
      <c r="AU175" s="21" t="s">
        <v>114</v>
      </c>
      <c r="AY175" s="21" t="s">
        <v>146</v>
      </c>
      <c r="BE175" s="149">
        <f>IF(U175="základní",N175,0)</f>
        <v>0</v>
      </c>
      <c r="BF175" s="149">
        <f>IF(U175="snížená",N175,0)</f>
        <v>0</v>
      </c>
      <c r="BG175" s="149">
        <f>IF(U175="zákl. přenesená",N175,0)</f>
        <v>0</v>
      </c>
      <c r="BH175" s="149">
        <f>IF(U175="sníž. přenesená",N175,0)</f>
        <v>0</v>
      </c>
      <c r="BI175" s="149">
        <f>IF(U175="nulová",N175,0)</f>
        <v>0</v>
      </c>
      <c r="BJ175" s="21" t="s">
        <v>79</v>
      </c>
      <c r="BK175" s="149">
        <f>ROUND(L175*K175,2)</f>
        <v>0</v>
      </c>
      <c r="BL175" s="21" t="s">
        <v>79</v>
      </c>
      <c r="BM175" s="21" t="s">
        <v>1049</v>
      </c>
    </row>
    <row r="176" spans="2:65" s="9" customFormat="1" ht="37.35" customHeight="1">
      <c r="B176" s="129"/>
      <c r="C176" s="130"/>
      <c r="D176" s="131" t="s">
        <v>343</v>
      </c>
      <c r="E176" s="131"/>
      <c r="F176" s="131"/>
      <c r="G176" s="131"/>
      <c r="H176" s="131"/>
      <c r="I176" s="131"/>
      <c r="J176" s="131"/>
      <c r="K176" s="131"/>
      <c r="L176" s="131"/>
      <c r="M176" s="131"/>
      <c r="N176" s="256">
        <f>BK176</f>
        <v>0</v>
      </c>
      <c r="O176" s="257"/>
      <c r="P176" s="257"/>
      <c r="Q176" s="257"/>
      <c r="R176" s="132"/>
      <c r="T176" s="133"/>
      <c r="U176" s="130"/>
      <c r="V176" s="130"/>
      <c r="W176" s="134">
        <f>W177</f>
        <v>2.68</v>
      </c>
      <c r="X176" s="130"/>
      <c r="Y176" s="134">
        <f>Y177</f>
        <v>0</v>
      </c>
      <c r="Z176" s="130"/>
      <c r="AA176" s="135">
        <f>AA177</f>
        <v>0</v>
      </c>
      <c r="AR176" s="136" t="s">
        <v>114</v>
      </c>
      <c r="AT176" s="137" t="s">
        <v>70</v>
      </c>
      <c r="AU176" s="137" t="s">
        <v>71</v>
      </c>
      <c r="AY176" s="136" t="s">
        <v>146</v>
      </c>
      <c r="BK176" s="138">
        <f>BK177</f>
        <v>0</v>
      </c>
    </row>
    <row r="177" spans="2:65" s="9" customFormat="1" ht="19.899999999999999" customHeight="1">
      <c r="B177" s="129"/>
      <c r="C177" s="130"/>
      <c r="D177" s="139" t="s">
        <v>344</v>
      </c>
      <c r="E177" s="139"/>
      <c r="F177" s="139"/>
      <c r="G177" s="139"/>
      <c r="H177" s="139"/>
      <c r="I177" s="139"/>
      <c r="J177" s="139"/>
      <c r="K177" s="139"/>
      <c r="L177" s="139"/>
      <c r="M177" s="139"/>
      <c r="N177" s="230">
        <f>BK177</f>
        <v>0</v>
      </c>
      <c r="O177" s="231"/>
      <c r="P177" s="231"/>
      <c r="Q177" s="231"/>
      <c r="R177" s="132"/>
      <c r="T177" s="133"/>
      <c r="U177" s="130"/>
      <c r="V177" s="130"/>
      <c r="W177" s="134">
        <f>SUM(W178:W181)</f>
        <v>2.68</v>
      </c>
      <c r="X177" s="130"/>
      <c r="Y177" s="134">
        <f>SUM(Y178:Y181)</f>
        <v>0</v>
      </c>
      <c r="Z177" s="130"/>
      <c r="AA177" s="135">
        <f>SUM(AA178:AA181)</f>
        <v>0</v>
      </c>
      <c r="AR177" s="136" t="s">
        <v>114</v>
      </c>
      <c r="AT177" s="137" t="s">
        <v>70</v>
      </c>
      <c r="AU177" s="137" t="s">
        <v>79</v>
      </c>
      <c r="AY177" s="136" t="s">
        <v>146</v>
      </c>
      <c r="BK177" s="138">
        <f>SUM(BK178:BK181)</f>
        <v>0</v>
      </c>
    </row>
    <row r="178" spans="2:65" s="1" customFormat="1" ht="25.5" customHeight="1">
      <c r="B178" s="140"/>
      <c r="C178" s="141" t="s">
        <v>323</v>
      </c>
      <c r="D178" s="141" t="s">
        <v>147</v>
      </c>
      <c r="E178" s="142" t="s">
        <v>1050</v>
      </c>
      <c r="F178" s="222" t="s">
        <v>1051</v>
      </c>
      <c r="G178" s="222"/>
      <c r="H178" s="222"/>
      <c r="I178" s="222"/>
      <c r="J178" s="143" t="s">
        <v>185</v>
      </c>
      <c r="K178" s="144">
        <v>4</v>
      </c>
      <c r="L178" s="225"/>
      <c r="M178" s="225"/>
      <c r="N178" s="225">
        <f>ROUND(L178*K178,2)</f>
        <v>0</v>
      </c>
      <c r="O178" s="225"/>
      <c r="P178" s="225"/>
      <c r="Q178" s="225"/>
      <c r="R178" s="145"/>
      <c r="T178" s="146" t="s">
        <v>5</v>
      </c>
      <c r="U178" s="43" t="s">
        <v>36</v>
      </c>
      <c r="V178" s="147">
        <v>0.67</v>
      </c>
      <c r="W178" s="147">
        <f>V178*K178</f>
        <v>2.68</v>
      </c>
      <c r="X178" s="147">
        <v>0</v>
      </c>
      <c r="Y178" s="147">
        <f>X178*K178</f>
        <v>0</v>
      </c>
      <c r="Z178" s="147">
        <v>0</v>
      </c>
      <c r="AA178" s="148">
        <f>Z178*K178</f>
        <v>0</v>
      </c>
      <c r="AR178" s="21" t="s">
        <v>79</v>
      </c>
      <c r="AT178" s="21" t="s">
        <v>147</v>
      </c>
      <c r="AU178" s="21" t="s">
        <v>114</v>
      </c>
      <c r="AY178" s="21" t="s">
        <v>146</v>
      </c>
      <c r="BE178" s="149">
        <f>IF(U178="základní",N178,0)</f>
        <v>0</v>
      </c>
      <c r="BF178" s="149">
        <f>IF(U178="snížená",N178,0)</f>
        <v>0</v>
      </c>
      <c r="BG178" s="149">
        <f>IF(U178="zákl. přenesená",N178,0)</f>
        <v>0</v>
      </c>
      <c r="BH178" s="149">
        <f>IF(U178="sníž. přenesená",N178,0)</f>
        <v>0</v>
      </c>
      <c r="BI178" s="149">
        <f>IF(U178="nulová",N178,0)</f>
        <v>0</v>
      </c>
      <c r="BJ178" s="21" t="s">
        <v>79</v>
      </c>
      <c r="BK178" s="149">
        <f>ROUND(L178*K178,2)</f>
        <v>0</v>
      </c>
      <c r="BL178" s="21" t="s">
        <v>79</v>
      </c>
      <c r="BM178" s="21" t="s">
        <v>1052</v>
      </c>
    </row>
    <row r="179" spans="2:65" s="10" customFormat="1" ht="16.5" customHeight="1">
      <c r="B179" s="150"/>
      <c r="C179" s="151"/>
      <c r="D179" s="151"/>
      <c r="E179" s="152" t="s">
        <v>5</v>
      </c>
      <c r="F179" s="218" t="s">
        <v>1053</v>
      </c>
      <c r="G179" s="219"/>
      <c r="H179" s="219"/>
      <c r="I179" s="219"/>
      <c r="J179" s="151"/>
      <c r="K179" s="153">
        <v>4</v>
      </c>
      <c r="L179" s="151"/>
      <c r="M179" s="151"/>
      <c r="N179" s="151"/>
      <c r="O179" s="151"/>
      <c r="P179" s="151"/>
      <c r="Q179" s="151"/>
      <c r="R179" s="154"/>
      <c r="T179" s="155"/>
      <c r="U179" s="151"/>
      <c r="V179" s="151"/>
      <c r="W179" s="151"/>
      <c r="X179" s="151"/>
      <c r="Y179" s="151"/>
      <c r="Z179" s="151"/>
      <c r="AA179" s="156"/>
      <c r="AT179" s="157" t="s">
        <v>154</v>
      </c>
      <c r="AU179" s="157" t="s">
        <v>114</v>
      </c>
      <c r="AV179" s="10" t="s">
        <v>114</v>
      </c>
      <c r="AW179" s="10" t="s">
        <v>29</v>
      </c>
      <c r="AX179" s="10" t="s">
        <v>71</v>
      </c>
      <c r="AY179" s="157" t="s">
        <v>146</v>
      </c>
    </row>
    <row r="180" spans="2:65" s="11" customFormat="1" ht="16.5" customHeight="1">
      <c r="B180" s="158"/>
      <c r="C180" s="159"/>
      <c r="D180" s="159"/>
      <c r="E180" s="160" t="s">
        <v>5</v>
      </c>
      <c r="F180" s="223" t="s">
        <v>155</v>
      </c>
      <c r="G180" s="224"/>
      <c r="H180" s="224"/>
      <c r="I180" s="224"/>
      <c r="J180" s="159"/>
      <c r="K180" s="161">
        <v>4</v>
      </c>
      <c r="L180" s="159"/>
      <c r="M180" s="159"/>
      <c r="N180" s="159"/>
      <c r="O180" s="159"/>
      <c r="P180" s="159"/>
      <c r="Q180" s="159"/>
      <c r="R180" s="162"/>
      <c r="T180" s="163"/>
      <c r="U180" s="159"/>
      <c r="V180" s="159"/>
      <c r="W180" s="159"/>
      <c r="X180" s="159"/>
      <c r="Y180" s="159"/>
      <c r="Z180" s="159"/>
      <c r="AA180" s="164"/>
      <c r="AT180" s="165" t="s">
        <v>154</v>
      </c>
      <c r="AU180" s="165" t="s">
        <v>114</v>
      </c>
      <c r="AV180" s="11" t="s">
        <v>151</v>
      </c>
      <c r="AW180" s="11" t="s">
        <v>29</v>
      </c>
      <c r="AX180" s="11" t="s">
        <v>79</v>
      </c>
      <c r="AY180" s="165" t="s">
        <v>146</v>
      </c>
    </row>
    <row r="181" spans="2:65" s="1" customFormat="1" ht="25.5" customHeight="1">
      <c r="B181" s="140"/>
      <c r="C181" s="141" t="s">
        <v>327</v>
      </c>
      <c r="D181" s="141" t="s">
        <v>147</v>
      </c>
      <c r="E181" s="142" t="s">
        <v>527</v>
      </c>
      <c r="F181" s="222" t="s">
        <v>528</v>
      </c>
      <c r="G181" s="222"/>
      <c r="H181" s="222"/>
      <c r="I181" s="222"/>
      <c r="J181" s="143" t="s">
        <v>529</v>
      </c>
      <c r="K181" s="144">
        <v>1.35</v>
      </c>
      <c r="L181" s="225"/>
      <c r="M181" s="225"/>
      <c r="N181" s="225">
        <f>ROUND(L181*K181,2)</f>
        <v>0</v>
      </c>
      <c r="O181" s="225"/>
      <c r="P181" s="225"/>
      <c r="Q181" s="225"/>
      <c r="R181" s="145"/>
      <c r="T181" s="146" t="s">
        <v>5</v>
      </c>
      <c r="U181" s="170" t="s">
        <v>36</v>
      </c>
      <c r="V181" s="171">
        <v>0</v>
      </c>
      <c r="W181" s="171">
        <f>V181*K181</f>
        <v>0</v>
      </c>
      <c r="X181" s="171">
        <v>0</v>
      </c>
      <c r="Y181" s="171">
        <f>X181*K181</f>
        <v>0</v>
      </c>
      <c r="Z181" s="171">
        <v>0</v>
      </c>
      <c r="AA181" s="172">
        <f>Z181*K181</f>
        <v>0</v>
      </c>
      <c r="AR181" s="21" t="s">
        <v>79</v>
      </c>
      <c r="AT181" s="21" t="s">
        <v>147</v>
      </c>
      <c r="AU181" s="21" t="s">
        <v>114</v>
      </c>
      <c r="AY181" s="21" t="s">
        <v>146</v>
      </c>
      <c r="BE181" s="149">
        <f>IF(U181="základní",N181,0)</f>
        <v>0</v>
      </c>
      <c r="BF181" s="149">
        <f>IF(U181="snížená",N181,0)</f>
        <v>0</v>
      </c>
      <c r="BG181" s="149">
        <f>IF(U181="zákl. přenesená",N181,0)</f>
        <v>0</v>
      </c>
      <c r="BH181" s="149">
        <f>IF(U181="sníž. přenesená",N181,0)</f>
        <v>0</v>
      </c>
      <c r="BI181" s="149">
        <f>IF(U181="nulová",N181,0)</f>
        <v>0</v>
      </c>
      <c r="BJ181" s="21" t="s">
        <v>79</v>
      </c>
      <c r="BK181" s="149">
        <f>ROUND(L181*K181,2)</f>
        <v>0</v>
      </c>
      <c r="BL181" s="21" t="s">
        <v>79</v>
      </c>
      <c r="BM181" s="21" t="s">
        <v>1054</v>
      </c>
    </row>
    <row r="182" spans="2:65" s="1" customFormat="1" ht="6.95" customHeight="1">
      <c r="B182" s="58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60"/>
    </row>
  </sheetData>
  <mergeCells count="199">
    <mergeCell ref="N172:Q172"/>
    <mergeCell ref="N169:Q169"/>
    <mergeCell ref="N173:Q173"/>
    <mergeCell ref="N175:Q175"/>
    <mergeCell ref="N178:Q178"/>
    <mergeCell ref="N181:Q181"/>
    <mergeCell ref="N174:Q174"/>
    <mergeCell ref="N176:Q176"/>
    <mergeCell ref="N177:Q177"/>
    <mergeCell ref="F180:I180"/>
    <mergeCell ref="F181:I181"/>
    <mergeCell ref="L149:M149"/>
    <mergeCell ref="L148:M148"/>
    <mergeCell ref="L150:M150"/>
    <mergeCell ref="L152:M152"/>
    <mergeCell ref="L153:M153"/>
    <mergeCell ref="L156:M156"/>
    <mergeCell ref="L160:M160"/>
    <mergeCell ref="L162:M162"/>
    <mergeCell ref="L166:M166"/>
    <mergeCell ref="L169:M169"/>
    <mergeCell ref="L172:M172"/>
    <mergeCell ref="L173:M173"/>
    <mergeCell ref="L175:M175"/>
    <mergeCell ref="L178:M178"/>
    <mergeCell ref="L181:M181"/>
    <mergeCell ref="F158:I158"/>
    <mergeCell ref="F160:I160"/>
    <mergeCell ref="F162:I162"/>
    <mergeCell ref="F163:I163"/>
    <mergeCell ref="F164:I164"/>
    <mergeCell ref="F168:I168"/>
    <mergeCell ref="F166:I166"/>
    <mergeCell ref="F148:I148"/>
    <mergeCell ref="F149:I149"/>
    <mergeCell ref="F150:I150"/>
    <mergeCell ref="F152:I152"/>
    <mergeCell ref="F153:I153"/>
    <mergeCell ref="F156:I156"/>
    <mergeCell ref="F157:I157"/>
    <mergeCell ref="F178:I178"/>
    <mergeCell ref="F179:I179"/>
    <mergeCell ref="F167:I167"/>
    <mergeCell ref="F169:I169"/>
    <mergeCell ref="F170:I170"/>
    <mergeCell ref="F171:I171"/>
    <mergeCell ref="F172:I172"/>
    <mergeCell ref="F173:I173"/>
    <mergeCell ref="F175:I175"/>
    <mergeCell ref="N166:Q166"/>
    <mergeCell ref="N151:Q151"/>
    <mergeCell ref="N154:Q154"/>
    <mergeCell ref="N155:Q155"/>
    <mergeCell ref="N159:Q159"/>
    <mergeCell ref="N161:Q161"/>
    <mergeCell ref="N165:Q165"/>
    <mergeCell ref="N141:Q141"/>
    <mergeCell ref="N142:Q142"/>
    <mergeCell ref="N143:Q143"/>
    <mergeCell ref="N144:Q144"/>
    <mergeCell ref="N145:Q145"/>
    <mergeCell ref="N146:Q146"/>
    <mergeCell ref="N148:Q148"/>
    <mergeCell ref="N149:Q149"/>
    <mergeCell ref="N150:Q150"/>
    <mergeCell ref="N152:Q152"/>
    <mergeCell ref="N153:Q153"/>
    <mergeCell ref="N156:Q156"/>
    <mergeCell ref="N160:Q160"/>
    <mergeCell ref="N162:Q162"/>
    <mergeCell ref="N147:Q147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7:Q97"/>
    <mergeCell ref="N98:Q98"/>
    <mergeCell ref="N99:Q99"/>
    <mergeCell ref="N100:Q100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N121:Q121"/>
    <mergeCell ref="N122:Q122"/>
    <mergeCell ref="F123:I123"/>
    <mergeCell ref="F125:I125"/>
    <mergeCell ref="L123:M123"/>
    <mergeCell ref="N123:Q123"/>
    <mergeCell ref="F124:I124"/>
    <mergeCell ref="L124:M124"/>
    <mergeCell ref="N124:Q124"/>
    <mergeCell ref="L125:M125"/>
    <mergeCell ref="N125:Q125"/>
    <mergeCell ref="L126:M126"/>
    <mergeCell ref="N126:Q126"/>
    <mergeCell ref="L127:M127"/>
    <mergeCell ref="N127:Q127"/>
    <mergeCell ref="F126:I126"/>
    <mergeCell ref="F129:I129"/>
    <mergeCell ref="F127:I127"/>
    <mergeCell ref="L129:M129"/>
    <mergeCell ref="N129:Q129"/>
    <mergeCell ref="L130:M130"/>
    <mergeCell ref="N130:Q130"/>
    <mergeCell ref="N139:Q139"/>
    <mergeCell ref="N140:Q140"/>
    <mergeCell ref="N128:Q128"/>
    <mergeCell ref="F130:I130"/>
    <mergeCell ref="F133:I133"/>
    <mergeCell ref="F131:I131"/>
    <mergeCell ref="F132:I132"/>
    <mergeCell ref="F134:I134"/>
    <mergeCell ref="F135:I135"/>
    <mergeCell ref="F136:I136"/>
    <mergeCell ref="F137:I137"/>
    <mergeCell ref="F138:I138"/>
    <mergeCell ref="F139:I139"/>
    <mergeCell ref="F140:I140"/>
    <mergeCell ref="L131:M131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L145:M145"/>
    <mergeCell ref="L146:M146"/>
    <mergeCell ref="F141:I141"/>
    <mergeCell ref="F142:I142"/>
    <mergeCell ref="F143:I143"/>
    <mergeCell ref="F144:I144"/>
    <mergeCell ref="L132:M132"/>
    <mergeCell ref="L137:M137"/>
    <mergeCell ref="L135:M135"/>
    <mergeCell ref="L133:M133"/>
    <mergeCell ref="L134:M134"/>
    <mergeCell ref="L136:M136"/>
    <mergeCell ref="L138:M138"/>
    <mergeCell ref="L139:M139"/>
    <mergeCell ref="L140:M140"/>
    <mergeCell ref="L141:M141"/>
    <mergeCell ref="L142:M142"/>
    <mergeCell ref="L143:M143"/>
    <mergeCell ref="L144:M144"/>
    <mergeCell ref="F145:I145"/>
    <mergeCell ref="F146:I146"/>
  </mergeCells>
  <hyperlinks>
    <hyperlink ref="F1:G1" location="C2" display="1) Krycí list rozpočtu" xr:uid="{00000000-0004-0000-0700-000000000000}"/>
    <hyperlink ref="H1:K1" location="C86" display="2) Rekapitulace rozpočtu" xr:uid="{00000000-0004-0000-0700-000001000000}"/>
    <hyperlink ref="L1" location="C120" display="3) Rozpočet" xr:uid="{00000000-0004-0000-0700-000002000000}"/>
    <hyperlink ref="S1:T1" location="'Rekapitulace stavby'!C2" display="Rekapitulace stavby" xr:uid="{00000000-0004-0000-07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N217"/>
  <sheetViews>
    <sheetView showGridLines="0" workbookViewId="0">
      <pane ySplit="1" topLeftCell="A205" activePane="bottomLeft" state="frozen"/>
      <selection pane="bottomLeft" activeCell="M223" sqref="M22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4"/>
      <c r="B1" s="14"/>
      <c r="C1" s="14"/>
      <c r="D1" s="15" t="s">
        <v>1</v>
      </c>
      <c r="E1" s="14"/>
      <c r="F1" s="16" t="s">
        <v>109</v>
      </c>
      <c r="G1" s="16"/>
      <c r="H1" s="248" t="s">
        <v>110</v>
      </c>
      <c r="I1" s="248"/>
      <c r="J1" s="248"/>
      <c r="K1" s="248"/>
      <c r="L1" s="16" t="s">
        <v>111</v>
      </c>
      <c r="M1" s="14"/>
      <c r="N1" s="14"/>
      <c r="O1" s="15" t="s">
        <v>112</v>
      </c>
      <c r="P1" s="14"/>
      <c r="Q1" s="14"/>
      <c r="R1" s="14"/>
      <c r="S1" s="16" t="s">
        <v>113</v>
      </c>
      <c r="T1" s="16"/>
      <c r="U1" s="104"/>
      <c r="V1" s="104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1" t="s">
        <v>7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S2" s="215" t="s">
        <v>8</v>
      </c>
      <c r="T2" s="216"/>
      <c r="U2" s="216"/>
      <c r="V2" s="216"/>
      <c r="W2" s="216"/>
      <c r="X2" s="216"/>
      <c r="Y2" s="216"/>
      <c r="Z2" s="216"/>
      <c r="AA2" s="216"/>
      <c r="AB2" s="216"/>
      <c r="AC2" s="216"/>
      <c r="AT2" s="21" t="s">
        <v>101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00" t="s">
        <v>115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13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17</v>
      </c>
      <c r="E6" s="27"/>
      <c r="F6" s="233" t="str">
        <f>'Rekapitulace stavby'!K6</f>
        <v>Napojení nového vrtu HV 3 na úpravnu vody, Lysá nad Labem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7"/>
      <c r="R6" s="26"/>
    </row>
    <row r="7" spans="1:66" s="1" customFormat="1" ht="32.85" customHeight="1">
      <c r="B7" s="34"/>
      <c r="C7" s="35"/>
      <c r="D7" s="30" t="s">
        <v>116</v>
      </c>
      <c r="E7" s="35"/>
      <c r="F7" s="214" t="s">
        <v>1055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35"/>
      <c r="R7" s="36"/>
    </row>
    <row r="8" spans="1:66" s="1" customFormat="1" ht="14.45" customHeight="1">
      <c r="B8" s="34"/>
      <c r="C8" s="35"/>
      <c r="D8" s="31" t="s">
        <v>19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20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21</v>
      </c>
      <c r="E9" s="35"/>
      <c r="F9" s="29" t="s">
        <v>22</v>
      </c>
      <c r="G9" s="35"/>
      <c r="H9" s="35"/>
      <c r="I9" s="35"/>
      <c r="J9" s="35"/>
      <c r="K9" s="35"/>
      <c r="L9" s="35"/>
      <c r="M9" s="31" t="s">
        <v>23</v>
      </c>
      <c r="N9" s="35"/>
      <c r="O9" s="235">
        <f>'Rekapitulace stavby'!AN8</f>
        <v>43320</v>
      </c>
      <c r="P9" s="235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24</v>
      </c>
      <c r="E11" s="35"/>
      <c r="F11" s="35"/>
      <c r="G11" s="35"/>
      <c r="H11" s="35"/>
      <c r="I11" s="35"/>
      <c r="J11" s="35"/>
      <c r="K11" s="35"/>
      <c r="L11" s="35"/>
      <c r="M11" s="31" t="s">
        <v>25</v>
      </c>
      <c r="N11" s="35"/>
      <c r="O11" s="213" t="str">
        <f>IF('Rekapitulace stavby'!AN10="","",'Rekapitulace stavby'!AN10)</f>
        <v/>
      </c>
      <c r="P11" s="213"/>
      <c r="Q11" s="35"/>
      <c r="R11" s="36"/>
    </row>
    <row r="12" spans="1:66" s="1" customFormat="1" ht="18" customHeight="1">
      <c r="B12" s="34"/>
      <c r="C12" s="35"/>
      <c r="D12" s="35"/>
      <c r="E12" s="29" t="str">
        <f>IF('Rekapitulace stavby'!E11="","",'Rekapitulace stavby'!E11)</f>
        <v xml:space="preserve"> </v>
      </c>
      <c r="F12" s="35"/>
      <c r="G12" s="35"/>
      <c r="H12" s="35"/>
      <c r="I12" s="35"/>
      <c r="J12" s="35"/>
      <c r="K12" s="35"/>
      <c r="L12" s="35"/>
      <c r="M12" s="31" t="s">
        <v>26</v>
      </c>
      <c r="N12" s="35"/>
      <c r="O12" s="213" t="str">
        <f>IF('Rekapitulace stavby'!AN11="","",'Rekapitulace stavby'!AN11)</f>
        <v/>
      </c>
      <c r="P12" s="213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27</v>
      </c>
      <c r="E14" s="35"/>
      <c r="F14" s="35"/>
      <c r="G14" s="35"/>
      <c r="H14" s="35"/>
      <c r="I14" s="35"/>
      <c r="J14" s="35"/>
      <c r="K14" s="35"/>
      <c r="L14" s="35"/>
      <c r="M14" s="31" t="s">
        <v>25</v>
      </c>
      <c r="N14" s="35"/>
      <c r="O14" s="213" t="str">
        <f>IF('Rekapitulace stavby'!AN13="","",'Rekapitulace stavby'!AN13)</f>
        <v/>
      </c>
      <c r="P14" s="213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IF('Rekapitulace stavby'!E14="","",'Rekapitulace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26</v>
      </c>
      <c r="N15" s="35"/>
      <c r="O15" s="213" t="str">
        <f>IF('Rekapitulace stavby'!AN14="","",'Rekapitulace stavby'!AN14)</f>
        <v/>
      </c>
      <c r="P15" s="213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28</v>
      </c>
      <c r="E17" s="35"/>
      <c r="F17" s="35"/>
      <c r="G17" s="35"/>
      <c r="H17" s="35"/>
      <c r="I17" s="35"/>
      <c r="J17" s="35"/>
      <c r="K17" s="35"/>
      <c r="L17" s="35"/>
      <c r="M17" s="31" t="s">
        <v>25</v>
      </c>
      <c r="N17" s="35"/>
      <c r="O17" s="213" t="str">
        <f>IF('Rekapitulace stavby'!AN16="","",'Rekapitulace stavby'!AN16)</f>
        <v/>
      </c>
      <c r="P17" s="213"/>
      <c r="Q17" s="35"/>
      <c r="R17" s="36"/>
    </row>
    <row r="18" spans="2:18" s="1" customFormat="1" ht="18" customHeight="1">
      <c r="B18" s="34"/>
      <c r="C18" s="35"/>
      <c r="D18" s="35"/>
      <c r="E18" s="29" t="str">
        <f>IF('Rekapitulace stavby'!E17="","",'Rekapitulace stavby'!E17)</f>
        <v xml:space="preserve"> </v>
      </c>
      <c r="F18" s="35"/>
      <c r="G18" s="35"/>
      <c r="H18" s="35"/>
      <c r="I18" s="35"/>
      <c r="J18" s="35"/>
      <c r="K18" s="35"/>
      <c r="L18" s="35"/>
      <c r="M18" s="31" t="s">
        <v>26</v>
      </c>
      <c r="N18" s="35"/>
      <c r="O18" s="213" t="str">
        <f>IF('Rekapitulace stavby'!AN17="","",'Rekapitulace stavby'!AN17)</f>
        <v/>
      </c>
      <c r="P18" s="213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30</v>
      </c>
      <c r="E20" s="35"/>
      <c r="F20" s="35"/>
      <c r="G20" s="35"/>
      <c r="H20" s="35"/>
      <c r="I20" s="35"/>
      <c r="J20" s="35"/>
      <c r="K20" s="35"/>
      <c r="L20" s="35"/>
      <c r="M20" s="31" t="s">
        <v>25</v>
      </c>
      <c r="N20" s="35"/>
      <c r="O20" s="213" t="str">
        <f>IF('Rekapitulace stavby'!AN19="","",'Rekapitulace stavby'!AN19)</f>
        <v/>
      </c>
      <c r="P20" s="213"/>
      <c r="Q20" s="35"/>
      <c r="R20" s="36"/>
    </row>
    <row r="21" spans="2:18" s="1" customFormat="1" ht="18" customHeight="1">
      <c r="B21" s="34"/>
      <c r="C21" s="35"/>
      <c r="D21" s="35"/>
      <c r="E21" s="29" t="str">
        <f>IF('Rekapitulace stavby'!E20="","",'Rekapitulace stavby'!E20)</f>
        <v xml:space="preserve"> </v>
      </c>
      <c r="F21" s="35"/>
      <c r="G21" s="35"/>
      <c r="H21" s="35"/>
      <c r="I21" s="35"/>
      <c r="J21" s="35"/>
      <c r="K21" s="35"/>
      <c r="L21" s="35"/>
      <c r="M21" s="31" t="s">
        <v>26</v>
      </c>
      <c r="N21" s="35"/>
      <c r="O21" s="213" t="str">
        <f>IF('Rekapitulace stavby'!AN20="","",'Rekapitulace stavby'!AN20)</f>
        <v/>
      </c>
      <c r="P21" s="213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204" t="s">
        <v>5</v>
      </c>
      <c r="F24" s="204"/>
      <c r="G24" s="204"/>
      <c r="H24" s="204"/>
      <c r="I24" s="204"/>
      <c r="J24" s="204"/>
      <c r="K24" s="204"/>
      <c r="L24" s="204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5" t="s">
        <v>118</v>
      </c>
      <c r="E27" s="35"/>
      <c r="F27" s="35"/>
      <c r="G27" s="35"/>
      <c r="H27" s="35"/>
      <c r="I27" s="35"/>
      <c r="J27" s="35"/>
      <c r="K27" s="35"/>
      <c r="L27" s="35"/>
      <c r="M27" s="205">
        <f>N88</f>
        <v>0</v>
      </c>
      <c r="N27" s="205"/>
      <c r="O27" s="205"/>
      <c r="P27" s="205"/>
      <c r="Q27" s="35"/>
      <c r="R27" s="36"/>
    </row>
    <row r="28" spans="2:18" s="1" customFormat="1" ht="14.45" customHeight="1">
      <c r="B28" s="34"/>
      <c r="C28" s="35"/>
      <c r="D28" s="33" t="s">
        <v>119</v>
      </c>
      <c r="E28" s="35"/>
      <c r="F28" s="35"/>
      <c r="G28" s="35"/>
      <c r="H28" s="35"/>
      <c r="I28" s="35"/>
      <c r="J28" s="35"/>
      <c r="K28" s="35"/>
      <c r="L28" s="35"/>
      <c r="M28" s="205">
        <f>N101</f>
        <v>0</v>
      </c>
      <c r="N28" s="205"/>
      <c r="O28" s="205"/>
      <c r="P28" s="205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6" t="s">
        <v>34</v>
      </c>
      <c r="E30" s="35"/>
      <c r="F30" s="35"/>
      <c r="G30" s="35"/>
      <c r="H30" s="35"/>
      <c r="I30" s="35"/>
      <c r="J30" s="35"/>
      <c r="K30" s="35"/>
      <c r="L30" s="35"/>
      <c r="M30" s="249">
        <f>ROUND(M27+M28,2)</f>
        <v>0</v>
      </c>
      <c r="N30" s="232"/>
      <c r="O30" s="232"/>
      <c r="P30" s="232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35</v>
      </c>
      <c r="E32" s="41" t="s">
        <v>36</v>
      </c>
      <c r="F32" s="42">
        <v>0.21</v>
      </c>
      <c r="G32" s="107" t="s">
        <v>37</v>
      </c>
      <c r="H32" s="247">
        <f>ROUND((SUM(BE101:BE102)+SUM(BE120:BE216)), 2)</f>
        <v>0</v>
      </c>
      <c r="I32" s="232"/>
      <c r="J32" s="232"/>
      <c r="K32" s="35"/>
      <c r="L32" s="35"/>
      <c r="M32" s="247">
        <f>ROUND(ROUND((SUM(BE101:BE102)+SUM(BE120:BE216)), 2)*F32, 2)</f>
        <v>0</v>
      </c>
      <c r="N32" s="232"/>
      <c r="O32" s="232"/>
      <c r="P32" s="232"/>
      <c r="Q32" s="35"/>
      <c r="R32" s="36"/>
    </row>
    <row r="33" spans="2:18" s="1" customFormat="1" ht="14.45" customHeight="1">
      <c r="B33" s="34"/>
      <c r="C33" s="35"/>
      <c r="D33" s="35"/>
      <c r="E33" s="41" t="s">
        <v>38</v>
      </c>
      <c r="F33" s="42">
        <v>0.15</v>
      </c>
      <c r="G33" s="107" t="s">
        <v>37</v>
      </c>
      <c r="H33" s="247">
        <f>ROUND((SUM(BF101:BF102)+SUM(BF120:BF216)), 2)</f>
        <v>0</v>
      </c>
      <c r="I33" s="232"/>
      <c r="J33" s="232"/>
      <c r="K33" s="35"/>
      <c r="L33" s="35"/>
      <c r="M33" s="247">
        <f>ROUND(ROUND((SUM(BF101:BF102)+SUM(BF120:BF216)), 2)*F33, 2)</f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39</v>
      </c>
      <c r="F34" s="42">
        <v>0.21</v>
      </c>
      <c r="G34" s="107" t="s">
        <v>37</v>
      </c>
      <c r="H34" s="247">
        <f>ROUND((SUM(BG101:BG102)+SUM(BG120:BG216)), 2)</f>
        <v>0</v>
      </c>
      <c r="I34" s="232"/>
      <c r="J34" s="232"/>
      <c r="K34" s="35"/>
      <c r="L34" s="35"/>
      <c r="M34" s="247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40</v>
      </c>
      <c r="F35" s="42">
        <v>0.15</v>
      </c>
      <c r="G35" s="107" t="s">
        <v>37</v>
      </c>
      <c r="H35" s="247">
        <f>ROUND((SUM(BH101:BH102)+SUM(BH120:BH216)), 2)</f>
        <v>0</v>
      </c>
      <c r="I35" s="232"/>
      <c r="J35" s="232"/>
      <c r="K35" s="35"/>
      <c r="L35" s="35"/>
      <c r="M35" s="247">
        <v>0</v>
      </c>
      <c r="N35" s="232"/>
      <c r="O35" s="232"/>
      <c r="P35" s="232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41</v>
      </c>
      <c r="F36" s="42">
        <v>0</v>
      </c>
      <c r="G36" s="107" t="s">
        <v>37</v>
      </c>
      <c r="H36" s="247">
        <f>ROUND((SUM(BI101:BI102)+SUM(BI120:BI216)), 2)</f>
        <v>0</v>
      </c>
      <c r="I36" s="232"/>
      <c r="J36" s="232"/>
      <c r="K36" s="35"/>
      <c r="L36" s="35"/>
      <c r="M36" s="247">
        <v>0</v>
      </c>
      <c r="N36" s="232"/>
      <c r="O36" s="232"/>
      <c r="P36" s="232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3"/>
      <c r="D38" s="108" t="s">
        <v>42</v>
      </c>
      <c r="E38" s="74"/>
      <c r="F38" s="74"/>
      <c r="G38" s="109" t="s">
        <v>43</v>
      </c>
      <c r="H38" s="110" t="s">
        <v>44</v>
      </c>
      <c r="I38" s="74"/>
      <c r="J38" s="74"/>
      <c r="K38" s="74"/>
      <c r="L38" s="243">
        <f>SUM(M30:M36)</f>
        <v>0</v>
      </c>
      <c r="M38" s="243"/>
      <c r="N38" s="243"/>
      <c r="O38" s="243"/>
      <c r="P38" s="244"/>
      <c r="Q38" s="10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45</v>
      </c>
      <c r="E50" s="50"/>
      <c r="F50" s="50"/>
      <c r="G50" s="50"/>
      <c r="H50" s="51"/>
      <c r="I50" s="35"/>
      <c r="J50" s="49" t="s">
        <v>46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47</v>
      </c>
      <c r="E59" s="55"/>
      <c r="F59" s="55"/>
      <c r="G59" s="56" t="s">
        <v>48</v>
      </c>
      <c r="H59" s="57"/>
      <c r="I59" s="35"/>
      <c r="J59" s="54" t="s">
        <v>47</v>
      </c>
      <c r="K59" s="55"/>
      <c r="L59" s="55"/>
      <c r="M59" s="55"/>
      <c r="N59" s="56" t="s">
        <v>48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49</v>
      </c>
      <c r="E61" s="50"/>
      <c r="F61" s="50"/>
      <c r="G61" s="50"/>
      <c r="H61" s="51"/>
      <c r="I61" s="35"/>
      <c r="J61" s="49" t="s">
        <v>50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47</v>
      </c>
      <c r="E70" s="55"/>
      <c r="F70" s="55"/>
      <c r="G70" s="56" t="s">
        <v>48</v>
      </c>
      <c r="H70" s="57"/>
      <c r="I70" s="35"/>
      <c r="J70" s="54" t="s">
        <v>47</v>
      </c>
      <c r="K70" s="55"/>
      <c r="L70" s="55"/>
      <c r="M70" s="55"/>
      <c r="N70" s="56" t="s">
        <v>48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200" t="s">
        <v>120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17</v>
      </c>
      <c r="D78" s="35"/>
      <c r="E78" s="35"/>
      <c r="F78" s="233" t="str">
        <f>F6</f>
        <v>Napojení nového vrtu HV 3 na úpravnu vody, Lysá nad Labem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</row>
    <row r="79" spans="2:18" s="1" customFormat="1" ht="36.950000000000003" customHeight="1">
      <c r="B79" s="34"/>
      <c r="C79" s="68" t="s">
        <v>116</v>
      </c>
      <c r="D79" s="35"/>
      <c r="E79" s="35"/>
      <c r="F79" s="202" t="str">
        <f>F7</f>
        <v>55 - PS 05 Řídící systém ÚV L.n.L.</v>
      </c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21</v>
      </c>
      <c r="D81" s="35"/>
      <c r="E81" s="35"/>
      <c r="F81" s="29" t="str">
        <f>F9</f>
        <v xml:space="preserve"> </v>
      </c>
      <c r="G81" s="35"/>
      <c r="H81" s="35"/>
      <c r="I81" s="35"/>
      <c r="J81" s="35"/>
      <c r="K81" s="31" t="s">
        <v>23</v>
      </c>
      <c r="L81" s="35"/>
      <c r="M81" s="235">
        <f>IF(O9="","",O9)</f>
        <v>43320</v>
      </c>
      <c r="N81" s="235"/>
      <c r="O81" s="235"/>
      <c r="P81" s="235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24</v>
      </c>
      <c r="D83" s="35"/>
      <c r="E83" s="35"/>
      <c r="F83" s="29" t="str">
        <f>E12</f>
        <v xml:space="preserve"> </v>
      </c>
      <c r="G83" s="35"/>
      <c r="H83" s="35"/>
      <c r="I83" s="35"/>
      <c r="J83" s="35"/>
      <c r="K83" s="31" t="s">
        <v>28</v>
      </c>
      <c r="L83" s="35"/>
      <c r="M83" s="213" t="str">
        <f>E18</f>
        <v xml:space="preserve"> </v>
      </c>
      <c r="N83" s="213"/>
      <c r="O83" s="213"/>
      <c r="P83" s="213"/>
      <c r="Q83" s="213"/>
      <c r="R83" s="36"/>
    </row>
    <row r="84" spans="2:47" s="1" customFormat="1" ht="14.45" customHeight="1">
      <c r="B84" s="34"/>
      <c r="C84" s="31" t="s">
        <v>27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30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45" t="s">
        <v>121</v>
      </c>
      <c r="D86" s="246"/>
      <c r="E86" s="246"/>
      <c r="F86" s="246"/>
      <c r="G86" s="246"/>
      <c r="H86" s="103"/>
      <c r="I86" s="103"/>
      <c r="J86" s="103"/>
      <c r="K86" s="103"/>
      <c r="L86" s="103"/>
      <c r="M86" s="103"/>
      <c r="N86" s="245" t="s">
        <v>122</v>
      </c>
      <c r="O86" s="246"/>
      <c r="P86" s="246"/>
      <c r="Q86" s="24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1" t="s">
        <v>123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81">
        <f>N120</f>
        <v>0</v>
      </c>
      <c r="O88" s="238"/>
      <c r="P88" s="238"/>
      <c r="Q88" s="238"/>
      <c r="R88" s="36"/>
      <c r="AU88" s="21" t="s">
        <v>124</v>
      </c>
    </row>
    <row r="89" spans="2:47" s="6" customFormat="1" ht="24.95" customHeight="1">
      <c r="B89" s="112"/>
      <c r="C89" s="113"/>
      <c r="D89" s="114" t="s">
        <v>1056</v>
      </c>
      <c r="E89" s="113"/>
      <c r="F89" s="113"/>
      <c r="G89" s="113"/>
      <c r="H89" s="113"/>
      <c r="I89" s="113"/>
      <c r="J89" s="113"/>
      <c r="K89" s="113"/>
      <c r="L89" s="113"/>
      <c r="M89" s="113"/>
      <c r="N89" s="229">
        <f>N121</f>
        <v>0</v>
      </c>
      <c r="O89" s="239"/>
      <c r="P89" s="239"/>
      <c r="Q89" s="239"/>
      <c r="R89" s="115"/>
    </row>
    <row r="90" spans="2:47" s="6" customFormat="1" ht="24.95" customHeight="1">
      <c r="B90" s="112"/>
      <c r="C90" s="113"/>
      <c r="D90" s="114" t="s">
        <v>1057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29">
        <f>N131</f>
        <v>0</v>
      </c>
      <c r="O90" s="239"/>
      <c r="P90" s="239"/>
      <c r="Q90" s="239"/>
      <c r="R90" s="115"/>
    </row>
    <row r="91" spans="2:47" s="6" customFormat="1" ht="24.95" customHeight="1">
      <c r="B91" s="112"/>
      <c r="C91" s="113"/>
      <c r="D91" s="114" t="s">
        <v>1058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29">
        <f>N159</f>
        <v>0</v>
      </c>
      <c r="O91" s="239"/>
      <c r="P91" s="239"/>
      <c r="Q91" s="239"/>
      <c r="R91" s="115"/>
    </row>
    <row r="92" spans="2:47" s="6" customFormat="1" ht="24.95" customHeight="1">
      <c r="B92" s="112"/>
      <c r="C92" s="113"/>
      <c r="D92" s="114" t="s">
        <v>1059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29">
        <f>N181</f>
        <v>0</v>
      </c>
      <c r="O92" s="239"/>
      <c r="P92" s="239"/>
      <c r="Q92" s="239"/>
      <c r="R92" s="115"/>
    </row>
    <row r="93" spans="2:47" s="6" customFormat="1" ht="24.95" customHeight="1">
      <c r="B93" s="112"/>
      <c r="C93" s="113"/>
      <c r="D93" s="114" t="s">
        <v>1060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29">
        <f>N193</f>
        <v>0</v>
      </c>
      <c r="O93" s="239"/>
      <c r="P93" s="239"/>
      <c r="Q93" s="239"/>
      <c r="R93" s="115"/>
    </row>
    <row r="94" spans="2:47" s="6" customFormat="1" ht="24.95" customHeight="1">
      <c r="B94" s="112"/>
      <c r="C94" s="113"/>
      <c r="D94" s="114" t="s">
        <v>1061</v>
      </c>
      <c r="E94" s="113"/>
      <c r="F94" s="113"/>
      <c r="G94" s="113"/>
      <c r="H94" s="113"/>
      <c r="I94" s="113"/>
      <c r="J94" s="113"/>
      <c r="K94" s="113"/>
      <c r="L94" s="113"/>
      <c r="M94" s="113"/>
      <c r="N94" s="229">
        <f>N195</f>
        <v>0</v>
      </c>
      <c r="O94" s="239"/>
      <c r="P94" s="239"/>
      <c r="Q94" s="239"/>
      <c r="R94" s="115"/>
    </row>
    <row r="95" spans="2:47" s="6" customFormat="1" ht="24.95" customHeight="1">
      <c r="B95" s="112"/>
      <c r="C95" s="113"/>
      <c r="D95" s="114" t="s">
        <v>1062</v>
      </c>
      <c r="E95" s="113"/>
      <c r="F95" s="113"/>
      <c r="G95" s="113"/>
      <c r="H95" s="113"/>
      <c r="I95" s="113"/>
      <c r="J95" s="113"/>
      <c r="K95" s="113"/>
      <c r="L95" s="113"/>
      <c r="M95" s="113"/>
      <c r="N95" s="229">
        <f>N201</f>
        <v>0</v>
      </c>
      <c r="O95" s="239"/>
      <c r="P95" s="239"/>
      <c r="Q95" s="239"/>
      <c r="R95" s="115"/>
    </row>
    <row r="96" spans="2:47" s="6" customFormat="1" ht="24.95" customHeight="1">
      <c r="B96" s="112"/>
      <c r="C96" s="113"/>
      <c r="D96" s="114" t="s">
        <v>1063</v>
      </c>
      <c r="E96" s="113"/>
      <c r="F96" s="113"/>
      <c r="G96" s="113"/>
      <c r="H96" s="113"/>
      <c r="I96" s="113"/>
      <c r="J96" s="113"/>
      <c r="K96" s="113"/>
      <c r="L96" s="113"/>
      <c r="M96" s="113"/>
      <c r="N96" s="229">
        <f>N206</f>
        <v>0</v>
      </c>
      <c r="O96" s="239"/>
      <c r="P96" s="239"/>
      <c r="Q96" s="239"/>
      <c r="R96" s="115"/>
    </row>
    <row r="97" spans="2:21" s="6" customFormat="1" ht="24.95" customHeight="1">
      <c r="B97" s="112"/>
      <c r="C97" s="113"/>
      <c r="D97" s="114" t="s">
        <v>1064</v>
      </c>
      <c r="E97" s="113"/>
      <c r="F97" s="113"/>
      <c r="G97" s="113"/>
      <c r="H97" s="113"/>
      <c r="I97" s="113"/>
      <c r="J97" s="113"/>
      <c r="K97" s="113"/>
      <c r="L97" s="113"/>
      <c r="M97" s="113"/>
      <c r="N97" s="229">
        <f>N210</f>
        <v>0</v>
      </c>
      <c r="O97" s="239"/>
      <c r="P97" s="239"/>
      <c r="Q97" s="239"/>
      <c r="R97" s="115"/>
    </row>
    <row r="98" spans="2:21" s="7" customFormat="1" ht="19.899999999999999" customHeight="1">
      <c r="B98" s="116"/>
      <c r="C98" s="117"/>
      <c r="D98" s="118" t="s">
        <v>1065</v>
      </c>
      <c r="E98" s="117"/>
      <c r="F98" s="117"/>
      <c r="G98" s="117"/>
      <c r="H98" s="117"/>
      <c r="I98" s="117"/>
      <c r="J98" s="117"/>
      <c r="K98" s="117"/>
      <c r="L98" s="117"/>
      <c r="M98" s="117"/>
      <c r="N98" s="240">
        <f>N213</f>
        <v>0</v>
      </c>
      <c r="O98" s="241"/>
      <c r="P98" s="241"/>
      <c r="Q98" s="241"/>
      <c r="R98" s="119"/>
    </row>
    <row r="99" spans="2:21" s="7" customFormat="1" ht="19.899999999999999" customHeight="1">
      <c r="B99" s="116"/>
      <c r="C99" s="117"/>
      <c r="D99" s="118" t="s">
        <v>1066</v>
      </c>
      <c r="E99" s="117"/>
      <c r="F99" s="117"/>
      <c r="G99" s="117"/>
      <c r="H99" s="117"/>
      <c r="I99" s="117"/>
      <c r="J99" s="117"/>
      <c r="K99" s="117"/>
      <c r="L99" s="117"/>
      <c r="M99" s="117"/>
      <c r="N99" s="240">
        <f>N215</f>
        <v>0</v>
      </c>
      <c r="O99" s="241"/>
      <c r="P99" s="241"/>
      <c r="Q99" s="241"/>
      <c r="R99" s="119"/>
    </row>
    <row r="100" spans="2:21" s="1" customFormat="1" ht="21.75" customHeigh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21" s="1" customFormat="1" ht="29.25" customHeight="1">
      <c r="B101" s="34"/>
      <c r="C101" s="111" t="s">
        <v>131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238">
        <v>0</v>
      </c>
      <c r="O101" s="242"/>
      <c r="P101" s="242"/>
      <c r="Q101" s="242"/>
      <c r="R101" s="36"/>
      <c r="T101" s="120"/>
      <c r="U101" s="121" t="s">
        <v>35</v>
      </c>
    </row>
    <row r="102" spans="2:21" s="1" customFormat="1" ht="18" customHeight="1"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/>
    </row>
    <row r="103" spans="2:21" s="1" customFormat="1" ht="29.25" customHeight="1">
      <c r="B103" s="34"/>
      <c r="C103" s="102" t="s">
        <v>108</v>
      </c>
      <c r="D103" s="103"/>
      <c r="E103" s="103"/>
      <c r="F103" s="103"/>
      <c r="G103" s="103"/>
      <c r="H103" s="103"/>
      <c r="I103" s="103"/>
      <c r="J103" s="103"/>
      <c r="K103" s="103"/>
      <c r="L103" s="182">
        <f>ROUND(SUM(N88+N101),2)</f>
        <v>0</v>
      </c>
      <c r="M103" s="182"/>
      <c r="N103" s="182"/>
      <c r="O103" s="182"/>
      <c r="P103" s="182"/>
      <c r="Q103" s="182"/>
      <c r="R103" s="36"/>
    </row>
    <row r="104" spans="2:21" s="1" customFormat="1" ht="6.95" customHeight="1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</row>
    <row r="108" spans="2:21" s="1" customFormat="1" ht="6.95" customHeight="1"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3"/>
    </row>
    <row r="109" spans="2:21" s="1" customFormat="1" ht="36.950000000000003" customHeight="1">
      <c r="B109" s="34"/>
      <c r="C109" s="200" t="s">
        <v>132</v>
      </c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36"/>
    </row>
    <row r="110" spans="2:21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21" s="1" customFormat="1" ht="30" customHeight="1">
      <c r="B111" s="34"/>
      <c r="C111" s="31" t="s">
        <v>17</v>
      </c>
      <c r="D111" s="35"/>
      <c r="E111" s="35"/>
      <c r="F111" s="233" t="str">
        <f>F6</f>
        <v>Napojení nového vrtu HV 3 na úpravnu vody, Lysá nad Labem</v>
      </c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35"/>
      <c r="R111" s="36"/>
    </row>
    <row r="112" spans="2:21" s="1" customFormat="1" ht="36.950000000000003" customHeight="1">
      <c r="B112" s="34"/>
      <c r="C112" s="68" t="s">
        <v>116</v>
      </c>
      <c r="D112" s="35"/>
      <c r="E112" s="35"/>
      <c r="F112" s="202" t="str">
        <f>F7</f>
        <v>55 - PS 05 Řídící systém ÚV L.n.L.</v>
      </c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35"/>
      <c r="R112" s="36"/>
    </row>
    <row r="113" spans="2:65" s="1" customFormat="1" ht="6.9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8" customHeight="1">
      <c r="B114" s="34"/>
      <c r="C114" s="31" t="s">
        <v>21</v>
      </c>
      <c r="D114" s="35"/>
      <c r="E114" s="35"/>
      <c r="F114" s="29" t="str">
        <f>F9</f>
        <v xml:space="preserve"> </v>
      </c>
      <c r="G114" s="35"/>
      <c r="H114" s="35"/>
      <c r="I114" s="35"/>
      <c r="J114" s="35"/>
      <c r="K114" s="31" t="s">
        <v>23</v>
      </c>
      <c r="L114" s="35"/>
      <c r="M114" s="235">
        <f>IF(O9="","",O9)</f>
        <v>43320</v>
      </c>
      <c r="N114" s="235"/>
      <c r="O114" s="235"/>
      <c r="P114" s="235"/>
      <c r="Q114" s="35"/>
      <c r="R114" s="36"/>
    </row>
    <row r="115" spans="2:65" s="1" customFormat="1" ht="6.9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5">
      <c r="B116" s="34"/>
      <c r="C116" s="31" t="s">
        <v>24</v>
      </c>
      <c r="D116" s="35"/>
      <c r="E116" s="35"/>
      <c r="F116" s="29" t="str">
        <f>E12</f>
        <v xml:space="preserve"> </v>
      </c>
      <c r="G116" s="35"/>
      <c r="H116" s="35"/>
      <c r="I116" s="35"/>
      <c r="J116" s="35"/>
      <c r="K116" s="31" t="s">
        <v>28</v>
      </c>
      <c r="L116" s="35"/>
      <c r="M116" s="213" t="str">
        <f>E18</f>
        <v xml:space="preserve"> </v>
      </c>
      <c r="N116" s="213"/>
      <c r="O116" s="213"/>
      <c r="P116" s="213"/>
      <c r="Q116" s="213"/>
      <c r="R116" s="36"/>
    </row>
    <row r="117" spans="2:65" s="1" customFormat="1" ht="14.45" customHeight="1">
      <c r="B117" s="34"/>
      <c r="C117" s="31" t="s">
        <v>27</v>
      </c>
      <c r="D117" s="35"/>
      <c r="E117" s="35"/>
      <c r="F117" s="29" t="str">
        <f>IF(E15="","",E15)</f>
        <v xml:space="preserve"> </v>
      </c>
      <c r="G117" s="35"/>
      <c r="H117" s="35"/>
      <c r="I117" s="35"/>
      <c r="J117" s="35"/>
      <c r="K117" s="31" t="s">
        <v>30</v>
      </c>
      <c r="L117" s="35"/>
      <c r="M117" s="213" t="str">
        <f>E21</f>
        <v xml:space="preserve"> </v>
      </c>
      <c r="N117" s="213"/>
      <c r="O117" s="213"/>
      <c r="P117" s="213"/>
      <c r="Q117" s="213"/>
      <c r="R117" s="36"/>
    </row>
    <row r="118" spans="2:65" s="1" customFormat="1" ht="10.35" customHeight="1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8" customFormat="1" ht="29.25" customHeight="1">
      <c r="B119" s="122"/>
      <c r="C119" s="123" t="s">
        <v>133</v>
      </c>
      <c r="D119" s="124" t="s">
        <v>134</v>
      </c>
      <c r="E119" s="124" t="s">
        <v>53</v>
      </c>
      <c r="F119" s="236" t="s">
        <v>135</v>
      </c>
      <c r="G119" s="236"/>
      <c r="H119" s="236"/>
      <c r="I119" s="236"/>
      <c r="J119" s="124" t="s">
        <v>136</v>
      </c>
      <c r="K119" s="124" t="s">
        <v>137</v>
      </c>
      <c r="L119" s="236" t="s">
        <v>138</v>
      </c>
      <c r="M119" s="236"/>
      <c r="N119" s="236" t="s">
        <v>122</v>
      </c>
      <c r="O119" s="236"/>
      <c r="P119" s="236"/>
      <c r="Q119" s="237"/>
      <c r="R119" s="125"/>
      <c r="T119" s="75" t="s">
        <v>139</v>
      </c>
      <c r="U119" s="76" t="s">
        <v>35</v>
      </c>
      <c r="V119" s="76" t="s">
        <v>140</v>
      </c>
      <c r="W119" s="76" t="s">
        <v>141</v>
      </c>
      <c r="X119" s="76" t="s">
        <v>142</v>
      </c>
      <c r="Y119" s="76" t="s">
        <v>143</v>
      </c>
      <c r="Z119" s="76" t="s">
        <v>144</v>
      </c>
      <c r="AA119" s="77" t="s">
        <v>145</v>
      </c>
    </row>
    <row r="120" spans="2:65" s="1" customFormat="1" ht="29.25" customHeight="1">
      <c r="B120" s="34"/>
      <c r="C120" s="79" t="s">
        <v>118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226">
        <f>BK120</f>
        <v>0</v>
      </c>
      <c r="O120" s="227"/>
      <c r="P120" s="227"/>
      <c r="Q120" s="227"/>
      <c r="R120" s="36"/>
      <c r="T120" s="78"/>
      <c r="U120" s="50"/>
      <c r="V120" s="50"/>
      <c r="W120" s="126">
        <f>W121+W131+W159+W181+W193+W195+W201+W206+W210</f>
        <v>0</v>
      </c>
      <c r="X120" s="50"/>
      <c r="Y120" s="126">
        <f>Y121+Y131+Y159+Y181+Y193+Y195+Y201+Y206+Y210</f>
        <v>0</v>
      </c>
      <c r="Z120" s="50"/>
      <c r="AA120" s="127">
        <f>AA121+AA131+AA159+AA181+AA193+AA195+AA201+AA206+AA210</f>
        <v>0</v>
      </c>
      <c r="AT120" s="21" t="s">
        <v>70</v>
      </c>
      <c r="AU120" s="21" t="s">
        <v>124</v>
      </c>
      <c r="BK120" s="128">
        <f>BK121+BK131+BK159+BK181+BK193+BK195+BK201+BK206+BK210</f>
        <v>0</v>
      </c>
    </row>
    <row r="121" spans="2:65" s="9" customFormat="1" ht="37.35" customHeight="1">
      <c r="B121" s="129"/>
      <c r="C121" s="130"/>
      <c r="D121" s="131" t="s">
        <v>1056</v>
      </c>
      <c r="E121" s="131"/>
      <c r="F121" s="131"/>
      <c r="G121" s="131"/>
      <c r="H121" s="131"/>
      <c r="I121" s="131"/>
      <c r="J121" s="131"/>
      <c r="K121" s="131"/>
      <c r="L121" s="131"/>
      <c r="M121" s="131"/>
      <c r="N121" s="260">
        <f>BK121</f>
        <v>0</v>
      </c>
      <c r="O121" s="261"/>
      <c r="P121" s="261"/>
      <c r="Q121" s="261"/>
      <c r="R121" s="132"/>
      <c r="T121" s="133"/>
      <c r="U121" s="130"/>
      <c r="V121" s="130"/>
      <c r="W121" s="134">
        <f>SUM(W122:W130)</f>
        <v>0</v>
      </c>
      <c r="X121" s="130"/>
      <c r="Y121" s="134">
        <f>SUM(Y122:Y130)</f>
        <v>0</v>
      </c>
      <c r="Z121" s="130"/>
      <c r="AA121" s="135">
        <f>SUM(AA122:AA130)</f>
        <v>0</v>
      </c>
      <c r="AR121" s="136" t="s">
        <v>79</v>
      </c>
      <c r="AT121" s="137" t="s">
        <v>70</v>
      </c>
      <c r="AU121" s="137" t="s">
        <v>71</v>
      </c>
      <c r="AY121" s="136" t="s">
        <v>146</v>
      </c>
      <c r="BK121" s="138">
        <f>SUM(BK122:BK130)</f>
        <v>0</v>
      </c>
    </row>
    <row r="122" spans="2:65" s="1" customFormat="1" ht="89.25" customHeight="1">
      <c r="B122" s="140"/>
      <c r="C122" s="141" t="s">
        <v>79</v>
      </c>
      <c r="D122" s="141" t="s">
        <v>147</v>
      </c>
      <c r="E122" s="142" t="s">
        <v>1067</v>
      </c>
      <c r="F122" s="222" t="s">
        <v>1068</v>
      </c>
      <c r="G122" s="222"/>
      <c r="H122" s="222"/>
      <c r="I122" s="222"/>
      <c r="J122" s="143" t="s">
        <v>545</v>
      </c>
      <c r="K122" s="144">
        <v>1</v>
      </c>
      <c r="L122" s="225"/>
      <c r="M122" s="225"/>
      <c r="N122" s="225">
        <f t="shared" ref="N122:N130" si="0">ROUND(L122*K122,2)</f>
        <v>0</v>
      </c>
      <c r="O122" s="225"/>
      <c r="P122" s="225"/>
      <c r="Q122" s="225"/>
      <c r="R122" s="145"/>
      <c r="T122" s="146" t="s">
        <v>5</v>
      </c>
      <c r="U122" s="43" t="s">
        <v>36</v>
      </c>
      <c r="V122" s="147">
        <v>0</v>
      </c>
      <c r="W122" s="147">
        <f t="shared" ref="W122:W130" si="1">V122*K122</f>
        <v>0</v>
      </c>
      <c r="X122" s="147">
        <v>0</v>
      </c>
      <c r="Y122" s="147">
        <f t="shared" ref="Y122:Y130" si="2">X122*K122</f>
        <v>0</v>
      </c>
      <c r="Z122" s="147">
        <v>0</v>
      </c>
      <c r="AA122" s="148">
        <f t="shared" ref="AA122:AA130" si="3">Z122*K122</f>
        <v>0</v>
      </c>
      <c r="AR122" s="21" t="s">
        <v>151</v>
      </c>
      <c r="AT122" s="21" t="s">
        <v>147</v>
      </c>
      <c r="AU122" s="21" t="s">
        <v>79</v>
      </c>
      <c r="AY122" s="21" t="s">
        <v>146</v>
      </c>
      <c r="BE122" s="149">
        <f t="shared" ref="BE122:BE130" si="4">IF(U122="základní",N122,0)</f>
        <v>0</v>
      </c>
      <c r="BF122" s="149">
        <f t="shared" ref="BF122:BF130" si="5">IF(U122="snížená",N122,0)</f>
        <v>0</v>
      </c>
      <c r="BG122" s="149">
        <f t="shared" ref="BG122:BG130" si="6">IF(U122="zákl. přenesená",N122,0)</f>
        <v>0</v>
      </c>
      <c r="BH122" s="149">
        <f t="shared" ref="BH122:BH130" si="7">IF(U122="sníž. přenesená",N122,0)</f>
        <v>0</v>
      </c>
      <c r="BI122" s="149">
        <f t="shared" ref="BI122:BI130" si="8">IF(U122="nulová",N122,0)</f>
        <v>0</v>
      </c>
      <c r="BJ122" s="21" t="s">
        <v>79</v>
      </c>
      <c r="BK122" s="149">
        <f t="shared" ref="BK122:BK130" si="9">ROUND(L122*K122,2)</f>
        <v>0</v>
      </c>
      <c r="BL122" s="21" t="s">
        <v>151</v>
      </c>
      <c r="BM122" s="21" t="s">
        <v>1069</v>
      </c>
    </row>
    <row r="123" spans="2:65" s="1" customFormat="1" ht="51" customHeight="1">
      <c r="B123" s="140"/>
      <c r="C123" s="141" t="s">
        <v>114</v>
      </c>
      <c r="D123" s="141" t="s">
        <v>147</v>
      </c>
      <c r="E123" s="142" t="s">
        <v>1070</v>
      </c>
      <c r="F123" s="222" t="s">
        <v>1071</v>
      </c>
      <c r="G123" s="222"/>
      <c r="H123" s="222"/>
      <c r="I123" s="222"/>
      <c r="J123" s="143" t="s">
        <v>545</v>
      </c>
      <c r="K123" s="144">
        <v>3</v>
      </c>
      <c r="L123" s="225"/>
      <c r="M123" s="225"/>
      <c r="N123" s="225">
        <f t="shared" si="0"/>
        <v>0</v>
      </c>
      <c r="O123" s="225"/>
      <c r="P123" s="225"/>
      <c r="Q123" s="225"/>
      <c r="R123" s="145"/>
      <c r="T123" s="146" t="s">
        <v>5</v>
      </c>
      <c r="U123" s="43" t="s">
        <v>36</v>
      </c>
      <c r="V123" s="147">
        <v>0</v>
      </c>
      <c r="W123" s="147">
        <f t="shared" si="1"/>
        <v>0</v>
      </c>
      <c r="X123" s="147">
        <v>0</v>
      </c>
      <c r="Y123" s="147">
        <f t="shared" si="2"/>
        <v>0</v>
      </c>
      <c r="Z123" s="147">
        <v>0</v>
      </c>
      <c r="AA123" s="148">
        <f t="shared" si="3"/>
        <v>0</v>
      </c>
      <c r="AR123" s="21" t="s">
        <v>151</v>
      </c>
      <c r="AT123" s="21" t="s">
        <v>147</v>
      </c>
      <c r="AU123" s="21" t="s">
        <v>79</v>
      </c>
      <c r="AY123" s="21" t="s">
        <v>146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21" t="s">
        <v>79</v>
      </c>
      <c r="BK123" s="149">
        <f t="shared" si="9"/>
        <v>0</v>
      </c>
      <c r="BL123" s="21" t="s">
        <v>151</v>
      </c>
      <c r="BM123" s="21" t="s">
        <v>1072</v>
      </c>
    </row>
    <row r="124" spans="2:65" s="1" customFormat="1" ht="51" customHeight="1">
      <c r="B124" s="140"/>
      <c r="C124" s="141" t="s">
        <v>161</v>
      </c>
      <c r="D124" s="141" t="s">
        <v>147</v>
      </c>
      <c r="E124" s="142" t="s">
        <v>1073</v>
      </c>
      <c r="F124" s="222" t="s">
        <v>1074</v>
      </c>
      <c r="G124" s="222"/>
      <c r="H124" s="222"/>
      <c r="I124" s="222"/>
      <c r="J124" s="143" t="s">
        <v>545</v>
      </c>
      <c r="K124" s="144">
        <v>1</v>
      </c>
      <c r="L124" s="225"/>
      <c r="M124" s="225"/>
      <c r="N124" s="225">
        <f t="shared" si="0"/>
        <v>0</v>
      </c>
      <c r="O124" s="225"/>
      <c r="P124" s="225"/>
      <c r="Q124" s="225"/>
      <c r="R124" s="145"/>
      <c r="T124" s="146" t="s">
        <v>5</v>
      </c>
      <c r="U124" s="43" t="s">
        <v>36</v>
      </c>
      <c r="V124" s="147">
        <v>0</v>
      </c>
      <c r="W124" s="147">
        <f t="shared" si="1"/>
        <v>0</v>
      </c>
      <c r="X124" s="147">
        <v>0</v>
      </c>
      <c r="Y124" s="147">
        <f t="shared" si="2"/>
        <v>0</v>
      </c>
      <c r="Z124" s="147">
        <v>0</v>
      </c>
      <c r="AA124" s="148">
        <f t="shared" si="3"/>
        <v>0</v>
      </c>
      <c r="AR124" s="21" t="s">
        <v>151</v>
      </c>
      <c r="AT124" s="21" t="s">
        <v>147</v>
      </c>
      <c r="AU124" s="21" t="s">
        <v>79</v>
      </c>
      <c r="AY124" s="21" t="s">
        <v>146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21" t="s">
        <v>79</v>
      </c>
      <c r="BK124" s="149">
        <f t="shared" si="9"/>
        <v>0</v>
      </c>
      <c r="BL124" s="21" t="s">
        <v>151</v>
      </c>
      <c r="BM124" s="21" t="s">
        <v>1075</v>
      </c>
    </row>
    <row r="125" spans="2:65" s="1" customFormat="1" ht="25.5" customHeight="1">
      <c r="B125" s="140"/>
      <c r="C125" s="141" t="s">
        <v>151</v>
      </c>
      <c r="D125" s="141" t="s">
        <v>147</v>
      </c>
      <c r="E125" s="142" t="s">
        <v>1076</v>
      </c>
      <c r="F125" s="222" t="s">
        <v>1077</v>
      </c>
      <c r="G125" s="222"/>
      <c r="H125" s="222"/>
      <c r="I125" s="222"/>
      <c r="J125" s="143" t="s">
        <v>545</v>
      </c>
      <c r="K125" s="144">
        <v>1</v>
      </c>
      <c r="L125" s="225"/>
      <c r="M125" s="225"/>
      <c r="N125" s="225">
        <f t="shared" si="0"/>
        <v>0</v>
      </c>
      <c r="O125" s="225"/>
      <c r="P125" s="225"/>
      <c r="Q125" s="225"/>
      <c r="R125" s="145"/>
      <c r="T125" s="146" t="s">
        <v>5</v>
      </c>
      <c r="U125" s="43" t="s">
        <v>36</v>
      </c>
      <c r="V125" s="147">
        <v>0</v>
      </c>
      <c r="W125" s="147">
        <f t="shared" si="1"/>
        <v>0</v>
      </c>
      <c r="X125" s="147">
        <v>0</v>
      </c>
      <c r="Y125" s="147">
        <f t="shared" si="2"/>
        <v>0</v>
      </c>
      <c r="Z125" s="147">
        <v>0</v>
      </c>
      <c r="AA125" s="148">
        <f t="shared" si="3"/>
        <v>0</v>
      </c>
      <c r="AR125" s="21" t="s">
        <v>151</v>
      </c>
      <c r="AT125" s="21" t="s">
        <v>147</v>
      </c>
      <c r="AU125" s="21" t="s">
        <v>79</v>
      </c>
      <c r="AY125" s="21" t="s">
        <v>146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21" t="s">
        <v>79</v>
      </c>
      <c r="BK125" s="149">
        <f t="shared" si="9"/>
        <v>0</v>
      </c>
      <c r="BL125" s="21" t="s">
        <v>151</v>
      </c>
      <c r="BM125" s="21" t="s">
        <v>1078</v>
      </c>
    </row>
    <row r="126" spans="2:65" s="1" customFormat="1" ht="25.5" customHeight="1">
      <c r="B126" s="140"/>
      <c r="C126" s="141" t="s">
        <v>171</v>
      </c>
      <c r="D126" s="141" t="s">
        <v>147</v>
      </c>
      <c r="E126" s="142" t="s">
        <v>1079</v>
      </c>
      <c r="F126" s="222" t="s">
        <v>1080</v>
      </c>
      <c r="G126" s="222"/>
      <c r="H126" s="222"/>
      <c r="I126" s="222"/>
      <c r="J126" s="143" t="s">
        <v>545</v>
      </c>
      <c r="K126" s="144">
        <v>1</v>
      </c>
      <c r="L126" s="225"/>
      <c r="M126" s="225"/>
      <c r="N126" s="225">
        <f t="shared" si="0"/>
        <v>0</v>
      </c>
      <c r="O126" s="225"/>
      <c r="P126" s="225"/>
      <c r="Q126" s="225"/>
      <c r="R126" s="145"/>
      <c r="T126" s="146" t="s">
        <v>5</v>
      </c>
      <c r="U126" s="43" t="s">
        <v>36</v>
      </c>
      <c r="V126" s="147">
        <v>0</v>
      </c>
      <c r="W126" s="147">
        <f t="shared" si="1"/>
        <v>0</v>
      </c>
      <c r="X126" s="147">
        <v>0</v>
      </c>
      <c r="Y126" s="147">
        <f t="shared" si="2"/>
        <v>0</v>
      </c>
      <c r="Z126" s="147">
        <v>0</v>
      </c>
      <c r="AA126" s="148">
        <f t="shared" si="3"/>
        <v>0</v>
      </c>
      <c r="AR126" s="21" t="s">
        <v>151</v>
      </c>
      <c r="AT126" s="21" t="s">
        <v>147</v>
      </c>
      <c r="AU126" s="21" t="s">
        <v>79</v>
      </c>
      <c r="AY126" s="21" t="s">
        <v>146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21" t="s">
        <v>79</v>
      </c>
      <c r="BK126" s="149">
        <f t="shared" si="9"/>
        <v>0</v>
      </c>
      <c r="BL126" s="21" t="s">
        <v>151</v>
      </c>
      <c r="BM126" s="21" t="s">
        <v>1081</v>
      </c>
    </row>
    <row r="127" spans="2:65" s="1" customFormat="1" ht="89.25" customHeight="1">
      <c r="B127" s="140"/>
      <c r="C127" s="141" t="s">
        <v>177</v>
      </c>
      <c r="D127" s="141" t="s">
        <v>147</v>
      </c>
      <c r="E127" s="142" t="s">
        <v>1082</v>
      </c>
      <c r="F127" s="222" t="s">
        <v>1083</v>
      </c>
      <c r="G127" s="222"/>
      <c r="H127" s="222"/>
      <c r="I127" s="222"/>
      <c r="J127" s="143" t="s">
        <v>545</v>
      </c>
      <c r="K127" s="144">
        <v>1</v>
      </c>
      <c r="L127" s="225"/>
      <c r="M127" s="225"/>
      <c r="N127" s="225">
        <f t="shared" si="0"/>
        <v>0</v>
      </c>
      <c r="O127" s="225"/>
      <c r="P127" s="225"/>
      <c r="Q127" s="225"/>
      <c r="R127" s="145"/>
      <c r="T127" s="146" t="s">
        <v>5</v>
      </c>
      <c r="U127" s="43" t="s">
        <v>36</v>
      </c>
      <c r="V127" s="147">
        <v>0</v>
      </c>
      <c r="W127" s="147">
        <f t="shared" si="1"/>
        <v>0</v>
      </c>
      <c r="X127" s="147">
        <v>0</v>
      </c>
      <c r="Y127" s="147">
        <f t="shared" si="2"/>
        <v>0</v>
      </c>
      <c r="Z127" s="147">
        <v>0</v>
      </c>
      <c r="AA127" s="148">
        <f t="shared" si="3"/>
        <v>0</v>
      </c>
      <c r="AR127" s="21" t="s">
        <v>151</v>
      </c>
      <c r="AT127" s="21" t="s">
        <v>147</v>
      </c>
      <c r="AU127" s="21" t="s">
        <v>79</v>
      </c>
      <c r="AY127" s="21" t="s">
        <v>146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21" t="s">
        <v>79</v>
      </c>
      <c r="BK127" s="149">
        <f t="shared" si="9"/>
        <v>0</v>
      </c>
      <c r="BL127" s="21" t="s">
        <v>151</v>
      </c>
      <c r="BM127" s="21" t="s">
        <v>1084</v>
      </c>
    </row>
    <row r="128" spans="2:65" s="1" customFormat="1" ht="25.5" customHeight="1">
      <c r="B128" s="140"/>
      <c r="C128" s="141" t="s">
        <v>182</v>
      </c>
      <c r="D128" s="141" t="s">
        <v>147</v>
      </c>
      <c r="E128" s="142" t="s">
        <v>1085</v>
      </c>
      <c r="F128" s="222" t="s">
        <v>1086</v>
      </c>
      <c r="G128" s="222"/>
      <c r="H128" s="222"/>
      <c r="I128" s="222"/>
      <c r="J128" s="143" t="s">
        <v>545</v>
      </c>
      <c r="K128" s="144">
        <v>1</v>
      </c>
      <c r="L128" s="225"/>
      <c r="M128" s="225"/>
      <c r="N128" s="225">
        <f t="shared" si="0"/>
        <v>0</v>
      </c>
      <c r="O128" s="225"/>
      <c r="P128" s="225"/>
      <c r="Q128" s="225"/>
      <c r="R128" s="145"/>
      <c r="T128" s="146" t="s">
        <v>5</v>
      </c>
      <c r="U128" s="43" t="s">
        <v>36</v>
      </c>
      <c r="V128" s="147">
        <v>0</v>
      </c>
      <c r="W128" s="147">
        <f t="shared" si="1"/>
        <v>0</v>
      </c>
      <c r="X128" s="147">
        <v>0</v>
      </c>
      <c r="Y128" s="147">
        <f t="shared" si="2"/>
        <v>0</v>
      </c>
      <c r="Z128" s="147">
        <v>0</v>
      </c>
      <c r="AA128" s="148">
        <f t="shared" si="3"/>
        <v>0</v>
      </c>
      <c r="AR128" s="21" t="s">
        <v>151</v>
      </c>
      <c r="AT128" s="21" t="s">
        <v>147</v>
      </c>
      <c r="AU128" s="21" t="s">
        <v>79</v>
      </c>
      <c r="AY128" s="21" t="s">
        <v>146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21" t="s">
        <v>79</v>
      </c>
      <c r="BK128" s="149">
        <f t="shared" si="9"/>
        <v>0</v>
      </c>
      <c r="BL128" s="21" t="s">
        <v>151</v>
      </c>
      <c r="BM128" s="21" t="s">
        <v>1087</v>
      </c>
    </row>
    <row r="129" spans="2:65" s="1" customFormat="1" ht="38.25" customHeight="1">
      <c r="B129" s="140"/>
      <c r="C129" s="141" t="s">
        <v>188</v>
      </c>
      <c r="D129" s="141" t="s">
        <v>147</v>
      </c>
      <c r="E129" s="142" t="s">
        <v>1088</v>
      </c>
      <c r="F129" s="222" t="s">
        <v>1089</v>
      </c>
      <c r="G129" s="222"/>
      <c r="H129" s="222"/>
      <c r="I129" s="222"/>
      <c r="J129" s="143" t="s">
        <v>545</v>
      </c>
      <c r="K129" s="144">
        <v>1</v>
      </c>
      <c r="L129" s="225"/>
      <c r="M129" s="225"/>
      <c r="N129" s="225">
        <f t="shared" si="0"/>
        <v>0</v>
      </c>
      <c r="O129" s="225"/>
      <c r="P129" s="225"/>
      <c r="Q129" s="225"/>
      <c r="R129" s="145"/>
      <c r="T129" s="146" t="s">
        <v>5</v>
      </c>
      <c r="U129" s="43" t="s">
        <v>36</v>
      </c>
      <c r="V129" s="147">
        <v>0</v>
      </c>
      <c r="W129" s="147">
        <f t="shared" si="1"/>
        <v>0</v>
      </c>
      <c r="X129" s="147">
        <v>0</v>
      </c>
      <c r="Y129" s="147">
        <f t="shared" si="2"/>
        <v>0</v>
      </c>
      <c r="Z129" s="147">
        <v>0</v>
      </c>
      <c r="AA129" s="148">
        <f t="shared" si="3"/>
        <v>0</v>
      </c>
      <c r="AR129" s="21" t="s">
        <v>151</v>
      </c>
      <c r="AT129" s="21" t="s">
        <v>147</v>
      </c>
      <c r="AU129" s="21" t="s">
        <v>79</v>
      </c>
      <c r="AY129" s="21" t="s">
        <v>146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21" t="s">
        <v>79</v>
      </c>
      <c r="BK129" s="149">
        <f t="shared" si="9"/>
        <v>0</v>
      </c>
      <c r="BL129" s="21" t="s">
        <v>151</v>
      </c>
      <c r="BM129" s="21" t="s">
        <v>1090</v>
      </c>
    </row>
    <row r="130" spans="2:65" s="1" customFormat="1" ht="16.5" customHeight="1">
      <c r="B130" s="140"/>
      <c r="C130" s="141" t="s">
        <v>192</v>
      </c>
      <c r="D130" s="141" t="s">
        <v>147</v>
      </c>
      <c r="E130" s="142" t="s">
        <v>1091</v>
      </c>
      <c r="F130" s="222" t="s">
        <v>1092</v>
      </c>
      <c r="G130" s="222"/>
      <c r="H130" s="222"/>
      <c r="I130" s="222"/>
      <c r="J130" s="143" t="s">
        <v>545</v>
      </c>
      <c r="K130" s="144">
        <v>2</v>
      </c>
      <c r="L130" s="225"/>
      <c r="M130" s="225"/>
      <c r="N130" s="225">
        <f t="shared" si="0"/>
        <v>0</v>
      </c>
      <c r="O130" s="225"/>
      <c r="P130" s="225"/>
      <c r="Q130" s="225"/>
      <c r="R130" s="145"/>
      <c r="T130" s="146" t="s">
        <v>5</v>
      </c>
      <c r="U130" s="43" t="s">
        <v>36</v>
      </c>
      <c r="V130" s="147">
        <v>0</v>
      </c>
      <c r="W130" s="147">
        <f t="shared" si="1"/>
        <v>0</v>
      </c>
      <c r="X130" s="147">
        <v>0</v>
      </c>
      <c r="Y130" s="147">
        <f t="shared" si="2"/>
        <v>0</v>
      </c>
      <c r="Z130" s="147">
        <v>0</v>
      </c>
      <c r="AA130" s="148">
        <f t="shared" si="3"/>
        <v>0</v>
      </c>
      <c r="AR130" s="21" t="s">
        <v>151</v>
      </c>
      <c r="AT130" s="21" t="s">
        <v>147</v>
      </c>
      <c r="AU130" s="21" t="s">
        <v>79</v>
      </c>
      <c r="AY130" s="21" t="s">
        <v>146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21" t="s">
        <v>79</v>
      </c>
      <c r="BK130" s="149">
        <f t="shared" si="9"/>
        <v>0</v>
      </c>
      <c r="BL130" s="21" t="s">
        <v>151</v>
      </c>
      <c r="BM130" s="21" t="s">
        <v>1093</v>
      </c>
    </row>
    <row r="131" spans="2:65" s="9" customFormat="1" ht="37.35" customHeight="1">
      <c r="B131" s="129"/>
      <c r="C131" s="130"/>
      <c r="D131" s="131" t="s">
        <v>1057</v>
      </c>
      <c r="E131" s="131"/>
      <c r="F131" s="131"/>
      <c r="G131" s="131"/>
      <c r="H131" s="131"/>
      <c r="I131" s="131"/>
      <c r="J131" s="131"/>
      <c r="K131" s="131"/>
      <c r="L131" s="131"/>
      <c r="M131" s="131"/>
      <c r="N131" s="258">
        <f>BK131</f>
        <v>0</v>
      </c>
      <c r="O131" s="259"/>
      <c r="P131" s="259"/>
      <c r="Q131" s="259"/>
      <c r="R131" s="132"/>
      <c r="T131" s="133"/>
      <c r="U131" s="130"/>
      <c r="V131" s="130"/>
      <c r="W131" s="134">
        <f>SUM(W132:W158)</f>
        <v>0</v>
      </c>
      <c r="X131" s="130"/>
      <c r="Y131" s="134">
        <f>SUM(Y132:Y158)</f>
        <v>0</v>
      </c>
      <c r="Z131" s="130"/>
      <c r="AA131" s="135">
        <f>SUM(AA132:AA158)</f>
        <v>0</v>
      </c>
      <c r="AR131" s="136" t="s">
        <v>79</v>
      </c>
      <c r="AT131" s="137" t="s">
        <v>70</v>
      </c>
      <c r="AU131" s="137" t="s">
        <v>71</v>
      </c>
      <c r="AY131" s="136" t="s">
        <v>146</v>
      </c>
      <c r="BK131" s="138">
        <f>SUM(BK132:BK158)</f>
        <v>0</v>
      </c>
    </row>
    <row r="132" spans="2:65" s="1" customFormat="1" ht="25.5" customHeight="1">
      <c r="B132" s="140"/>
      <c r="C132" s="141" t="s">
        <v>197</v>
      </c>
      <c r="D132" s="141" t="s">
        <v>147</v>
      </c>
      <c r="E132" s="142" t="s">
        <v>1094</v>
      </c>
      <c r="F132" s="222" t="s">
        <v>1095</v>
      </c>
      <c r="G132" s="222"/>
      <c r="H132" s="222"/>
      <c r="I132" s="222"/>
      <c r="J132" s="143" t="s">
        <v>545</v>
      </c>
      <c r="K132" s="144">
        <v>12</v>
      </c>
      <c r="L132" s="225"/>
      <c r="M132" s="225"/>
      <c r="N132" s="225">
        <f t="shared" ref="N132:N158" si="10">ROUND(L132*K132,2)</f>
        <v>0</v>
      </c>
      <c r="O132" s="225"/>
      <c r="P132" s="225"/>
      <c r="Q132" s="225"/>
      <c r="R132" s="145"/>
      <c r="T132" s="146" t="s">
        <v>5</v>
      </c>
      <c r="U132" s="43" t="s">
        <v>36</v>
      </c>
      <c r="V132" s="147">
        <v>0</v>
      </c>
      <c r="W132" s="147">
        <f t="shared" ref="W132:W158" si="11">V132*K132</f>
        <v>0</v>
      </c>
      <c r="X132" s="147">
        <v>0</v>
      </c>
      <c r="Y132" s="147">
        <f t="shared" ref="Y132:Y158" si="12">X132*K132</f>
        <v>0</v>
      </c>
      <c r="Z132" s="147">
        <v>0</v>
      </c>
      <c r="AA132" s="148">
        <f t="shared" ref="AA132:AA158" si="13">Z132*K132</f>
        <v>0</v>
      </c>
      <c r="AR132" s="21" t="s">
        <v>151</v>
      </c>
      <c r="AT132" s="21" t="s">
        <v>147</v>
      </c>
      <c r="AU132" s="21" t="s">
        <v>79</v>
      </c>
      <c r="AY132" s="21" t="s">
        <v>146</v>
      </c>
      <c r="BE132" s="149">
        <f t="shared" ref="BE132:BE158" si="14">IF(U132="základní",N132,0)</f>
        <v>0</v>
      </c>
      <c r="BF132" s="149">
        <f t="shared" ref="BF132:BF158" si="15">IF(U132="snížená",N132,0)</f>
        <v>0</v>
      </c>
      <c r="BG132" s="149">
        <f t="shared" ref="BG132:BG158" si="16">IF(U132="zákl. přenesená",N132,0)</f>
        <v>0</v>
      </c>
      <c r="BH132" s="149">
        <f t="shared" ref="BH132:BH158" si="17">IF(U132="sníž. přenesená",N132,0)</f>
        <v>0</v>
      </c>
      <c r="BI132" s="149">
        <f t="shared" ref="BI132:BI158" si="18">IF(U132="nulová",N132,0)</f>
        <v>0</v>
      </c>
      <c r="BJ132" s="21" t="s">
        <v>79</v>
      </c>
      <c r="BK132" s="149">
        <f t="shared" ref="BK132:BK158" si="19">ROUND(L132*K132,2)</f>
        <v>0</v>
      </c>
      <c r="BL132" s="21" t="s">
        <v>151</v>
      </c>
      <c r="BM132" s="21" t="s">
        <v>1096</v>
      </c>
    </row>
    <row r="133" spans="2:65" s="1" customFormat="1" ht="25.5" customHeight="1">
      <c r="B133" s="140"/>
      <c r="C133" s="141" t="s">
        <v>202</v>
      </c>
      <c r="D133" s="141" t="s">
        <v>147</v>
      </c>
      <c r="E133" s="142" t="s">
        <v>1097</v>
      </c>
      <c r="F133" s="222" t="s">
        <v>1098</v>
      </c>
      <c r="G133" s="222"/>
      <c r="H133" s="222"/>
      <c r="I133" s="222"/>
      <c r="J133" s="143" t="s">
        <v>545</v>
      </c>
      <c r="K133" s="144">
        <v>6</v>
      </c>
      <c r="L133" s="225"/>
      <c r="M133" s="225"/>
      <c r="N133" s="225">
        <f t="shared" si="10"/>
        <v>0</v>
      </c>
      <c r="O133" s="225"/>
      <c r="P133" s="225"/>
      <c r="Q133" s="225"/>
      <c r="R133" s="145"/>
      <c r="T133" s="146" t="s">
        <v>5</v>
      </c>
      <c r="U133" s="43" t="s">
        <v>36</v>
      </c>
      <c r="V133" s="147">
        <v>0</v>
      </c>
      <c r="W133" s="147">
        <f t="shared" si="11"/>
        <v>0</v>
      </c>
      <c r="X133" s="147">
        <v>0</v>
      </c>
      <c r="Y133" s="147">
        <f t="shared" si="12"/>
        <v>0</v>
      </c>
      <c r="Z133" s="147">
        <v>0</v>
      </c>
      <c r="AA133" s="148">
        <f t="shared" si="13"/>
        <v>0</v>
      </c>
      <c r="AR133" s="21" t="s">
        <v>151</v>
      </c>
      <c r="AT133" s="21" t="s">
        <v>147</v>
      </c>
      <c r="AU133" s="21" t="s">
        <v>79</v>
      </c>
      <c r="AY133" s="21" t="s">
        <v>146</v>
      </c>
      <c r="BE133" s="149">
        <f t="shared" si="14"/>
        <v>0</v>
      </c>
      <c r="BF133" s="149">
        <f t="shared" si="15"/>
        <v>0</v>
      </c>
      <c r="BG133" s="149">
        <f t="shared" si="16"/>
        <v>0</v>
      </c>
      <c r="BH133" s="149">
        <f t="shared" si="17"/>
        <v>0</v>
      </c>
      <c r="BI133" s="149">
        <f t="shared" si="18"/>
        <v>0</v>
      </c>
      <c r="BJ133" s="21" t="s">
        <v>79</v>
      </c>
      <c r="BK133" s="149">
        <f t="shared" si="19"/>
        <v>0</v>
      </c>
      <c r="BL133" s="21" t="s">
        <v>151</v>
      </c>
      <c r="BM133" s="21" t="s">
        <v>1099</v>
      </c>
    </row>
    <row r="134" spans="2:65" s="1" customFormat="1" ht="51" customHeight="1">
      <c r="B134" s="140"/>
      <c r="C134" s="141" t="s">
        <v>209</v>
      </c>
      <c r="D134" s="141" t="s">
        <v>147</v>
      </c>
      <c r="E134" s="142" t="s">
        <v>1100</v>
      </c>
      <c r="F134" s="222" t="s">
        <v>1101</v>
      </c>
      <c r="G134" s="222"/>
      <c r="H134" s="222"/>
      <c r="I134" s="222"/>
      <c r="J134" s="143" t="s">
        <v>545</v>
      </c>
      <c r="K134" s="144">
        <v>12</v>
      </c>
      <c r="L134" s="225"/>
      <c r="M134" s="225"/>
      <c r="N134" s="225">
        <f t="shared" si="10"/>
        <v>0</v>
      </c>
      <c r="O134" s="225"/>
      <c r="P134" s="225"/>
      <c r="Q134" s="225"/>
      <c r="R134" s="145"/>
      <c r="T134" s="146" t="s">
        <v>5</v>
      </c>
      <c r="U134" s="43" t="s">
        <v>36</v>
      </c>
      <c r="V134" s="147">
        <v>0</v>
      </c>
      <c r="W134" s="147">
        <f t="shared" si="11"/>
        <v>0</v>
      </c>
      <c r="X134" s="147">
        <v>0</v>
      </c>
      <c r="Y134" s="147">
        <f t="shared" si="12"/>
        <v>0</v>
      </c>
      <c r="Z134" s="147">
        <v>0</v>
      </c>
      <c r="AA134" s="148">
        <f t="shared" si="13"/>
        <v>0</v>
      </c>
      <c r="AR134" s="21" t="s">
        <v>151</v>
      </c>
      <c r="AT134" s="21" t="s">
        <v>147</v>
      </c>
      <c r="AU134" s="21" t="s">
        <v>79</v>
      </c>
      <c r="AY134" s="21" t="s">
        <v>146</v>
      </c>
      <c r="BE134" s="149">
        <f t="shared" si="14"/>
        <v>0</v>
      </c>
      <c r="BF134" s="149">
        <f t="shared" si="15"/>
        <v>0</v>
      </c>
      <c r="BG134" s="149">
        <f t="shared" si="16"/>
        <v>0</v>
      </c>
      <c r="BH134" s="149">
        <f t="shared" si="17"/>
        <v>0</v>
      </c>
      <c r="BI134" s="149">
        <f t="shared" si="18"/>
        <v>0</v>
      </c>
      <c r="BJ134" s="21" t="s">
        <v>79</v>
      </c>
      <c r="BK134" s="149">
        <f t="shared" si="19"/>
        <v>0</v>
      </c>
      <c r="BL134" s="21" t="s">
        <v>151</v>
      </c>
      <c r="BM134" s="21" t="s">
        <v>1102</v>
      </c>
    </row>
    <row r="135" spans="2:65" s="1" customFormat="1" ht="38.25" customHeight="1">
      <c r="B135" s="140"/>
      <c r="C135" s="141" t="s">
        <v>214</v>
      </c>
      <c r="D135" s="141" t="s">
        <v>147</v>
      </c>
      <c r="E135" s="142" t="s">
        <v>1103</v>
      </c>
      <c r="F135" s="222" t="s">
        <v>1104</v>
      </c>
      <c r="G135" s="222"/>
      <c r="H135" s="222"/>
      <c r="I135" s="222"/>
      <c r="J135" s="143" t="s">
        <v>545</v>
      </c>
      <c r="K135" s="144">
        <v>18</v>
      </c>
      <c r="L135" s="225"/>
      <c r="M135" s="225"/>
      <c r="N135" s="225">
        <f t="shared" si="10"/>
        <v>0</v>
      </c>
      <c r="O135" s="225"/>
      <c r="P135" s="225"/>
      <c r="Q135" s="225"/>
      <c r="R135" s="145"/>
      <c r="T135" s="146" t="s">
        <v>5</v>
      </c>
      <c r="U135" s="43" t="s">
        <v>36</v>
      </c>
      <c r="V135" s="147">
        <v>0</v>
      </c>
      <c r="W135" s="147">
        <f t="shared" si="11"/>
        <v>0</v>
      </c>
      <c r="X135" s="147">
        <v>0</v>
      </c>
      <c r="Y135" s="147">
        <f t="shared" si="12"/>
        <v>0</v>
      </c>
      <c r="Z135" s="147">
        <v>0</v>
      </c>
      <c r="AA135" s="148">
        <f t="shared" si="13"/>
        <v>0</v>
      </c>
      <c r="AR135" s="21" t="s">
        <v>151</v>
      </c>
      <c r="AT135" s="21" t="s">
        <v>147</v>
      </c>
      <c r="AU135" s="21" t="s">
        <v>79</v>
      </c>
      <c r="AY135" s="21" t="s">
        <v>146</v>
      </c>
      <c r="BE135" s="149">
        <f t="shared" si="14"/>
        <v>0</v>
      </c>
      <c r="BF135" s="149">
        <f t="shared" si="15"/>
        <v>0</v>
      </c>
      <c r="BG135" s="149">
        <f t="shared" si="16"/>
        <v>0</v>
      </c>
      <c r="BH135" s="149">
        <f t="shared" si="17"/>
        <v>0</v>
      </c>
      <c r="BI135" s="149">
        <f t="shared" si="18"/>
        <v>0</v>
      </c>
      <c r="BJ135" s="21" t="s">
        <v>79</v>
      </c>
      <c r="BK135" s="149">
        <f t="shared" si="19"/>
        <v>0</v>
      </c>
      <c r="BL135" s="21" t="s">
        <v>151</v>
      </c>
      <c r="BM135" s="21" t="s">
        <v>1105</v>
      </c>
    </row>
    <row r="136" spans="2:65" s="1" customFormat="1" ht="16.5" customHeight="1">
      <c r="B136" s="140"/>
      <c r="C136" s="141" t="s">
        <v>220</v>
      </c>
      <c r="D136" s="141" t="s">
        <v>147</v>
      </c>
      <c r="E136" s="142" t="s">
        <v>1106</v>
      </c>
      <c r="F136" s="222" t="s">
        <v>1107</v>
      </c>
      <c r="G136" s="222"/>
      <c r="H136" s="222"/>
      <c r="I136" s="222"/>
      <c r="J136" s="143" t="s">
        <v>545</v>
      </c>
      <c r="K136" s="144">
        <v>18</v>
      </c>
      <c r="L136" s="225"/>
      <c r="M136" s="225"/>
      <c r="N136" s="225">
        <f t="shared" si="10"/>
        <v>0</v>
      </c>
      <c r="O136" s="225"/>
      <c r="P136" s="225"/>
      <c r="Q136" s="225"/>
      <c r="R136" s="145"/>
      <c r="T136" s="146" t="s">
        <v>5</v>
      </c>
      <c r="U136" s="43" t="s">
        <v>36</v>
      </c>
      <c r="V136" s="147">
        <v>0</v>
      </c>
      <c r="W136" s="147">
        <f t="shared" si="11"/>
        <v>0</v>
      </c>
      <c r="X136" s="147">
        <v>0</v>
      </c>
      <c r="Y136" s="147">
        <f t="shared" si="12"/>
        <v>0</v>
      </c>
      <c r="Z136" s="147">
        <v>0</v>
      </c>
      <c r="AA136" s="148">
        <f t="shared" si="13"/>
        <v>0</v>
      </c>
      <c r="AR136" s="21" t="s">
        <v>151</v>
      </c>
      <c r="AT136" s="21" t="s">
        <v>147</v>
      </c>
      <c r="AU136" s="21" t="s">
        <v>79</v>
      </c>
      <c r="AY136" s="21" t="s">
        <v>146</v>
      </c>
      <c r="BE136" s="149">
        <f t="shared" si="14"/>
        <v>0</v>
      </c>
      <c r="BF136" s="149">
        <f t="shared" si="15"/>
        <v>0</v>
      </c>
      <c r="BG136" s="149">
        <f t="shared" si="16"/>
        <v>0</v>
      </c>
      <c r="BH136" s="149">
        <f t="shared" si="17"/>
        <v>0</v>
      </c>
      <c r="BI136" s="149">
        <f t="shared" si="18"/>
        <v>0</v>
      </c>
      <c r="BJ136" s="21" t="s">
        <v>79</v>
      </c>
      <c r="BK136" s="149">
        <f t="shared" si="19"/>
        <v>0</v>
      </c>
      <c r="BL136" s="21" t="s">
        <v>151</v>
      </c>
      <c r="BM136" s="21" t="s">
        <v>1108</v>
      </c>
    </row>
    <row r="137" spans="2:65" s="1" customFormat="1" ht="38.25" customHeight="1">
      <c r="B137" s="140"/>
      <c r="C137" s="141" t="s">
        <v>11</v>
      </c>
      <c r="D137" s="141" t="s">
        <v>147</v>
      </c>
      <c r="E137" s="142" t="s">
        <v>1109</v>
      </c>
      <c r="F137" s="222" t="s">
        <v>1110</v>
      </c>
      <c r="G137" s="222"/>
      <c r="H137" s="222"/>
      <c r="I137" s="222"/>
      <c r="J137" s="143" t="s">
        <v>545</v>
      </c>
      <c r="K137" s="144">
        <v>2</v>
      </c>
      <c r="L137" s="225"/>
      <c r="M137" s="225"/>
      <c r="N137" s="225">
        <f t="shared" si="10"/>
        <v>0</v>
      </c>
      <c r="O137" s="225"/>
      <c r="P137" s="225"/>
      <c r="Q137" s="225"/>
      <c r="R137" s="145"/>
      <c r="T137" s="146" t="s">
        <v>5</v>
      </c>
      <c r="U137" s="43" t="s">
        <v>36</v>
      </c>
      <c r="V137" s="147">
        <v>0</v>
      </c>
      <c r="W137" s="147">
        <f t="shared" si="11"/>
        <v>0</v>
      </c>
      <c r="X137" s="147">
        <v>0</v>
      </c>
      <c r="Y137" s="147">
        <f t="shared" si="12"/>
        <v>0</v>
      </c>
      <c r="Z137" s="147">
        <v>0</v>
      </c>
      <c r="AA137" s="148">
        <f t="shared" si="13"/>
        <v>0</v>
      </c>
      <c r="AR137" s="21" t="s">
        <v>151</v>
      </c>
      <c r="AT137" s="21" t="s">
        <v>147</v>
      </c>
      <c r="AU137" s="21" t="s">
        <v>79</v>
      </c>
      <c r="AY137" s="21" t="s">
        <v>146</v>
      </c>
      <c r="BE137" s="149">
        <f t="shared" si="14"/>
        <v>0</v>
      </c>
      <c r="BF137" s="149">
        <f t="shared" si="15"/>
        <v>0</v>
      </c>
      <c r="BG137" s="149">
        <f t="shared" si="16"/>
        <v>0</v>
      </c>
      <c r="BH137" s="149">
        <f t="shared" si="17"/>
        <v>0</v>
      </c>
      <c r="BI137" s="149">
        <f t="shared" si="18"/>
        <v>0</v>
      </c>
      <c r="BJ137" s="21" t="s">
        <v>79</v>
      </c>
      <c r="BK137" s="149">
        <f t="shared" si="19"/>
        <v>0</v>
      </c>
      <c r="BL137" s="21" t="s">
        <v>151</v>
      </c>
      <c r="BM137" s="21" t="s">
        <v>1111</v>
      </c>
    </row>
    <row r="138" spans="2:65" s="1" customFormat="1" ht="63.75" customHeight="1">
      <c r="B138" s="140"/>
      <c r="C138" s="141" t="s">
        <v>229</v>
      </c>
      <c r="D138" s="141" t="s">
        <v>147</v>
      </c>
      <c r="E138" s="142" t="s">
        <v>1112</v>
      </c>
      <c r="F138" s="222" t="s">
        <v>1113</v>
      </c>
      <c r="G138" s="222"/>
      <c r="H138" s="222"/>
      <c r="I138" s="222"/>
      <c r="J138" s="143" t="s">
        <v>545</v>
      </c>
      <c r="K138" s="144">
        <v>1</v>
      </c>
      <c r="L138" s="225"/>
      <c r="M138" s="225"/>
      <c r="N138" s="225">
        <f t="shared" si="10"/>
        <v>0</v>
      </c>
      <c r="O138" s="225"/>
      <c r="P138" s="225"/>
      <c r="Q138" s="225"/>
      <c r="R138" s="145"/>
      <c r="T138" s="146" t="s">
        <v>5</v>
      </c>
      <c r="U138" s="43" t="s">
        <v>36</v>
      </c>
      <c r="V138" s="147">
        <v>0</v>
      </c>
      <c r="W138" s="147">
        <f t="shared" si="11"/>
        <v>0</v>
      </c>
      <c r="X138" s="147">
        <v>0</v>
      </c>
      <c r="Y138" s="147">
        <f t="shared" si="12"/>
        <v>0</v>
      </c>
      <c r="Z138" s="147">
        <v>0</v>
      </c>
      <c r="AA138" s="148">
        <f t="shared" si="13"/>
        <v>0</v>
      </c>
      <c r="AR138" s="21" t="s">
        <v>151</v>
      </c>
      <c r="AT138" s="21" t="s">
        <v>147</v>
      </c>
      <c r="AU138" s="21" t="s">
        <v>79</v>
      </c>
      <c r="AY138" s="21" t="s">
        <v>146</v>
      </c>
      <c r="BE138" s="149">
        <f t="shared" si="14"/>
        <v>0</v>
      </c>
      <c r="BF138" s="149">
        <f t="shared" si="15"/>
        <v>0</v>
      </c>
      <c r="BG138" s="149">
        <f t="shared" si="16"/>
        <v>0</v>
      </c>
      <c r="BH138" s="149">
        <f t="shared" si="17"/>
        <v>0</v>
      </c>
      <c r="BI138" s="149">
        <f t="shared" si="18"/>
        <v>0</v>
      </c>
      <c r="BJ138" s="21" t="s">
        <v>79</v>
      </c>
      <c r="BK138" s="149">
        <f t="shared" si="19"/>
        <v>0</v>
      </c>
      <c r="BL138" s="21" t="s">
        <v>151</v>
      </c>
      <c r="BM138" s="21" t="s">
        <v>1114</v>
      </c>
    </row>
    <row r="139" spans="2:65" s="1" customFormat="1" ht="63.75" customHeight="1">
      <c r="B139" s="140"/>
      <c r="C139" s="141" t="s">
        <v>235</v>
      </c>
      <c r="D139" s="141" t="s">
        <v>147</v>
      </c>
      <c r="E139" s="142" t="s">
        <v>1115</v>
      </c>
      <c r="F139" s="222" t="s">
        <v>1116</v>
      </c>
      <c r="G139" s="222"/>
      <c r="H139" s="222"/>
      <c r="I139" s="222"/>
      <c r="J139" s="143" t="s">
        <v>545</v>
      </c>
      <c r="K139" s="144">
        <v>1</v>
      </c>
      <c r="L139" s="225"/>
      <c r="M139" s="225"/>
      <c r="N139" s="225">
        <f t="shared" si="10"/>
        <v>0</v>
      </c>
      <c r="O139" s="225"/>
      <c r="P139" s="225"/>
      <c r="Q139" s="225"/>
      <c r="R139" s="145"/>
      <c r="T139" s="146" t="s">
        <v>5</v>
      </c>
      <c r="U139" s="43" t="s">
        <v>36</v>
      </c>
      <c r="V139" s="147">
        <v>0</v>
      </c>
      <c r="W139" s="147">
        <f t="shared" si="11"/>
        <v>0</v>
      </c>
      <c r="X139" s="147">
        <v>0</v>
      </c>
      <c r="Y139" s="147">
        <f t="shared" si="12"/>
        <v>0</v>
      </c>
      <c r="Z139" s="147">
        <v>0</v>
      </c>
      <c r="AA139" s="148">
        <f t="shared" si="13"/>
        <v>0</v>
      </c>
      <c r="AR139" s="21" t="s">
        <v>151</v>
      </c>
      <c r="AT139" s="21" t="s">
        <v>147</v>
      </c>
      <c r="AU139" s="21" t="s">
        <v>79</v>
      </c>
      <c r="AY139" s="21" t="s">
        <v>146</v>
      </c>
      <c r="BE139" s="149">
        <f t="shared" si="14"/>
        <v>0</v>
      </c>
      <c r="BF139" s="149">
        <f t="shared" si="15"/>
        <v>0</v>
      </c>
      <c r="BG139" s="149">
        <f t="shared" si="16"/>
        <v>0</v>
      </c>
      <c r="BH139" s="149">
        <f t="shared" si="17"/>
        <v>0</v>
      </c>
      <c r="BI139" s="149">
        <f t="shared" si="18"/>
        <v>0</v>
      </c>
      <c r="BJ139" s="21" t="s">
        <v>79</v>
      </c>
      <c r="BK139" s="149">
        <f t="shared" si="19"/>
        <v>0</v>
      </c>
      <c r="BL139" s="21" t="s">
        <v>151</v>
      </c>
      <c r="BM139" s="21" t="s">
        <v>1117</v>
      </c>
    </row>
    <row r="140" spans="2:65" s="1" customFormat="1" ht="25.5" customHeight="1">
      <c r="B140" s="140"/>
      <c r="C140" s="141" t="s">
        <v>240</v>
      </c>
      <c r="D140" s="141" t="s">
        <v>147</v>
      </c>
      <c r="E140" s="142" t="s">
        <v>1118</v>
      </c>
      <c r="F140" s="222" t="s">
        <v>1119</v>
      </c>
      <c r="G140" s="222"/>
      <c r="H140" s="222"/>
      <c r="I140" s="222"/>
      <c r="J140" s="143" t="s">
        <v>545</v>
      </c>
      <c r="K140" s="144">
        <v>2</v>
      </c>
      <c r="L140" s="225"/>
      <c r="M140" s="225"/>
      <c r="N140" s="225">
        <f t="shared" si="10"/>
        <v>0</v>
      </c>
      <c r="O140" s="225"/>
      <c r="P140" s="225"/>
      <c r="Q140" s="225"/>
      <c r="R140" s="145"/>
      <c r="T140" s="146" t="s">
        <v>5</v>
      </c>
      <c r="U140" s="43" t="s">
        <v>36</v>
      </c>
      <c r="V140" s="147">
        <v>0</v>
      </c>
      <c r="W140" s="147">
        <f t="shared" si="11"/>
        <v>0</v>
      </c>
      <c r="X140" s="147">
        <v>0</v>
      </c>
      <c r="Y140" s="147">
        <f t="shared" si="12"/>
        <v>0</v>
      </c>
      <c r="Z140" s="147">
        <v>0</v>
      </c>
      <c r="AA140" s="148">
        <f t="shared" si="13"/>
        <v>0</v>
      </c>
      <c r="AR140" s="21" t="s">
        <v>151</v>
      </c>
      <c r="AT140" s="21" t="s">
        <v>147</v>
      </c>
      <c r="AU140" s="21" t="s">
        <v>79</v>
      </c>
      <c r="AY140" s="21" t="s">
        <v>146</v>
      </c>
      <c r="BE140" s="149">
        <f t="shared" si="14"/>
        <v>0</v>
      </c>
      <c r="BF140" s="149">
        <f t="shared" si="15"/>
        <v>0</v>
      </c>
      <c r="BG140" s="149">
        <f t="shared" si="16"/>
        <v>0</v>
      </c>
      <c r="BH140" s="149">
        <f t="shared" si="17"/>
        <v>0</v>
      </c>
      <c r="BI140" s="149">
        <f t="shared" si="18"/>
        <v>0</v>
      </c>
      <c r="BJ140" s="21" t="s">
        <v>79</v>
      </c>
      <c r="BK140" s="149">
        <f t="shared" si="19"/>
        <v>0</v>
      </c>
      <c r="BL140" s="21" t="s">
        <v>151</v>
      </c>
      <c r="BM140" s="21" t="s">
        <v>1120</v>
      </c>
    </row>
    <row r="141" spans="2:65" s="1" customFormat="1" ht="38.25" customHeight="1">
      <c r="B141" s="140"/>
      <c r="C141" s="141" t="s">
        <v>244</v>
      </c>
      <c r="D141" s="141" t="s">
        <v>147</v>
      </c>
      <c r="E141" s="142" t="s">
        <v>1121</v>
      </c>
      <c r="F141" s="222" t="s">
        <v>1122</v>
      </c>
      <c r="G141" s="222"/>
      <c r="H141" s="222"/>
      <c r="I141" s="222"/>
      <c r="J141" s="143" t="s">
        <v>545</v>
      </c>
      <c r="K141" s="144">
        <v>1</v>
      </c>
      <c r="L141" s="225"/>
      <c r="M141" s="225"/>
      <c r="N141" s="225">
        <f t="shared" si="10"/>
        <v>0</v>
      </c>
      <c r="O141" s="225"/>
      <c r="P141" s="225"/>
      <c r="Q141" s="225"/>
      <c r="R141" s="145"/>
      <c r="T141" s="146" t="s">
        <v>5</v>
      </c>
      <c r="U141" s="43" t="s">
        <v>36</v>
      </c>
      <c r="V141" s="147">
        <v>0</v>
      </c>
      <c r="W141" s="147">
        <f t="shared" si="11"/>
        <v>0</v>
      </c>
      <c r="X141" s="147">
        <v>0</v>
      </c>
      <c r="Y141" s="147">
        <f t="shared" si="12"/>
        <v>0</v>
      </c>
      <c r="Z141" s="147">
        <v>0</v>
      </c>
      <c r="AA141" s="148">
        <f t="shared" si="13"/>
        <v>0</v>
      </c>
      <c r="AR141" s="21" t="s">
        <v>151</v>
      </c>
      <c r="AT141" s="21" t="s">
        <v>147</v>
      </c>
      <c r="AU141" s="21" t="s">
        <v>79</v>
      </c>
      <c r="AY141" s="21" t="s">
        <v>146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21" t="s">
        <v>79</v>
      </c>
      <c r="BK141" s="149">
        <f t="shared" si="19"/>
        <v>0</v>
      </c>
      <c r="BL141" s="21" t="s">
        <v>151</v>
      </c>
      <c r="BM141" s="21" t="s">
        <v>1123</v>
      </c>
    </row>
    <row r="142" spans="2:65" s="1" customFormat="1" ht="38.25" customHeight="1">
      <c r="B142" s="140"/>
      <c r="C142" s="141" t="s">
        <v>249</v>
      </c>
      <c r="D142" s="141" t="s">
        <v>147</v>
      </c>
      <c r="E142" s="142" t="s">
        <v>1124</v>
      </c>
      <c r="F142" s="222" t="s">
        <v>1125</v>
      </c>
      <c r="G142" s="222"/>
      <c r="H142" s="222"/>
      <c r="I142" s="222"/>
      <c r="J142" s="143" t="s">
        <v>545</v>
      </c>
      <c r="K142" s="144">
        <v>1</v>
      </c>
      <c r="L142" s="225"/>
      <c r="M142" s="225"/>
      <c r="N142" s="225">
        <f t="shared" si="10"/>
        <v>0</v>
      </c>
      <c r="O142" s="225"/>
      <c r="P142" s="225"/>
      <c r="Q142" s="225"/>
      <c r="R142" s="145"/>
      <c r="T142" s="146" t="s">
        <v>5</v>
      </c>
      <c r="U142" s="43" t="s">
        <v>36</v>
      </c>
      <c r="V142" s="147">
        <v>0</v>
      </c>
      <c r="W142" s="147">
        <f t="shared" si="11"/>
        <v>0</v>
      </c>
      <c r="X142" s="147">
        <v>0</v>
      </c>
      <c r="Y142" s="147">
        <f t="shared" si="12"/>
        <v>0</v>
      </c>
      <c r="Z142" s="147">
        <v>0</v>
      </c>
      <c r="AA142" s="148">
        <f t="shared" si="13"/>
        <v>0</v>
      </c>
      <c r="AR142" s="21" t="s">
        <v>151</v>
      </c>
      <c r="AT142" s="21" t="s">
        <v>147</v>
      </c>
      <c r="AU142" s="21" t="s">
        <v>79</v>
      </c>
      <c r="AY142" s="21" t="s">
        <v>146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21" t="s">
        <v>79</v>
      </c>
      <c r="BK142" s="149">
        <f t="shared" si="19"/>
        <v>0</v>
      </c>
      <c r="BL142" s="21" t="s">
        <v>151</v>
      </c>
      <c r="BM142" s="21" t="s">
        <v>1126</v>
      </c>
    </row>
    <row r="143" spans="2:65" s="1" customFormat="1" ht="38.25" customHeight="1">
      <c r="B143" s="140"/>
      <c r="C143" s="141" t="s">
        <v>10</v>
      </c>
      <c r="D143" s="141" t="s">
        <v>147</v>
      </c>
      <c r="E143" s="142" t="s">
        <v>1127</v>
      </c>
      <c r="F143" s="222" t="s">
        <v>1128</v>
      </c>
      <c r="G143" s="222"/>
      <c r="H143" s="222"/>
      <c r="I143" s="222"/>
      <c r="J143" s="143" t="s">
        <v>545</v>
      </c>
      <c r="K143" s="144">
        <v>2</v>
      </c>
      <c r="L143" s="225"/>
      <c r="M143" s="225"/>
      <c r="N143" s="225">
        <f t="shared" si="10"/>
        <v>0</v>
      </c>
      <c r="O143" s="225"/>
      <c r="P143" s="225"/>
      <c r="Q143" s="225"/>
      <c r="R143" s="145"/>
      <c r="T143" s="146" t="s">
        <v>5</v>
      </c>
      <c r="U143" s="43" t="s">
        <v>36</v>
      </c>
      <c r="V143" s="147">
        <v>0</v>
      </c>
      <c r="W143" s="147">
        <f t="shared" si="11"/>
        <v>0</v>
      </c>
      <c r="X143" s="147">
        <v>0</v>
      </c>
      <c r="Y143" s="147">
        <f t="shared" si="12"/>
        <v>0</v>
      </c>
      <c r="Z143" s="147">
        <v>0</v>
      </c>
      <c r="AA143" s="148">
        <f t="shared" si="13"/>
        <v>0</v>
      </c>
      <c r="AR143" s="21" t="s">
        <v>151</v>
      </c>
      <c r="AT143" s="21" t="s">
        <v>147</v>
      </c>
      <c r="AU143" s="21" t="s">
        <v>79</v>
      </c>
      <c r="AY143" s="21" t="s">
        <v>146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21" t="s">
        <v>79</v>
      </c>
      <c r="BK143" s="149">
        <f t="shared" si="19"/>
        <v>0</v>
      </c>
      <c r="BL143" s="21" t="s">
        <v>151</v>
      </c>
      <c r="BM143" s="21" t="s">
        <v>1129</v>
      </c>
    </row>
    <row r="144" spans="2:65" s="1" customFormat="1" ht="38.25" customHeight="1">
      <c r="B144" s="140"/>
      <c r="C144" s="141" t="s">
        <v>256</v>
      </c>
      <c r="D144" s="141" t="s">
        <v>147</v>
      </c>
      <c r="E144" s="142" t="s">
        <v>1130</v>
      </c>
      <c r="F144" s="222" t="s">
        <v>1131</v>
      </c>
      <c r="G144" s="222"/>
      <c r="H144" s="222"/>
      <c r="I144" s="222"/>
      <c r="J144" s="143" t="s">
        <v>545</v>
      </c>
      <c r="K144" s="144">
        <v>1</v>
      </c>
      <c r="L144" s="225"/>
      <c r="M144" s="225"/>
      <c r="N144" s="225">
        <f t="shared" si="10"/>
        <v>0</v>
      </c>
      <c r="O144" s="225"/>
      <c r="P144" s="225"/>
      <c r="Q144" s="225"/>
      <c r="R144" s="145"/>
      <c r="T144" s="146" t="s">
        <v>5</v>
      </c>
      <c r="U144" s="43" t="s">
        <v>36</v>
      </c>
      <c r="V144" s="147">
        <v>0</v>
      </c>
      <c r="W144" s="147">
        <f t="shared" si="11"/>
        <v>0</v>
      </c>
      <c r="X144" s="147">
        <v>0</v>
      </c>
      <c r="Y144" s="147">
        <f t="shared" si="12"/>
        <v>0</v>
      </c>
      <c r="Z144" s="147">
        <v>0</v>
      </c>
      <c r="AA144" s="148">
        <f t="shared" si="13"/>
        <v>0</v>
      </c>
      <c r="AR144" s="21" t="s">
        <v>151</v>
      </c>
      <c r="AT144" s="21" t="s">
        <v>147</v>
      </c>
      <c r="AU144" s="21" t="s">
        <v>79</v>
      </c>
      <c r="AY144" s="21" t="s">
        <v>146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21" t="s">
        <v>79</v>
      </c>
      <c r="BK144" s="149">
        <f t="shared" si="19"/>
        <v>0</v>
      </c>
      <c r="BL144" s="21" t="s">
        <v>151</v>
      </c>
      <c r="BM144" s="21" t="s">
        <v>1132</v>
      </c>
    </row>
    <row r="145" spans="2:65" s="1" customFormat="1" ht="51" customHeight="1">
      <c r="B145" s="140"/>
      <c r="C145" s="141" t="s">
        <v>261</v>
      </c>
      <c r="D145" s="141" t="s">
        <v>147</v>
      </c>
      <c r="E145" s="142" t="s">
        <v>1133</v>
      </c>
      <c r="F145" s="222" t="s">
        <v>1134</v>
      </c>
      <c r="G145" s="222"/>
      <c r="H145" s="222"/>
      <c r="I145" s="222"/>
      <c r="J145" s="143" t="s">
        <v>545</v>
      </c>
      <c r="K145" s="144">
        <v>1</v>
      </c>
      <c r="L145" s="225"/>
      <c r="M145" s="225"/>
      <c r="N145" s="225">
        <f t="shared" si="10"/>
        <v>0</v>
      </c>
      <c r="O145" s="225"/>
      <c r="P145" s="225"/>
      <c r="Q145" s="225"/>
      <c r="R145" s="145"/>
      <c r="T145" s="146" t="s">
        <v>5</v>
      </c>
      <c r="U145" s="43" t="s">
        <v>36</v>
      </c>
      <c r="V145" s="147">
        <v>0</v>
      </c>
      <c r="W145" s="147">
        <f t="shared" si="11"/>
        <v>0</v>
      </c>
      <c r="X145" s="147">
        <v>0</v>
      </c>
      <c r="Y145" s="147">
        <f t="shared" si="12"/>
        <v>0</v>
      </c>
      <c r="Z145" s="147">
        <v>0</v>
      </c>
      <c r="AA145" s="148">
        <f t="shared" si="13"/>
        <v>0</v>
      </c>
      <c r="AR145" s="21" t="s">
        <v>151</v>
      </c>
      <c r="AT145" s="21" t="s">
        <v>147</v>
      </c>
      <c r="AU145" s="21" t="s">
        <v>79</v>
      </c>
      <c r="AY145" s="21" t="s">
        <v>146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21" t="s">
        <v>79</v>
      </c>
      <c r="BK145" s="149">
        <f t="shared" si="19"/>
        <v>0</v>
      </c>
      <c r="BL145" s="21" t="s">
        <v>151</v>
      </c>
      <c r="BM145" s="21" t="s">
        <v>1135</v>
      </c>
    </row>
    <row r="146" spans="2:65" s="1" customFormat="1" ht="38.25" customHeight="1">
      <c r="B146" s="140"/>
      <c r="C146" s="141" t="s">
        <v>266</v>
      </c>
      <c r="D146" s="141" t="s">
        <v>147</v>
      </c>
      <c r="E146" s="142" t="s">
        <v>1136</v>
      </c>
      <c r="F146" s="222" t="s">
        <v>1137</v>
      </c>
      <c r="G146" s="222"/>
      <c r="H146" s="222"/>
      <c r="I146" s="222"/>
      <c r="J146" s="143" t="s">
        <v>545</v>
      </c>
      <c r="K146" s="144">
        <v>12</v>
      </c>
      <c r="L146" s="225"/>
      <c r="M146" s="225"/>
      <c r="N146" s="225">
        <f t="shared" si="10"/>
        <v>0</v>
      </c>
      <c r="O146" s="225"/>
      <c r="P146" s="225"/>
      <c r="Q146" s="225"/>
      <c r="R146" s="145"/>
      <c r="T146" s="146" t="s">
        <v>5</v>
      </c>
      <c r="U146" s="43" t="s">
        <v>36</v>
      </c>
      <c r="V146" s="147">
        <v>0</v>
      </c>
      <c r="W146" s="147">
        <f t="shared" si="11"/>
        <v>0</v>
      </c>
      <c r="X146" s="147">
        <v>0</v>
      </c>
      <c r="Y146" s="147">
        <f t="shared" si="12"/>
        <v>0</v>
      </c>
      <c r="Z146" s="147">
        <v>0</v>
      </c>
      <c r="AA146" s="148">
        <f t="shared" si="13"/>
        <v>0</v>
      </c>
      <c r="AR146" s="21" t="s">
        <v>151</v>
      </c>
      <c r="AT146" s="21" t="s">
        <v>147</v>
      </c>
      <c r="AU146" s="21" t="s">
        <v>79</v>
      </c>
      <c r="AY146" s="21" t="s">
        <v>146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21" t="s">
        <v>79</v>
      </c>
      <c r="BK146" s="149">
        <f t="shared" si="19"/>
        <v>0</v>
      </c>
      <c r="BL146" s="21" t="s">
        <v>151</v>
      </c>
      <c r="BM146" s="21" t="s">
        <v>1138</v>
      </c>
    </row>
    <row r="147" spans="2:65" s="1" customFormat="1" ht="25.5" customHeight="1">
      <c r="B147" s="140"/>
      <c r="C147" s="141" t="s">
        <v>271</v>
      </c>
      <c r="D147" s="141" t="s">
        <v>147</v>
      </c>
      <c r="E147" s="142" t="s">
        <v>1139</v>
      </c>
      <c r="F147" s="222" t="s">
        <v>1140</v>
      </c>
      <c r="G147" s="222"/>
      <c r="H147" s="222"/>
      <c r="I147" s="222"/>
      <c r="J147" s="143" t="s">
        <v>545</v>
      </c>
      <c r="K147" s="144">
        <v>1</v>
      </c>
      <c r="L147" s="225"/>
      <c r="M147" s="225"/>
      <c r="N147" s="225">
        <f t="shared" si="10"/>
        <v>0</v>
      </c>
      <c r="O147" s="225"/>
      <c r="P147" s="225"/>
      <c r="Q147" s="225"/>
      <c r="R147" s="145"/>
      <c r="T147" s="146" t="s">
        <v>5</v>
      </c>
      <c r="U147" s="43" t="s">
        <v>36</v>
      </c>
      <c r="V147" s="147">
        <v>0</v>
      </c>
      <c r="W147" s="147">
        <f t="shared" si="11"/>
        <v>0</v>
      </c>
      <c r="X147" s="147">
        <v>0</v>
      </c>
      <c r="Y147" s="147">
        <f t="shared" si="12"/>
        <v>0</v>
      </c>
      <c r="Z147" s="147">
        <v>0</v>
      </c>
      <c r="AA147" s="148">
        <f t="shared" si="13"/>
        <v>0</v>
      </c>
      <c r="AR147" s="21" t="s">
        <v>151</v>
      </c>
      <c r="AT147" s="21" t="s">
        <v>147</v>
      </c>
      <c r="AU147" s="21" t="s">
        <v>79</v>
      </c>
      <c r="AY147" s="21" t="s">
        <v>146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21" t="s">
        <v>79</v>
      </c>
      <c r="BK147" s="149">
        <f t="shared" si="19"/>
        <v>0</v>
      </c>
      <c r="BL147" s="21" t="s">
        <v>151</v>
      </c>
      <c r="BM147" s="21" t="s">
        <v>1141</v>
      </c>
    </row>
    <row r="148" spans="2:65" s="1" customFormat="1" ht="25.5" customHeight="1">
      <c r="B148" s="140"/>
      <c r="C148" s="141" t="s">
        <v>277</v>
      </c>
      <c r="D148" s="141" t="s">
        <v>147</v>
      </c>
      <c r="E148" s="142" t="s">
        <v>1142</v>
      </c>
      <c r="F148" s="222" t="s">
        <v>1143</v>
      </c>
      <c r="G148" s="222"/>
      <c r="H148" s="222"/>
      <c r="I148" s="222"/>
      <c r="J148" s="143" t="s">
        <v>545</v>
      </c>
      <c r="K148" s="144">
        <v>2</v>
      </c>
      <c r="L148" s="225"/>
      <c r="M148" s="225"/>
      <c r="N148" s="225">
        <f t="shared" si="10"/>
        <v>0</v>
      </c>
      <c r="O148" s="225"/>
      <c r="P148" s="225"/>
      <c r="Q148" s="225"/>
      <c r="R148" s="145"/>
      <c r="T148" s="146" t="s">
        <v>5</v>
      </c>
      <c r="U148" s="43" t="s">
        <v>36</v>
      </c>
      <c r="V148" s="147">
        <v>0</v>
      </c>
      <c r="W148" s="147">
        <f t="shared" si="11"/>
        <v>0</v>
      </c>
      <c r="X148" s="147">
        <v>0</v>
      </c>
      <c r="Y148" s="147">
        <f t="shared" si="12"/>
        <v>0</v>
      </c>
      <c r="Z148" s="147">
        <v>0</v>
      </c>
      <c r="AA148" s="148">
        <f t="shared" si="13"/>
        <v>0</v>
      </c>
      <c r="AR148" s="21" t="s">
        <v>151</v>
      </c>
      <c r="AT148" s="21" t="s">
        <v>147</v>
      </c>
      <c r="AU148" s="21" t="s">
        <v>79</v>
      </c>
      <c r="AY148" s="21" t="s">
        <v>146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21" t="s">
        <v>79</v>
      </c>
      <c r="BK148" s="149">
        <f t="shared" si="19"/>
        <v>0</v>
      </c>
      <c r="BL148" s="21" t="s">
        <v>151</v>
      </c>
      <c r="BM148" s="21" t="s">
        <v>1144</v>
      </c>
    </row>
    <row r="149" spans="2:65" s="1" customFormat="1" ht="25.5" customHeight="1">
      <c r="B149" s="140"/>
      <c r="C149" s="141" t="s">
        <v>281</v>
      </c>
      <c r="D149" s="141" t="s">
        <v>147</v>
      </c>
      <c r="E149" s="142" t="s">
        <v>1145</v>
      </c>
      <c r="F149" s="222" t="s">
        <v>1146</v>
      </c>
      <c r="G149" s="222"/>
      <c r="H149" s="222"/>
      <c r="I149" s="222"/>
      <c r="J149" s="143" t="s">
        <v>545</v>
      </c>
      <c r="K149" s="144">
        <v>2</v>
      </c>
      <c r="L149" s="225"/>
      <c r="M149" s="225"/>
      <c r="N149" s="225">
        <f t="shared" si="10"/>
        <v>0</v>
      </c>
      <c r="O149" s="225"/>
      <c r="P149" s="225"/>
      <c r="Q149" s="225"/>
      <c r="R149" s="145"/>
      <c r="T149" s="146" t="s">
        <v>5</v>
      </c>
      <c r="U149" s="43" t="s">
        <v>36</v>
      </c>
      <c r="V149" s="147">
        <v>0</v>
      </c>
      <c r="W149" s="147">
        <f t="shared" si="11"/>
        <v>0</v>
      </c>
      <c r="X149" s="147">
        <v>0</v>
      </c>
      <c r="Y149" s="147">
        <f t="shared" si="12"/>
        <v>0</v>
      </c>
      <c r="Z149" s="147">
        <v>0</v>
      </c>
      <c r="AA149" s="148">
        <f t="shared" si="13"/>
        <v>0</v>
      </c>
      <c r="AR149" s="21" t="s">
        <v>151</v>
      </c>
      <c r="AT149" s="21" t="s">
        <v>147</v>
      </c>
      <c r="AU149" s="21" t="s">
        <v>79</v>
      </c>
      <c r="AY149" s="21" t="s">
        <v>146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21" t="s">
        <v>79</v>
      </c>
      <c r="BK149" s="149">
        <f t="shared" si="19"/>
        <v>0</v>
      </c>
      <c r="BL149" s="21" t="s">
        <v>151</v>
      </c>
      <c r="BM149" s="21" t="s">
        <v>1147</v>
      </c>
    </row>
    <row r="150" spans="2:65" s="1" customFormat="1" ht="25.5" customHeight="1">
      <c r="B150" s="140"/>
      <c r="C150" s="141" t="s">
        <v>287</v>
      </c>
      <c r="D150" s="141" t="s">
        <v>147</v>
      </c>
      <c r="E150" s="142" t="s">
        <v>1148</v>
      </c>
      <c r="F150" s="222" t="s">
        <v>1149</v>
      </c>
      <c r="G150" s="222"/>
      <c r="H150" s="222"/>
      <c r="I150" s="222"/>
      <c r="J150" s="143" t="s">
        <v>545</v>
      </c>
      <c r="K150" s="144">
        <v>2</v>
      </c>
      <c r="L150" s="225"/>
      <c r="M150" s="225"/>
      <c r="N150" s="225">
        <f t="shared" si="10"/>
        <v>0</v>
      </c>
      <c r="O150" s="225"/>
      <c r="P150" s="225"/>
      <c r="Q150" s="225"/>
      <c r="R150" s="145"/>
      <c r="T150" s="146" t="s">
        <v>5</v>
      </c>
      <c r="U150" s="43" t="s">
        <v>36</v>
      </c>
      <c r="V150" s="147">
        <v>0</v>
      </c>
      <c r="W150" s="147">
        <f t="shared" si="11"/>
        <v>0</v>
      </c>
      <c r="X150" s="147">
        <v>0</v>
      </c>
      <c r="Y150" s="147">
        <f t="shared" si="12"/>
        <v>0</v>
      </c>
      <c r="Z150" s="147">
        <v>0</v>
      </c>
      <c r="AA150" s="148">
        <f t="shared" si="13"/>
        <v>0</v>
      </c>
      <c r="AR150" s="21" t="s">
        <v>151</v>
      </c>
      <c r="AT150" s="21" t="s">
        <v>147</v>
      </c>
      <c r="AU150" s="21" t="s">
        <v>79</v>
      </c>
      <c r="AY150" s="21" t="s">
        <v>146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21" t="s">
        <v>79</v>
      </c>
      <c r="BK150" s="149">
        <f t="shared" si="19"/>
        <v>0</v>
      </c>
      <c r="BL150" s="21" t="s">
        <v>151</v>
      </c>
      <c r="BM150" s="21" t="s">
        <v>1150</v>
      </c>
    </row>
    <row r="151" spans="2:65" s="1" customFormat="1" ht="25.5" customHeight="1">
      <c r="B151" s="140"/>
      <c r="C151" s="141" t="s">
        <v>291</v>
      </c>
      <c r="D151" s="141" t="s">
        <v>147</v>
      </c>
      <c r="E151" s="142" t="s">
        <v>1151</v>
      </c>
      <c r="F151" s="222" t="s">
        <v>1152</v>
      </c>
      <c r="G151" s="222"/>
      <c r="H151" s="222"/>
      <c r="I151" s="222"/>
      <c r="J151" s="143" t="s">
        <v>545</v>
      </c>
      <c r="K151" s="144">
        <v>10</v>
      </c>
      <c r="L151" s="225"/>
      <c r="M151" s="225"/>
      <c r="N151" s="225">
        <f t="shared" si="10"/>
        <v>0</v>
      </c>
      <c r="O151" s="225"/>
      <c r="P151" s="225"/>
      <c r="Q151" s="225"/>
      <c r="R151" s="145"/>
      <c r="T151" s="146" t="s">
        <v>5</v>
      </c>
      <c r="U151" s="43" t="s">
        <v>36</v>
      </c>
      <c r="V151" s="147">
        <v>0</v>
      </c>
      <c r="W151" s="147">
        <f t="shared" si="11"/>
        <v>0</v>
      </c>
      <c r="X151" s="147">
        <v>0</v>
      </c>
      <c r="Y151" s="147">
        <f t="shared" si="12"/>
        <v>0</v>
      </c>
      <c r="Z151" s="147">
        <v>0</v>
      </c>
      <c r="AA151" s="148">
        <f t="shared" si="13"/>
        <v>0</v>
      </c>
      <c r="AR151" s="21" t="s">
        <v>151</v>
      </c>
      <c r="AT151" s="21" t="s">
        <v>147</v>
      </c>
      <c r="AU151" s="21" t="s">
        <v>79</v>
      </c>
      <c r="AY151" s="21" t="s">
        <v>146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21" t="s">
        <v>79</v>
      </c>
      <c r="BK151" s="149">
        <f t="shared" si="19"/>
        <v>0</v>
      </c>
      <c r="BL151" s="21" t="s">
        <v>151</v>
      </c>
      <c r="BM151" s="21" t="s">
        <v>1153</v>
      </c>
    </row>
    <row r="152" spans="2:65" s="1" customFormat="1" ht="25.5" customHeight="1">
      <c r="B152" s="140"/>
      <c r="C152" s="141" t="s">
        <v>295</v>
      </c>
      <c r="D152" s="141" t="s">
        <v>147</v>
      </c>
      <c r="E152" s="142" t="s">
        <v>1154</v>
      </c>
      <c r="F152" s="222" t="s">
        <v>1155</v>
      </c>
      <c r="G152" s="222"/>
      <c r="H152" s="222"/>
      <c r="I152" s="222"/>
      <c r="J152" s="143" t="s">
        <v>545</v>
      </c>
      <c r="K152" s="144">
        <v>40</v>
      </c>
      <c r="L152" s="225"/>
      <c r="M152" s="225"/>
      <c r="N152" s="225">
        <f t="shared" si="10"/>
        <v>0</v>
      </c>
      <c r="O152" s="225"/>
      <c r="P152" s="225"/>
      <c r="Q152" s="225"/>
      <c r="R152" s="145"/>
      <c r="T152" s="146" t="s">
        <v>5</v>
      </c>
      <c r="U152" s="43" t="s">
        <v>36</v>
      </c>
      <c r="V152" s="147">
        <v>0</v>
      </c>
      <c r="W152" s="147">
        <f t="shared" si="11"/>
        <v>0</v>
      </c>
      <c r="X152" s="147">
        <v>0</v>
      </c>
      <c r="Y152" s="147">
        <f t="shared" si="12"/>
        <v>0</v>
      </c>
      <c r="Z152" s="147">
        <v>0</v>
      </c>
      <c r="AA152" s="148">
        <f t="shared" si="13"/>
        <v>0</v>
      </c>
      <c r="AR152" s="21" t="s">
        <v>151</v>
      </c>
      <c r="AT152" s="21" t="s">
        <v>147</v>
      </c>
      <c r="AU152" s="21" t="s">
        <v>79</v>
      </c>
      <c r="AY152" s="21" t="s">
        <v>146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21" t="s">
        <v>79</v>
      </c>
      <c r="BK152" s="149">
        <f t="shared" si="19"/>
        <v>0</v>
      </c>
      <c r="BL152" s="21" t="s">
        <v>151</v>
      </c>
      <c r="BM152" s="21" t="s">
        <v>1156</v>
      </c>
    </row>
    <row r="153" spans="2:65" s="1" customFormat="1" ht="25.5" customHeight="1">
      <c r="B153" s="140"/>
      <c r="C153" s="141" t="s">
        <v>299</v>
      </c>
      <c r="D153" s="141" t="s">
        <v>147</v>
      </c>
      <c r="E153" s="142" t="s">
        <v>1157</v>
      </c>
      <c r="F153" s="222" t="s">
        <v>1158</v>
      </c>
      <c r="G153" s="222"/>
      <c r="H153" s="222"/>
      <c r="I153" s="222"/>
      <c r="J153" s="143" t="s">
        <v>545</v>
      </c>
      <c r="K153" s="144">
        <v>10</v>
      </c>
      <c r="L153" s="225"/>
      <c r="M153" s="225"/>
      <c r="N153" s="225">
        <f t="shared" si="10"/>
        <v>0</v>
      </c>
      <c r="O153" s="225"/>
      <c r="P153" s="225"/>
      <c r="Q153" s="225"/>
      <c r="R153" s="145"/>
      <c r="T153" s="146" t="s">
        <v>5</v>
      </c>
      <c r="U153" s="43" t="s">
        <v>36</v>
      </c>
      <c r="V153" s="147">
        <v>0</v>
      </c>
      <c r="W153" s="147">
        <f t="shared" si="11"/>
        <v>0</v>
      </c>
      <c r="X153" s="147">
        <v>0</v>
      </c>
      <c r="Y153" s="147">
        <f t="shared" si="12"/>
        <v>0</v>
      </c>
      <c r="Z153" s="147">
        <v>0</v>
      </c>
      <c r="AA153" s="148">
        <f t="shared" si="13"/>
        <v>0</v>
      </c>
      <c r="AR153" s="21" t="s">
        <v>151</v>
      </c>
      <c r="AT153" s="21" t="s">
        <v>147</v>
      </c>
      <c r="AU153" s="21" t="s">
        <v>79</v>
      </c>
      <c r="AY153" s="21" t="s">
        <v>146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21" t="s">
        <v>79</v>
      </c>
      <c r="BK153" s="149">
        <f t="shared" si="19"/>
        <v>0</v>
      </c>
      <c r="BL153" s="21" t="s">
        <v>151</v>
      </c>
      <c r="BM153" s="21" t="s">
        <v>1159</v>
      </c>
    </row>
    <row r="154" spans="2:65" s="1" customFormat="1" ht="25.5" customHeight="1">
      <c r="B154" s="140"/>
      <c r="C154" s="141" t="s">
        <v>303</v>
      </c>
      <c r="D154" s="141" t="s">
        <v>147</v>
      </c>
      <c r="E154" s="142" t="s">
        <v>1160</v>
      </c>
      <c r="F154" s="222" t="s">
        <v>1161</v>
      </c>
      <c r="G154" s="222"/>
      <c r="H154" s="222"/>
      <c r="I154" s="222"/>
      <c r="J154" s="143" t="s">
        <v>545</v>
      </c>
      <c r="K154" s="144">
        <v>20</v>
      </c>
      <c r="L154" s="225"/>
      <c r="M154" s="225"/>
      <c r="N154" s="225">
        <f t="shared" si="10"/>
        <v>0</v>
      </c>
      <c r="O154" s="225"/>
      <c r="P154" s="225"/>
      <c r="Q154" s="225"/>
      <c r="R154" s="145"/>
      <c r="T154" s="146" t="s">
        <v>5</v>
      </c>
      <c r="U154" s="43" t="s">
        <v>36</v>
      </c>
      <c r="V154" s="147">
        <v>0</v>
      </c>
      <c r="W154" s="147">
        <f t="shared" si="11"/>
        <v>0</v>
      </c>
      <c r="X154" s="147">
        <v>0</v>
      </c>
      <c r="Y154" s="147">
        <f t="shared" si="12"/>
        <v>0</v>
      </c>
      <c r="Z154" s="147">
        <v>0</v>
      </c>
      <c r="AA154" s="148">
        <f t="shared" si="13"/>
        <v>0</v>
      </c>
      <c r="AR154" s="21" t="s">
        <v>151</v>
      </c>
      <c r="AT154" s="21" t="s">
        <v>147</v>
      </c>
      <c r="AU154" s="21" t="s">
        <v>79</v>
      </c>
      <c r="AY154" s="21" t="s">
        <v>146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21" t="s">
        <v>79</v>
      </c>
      <c r="BK154" s="149">
        <f t="shared" si="19"/>
        <v>0</v>
      </c>
      <c r="BL154" s="21" t="s">
        <v>151</v>
      </c>
      <c r="BM154" s="21" t="s">
        <v>1162</v>
      </c>
    </row>
    <row r="155" spans="2:65" s="1" customFormat="1" ht="16.5" customHeight="1">
      <c r="B155" s="140"/>
      <c r="C155" s="141" t="s">
        <v>307</v>
      </c>
      <c r="D155" s="141" t="s">
        <v>147</v>
      </c>
      <c r="E155" s="142" t="s">
        <v>1163</v>
      </c>
      <c r="F155" s="222" t="s">
        <v>1164</v>
      </c>
      <c r="G155" s="222"/>
      <c r="H155" s="222"/>
      <c r="I155" s="222"/>
      <c r="J155" s="143" t="s">
        <v>274</v>
      </c>
      <c r="K155" s="144">
        <v>50</v>
      </c>
      <c r="L155" s="225"/>
      <c r="M155" s="225"/>
      <c r="N155" s="225">
        <f t="shared" si="10"/>
        <v>0</v>
      </c>
      <c r="O155" s="225"/>
      <c r="P155" s="225"/>
      <c r="Q155" s="225"/>
      <c r="R155" s="145"/>
      <c r="T155" s="146" t="s">
        <v>5</v>
      </c>
      <c r="U155" s="43" t="s">
        <v>36</v>
      </c>
      <c r="V155" s="147">
        <v>0</v>
      </c>
      <c r="W155" s="147">
        <f t="shared" si="11"/>
        <v>0</v>
      </c>
      <c r="X155" s="147">
        <v>0</v>
      </c>
      <c r="Y155" s="147">
        <f t="shared" si="12"/>
        <v>0</v>
      </c>
      <c r="Z155" s="147">
        <v>0</v>
      </c>
      <c r="AA155" s="148">
        <f t="shared" si="13"/>
        <v>0</v>
      </c>
      <c r="AR155" s="21" t="s">
        <v>151</v>
      </c>
      <c r="AT155" s="21" t="s">
        <v>147</v>
      </c>
      <c r="AU155" s="21" t="s">
        <v>79</v>
      </c>
      <c r="AY155" s="21" t="s">
        <v>146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21" t="s">
        <v>79</v>
      </c>
      <c r="BK155" s="149">
        <f t="shared" si="19"/>
        <v>0</v>
      </c>
      <c r="BL155" s="21" t="s">
        <v>151</v>
      </c>
      <c r="BM155" s="21" t="s">
        <v>1165</v>
      </c>
    </row>
    <row r="156" spans="2:65" s="1" customFormat="1" ht="16.5" customHeight="1">
      <c r="B156" s="140"/>
      <c r="C156" s="141" t="s">
        <v>311</v>
      </c>
      <c r="D156" s="141" t="s">
        <v>147</v>
      </c>
      <c r="E156" s="142" t="s">
        <v>1166</v>
      </c>
      <c r="F156" s="222" t="s">
        <v>1167</v>
      </c>
      <c r="G156" s="222"/>
      <c r="H156" s="222"/>
      <c r="I156" s="222"/>
      <c r="J156" s="143" t="s">
        <v>545</v>
      </c>
      <c r="K156" s="144">
        <v>100</v>
      </c>
      <c r="L156" s="225"/>
      <c r="M156" s="225"/>
      <c r="N156" s="225">
        <f t="shared" si="10"/>
        <v>0</v>
      </c>
      <c r="O156" s="225"/>
      <c r="P156" s="225"/>
      <c r="Q156" s="225"/>
      <c r="R156" s="145"/>
      <c r="T156" s="146" t="s">
        <v>5</v>
      </c>
      <c r="U156" s="43" t="s">
        <v>36</v>
      </c>
      <c r="V156" s="147">
        <v>0</v>
      </c>
      <c r="W156" s="147">
        <f t="shared" si="11"/>
        <v>0</v>
      </c>
      <c r="X156" s="147">
        <v>0</v>
      </c>
      <c r="Y156" s="147">
        <f t="shared" si="12"/>
        <v>0</v>
      </c>
      <c r="Z156" s="147">
        <v>0</v>
      </c>
      <c r="AA156" s="148">
        <f t="shared" si="13"/>
        <v>0</v>
      </c>
      <c r="AR156" s="21" t="s">
        <v>151</v>
      </c>
      <c r="AT156" s="21" t="s">
        <v>147</v>
      </c>
      <c r="AU156" s="21" t="s">
        <v>79</v>
      </c>
      <c r="AY156" s="21" t="s">
        <v>146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21" t="s">
        <v>79</v>
      </c>
      <c r="BK156" s="149">
        <f t="shared" si="19"/>
        <v>0</v>
      </c>
      <c r="BL156" s="21" t="s">
        <v>151</v>
      </c>
      <c r="BM156" s="21" t="s">
        <v>1168</v>
      </c>
    </row>
    <row r="157" spans="2:65" s="1" customFormat="1" ht="16.5" customHeight="1">
      <c r="B157" s="140"/>
      <c r="C157" s="141" t="s">
        <v>315</v>
      </c>
      <c r="D157" s="141" t="s">
        <v>147</v>
      </c>
      <c r="E157" s="142" t="s">
        <v>1169</v>
      </c>
      <c r="F157" s="222" t="s">
        <v>1170</v>
      </c>
      <c r="G157" s="222"/>
      <c r="H157" s="222"/>
      <c r="I157" s="222"/>
      <c r="J157" s="143" t="s">
        <v>545</v>
      </c>
      <c r="K157" s="144">
        <v>5</v>
      </c>
      <c r="L157" s="225"/>
      <c r="M157" s="225"/>
      <c r="N157" s="225">
        <f t="shared" si="10"/>
        <v>0</v>
      </c>
      <c r="O157" s="225"/>
      <c r="P157" s="225"/>
      <c r="Q157" s="225"/>
      <c r="R157" s="145"/>
      <c r="T157" s="146" t="s">
        <v>5</v>
      </c>
      <c r="U157" s="43" t="s">
        <v>36</v>
      </c>
      <c r="V157" s="147">
        <v>0</v>
      </c>
      <c r="W157" s="147">
        <f t="shared" si="11"/>
        <v>0</v>
      </c>
      <c r="X157" s="147">
        <v>0</v>
      </c>
      <c r="Y157" s="147">
        <f t="shared" si="12"/>
        <v>0</v>
      </c>
      <c r="Z157" s="147">
        <v>0</v>
      </c>
      <c r="AA157" s="148">
        <f t="shared" si="13"/>
        <v>0</v>
      </c>
      <c r="AR157" s="21" t="s">
        <v>151</v>
      </c>
      <c r="AT157" s="21" t="s">
        <v>147</v>
      </c>
      <c r="AU157" s="21" t="s">
        <v>79</v>
      </c>
      <c r="AY157" s="21" t="s">
        <v>146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21" t="s">
        <v>79</v>
      </c>
      <c r="BK157" s="149">
        <f t="shared" si="19"/>
        <v>0</v>
      </c>
      <c r="BL157" s="21" t="s">
        <v>151</v>
      </c>
      <c r="BM157" s="21" t="s">
        <v>1171</v>
      </c>
    </row>
    <row r="158" spans="2:65" s="1" customFormat="1" ht="25.5" customHeight="1">
      <c r="B158" s="140"/>
      <c r="C158" s="141" t="s">
        <v>319</v>
      </c>
      <c r="D158" s="141" t="s">
        <v>147</v>
      </c>
      <c r="E158" s="142" t="s">
        <v>1172</v>
      </c>
      <c r="F158" s="222" t="s">
        <v>1173</v>
      </c>
      <c r="G158" s="222"/>
      <c r="H158" s="222"/>
      <c r="I158" s="222"/>
      <c r="J158" s="143" t="s">
        <v>919</v>
      </c>
      <c r="K158" s="144">
        <v>1</v>
      </c>
      <c r="L158" s="225"/>
      <c r="M158" s="225"/>
      <c r="N158" s="225">
        <f t="shared" si="10"/>
        <v>0</v>
      </c>
      <c r="O158" s="225"/>
      <c r="P158" s="225"/>
      <c r="Q158" s="225"/>
      <c r="R158" s="145"/>
      <c r="T158" s="146" t="s">
        <v>5</v>
      </c>
      <c r="U158" s="43" t="s">
        <v>36</v>
      </c>
      <c r="V158" s="147">
        <v>0</v>
      </c>
      <c r="W158" s="147">
        <f t="shared" si="11"/>
        <v>0</v>
      </c>
      <c r="X158" s="147">
        <v>0</v>
      </c>
      <c r="Y158" s="147">
        <f t="shared" si="12"/>
        <v>0</v>
      </c>
      <c r="Z158" s="147">
        <v>0</v>
      </c>
      <c r="AA158" s="148">
        <f t="shared" si="13"/>
        <v>0</v>
      </c>
      <c r="AR158" s="21" t="s">
        <v>151</v>
      </c>
      <c r="AT158" s="21" t="s">
        <v>147</v>
      </c>
      <c r="AU158" s="21" t="s">
        <v>79</v>
      </c>
      <c r="AY158" s="21" t="s">
        <v>146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21" t="s">
        <v>79</v>
      </c>
      <c r="BK158" s="149">
        <f t="shared" si="19"/>
        <v>0</v>
      </c>
      <c r="BL158" s="21" t="s">
        <v>151</v>
      </c>
      <c r="BM158" s="21" t="s">
        <v>1174</v>
      </c>
    </row>
    <row r="159" spans="2:65" s="9" customFormat="1" ht="37.35" customHeight="1">
      <c r="B159" s="129"/>
      <c r="C159" s="130"/>
      <c r="D159" s="131" t="s">
        <v>1058</v>
      </c>
      <c r="E159" s="131"/>
      <c r="F159" s="131"/>
      <c r="G159" s="131"/>
      <c r="H159" s="131"/>
      <c r="I159" s="131"/>
      <c r="J159" s="131"/>
      <c r="K159" s="131"/>
      <c r="L159" s="131"/>
      <c r="M159" s="131"/>
      <c r="N159" s="258">
        <f>BK159</f>
        <v>0</v>
      </c>
      <c r="O159" s="259"/>
      <c r="P159" s="259"/>
      <c r="Q159" s="259"/>
      <c r="R159" s="132"/>
      <c r="T159" s="133"/>
      <c r="U159" s="130"/>
      <c r="V159" s="130"/>
      <c r="W159" s="134">
        <f>SUM(W160:W180)</f>
        <v>0</v>
      </c>
      <c r="X159" s="130"/>
      <c r="Y159" s="134">
        <f>SUM(Y160:Y180)</f>
        <v>0</v>
      </c>
      <c r="Z159" s="130"/>
      <c r="AA159" s="135">
        <f>SUM(AA160:AA180)</f>
        <v>0</v>
      </c>
      <c r="AR159" s="136" t="s">
        <v>79</v>
      </c>
      <c r="AT159" s="137" t="s">
        <v>70</v>
      </c>
      <c r="AU159" s="137" t="s">
        <v>71</v>
      </c>
      <c r="AY159" s="136" t="s">
        <v>146</v>
      </c>
      <c r="BK159" s="138">
        <f>SUM(BK160:BK180)</f>
        <v>0</v>
      </c>
    </row>
    <row r="160" spans="2:65" s="1" customFormat="1" ht="89.25" customHeight="1">
      <c r="B160" s="140"/>
      <c r="C160" s="141" t="s">
        <v>323</v>
      </c>
      <c r="D160" s="141" t="s">
        <v>147</v>
      </c>
      <c r="E160" s="142" t="s">
        <v>1175</v>
      </c>
      <c r="F160" s="222" t="s">
        <v>1176</v>
      </c>
      <c r="G160" s="222"/>
      <c r="H160" s="222"/>
      <c r="I160" s="222"/>
      <c r="J160" s="143" t="s">
        <v>545</v>
      </c>
      <c r="K160" s="144">
        <v>2</v>
      </c>
      <c r="L160" s="225"/>
      <c r="M160" s="225"/>
      <c r="N160" s="225">
        <f t="shared" ref="N160:N180" si="20">ROUND(L160*K160,2)</f>
        <v>0</v>
      </c>
      <c r="O160" s="225"/>
      <c r="P160" s="225"/>
      <c r="Q160" s="225"/>
      <c r="R160" s="145"/>
      <c r="T160" s="146" t="s">
        <v>5</v>
      </c>
      <c r="U160" s="43" t="s">
        <v>36</v>
      </c>
      <c r="V160" s="147">
        <v>0</v>
      </c>
      <c r="W160" s="147">
        <f t="shared" ref="W160:W180" si="21">V160*K160</f>
        <v>0</v>
      </c>
      <c r="X160" s="147">
        <v>0</v>
      </c>
      <c r="Y160" s="147">
        <f t="shared" ref="Y160:Y180" si="22">X160*K160</f>
        <v>0</v>
      </c>
      <c r="Z160" s="147">
        <v>0</v>
      </c>
      <c r="AA160" s="148">
        <f t="shared" ref="AA160:AA180" si="23">Z160*K160</f>
        <v>0</v>
      </c>
      <c r="AR160" s="21" t="s">
        <v>151</v>
      </c>
      <c r="AT160" s="21" t="s">
        <v>147</v>
      </c>
      <c r="AU160" s="21" t="s">
        <v>79</v>
      </c>
      <c r="AY160" s="21" t="s">
        <v>146</v>
      </c>
      <c r="BE160" s="149">
        <f t="shared" ref="BE160:BE180" si="24">IF(U160="základní",N160,0)</f>
        <v>0</v>
      </c>
      <c r="BF160" s="149">
        <f t="shared" ref="BF160:BF180" si="25">IF(U160="snížená",N160,0)</f>
        <v>0</v>
      </c>
      <c r="BG160" s="149">
        <f t="shared" ref="BG160:BG180" si="26">IF(U160="zákl. přenesená",N160,0)</f>
        <v>0</v>
      </c>
      <c r="BH160" s="149">
        <f t="shared" ref="BH160:BH180" si="27">IF(U160="sníž. přenesená",N160,0)</f>
        <v>0</v>
      </c>
      <c r="BI160" s="149">
        <f t="shared" ref="BI160:BI180" si="28">IF(U160="nulová",N160,0)</f>
        <v>0</v>
      </c>
      <c r="BJ160" s="21" t="s">
        <v>79</v>
      </c>
      <c r="BK160" s="149">
        <f t="shared" ref="BK160:BK180" si="29">ROUND(L160*K160,2)</f>
        <v>0</v>
      </c>
      <c r="BL160" s="21" t="s">
        <v>151</v>
      </c>
      <c r="BM160" s="21" t="s">
        <v>1177</v>
      </c>
    </row>
    <row r="161" spans="2:65" s="1" customFormat="1" ht="38.25" customHeight="1">
      <c r="B161" s="140"/>
      <c r="C161" s="141" t="s">
        <v>327</v>
      </c>
      <c r="D161" s="141" t="s">
        <v>147</v>
      </c>
      <c r="E161" s="142" t="s">
        <v>1178</v>
      </c>
      <c r="F161" s="222" t="s">
        <v>1179</v>
      </c>
      <c r="G161" s="222"/>
      <c r="H161" s="222"/>
      <c r="I161" s="222"/>
      <c r="J161" s="143" t="s">
        <v>545</v>
      </c>
      <c r="K161" s="144">
        <v>2</v>
      </c>
      <c r="L161" s="225"/>
      <c r="M161" s="225"/>
      <c r="N161" s="225">
        <f t="shared" si="20"/>
        <v>0</v>
      </c>
      <c r="O161" s="225"/>
      <c r="P161" s="225"/>
      <c r="Q161" s="225"/>
      <c r="R161" s="145"/>
      <c r="T161" s="146" t="s">
        <v>5</v>
      </c>
      <c r="U161" s="43" t="s">
        <v>36</v>
      </c>
      <c r="V161" s="147">
        <v>0</v>
      </c>
      <c r="W161" s="147">
        <f t="shared" si="21"/>
        <v>0</v>
      </c>
      <c r="X161" s="147">
        <v>0</v>
      </c>
      <c r="Y161" s="147">
        <f t="shared" si="22"/>
        <v>0</v>
      </c>
      <c r="Z161" s="147">
        <v>0</v>
      </c>
      <c r="AA161" s="148">
        <f t="shared" si="23"/>
        <v>0</v>
      </c>
      <c r="AR161" s="21" t="s">
        <v>151</v>
      </c>
      <c r="AT161" s="21" t="s">
        <v>147</v>
      </c>
      <c r="AU161" s="21" t="s">
        <v>79</v>
      </c>
      <c r="AY161" s="21" t="s">
        <v>146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21" t="s">
        <v>79</v>
      </c>
      <c r="BK161" s="149">
        <f t="shared" si="29"/>
        <v>0</v>
      </c>
      <c r="BL161" s="21" t="s">
        <v>151</v>
      </c>
      <c r="BM161" s="21" t="s">
        <v>1180</v>
      </c>
    </row>
    <row r="162" spans="2:65" s="1" customFormat="1" ht="25.5" customHeight="1">
      <c r="B162" s="140"/>
      <c r="C162" s="141" t="s">
        <v>331</v>
      </c>
      <c r="D162" s="141" t="s">
        <v>147</v>
      </c>
      <c r="E162" s="142" t="s">
        <v>1181</v>
      </c>
      <c r="F162" s="222" t="s">
        <v>1182</v>
      </c>
      <c r="G162" s="222"/>
      <c r="H162" s="222"/>
      <c r="I162" s="222"/>
      <c r="J162" s="143" t="s">
        <v>545</v>
      </c>
      <c r="K162" s="144">
        <v>2</v>
      </c>
      <c r="L162" s="225"/>
      <c r="M162" s="225"/>
      <c r="N162" s="225">
        <f t="shared" si="20"/>
        <v>0</v>
      </c>
      <c r="O162" s="225"/>
      <c r="P162" s="225"/>
      <c r="Q162" s="225"/>
      <c r="R162" s="145"/>
      <c r="T162" s="146" t="s">
        <v>5</v>
      </c>
      <c r="U162" s="43" t="s">
        <v>36</v>
      </c>
      <c r="V162" s="147">
        <v>0</v>
      </c>
      <c r="W162" s="147">
        <f t="shared" si="21"/>
        <v>0</v>
      </c>
      <c r="X162" s="147">
        <v>0</v>
      </c>
      <c r="Y162" s="147">
        <f t="shared" si="22"/>
        <v>0</v>
      </c>
      <c r="Z162" s="147">
        <v>0</v>
      </c>
      <c r="AA162" s="148">
        <f t="shared" si="23"/>
        <v>0</v>
      </c>
      <c r="AR162" s="21" t="s">
        <v>151</v>
      </c>
      <c r="AT162" s="21" t="s">
        <v>147</v>
      </c>
      <c r="AU162" s="21" t="s">
        <v>79</v>
      </c>
      <c r="AY162" s="21" t="s">
        <v>146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21" t="s">
        <v>79</v>
      </c>
      <c r="BK162" s="149">
        <f t="shared" si="29"/>
        <v>0</v>
      </c>
      <c r="BL162" s="21" t="s">
        <v>151</v>
      </c>
      <c r="BM162" s="21" t="s">
        <v>1183</v>
      </c>
    </row>
    <row r="163" spans="2:65" s="1" customFormat="1" ht="25.5" customHeight="1">
      <c r="B163" s="140"/>
      <c r="C163" s="141" t="s">
        <v>336</v>
      </c>
      <c r="D163" s="141" t="s">
        <v>147</v>
      </c>
      <c r="E163" s="142" t="s">
        <v>1184</v>
      </c>
      <c r="F163" s="222" t="s">
        <v>1185</v>
      </c>
      <c r="G163" s="222"/>
      <c r="H163" s="222"/>
      <c r="I163" s="222"/>
      <c r="J163" s="143" t="s">
        <v>545</v>
      </c>
      <c r="K163" s="144">
        <v>8</v>
      </c>
      <c r="L163" s="225"/>
      <c r="M163" s="225"/>
      <c r="N163" s="225">
        <f t="shared" si="20"/>
        <v>0</v>
      </c>
      <c r="O163" s="225"/>
      <c r="P163" s="225"/>
      <c r="Q163" s="225"/>
      <c r="R163" s="145"/>
      <c r="T163" s="146" t="s">
        <v>5</v>
      </c>
      <c r="U163" s="43" t="s">
        <v>36</v>
      </c>
      <c r="V163" s="147">
        <v>0</v>
      </c>
      <c r="W163" s="147">
        <f t="shared" si="21"/>
        <v>0</v>
      </c>
      <c r="X163" s="147">
        <v>0</v>
      </c>
      <c r="Y163" s="147">
        <f t="shared" si="22"/>
        <v>0</v>
      </c>
      <c r="Z163" s="147">
        <v>0</v>
      </c>
      <c r="AA163" s="148">
        <f t="shared" si="23"/>
        <v>0</v>
      </c>
      <c r="AR163" s="21" t="s">
        <v>151</v>
      </c>
      <c r="AT163" s="21" t="s">
        <v>147</v>
      </c>
      <c r="AU163" s="21" t="s">
        <v>79</v>
      </c>
      <c r="AY163" s="21" t="s">
        <v>146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21" t="s">
        <v>79</v>
      </c>
      <c r="BK163" s="149">
        <f t="shared" si="29"/>
        <v>0</v>
      </c>
      <c r="BL163" s="21" t="s">
        <v>151</v>
      </c>
      <c r="BM163" s="21" t="s">
        <v>1186</v>
      </c>
    </row>
    <row r="164" spans="2:65" s="1" customFormat="1" ht="25.5" customHeight="1">
      <c r="B164" s="140"/>
      <c r="C164" s="141" t="s">
        <v>458</v>
      </c>
      <c r="D164" s="141" t="s">
        <v>147</v>
      </c>
      <c r="E164" s="142" t="s">
        <v>1187</v>
      </c>
      <c r="F164" s="222" t="s">
        <v>1188</v>
      </c>
      <c r="G164" s="222"/>
      <c r="H164" s="222"/>
      <c r="I164" s="222"/>
      <c r="J164" s="143" t="s">
        <v>545</v>
      </c>
      <c r="K164" s="144">
        <v>1</v>
      </c>
      <c r="L164" s="225"/>
      <c r="M164" s="225"/>
      <c r="N164" s="225">
        <f t="shared" si="20"/>
        <v>0</v>
      </c>
      <c r="O164" s="225"/>
      <c r="P164" s="225"/>
      <c r="Q164" s="225"/>
      <c r="R164" s="145"/>
      <c r="T164" s="146" t="s">
        <v>5</v>
      </c>
      <c r="U164" s="43" t="s">
        <v>36</v>
      </c>
      <c r="V164" s="147">
        <v>0</v>
      </c>
      <c r="W164" s="147">
        <f t="shared" si="21"/>
        <v>0</v>
      </c>
      <c r="X164" s="147">
        <v>0</v>
      </c>
      <c r="Y164" s="147">
        <f t="shared" si="22"/>
        <v>0</v>
      </c>
      <c r="Z164" s="147">
        <v>0</v>
      </c>
      <c r="AA164" s="148">
        <f t="shared" si="23"/>
        <v>0</v>
      </c>
      <c r="AR164" s="21" t="s">
        <v>151</v>
      </c>
      <c r="AT164" s="21" t="s">
        <v>147</v>
      </c>
      <c r="AU164" s="21" t="s">
        <v>79</v>
      </c>
      <c r="AY164" s="21" t="s">
        <v>146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21" t="s">
        <v>79</v>
      </c>
      <c r="BK164" s="149">
        <f t="shared" si="29"/>
        <v>0</v>
      </c>
      <c r="BL164" s="21" t="s">
        <v>151</v>
      </c>
      <c r="BM164" s="21" t="s">
        <v>1189</v>
      </c>
    </row>
    <row r="165" spans="2:65" s="1" customFormat="1" ht="25.5" customHeight="1">
      <c r="B165" s="140"/>
      <c r="C165" s="141" t="s">
        <v>462</v>
      </c>
      <c r="D165" s="141" t="s">
        <v>147</v>
      </c>
      <c r="E165" s="142" t="s">
        <v>1190</v>
      </c>
      <c r="F165" s="222" t="s">
        <v>1191</v>
      </c>
      <c r="G165" s="222"/>
      <c r="H165" s="222"/>
      <c r="I165" s="222"/>
      <c r="J165" s="143" t="s">
        <v>545</v>
      </c>
      <c r="K165" s="144">
        <v>2</v>
      </c>
      <c r="L165" s="225"/>
      <c r="M165" s="225"/>
      <c r="N165" s="225">
        <f t="shared" si="20"/>
        <v>0</v>
      </c>
      <c r="O165" s="225"/>
      <c r="P165" s="225"/>
      <c r="Q165" s="225"/>
      <c r="R165" s="145"/>
      <c r="T165" s="146" t="s">
        <v>5</v>
      </c>
      <c r="U165" s="43" t="s">
        <v>36</v>
      </c>
      <c r="V165" s="147">
        <v>0</v>
      </c>
      <c r="W165" s="147">
        <f t="shared" si="21"/>
        <v>0</v>
      </c>
      <c r="X165" s="147">
        <v>0</v>
      </c>
      <c r="Y165" s="147">
        <f t="shared" si="22"/>
        <v>0</v>
      </c>
      <c r="Z165" s="147">
        <v>0</v>
      </c>
      <c r="AA165" s="148">
        <f t="shared" si="23"/>
        <v>0</v>
      </c>
      <c r="AR165" s="21" t="s">
        <v>151</v>
      </c>
      <c r="AT165" s="21" t="s">
        <v>147</v>
      </c>
      <c r="AU165" s="21" t="s">
        <v>79</v>
      </c>
      <c r="AY165" s="21" t="s">
        <v>146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21" t="s">
        <v>79</v>
      </c>
      <c r="BK165" s="149">
        <f t="shared" si="29"/>
        <v>0</v>
      </c>
      <c r="BL165" s="21" t="s">
        <v>151</v>
      </c>
      <c r="BM165" s="21" t="s">
        <v>1192</v>
      </c>
    </row>
    <row r="166" spans="2:65" s="1" customFormat="1" ht="38.25" customHeight="1">
      <c r="B166" s="140"/>
      <c r="C166" s="141" t="s">
        <v>468</v>
      </c>
      <c r="D166" s="141" t="s">
        <v>147</v>
      </c>
      <c r="E166" s="142" t="s">
        <v>1193</v>
      </c>
      <c r="F166" s="222" t="s">
        <v>1194</v>
      </c>
      <c r="G166" s="222"/>
      <c r="H166" s="222"/>
      <c r="I166" s="222"/>
      <c r="J166" s="143" t="s">
        <v>545</v>
      </c>
      <c r="K166" s="144">
        <v>1</v>
      </c>
      <c r="L166" s="225"/>
      <c r="M166" s="225"/>
      <c r="N166" s="225">
        <f t="shared" si="20"/>
        <v>0</v>
      </c>
      <c r="O166" s="225"/>
      <c r="P166" s="225"/>
      <c r="Q166" s="225"/>
      <c r="R166" s="145"/>
      <c r="T166" s="146" t="s">
        <v>5</v>
      </c>
      <c r="U166" s="43" t="s">
        <v>36</v>
      </c>
      <c r="V166" s="147">
        <v>0</v>
      </c>
      <c r="W166" s="147">
        <f t="shared" si="21"/>
        <v>0</v>
      </c>
      <c r="X166" s="147">
        <v>0</v>
      </c>
      <c r="Y166" s="147">
        <f t="shared" si="22"/>
        <v>0</v>
      </c>
      <c r="Z166" s="147">
        <v>0</v>
      </c>
      <c r="AA166" s="148">
        <f t="shared" si="23"/>
        <v>0</v>
      </c>
      <c r="AR166" s="21" t="s">
        <v>151</v>
      </c>
      <c r="AT166" s="21" t="s">
        <v>147</v>
      </c>
      <c r="AU166" s="21" t="s">
        <v>79</v>
      </c>
      <c r="AY166" s="21" t="s">
        <v>146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21" t="s">
        <v>79</v>
      </c>
      <c r="BK166" s="149">
        <f t="shared" si="29"/>
        <v>0</v>
      </c>
      <c r="BL166" s="21" t="s">
        <v>151</v>
      </c>
      <c r="BM166" s="21" t="s">
        <v>1195</v>
      </c>
    </row>
    <row r="167" spans="2:65" s="1" customFormat="1" ht="25.5" customHeight="1">
      <c r="B167" s="140"/>
      <c r="C167" s="141" t="s">
        <v>473</v>
      </c>
      <c r="D167" s="141" t="s">
        <v>147</v>
      </c>
      <c r="E167" s="142" t="s">
        <v>1196</v>
      </c>
      <c r="F167" s="222" t="s">
        <v>1197</v>
      </c>
      <c r="G167" s="222"/>
      <c r="H167" s="222"/>
      <c r="I167" s="222"/>
      <c r="J167" s="143" t="s">
        <v>545</v>
      </c>
      <c r="K167" s="144">
        <v>1</v>
      </c>
      <c r="L167" s="225"/>
      <c r="M167" s="225"/>
      <c r="N167" s="225">
        <f t="shared" si="20"/>
        <v>0</v>
      </c>
      <c r="O167" s="225"/>
      <c r="P167" s="225"/>
      <c r="Q167" s="225"/>
      <c r="R167" s="145"/>
      <c r="T167" s="146" t="s">
        <v>5</v>
      </c>
      <c r="U167" s="43" t="s">
        <v>36</v>
      </c>
      <c r="V167" s="147">
        <v>0</v>
      </c>
      <c r="W167" s="147">
        <f t="shared" si="21"/>
        <v>0</v>
      </c>
      <c r="X167" s="147">
        <v>0</v>
      </c>
      <c r="Y167" s="147">
        <f t="shared" si="22"/>
        <v>0</v>
      </c>
      <c r="Z167" s="147">
        <v>0</v>
      </c>
      <c r="AA167" s="148">
        <f t="shared" si="23"/>
        <v>0</v>
      </c>
      <c r="AR167" s="21" t="s">
        <v>151</v>
      </c>
      <c r="AT167" s="21" t="s">
        <v>147</v>
      </c>
      <c r="AU167" s="21" t="s">
        <v>79</v>
      </c>
      <c r="AY167" s="21" t="s">
        <v>146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21" t="s">
        <v>79</v>
      </c>
      <c r="BK167" s="149">
        <f t="shared" si="29"/>
        <v>0</v>
      </c>
      <c r="BL167" s="21" t="s">
        <v>151</v>
      </c>
      <c r="BM167" s="21" t="s">
        <v>1198</v>
      </c>
    </row>
    <row r="168" spans="2:65" s="1" customFormat="1" ht="25.5" customHeight="1">
      <c r="B168" s="140"/>
      <c r="C168" s="141" t="s">
        <v>478</v>
      </c>
      <c r="D168" s="141" t="s">
        <v>147</v>
      </c>
      <c r="E168" s="142" t="s">
        <v>1199</v>
      </c>
      <c r="F168" s="222" t="s">
        <v>1200</v>
      </c>
      <c r="G168" s="222"/>
      <c r="H168" s="222"/>
      <c r="I168" s="222"/>
      <c r="J168" s="143" t="s">
        <v>545</v>
      </c>
      <c r="K168" s="144">
        <v>1</v>
      </c>
      <c r="L168" s="225"/>
      <c r="M168" s="225"/>
      <c r="N168" s="225">
        <f t="shared" si="20"/>
        <v>0</v>
      </c>
      <c r="O168" s="225"/>
      <c r="P168" s="225"/>
      <c r="Q168" s="225"/>
      <c r="R168" s="145"/>
      <c r="T168" s="146" t="s">
        <v>5</v>
      </c>
      <c r="U168" s="43" t="s">
        <v>36</v>
      </c>
      <c r="V168" s="147">
        <v>0</v>
      </c>
      <c r="W168" s="147">
        <f t="shared" si="21"/>
        <v>0</v>
      </c>
      <c r="X168" s="147">
        <v>0</v>
      </c>
      <c r="Y168" s="147">
        <f t="shared" si="22"/>
        <v>0</v>
      </c>
      <c r="Z168" s="147">
        <v>0</v>
      </c>
      <c r="AA168" s="148">
        <f t="shared" si="23"/>
        <v>0</v>
      </c>
      <c r="AR168" s="21" t="s">
        <v>151</v>
      </c>
      <c r="AT168" s="21" t="s">
        <v>147</v>
      </c>
      <c r="AU168" s="21" t="s">
        <v>79</v>
      </c>
      <c r="AY168" s="21" t="s">
        <v>146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21" t="s">
        <v>79</v>
      </c>
      <c r="BK168" s="149">
        <f t="shared" si="29"/>
        <v>0</v>
      </c>
      <c r="BL168" s="21" t="s">
        <v>151</v>
      </c>
      <c r="BM168" s="21" t="s">
        <v>1201</v>
      </c>
    </row>
    <row r="169" spans="2:65" s="1" customFormat="1" ht="25.5" customHeight="1">
      <c r="B169" s="140"/>
      <c r="C169" s="141" t="s">
        <v>482</v>
      </c>
      <c r="D169" s="141" t="s">
        <v>147</v>
      </c>
      <c r="E169" s="142" t="s">
        <v>1202</v>
      </c>
      <c r="F169" s="222" t="s">
        <v>1203</v>
      </c>
      <c r="G169" s="222"/>
      <c r="H169" s="222"/>
      <c r="I169" s="222"/>
      <c r="J169" s="143" t="s">
        <v>545</v>
      </c>
      <c r="K169" s="144">
        <v>3</v>
      </c>
      <c r="L169" s="225"/>
      <c r="M169" s="225"/>
      <c r="N169" s="225">
        <f t="shared" si="20"/>
        <v>0</v>
      </c>
      <c r="O169" s="225"/>
      <c r="P169" s="225"/>
      <c r="Q169" s="225"/>
      <c r="R169" s="145"/>
      <c r="T169" s="146" t="s">
        <v>5</v>
      </c>
      <c r="U169" s="43" t="s">
        <v>36</v>
      </c>
      <c r="V169" s="147">
        <v>0</v>
      </c>
      <c r="W169" s="147">
        <f t="shared" si="21"/>
        <v>0</v>
      </c>
      <c r="X169" s="147">
        <v>0</v>
      </c>
      <c r="Y169" s="147">
        <f t="shared" si="22"/>
        <v>0</v>
      </c>
      <c r="Z169" s="147">
        <v>0</v>
      </c>
      <c r="AA169" s="148">
        <f t="shared" si="23"/>
        <v>0</v>
      </c>
      <c r="AR169" s="21" t="s">
        <v>151</v>
      </c>
      <c r="AT169" s="21" t="s">
        <v>147</v>
      </c>
      <c r="AU169" s="21" t="s">
        <v>79</v>
      </c>
      <c r="AY169" s="21" t="s">
        <v>146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21" t="s">
        <v>79</v>
      </c>
      <c r="BK169" s="149">
        <f t="shared" si="29"/>
        <v>0</v>
      </c>
      <c r="BL169" s="21" t="s">
        <v>151</v>
      </c>
      <c r="BM169" s="21" t="s">
        <v>1204</v>
      </c>
    </row>
    <row r="170" spans="2:65" s="1" customFormat="1" ht="25.5" customHeight="1">
      <c r="B170" s="140"/>
      <c r="C170" s="141" t="s">
        <v>485</v>
      </c>
      <c r="D170" s="141" t="s">
        <v>147</v>
      </c>
      <c r="E170" s="142" t="s">
        <v>1205</v>
      </c>
      <c r="F170" s="222" t="s">
        <v>1206</v>
      </c>
      <c r="G170" s="222"/>
      <c r="H170" s="222"/>
      <c r="I170" s="222"/>
      <c r="J170" s="143" t="s">
        <v>545</v>
      </c>
      <c r="K170" s="144">
        <v>2</v>
      </c>
      <c r="L170" s="225"/>
      <c r="M170" s="225"/>
      <c r="N170" s="225">
        <f t="shared" si="20"/>
        <v>0</v>
      </c>
      <c r="O170" s="225"/>
      <c r="P170" s="225"/>
      <c r="Q170" s="225"/>
      <c r="R170" s="145"/>
      <c r="T170" s="146" t="s">
        <v>5</v>
      </c>
      <c r="U170" s="43" t="s">
        <v>36</v>
      </c>
      <c r="V170" s="147">
        <v>0</v>
      </c>
      <c r="W170" s="147">
        <f t="shared" si="21"/>
        <v>0</v>
      </c>
      <c r="X170" s="147">
        <v>0</v>
      </c>
      <c r="Y170" s="147">
        <f t="shared" si="22"/>
        <v>0</v>
      </c>
      <c r="Z170" s="147">
        <v>0</v>
      </c>
      <c r="AA170" s="148">
        <f t="shared" si="23"/>
        <v>0</v>
      </c>
      <c r="AR170" s="21" t="s">
        <v>151</v>
      </c>
      <c r="AT170" s="21" t="s">
        <v>147</v>
      </c>
      <c r="AU170" s="21" t="s">
        <v>79</v>
      </c>
      <c r="AY170" s="21" t="s">
        <v>146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21" t="s">
        <v>79</v>
      </c>
      <c r="BK170" s="149">
        <f t="shared" si="29"/>
        <v>0</v>
      </c>
      <c r="BL170" s="21" t="s">
        <v>151</v>
      </c>
      <c r="BM170" s="21" t="s">
        <v>1207</v>
      </c>
    </row>
    <row r="171" spans="2:65" s="1" customFormat="1" ht="25.5" customHeight="1">
      <c r="B171" s="140"/>
      <c r="C171" s="141" t="s">
        <v>489</v>
      </c>
      <c r="D171" s="141" t="s">
        <v>147</v>
      </c>
      <c r="E171" s="142" t="s">
        <v>1208</v>
      </c>
      <c r="F171" s="222" t="s">
        <v>1209</v>
      </c>
      <c r="G171" s="222"/>
      <c r="H171" s="222"/>
      <c r="I171" s="222"/>
      <c r="J171" s="143" t="s">
        <v>545</v>
      </c>
      <c r="K171" s="144">
        <v>2</v>
      </c>
      <c r="L171" s="225"/>
      <c r="M171" s="225"/>
      <c r="N171" s="225">
        <f t="shared" si="20"/>
        <v>0</v>
      </c>
      <c r="O171" s="225"/>
      <c r="P171" s="225"/>
      <c r="Q171" s="225"/>
      <c r="R171" s="145"/>
      <c r="T171" s="146" t="s">
        <v>5</v>
      </c>
      <c r="U171" s="43" t="s">
        <v>36</v>
      </c>
      <c r="V171" s="147">
        <v>0</v>
      </c>
      <c r="W171" s="147">
        <f t="shared" si="21"/>
        <v>0</v>
      </c>
      <c r="X171" s="147">
        <v>0</v>
      </c>
      <c r="Y171" s="147">
        <f t="shared" si="22"/>
        <v>0</v>
      </c>
      <c r="Z171" s="147">
        <v>0</v>
      </c>
      <c r="AA171" s="148">
        <f t="shared" si="23"/>
        <v>0</v>
      </c>
      <c r="AR171" s="21" t="s">
        <v>151</v>
      </c>
      <c r="AT171" s="21" t="s">
        <v>147</v>
      </c>
      <c r="AU171" s="21" t="s">
        <v>79</v>
      </c>
      <c r="AY171" s="21" t="s">
        <v>146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21" t="s">
        <v>79</v>
      </c>
      <c r="BK171" s="149">
        <f t="shared" si="29"/>
        <v>0</v>
      </c>
      <c r="BL171" s="21" t="s">
        <v>151</v>
      </c>
      <c r="BM171" s="21" t="s">
        <v>1210</v>
      </c>
    </row>
    <row r="172" spans="2:65" s="1" customFormat="1" ht="25.5" customHeight="1">
      <c r="B172" s="140"/>
      <c r="C172" s="141" t="s">
        <v>493</v>
      </c>
      <c r="D172" s="141" t="s">
        <v>147</v>
      </c>
      <c r="E172" s="142" t="s">
        <v>1211</v>
      </c>
      <c r="F172" s="222" t="s">
        <v>1212</v>
      </c>
      <c r="G172" s="222"/>
      <c r="H172" s="222"/>
      <c r="I172" s="222"/>
      <c r="J172" s="143" t="s">
        <v>545</v>
      </c>
      <c r="K172" s="144">
        <v>1</v>
      </c>
      <c r="L172" s="225"/>
      <c r="M172" s="225"/>
      <c r="N172" s="225">
        <f t="shared" si="20"/>
        <v>0</v>
      </c>
      <c r="O172" s="225"/>
      <c r="P172" s="225"/>
      <c r="Q172" s="225"/>
      <c r="R172" s="145"/>
      <c r="T172" s="146" t="s">
        <v>5</v>
      </c>
      <c r="U172" s="43" t="s">
        <v>36</v>
      </c>
      <c r="V172" s="147">
        <v>0</v>
      </c>
      <c r="W172" s="147">
        <f t="shared" si="21"/>
        <v>0</v>
      </c>
      <c r="X172" s="147">
        <v>0</v>
      </c>
      <c r="Y172" s="147">
        <f t="shared" si="22"/>
        <v>0</v>
      </c>
      <c r="Z172" s="147">
        <v>0</v>
      </c>
      <c r="AA172" s="148">
        <f t="shared" si="23"/>
        <v>0</v>
      </c>
      <c r="AR172" s="21" t="s">
        <v>151</v>
      </c>
      <c r="AT172" s="21" t="s">
        <v>147</v>
      </c>
      <c r="AU172" s="21" t="s">
        <v>79</v>
      </c>
      <c r="AY172" s="21" t="s">
        <v>146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21" t="s">
        <v>79</v>
      </c>
      <c r="BK172" s="149">
        <f t="shared" si="29"/>
        <v>0</v>
      </c>
      <c r="BL172" s="21" t="s">
        <v>151</v>
      </c>
      <c r="BM172" s="21" t="s">
        <v>1213</v>
      </c>
    </row>
    <row r="173" spans="2:65" s="1" customFormat="1" ht="51" customHeight="1">
      <c r="B173" s="140"/>
      <c r="C173" s="141" t="s">
        <v>497</v>
      </c>
      <c r="D173" s="141" t="s">
        <v>147</v>
      </c>
      <c r="E173" s="142" t="s">
        <v>1214</v>
      </c>
      <c r="F173" s="222" t="s">
        <v>1215</v>
      </c>
      <c r="G173" s="222"/>
      <c r="H173" s="222"/>
      <c r="I173" s="222"/>
      <c r="J173" s="143" t="s">
        <v>545</v>
      </c>
      <c r="K173" s="144">
        <v>2</v>
      </c>
      <c r="L173" s="225"/>
      <c r="M173" s="225"/>
      <c r="N173" s="225">
        <f t="shared" si="20"/>
        <v>0</v>
      </c>
      <c r="O173" s="225"/>
      <c r="P173" s="225"/>
      <c r="Q173" s="225"/>
      <c r="R173" s="145"/>
      <c r="T173" s="146" t="s">
        <v>5</v>
      </c>
      <c r="U173" s="43" t="s">
        <v>36</v>
      </c>
      <c r="V173" s="147">
        <v>0</v>
      </c>
      <c r="W173" s="147">
        <f t="shared" si="21"/>
        <v>0</v>
      </c>
      <c r="X173" s="147">
        <v>0</v>
      </c>
      <c r="Y173" s="147">
        <f t="shared" si="22"/>
        <v>0</v>
      </c>
      <c r="Z173" s="147">
        <v>0</v>
      </c>
      <c r="AA173" s="148">
        <f t="shared" si="23"/>
        <v>0</v>
      </c>
      <c r="AR173" s="21" t="s">
        <v>151</v>
      </c>
      <c r="AT173" s="21" t="s">
        <v>147</v>
      </c>
      <c r="AU173" s="21" t="s">
        <v>79</v>
      </c>
      <c r="AY173" s="21" t="s">
        <v>146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21" t="s">
        <v>79</v>
      </c>
      <c r="BK173" s="149">
        <f t="shared" si="29"/>
        <v>0</v>
      </c>
      <c r="BL173" s="21" t="s">
        <v>151</v>
      </c>
      <c r="BM173" s="21" t="s">
        <v>1216</v>
      </c>
    </row>
    <row r="174" spans="2:65" s="1" customFormat="1" ht="25.5" customHeight="1">
      <c r="B174" s="140"/>
      <c r="C174" s="141" t="s">
        <v>87</v>
      </c>
      <c r="D174" s="141" t="s">
        <v>147</v>
      </c>
      <c r="E174" s="142" t="s">
        <v>1217</v>
      </c>
      <c r="F174" s="222" t="s">
        <v>1155</v>
      </c>
      <c r="G174" s="222"/>
      <c r="H174" s="222"/>
      <c r="I174" s="222"/>
      <c r="J174" s="143" t="s">
        <v>545</v>
      </c>
      <c r="K174" s="144">
        <v>50</v>
      </c>
      <c r="L174" s="225"/>
      <c r="M174" s="225"/>
      <c r="N174" s="225">
        <f t="shared" si="20"/>
        <v>0</v>
      </c>
      <c r="O174" s="225"/>
      <c r="P174" s="225"/>
      <c r="Q174" s="225"/>
      <c r="R174" s="145"/>
      <c r="T174" s="146" t="s">
        <v>5</v>
      </c>
      <c r="U174" s="43" t="s">
        <v>36</v>
      </c>
      <c r="V174" s="147">
        <v>0</v>
      </c>
      <c r="W174" s="147">
        <f t="shared" si="21"/>
        <v>0</v>
      </c>
      <c r="X174" s="147">
        <v>0</v>
      </c>
      <c r="Y174" s="147">
        <f t="shared" si="22"/>
        <v>0</v>
      </c>
      <c r="Z174" s="147">
        <v>0</v>
      </c>
      <c r="AA174" s="148">
        <f t="shared" si="23"/>
        <v>0</v>
      </c>
      <c r="AR174" s="21" t="s">
        <v>151</v>
      </c>
      <c r="AT174" s="21" t="s">
        <v>147</v>
      </c>
      <c r="AU174" s="21" t="s">
        <v>79</v>
      </c>
      <c r="AY174" s="21" t="s">
        <v>146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21" t="s">
        <v>79</v>
      </c>
      <c r="BK174" s="149">
        <f t="shared" si="29"/>
        <v>0</v>
      </c>
      <c r="BL174" s="21" t="s">
        <v>151</v>
      </c>
      <c r="BM174" s="21" t="s">
        <v>1218</v>
      </c>
    </row>
    <row r="175" spans="2:65" s="1" customFormat="1" ht="25.5" customHeight="1">
      <c r="B175" s="140"/>
      <c r="C175" s="141" t="s">
        <v>90</v>
      </c>
      <c r="D175" s="141" t="s">
        <v>147</v>
      </c>
      <c r="E175" s="142" t="s">
        <v>1157</v>
      </c>
      <c r="F175" s="222" t="s">
        <v>1158</v>
      </c>
      <c r="G175" s="222"/>
      <c r="H175" s="222"/>
      <c r="I175" s="222"/>
      <c r="J175" s="143" t="s">
        <v>545</v>
      </c>
      <c r="K175" s="144">
        <v>10</v>
      </c>
      <c r="L175" s="225"/>
      <c r="M175" s="225"/>
      <c r="N175" s="225">
        <f t="shared" si="20"/>
        <v>0</v>
      </c>
      <c r="O175" s="225"/>
      <c r="P175" s="225"/>
      <c r="Q175" s="225"/>
      <c r="R175" s="145"/>
      <c r="T175" s="146" t="s">
        <v>5</v>
      </c>
      <c r="U175" s="43" t="s">
        <v>36</v>
      </c>
      <c r="V175" s="147">
        <v>0</v>
      </c>
      <c r="W175" s="147">
        <f t="shared" si="21"/>
        <v>0</v>
      </c>
      <c r="X175" s="147">
        <v>0</v>
      </c>
      <c r="Y175" s="147">
        <f t="shared" si="22"/>
        <v>0</v>
      </c>
      <c r="Z175" s="147">
        <v>0</v>
      </c>
      <c r="AA175" s="148">
        <f t="shared" si="23"/>
        <v>0</v>
      </c>
      <c r="AR175" s="21" t="s">
        <v>151</v>
      </c>
      <c r="AT175" s="21" t="s">
        <v>147</v>
      </c>
      <c r="AU175" s="21" t="s">
        <v>79</v>
      </c>
      <c r="AY175" s="21" t="s">
        <v>146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21" t="s">
        <v>79</v>
      </c>
      <c r="BK175" s="149">
        <f t="shared" si="29"/>
        <v>0</v>
      </c>
      <c r="BL175" s="21" t="s">
        <v>151</v>
      </c>
      <c r="BM175" s="21" t="s">
        <v>1219</v>
      </c>
    </row>
    <row r="176" spans="2:65" s="1" customFormat="1" ht="25.5" customHeight="1">
      <c r="B176" s="140"/>
      <c r="C176" s="141" t="s">
        <v>93</v>
      </c>
      <c r="D176" s="141" t="s">
        <v>147</v>
      </c>
      <c r="E176" s="142" t="s">
        <v>1160</v>
      </c>
      <c r="F176" s="222" t="s">
        <v>1161</v>
      </c>
      <c r="G176" s="222"/>
      <c r="H176" s="222"/>
      <c r="I176" s="222"/>
      <c r="J176" s="143" t="s">
        <v>545</v>
      </c>
      <c r="K176" s="144">
        <v>20</v>
      </c>
      <c r="L176" s="225"/>
      <c r="M176" s="225"/>
      <c r="N176" s="225">
        <f t="shared" si="20"/>
        <v>0</v>
      </c>
      <c r="O176" s="225"/>
      <c r="P176" s="225"/>
      <c r="Q176" s="225"/>
      <c r="R176" s="145"/>
      <c r="T176" s="146" t="s">
        <v>5</v>
      </c>
      <c r="U176" s="43" t="s">
        <v>36</v>
      </c>
      <c r="V176" s="147">
        <v>0</v>
      </c>
      <c r="W176" s="147">
        <f t="shared" si="21"/>
        <v>0</v>
      </c>
      <c r="X176" s="147">
        <v>0</v>
      </c>
      <c r="Y176" s="147">
        <f t="shared" si="22"/>
        <v>0</v>
      </c>
      <c r="Z176" s="147">
        <v>0</v>
      </c>
      <c r="AA176" s="148">
        <f t="shared" si="23"/>
        <v>0</v>
      </c>
      <c r="AR176" s="21" t="s">
        <v>151</v>
      </c>
      <c r="AT176" s="21" t="s">
        <v>147</v>
      </c>
      <c r="AU176" s="21" t="s">
        <v>79</v>
      </c>
      <c r="AY176" s="21" t="s">
        <v>146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21" t="s">
        <v>79</v>
      </c>
      <c r="BK176" s="149">
        <f t="shared" si="29"/>
        <v>0</v>
      </c>
      <c r="BL176" s="21" t="s">
        <v>151</v>
      </c>
      <c r="BM176" s="21" t="s">
        <v>1220</v>
      </c>
    </row>
    <row r="177" spans="2:65" s="1" customFormat="1" ht="16.5" customHeight="1">
      <c r="B177" s="140"/>
      <c r="C177" s="141" t="s">
        <v>96</v>
      </c>
      <c r="D177" s="141" t="s">
        <v>147</v>
      </c>
      <c r="E177" s="142" t="s">
        <v>1221</v>
      </c>
      <c r="F177" s="222" t="s">
        <v>1222</v>
      </c>
      <c r="G177" s="222"/>
      <c r="H177" s="222"/>
      <c r="I177" s="222"/>
      <c r="J177" s="143" t="s">
        <v>274</v>
      </c>
      <c r="K177" s="144">
        <v>50</v>
      </c>
      <c r="L177" s="225"/>
      <c r="M177" s="225"/>
      <c r="N177" s="225">
        <f t="shared" si="20"/>
        <v>0</v>
      </c>
      <c r="O177" s="225"/>
      <c r="P177" s="225"/>
      <c r="Q177" s="225"/>
      <c r="R177" s="145"/>
      <c r="T177" s="146" t="s">
        <v>5</v>
      </c>
      <c r="U177" s="43" t="s">
        <v>36</v>
      </c>
      <c r="V177" s="147">
        <v>0</v>
      </c>
      <c r="W177" s="147">
        <f t="shared" si="21"/>
        <v>0</v>
      </c>
      <c r="X177" s="147">
        <v>0</v>
      </c>
      <c r="Y177" s="147">
        <f t="shared" si="22"/>
        <v>0</v>
      </c>
      <c r="Z177" s="147">
        <v>0</v>
      </c>
      <c r="AA177" s="148">
        <f t="shared" si="23"/>
        <v>0</v>
      </c>
      <c r="AR177" s="21" t="s">
        <v>151</v>
      </c>
      <c r="AT177" s="21" t="s">
        <v>147</v>
      </c>
      <c r="AU177" s="21" t="s">
        <v>79</v>
      </c>
      <c r="AY177" s="21" t="s">
        <v>146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21" t="s">
        <v>79</v>
      </c>
      <c r="BK177" s="149">
        <f t="shared" si="29"/>
        <v>0</v>
      </c>
      <c r="BL177" s="21" t="s">
        <v>151</v>
      </c>
      <c r="BM177" s="21" t="s">
        <v>1223</v>
      </c>
    </row>
    <row r="178" spans="2:65" s="1" customFormat="1" ht="16.5" customHeight="1">
      <c r="B178" s="140"/>
      <c r="C178" s="141" t="s">
        <v>99</v>
      </c>
      <c r="D178" s="141" t="s">
        <v>147</v>
      </c>
      <c r="E178" s="142" t="s">
        <v>1224</v>
      </c>
      <c r="F178" s="222" t="s">
        <v>1225</v>
      </c>
      <c r="G178" s="222"/>
      <c r="H178" s="222"/>
      <c r="I178" s="222"/>
      <c r="J178" s="143" t="s">
        <v>545</v>
      </c>
      <c r="K178" s="144">
        <v>100</v>
      </c>
      <c r="L178" s="225"/>
      <c r="M178" s="225"/>
      <c r="N178" s="225">
        <f t="shared" si="20"/>
        <v>0</v>
      </c>
      <c r="O178" s="225"/>
      <c r="P178" s="225"/>
      <c r="Q178" s="225"/>
      <c r="R178" s="145"/>
      <c r="T178" s="146" t="s">
        <v>5</v>
      </c>
      <c r="U178" s="43" t="s">
        <v>36</v>
      </c>
      <c r="V178" s="147">
        <v>0</v>
      </c>
      <c r="W178" s="147">
        <f t="shared" si="21"/>
        <v>0</v>
      </c>
      <c r="X178" s="147">
        <v>0</v>
      </c>
      <c r="Y178" s="147">
        <f t="shared" si="22"/>
        <v>0</v>
      </c>
      <c r="Z178" s="147">
        <v>0</v>
      </c>
      <c r="AA178" s="148">
        <f t="shared" si="23"/>
        <v>0</v>
      </c>
      <c r="AR178" s="21" t="s">
        <v>151</v>
      </c>
      <c r="AT178" s="21" t="s">
        <v>147</v>
      </c>
      <c r="AU178" s="21" t="s">
        <v>79</v>
      </c>
      <c r="AY178" s="21" t="s">
        <v>146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21" t="s">
        <v>79</v>
      </c>
      <c r="BK178" s="149">
        <f t="shared" si="29"/>
        <v>0</v>
      </c>
      <c r="BL178" s="21" t="s">
        <v>151</v>
      </c>
      <c r="BM178" s="21" t="s">
        <v>1226</v>
      </c>
    </row>
    <row r="179" spans="2:65" s="1" customFormat="1" ht="16.5" customHeight="1">
      <c r="B179" s="140"/>
      <c r="C179" s="141" t="s">
        <v>510</v>
      </c>
      <c r="D179" s="141" t="s">
        <v>147</v>
      </c>
      <c r="E179" s="142" t="s">
        <v>1227</v>
      </c>
      <c r="F179" s="222" t="s">
        <v>1170</v>
      </c>
      <c r="G179" s="222"/>
      <c r="H179" s="222"/>
      <c r="I179" s="222"/>
      <c r="J179" s="143" t="s">
        <v>545</v>
      </c>
      <c r="K179" s="144">
        <v>10</v>
      </c>
      <c r="L179" s="225"/>
      <c r="M179" s="225"/>
      <c r="N179" s="225">
        <f t="shared" si="20"/>
        <v>0</v>
      </c>
      <c r="O179" s="225"/>
      <c r="P179" s="225"/>
      <c r="Q179" s="225"/>
      <c r="R179" s="145"/>
      <c r="T179" s="146" t="s">
        <v>5</v>
      </c>
      <c r="U179" s="43" t="s">
        <v>36</v>
      </c>
      <c r="V179" s="147">
        <v>0</v>
      </c>
      <c r="W179" s="147">
        <f t="shared" si="21"/>
        <v>0</v>
      </c>
      <c r="X179" s="147">
        <v>0</v>
      </c>
      <c r="Y179" s="147">
        <f t="shared" si="22"/>
        <v>0</v>
      </c>
      <c r="Z179" s="147">
        <v>0</v>
      </c>
      <c r="AA179" s="148">
        <f t="shared" si="23"/>
        <v>0</v>
      </c>
      <c r="AR179" s="21" t="s">
        <v>151</v>
      </c>
      <c r="AT179" s="21" t="s">
        <v>147</v>
      </c>
      <c r="AU179" s="21" t="s">
        <v>79</v>
      </c>
      <c r="AY179" s="21" t="s">
        <v>146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21" t="s">
        <v>79</v>
      </c>
      <c r="BK179" s="149">
        <f t="shared" si="29"/>
        <v>0</v>
      </c>
      <c r="BL179" s="21" t="s">
        <v>151</v>
      </c>
      <c r="BM179" s="21" t="s">
        <v>1228</v>
      </c>
    </row>
    <row r="180" spans="2:65" s="1" customFormat="1" ht="25.5" customHeight="1">
      <c r="B180" s="140"/>
      <c r="C180" s="141" t="s">
        <v>513</v>
      </c>
      <c r="D180" s="141" t="s">
        <v>147</v>
      </c>
      <c r="E180" s="142" t="s">
        <v>1229</v>
      </c>
      <c r="F180" s="222" t="s">
        <v>1173</v>
      </c>
      <c r="G180" s="222"/>
      <c r="H180" s="222"/>
      <c r="I180" s="222"/>
      <c r="J180" s="143" t="s">
        <v>919</v>
      </c>
      <c r="K180" s="144">
        <v>1</v>
      </c>
      <c r="L180" s="225"/>
      <c r="M180" s="225"/>
      <c r="N180" s="225">
        <f t="shared" si="20"/>
        <v>0</v>
      </c>
      <c r="O180" s="225"/>
      <c r="P180" s="225"/>
      <c r="Q180" s="225"/>
      <c r="R180" s="145"/>
      <c r="T180" s="146" t="s">
        <v>5</v>
      </c>
      <c r="U180" s="43" t="s">
        <v>36</v>
      </c>
      <c r="V180" s="147">
        <v>0</v>
      </c>
      <c r="W180" s="147">
        <f t="shared" si="21"/>
        <v>0</v>
      </c>
      <c r="X180" s="147">
        <v>0</v>
      </c>
      <c r="Y180" s="147">
        <f t="shared" si="22"/>
        <v>0</v>
      </c>
      <c r="Z180" s="147">
        <v>0</v>
      </c>
      <c r="AA180" s="148">
        <f t="shared" si="23"/>
        <v>0</v>
      </c>
      <c r="AR180" s="21" t="s">
        <v>151</v>
      </c>
      <c r="AT180" s="21" t="s">
        <v>147</v>
      </c>
      <c r="AU180" s="21" t="s">
        <v>79</v>
      </c>
      <c r="AY180" s="21" t="s">
        <v>146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21" t="s">
        <v>79</v>
      </c>
      <c r="BK180" s="149">
        <f t="shared" si="29"/>
        <v>0</v>
      </c>
      <c r="BL180" s="21" t="s">
        <v>151</v>
      </c>
      <c r="BM180" s="21" t="s">
        <v>1230</v>
      </c>
    </row>
    <row r="181" spans="2:65" s="9" customFormat="1" ht="37.35" customHeight="1">
      <c r="B181" s="129"/>
      <c r="C181" s="130"/>
      <c r="D181" s="131" t="s">
        <v>1059</v>
      </c>
      <c r="E181" s="131"/>
      <c r="F181" s="131"/>
      <c r="G181" s="131"/>
      <c r="H181" s="131"/>
      <c r="I181" s="131"/>
      <c r="J181" s="131"/>
      <c r="K181" s="131"/>
      <c r="L181" s="131"/>
      <c r="M181" s="131"/>
      <c r="N181" s="258">
        <f>BK181</f>
        <v>0</v>
      </c>
      <c r="O181" s="259"/>
      <c r="P181" s="259"/>
      <c r="Q181" s="259"/>
      <c r="R181" s="132"/>
      <c r="T181" s="133"/>
      <c r="U181" s="130"/>
      <c r="V181" s="130"/>
      <c r="W181" s="134">
        <f>SUM(W182:W192)</f>
        <v>0</v>
      </c>
      <c r="X181" s="130"/>
      <c r="Y181" s="134">
        <f>SUM(Y182:Y192)</f>
        <v>0</v>
      </c>
      <c r="Z181" s="130"/>
      <c r="AA181" s="135">
        <f>SUM(AA182:AA192)</f>
        <v>0</v>
      </c>
      <c r="AR181" s="136" t="s">
        <v>79</v>
      </c>
      <c r="AT181" s="137" t="s">
        <v>70</v>
      </c>
      <c r="AU181" s="137" t="s">
        <v>71</v>
      </c>
      <c r="AY181" s="136" t="s">
        <v>146</v>
      </c>
      <c r="BK181" s="138">
        <f>SUM(BK182:BK192)</f>
        <v>0</v>
      </c>
    </row>
    <row r="182" spans="2:65" s="1" customFormat="1" ht="51" customHeight="1">
      <c r="B182" s="140"/>
      <c r="C182" s="141" t="s">
        <v>517</v>
      </c>
      <c r="D182" s="141" t="s">
        <v>147</v>
      </c>
      <c r="E182" s="142" t="s">
        <v>1231</v>
      </c>
      <c r="F182" s="222" t="s">
        <v>1232</v>
      </c>
      <c r="G182" s="222"/>
      <c r="H182" s="222"/>
      <c r="I182" s="222"/>
      <c r="J182" s="143" t="s">
        <v>274</v>
      </c>
      <c r="K182" s="144">
        <v>100</v>
      </c>
      <c r="L182" s="225"/>
      <c r="M182" s="225"/>
      <c r="N182" s="225">
        <f t="shared" ref="N182:N192" si="30">ROUND(L182*K182,2)</f>
        <v>0</v>
      </c>
      <c r="O182" s="225"/>
      <c r="P182" s="225"/>
      <c r="Q182" s="225"/>
      <c r="R182" s="145"/>
      <c r="T182" s="146" t="s">
        <v>5</v>
      </c>
      <c r="U182" s="43" t="s">
        <v>36</v>
      </c>
      <c r="V182" s="147">
        <v>0</v>
      </c>
      <c r="W182" s="147">
        <f t="shared" ref="W182:W192" si="31">V182*K182</f>
        <v>0</v>
      </c>
      <c r="X182" s="147">
        <v>0</v>
      </c>
      <c r="Y182" s="147">
        <f t="shared" ref="Y182:Y192" si="32">X182*K182</f>
        <v>0</v>
      </c>
      <c r="Z182" s="147">
        <v>0</v>
      </c>
      <c r="AA182" s="148">
        <f t="shared" ref="AA182:AA192" si="33">Z182*K182</f>
        <v>0</v>
      </c>
      <c r="AR182" s="21" t="s">
        <v>151</v>
      </c>
      <c r="AT182" s="21" t="s">
        <v>147</v>
      </c>
      <c r="AU182" s="21" t="s">
        <v>79</v>
      </c>
      <c r="AY182" s="21" t="s">
        <v>146</v>
      </c>
      <c r="BE182" s="149">
        <f t="shared" ref="BE182:BE192" si="34">IF(U182="základní",N182,0)</f>
        <v>0</v>
      </c>
      <c r="BF182" s="149">
        <f t="shared" ref="BF182:BF192" si="35">IF(U182="snížená",N182,0)</f>
        <v>0</v>
      </c>
      <c r="BG182" s="149">
        <f t="shared" ref="BG182:BG192" si="36">IF(U182="zákl. přenesená",N182,0)</f>
        <v>0</v>
      </c>
      <c r="BH182" s="149">
        <f t="shared" ref="BH182:BH192" si="37">IF(U182="sníž. přenesená",N182,0)</f>
        <v>0</v>
      </c>
      <c r="BI182" s="149">
        <f t="shared" ref="BI182:BI192" si="38">IF(U182="nulová",N182,0)</f>
        <v>0</v>
      </c>
      <c r="BJ182" s="21" t="s">
        <v>79</v>
      </c>
      <c r="BK182" s="149">
        <f t="shared" ref="BK182:BK192" si="39">ROUND(L182*K182,2)</f>
        <v>0</v>
      </c>
      <c r="BL182" s="21" t="s">
        <v>151</v>
      </c>
      <c r="BM182" s="21" t="s">
        <v>1233</v>
      </c>
    </row>
    <row r="183" spans="2:65" s="1" customFormat="1" ht="51" customHeight="1">
      <c r="B183" s="140"/>
      <c r="C183" s="141" t="s">
        <v>522</v>
      </c>
      <c r="D183" s="141" t="s">
        <v>147</v>
      </c>
      <c r="E183" s="142" t="s">
        <v>1234</v>
      </c>
      <c r="F183" s="222" t="s">
        <v>1235</v>
      </c>
      <c r="G183" s="222"/>
      <c r="H183" s="222"/>
      <c r="I183" s="222"/>
      <c r="J183" s="143" t="s">
        <v>274</v>
      </c>
      <c r="K183" s="144">
        <v>40</v>
      </c>
      <c r="L183" s="225"/>
      <c r="M183" s="225"/>
      <c r="N183" s="225">
        <f t="shared" si="30"/>
        <v>0</v>
      </c>
      <c r="O183" s="225"/>
      <c r="P183" s="225"/>
      <c r="Q183" s="225"/>
      <c r="R183" s="145"/>
      <c r="T183" s="146" t="s">
        <v>5</v>
      </c>
      <c r="U183" s="43" t="s">
        <v>36</v>
      </c>
      <c r="V183" s="147">
        <v>0</v>
      </c>
      <c r="W183" s="147">
        <f t="shared" si="31"/>
        <v>0</v>
      </c>
      <c r="X183" s="147">
        <v>0</v>
      </c>
      <c r="Y183" s="147">
        <f t="shared" si="32"/>
        <v>0</v>
      </c>
      <c r="Z183" s="147">
        <v>0</v>
      </c>
      <c r="AA183" s="148">
        <f t="shared" si="33"/>
        <v>0</v>
      </c>
      <c r="AR183" s="21" t="s">
        <v>151</v>
      </c>
      <c r="AT183" s="21" t="s">
        <v>147</v>
      </c>
      <c r="AU183" s="21" t="s">
        <v>79</v>
      </c>
      <c r="AY183" s="21" t="s">
        <v>146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21" t="s">
        <v>79</v>
      </c>
      <c r="BK183" s="149">
        <f t="shared" si="39"/>
        <v>0</v>
      </c>
      <c r="BL183" s="21" t="s">
        <v>151</v>
      </c>
      <c r="BM183" s="21" t="s">
        <v>1236</v>
      </c>
    </row>
    <row r="184" spans="2:65" s="1" customFormat="1" ht="38.25" customHeight="1">
      <c r="B184" s="140"/>
      <c r="C184" s="141" t="s">
        <v>526</v>
      </c>
      <c r="D184" s="141" t="s">
        <v>147</v>
      </c>
      <c r="E184" s="142" t="s">
        <v>1237</v>
      </c>
      <c r="F184" s="222" t="s">
        <v>1238</v>
      </c>
      <c r="G184" s="222"/>
      <c r="H184" s="222"/>
      <c r="I184" s="222"/>
      <c r="J184" s="143" t="s">
        <v>274</v>
      </c>
      <c r="K184" s="144">
        <v>25</v>
      </c>
      <c r="L184" s="225"/>
      <c r="M184" s="225"/>
      <c r="N184" s="225">
        <f t="shared" si="30"/>
        <v>0</v>
      </c>
      <c r="O184" s="225"/>
      <c r="P184" s="225"/>
      <c r="Q184" s="225"/>
      <c r="R184" s="145"/>
      <c r="T184" s="146" t="s">
        <v>5</v>
      </c>
      <c r="U184" s="43" t="s">
        <v>36</v>
      </c>
      <c r="V184" s="147">
        <v>0</v>
      </c>
      <c r="W184" s="147">
        <f t="shared" si="31"/>
        <v>0</v>
      </c>
      <c r="X184" s="147">
        <v>0</v>
      </c>
      <c r="Y184" s="147">
        <f t="shared" si="32"/>
        <v>0</v>
      </c>
      <c r="Z184" s="147">
        <v>0</v>
      </c>
      <c r="AA184" s="148">
        <f t="shared" si="33"/>
        <v>0</v>
      </c>
      <c r="AR184" s="21" t="s">
        <v>151</v>
      </c>
      <c r="AT184" s="21" t="s">
        <v>147</v>
      </c>
      <c r="AU184" s="21" t="s">
        <v>79</v>
      </c>
      <c r="AY184" s="21" t="s">
        <v>146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21" t="s">
        <v>79</v>
      </c>
      <c r="BK184" s="149">
        <f t="shared" si="39"/>
        <v>0</v>
      </c>
      <c r="BL184" s="21" t="s">
        <v>151</v>
      </c>
      <c r="BM184" s="21" t="s">
        <v>1239</v>
      </c>
    </row>
    <row r="185" spans="2:65" s="1" customFormat="1" ht="25.5" customHeight="1">
      <c r="B185" s="140"/>
      <c r="C185" s="141" t="s">
        <v>830</v>
      </c>
      <c r="D185" s="141" t="s">
        <v>147</v>
      </c>
      <c r="E185" s="142" t="s">
        <v>1240</v>
      </c>
      <c r="F185" s="222" t="s">
        <v>1241</v>
      </c>
      <c r="G185" s="222"/>
      <c r="H185" s="222"/>
      <c r="I185" s="222"/>
      <c r="J185" s="143" t="s">
        <v>274</v>
      </c>
      <c r="K185" s="144">
        <v>5</v>
      </c>
      <c r="L185" s="225"/>
      <c r="M185" s="225"/>
      <c r="N185" s="225">
        <f t="shared" si="30"/>
        <v>0</v>
      </c>
      <c r="O185" s="225"/>
      <c r="P185" s="225"/>
      <c r="Q185" s="225"/>
      <c r="R185" s="145"/>
      <c r="T185" s="146" t="s">
        <v>5</v>
      </c>
      <c r="U185" s="43" t="s">
        <v>36</v>
      </c>
      <c r="V185" s="147">
        <v>0</v>
      </c>
      <c r="W185" s="147">
        <f t="shared" si="31"/>
        <v>0</v>
      </c>
      <c r="X185" s="147">
        <v>0</v>
      </c>
      <c r="Y185" s="147">
        <f t="shared" si="32"/>
        <v>0</v>
      </c>
      <c r="Z185" s="147">
        <v>0</v>
      </c>
      <c r="AA185" s="148">
        <f t="shared" si="33"/>
        <v>0</v>
      </c>
      <c r="AR185" s="21" t="s">
        <v>151</v>
      </c>
      <c r="AT185" s="21" t="s">
        <v>147</v>
      </c>
      <c r="AU185" s="21" t="s">
        <v>79</v>
      </c>
      <c r="AY185" s="21" t="s">
        <v>146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21" t="s">
        <v>79</v>
      </c>
      <c r="BK185" s="149">
        <f t="shared" si="39"/>
        <v>0</v>
      </c>
      <c r="BL185" s="21" t="s">
        <v>151</v>
      </c>
      <c r="BM185" s="21" t="s">
        <v>1242</v>
      </c>
    </row>
    <row r="186" spans="2:65" s="1" customFormat="1" ht="25.5" customHeight="1">
      <c r="B186" s="140"/>
      <c r="C186" s="141" t="s">
        <v>834</v>
      </c>
      <c r="D186" s="141" t="s">
        <v>147</v>
      </c>
      <c r="E186" s="142" t="s">
        <v>1243</v>
      </c>
      <c r="F186" s="222" t="s">
        <v>1244</v>
      </c>
      <c r="G186" s="222"/>
      <c r="H186" s="222"/>
      <c r="I186" s="222"/>
      <c r="J186" s="143" t="s">
        <v>274</v>
      </c>
      <c r="K186" s="144">
        <v>20</v>
      </c>
      <c r="L186" s="225"/>
      <c r="M186" s="225"/>
      <c r="N186" s="225">
        <f t="shared" si="30"/>
        <v>0</v>
      </c>
      <c r="O186" s="225"/>
      <c r="P186" s="225"/>
      <c r="Q186" s="225"/>
      <c r="R186" s="145"/>
      <c r="T186" s="146" t="s">
        <v>5</v>
      </c>
      <c r="U186" s="43" t="s">
        <v>36</v>
      </c>
      <c r="V186" s="147">
        <v>0</v>
      </c>
      <c r="W186" s="147">
        <f t="shared" si="31"/>
        <v>0</v>
      </c>
      <c r="X186" s="147">
        <v>0</v>
      </c>
      <c r="Y186" s="147">
        <f t="shared" si="32"/>
        <v>0</v>
      </c>
      <c r="Z186" s="147">
        <v>0</v>
      </c>
      <c r="AA186" s="148">
        <f t="shared" si="33"/>
        <v>0</v>
      </c>
      <c r="AR186" s="21" t="s">
        <v>151</v>
      </c>
      <c r="AT186" s="21" t="s">
        <v>147</v>
      </c>
      <c r="AU186" s="21" t="s">
        <v>79</v>
      </c>
      <c r="AY186" s="21" t="s">
        <v>146</v>
      </c>
      <c r="BE186" s="149">
        <f t="shared" si="34"/>
        <v>0</v>
      </c>
      <c r="BF186" s="149">
        <f t="shared" si="35"/>
        <v>0</v>
      </c>
      <c r="BG186" s="149">
        <f t="shared" si="36"/>
        <v>0</v>
      </c>
      <c r="BH186" s="149">
        <f t="shared" si="37"/>
        <v>0</v>
      </c>
      <c r="BI186" s="149">
        <f t="shared" si="38"/>
        <v>0</v>
      </c>
      <c r="BJ186" s="21" t="s">
        <v>79</v>
      </c>
      <c r="BK186" s="149">
        <f t="shared" si="39"/>
        <v>0</v>
      </c>
      <c r="BL186" s="21" t="s">
        <v>151</v>
      </c>
      <c r="BM186" s="21" t="s">
        <v>1245</v>
      </c>
    </row>
    <row r="187" spans="2:65" s="1" customFormat="1" ht="38.25" customHeight="1">
      <c r="B187" s="140"/>
      <c r="C187" s="141" t="s">
        <v>838</v>
      </c>
      <c r="D187" s="141" t="s">
        <v>147</v>
      </c>
      <c r="E187" s="142" t="s">
        <v>1246</v>
      </c>
      <c r="F187" s="222" t="s">
        <v>1247</v>
      </c>
      <c r="G187" s="222"/>
      <c r="H187" s="222"/>
      <c r="I187" s="222"/>
      <c r="J187" s="143" t="s">
        <v>545</v>
      </c>
      <c r="K187" s="144">
        <v>1</v>
      </c>
      <c r="L187" s="225"/>
      <c r="M187" s="225"/>
      <c r="N187" s="225">
        <f t="shared" si="30"/>
        <v>0</v>
      </c>
      <c r="O187" s="225"/>
      <c r="P187" s="225"/>
      <c r="Q187" s="225"/>
      <c r="R187" s="145"/>
      <c r="T187" s="146" t="s">
        <v>5</v>
      </c>
      <c r="U187" s="43" t="s">
        <v>36</v>
      </c>
      <c r="V187" s="147">
        <v>0</v>
      </c>
      <c r="W187" s="147">
        <f t="shared" si="31"/>
        <v>0</v>
      </c>
      <c r="X187" s="147">
        <v>0</v>
      </c>
      <c r="Y187" s="147">
        <f t="shared" si="32"/>
        <v>0</v>
      </c>
      <c r="Z187" s="147">
        <v>0</v>
      </c>
      <c r="AA187" s="148">
        <f t="shared" si="33"/>
        <v>0</v>
      </c>
      <c r="AR187" s="21" t="s">
        <v>151</v>
      </c>
      <c r="AT187" s="21" t="s">
        <v>147</v>
      </c>
      <c r="AU187" s="21" t="s">
        <v>79</v>
      </c>
      <c r="AY187" s="21" t="s">
        <v>146</v>
      </c>
      <c r="BE187" s="149">
        <f t="shared" si="34"/>
        <v>0</v>
      </c>
      <c r="BF187" s="149">
        <f t="shared" si="35"/>
        <v>0</v>
      </c>
      <c r="BG187" s="149">
        <f t="shared" si="36"/>
        <v>0</v>
      </c>
      <c r="BH187" s="149">
        <f t="shared" si="37"/>
        <v>0</v>
      </c>
      <c r="BI187" s="149">
        <f t="shared" si="38"/>
        <v>0</v>
      </c>
      <c r="BJ187" s="21" t="s">
        <v>79</v>
      </c>
      <c r="BK187" s="149">
        <f t="shared" si="39"/>
        <v>0</v>
      </c>
      <c r="BL187" s="21" t="s">
        <v>151</v>
      </c>
      <c r="BM187" s="21" t="s">
        <v>1248</v>
      </c>
    </row>
    <row r="188" spans="2:65" s="1" customFormat="1" ht="51" customHeight="1">
      <c r="B188" s="140"/>
      <c r="C188" s="141" t="s">
        <v>842</v>
      </c>
      <c r="D188" s="141" t="s">
        <v>147</v>
      </c>
      <c r="E188" s="142" t="s">
        <v>1249</v>
      </c>
      <c r="F188" s="222" t="s">
        <v>1250</v>
      </c>
      <c r="G188" s="222"/>
      <c r="H188" s="222"/>
      <c r="I188" s="222"/>
      <c r="J188" s="143" t="s">
        <v>274</v>
      </c>
      <c r="K188" s="144">
        <v>6</v>
      </c>
      <c r="L188" s="225"/>
      <c r="M188" s="225"/>
      <c r="N188" s="225">
        <f t="shared" si="30"/>
        <v>0</v>
      </c>
      <c r="O188" s="225"/>
      <c r="P188" s="225"/>
      <c r="Q188" s="225"/>
      <c r="R188" s="145"/>
      <c r="T188" s="146" t="s">
        <v>5</v>
      </c>
      <c r="U188" s="43" t="s">
        <v>36</v>
      </c>
      <c r="V188" s="147">
        <v>0</v>
      </c>
      <c r="W188" s="147">
        <f t="shared" si="31"/>
        <v>0</v>
      </c>
      <c r="X188" s="147">
        <v>0</v>
      </c>
      <c r="Y188" s="147">
        <f t="shared" si="32"/>
        <v>0</v>
      </c>
      <c r="Z188" s="147">
        <v>0</v>
      </c>
      <c r="AA188" s="148">
        <f t="shared" si="33"/>
        <v>0</v>
      </c>
      <c r="AR188" s="21" t="s">
        <v>151</v>
      </c>
      <c r="AT188" s="21" t="s">
        <v>147</v>
      </c>
      <c r="AU188" s="21" t="s">
        <v>79</v>
      </c>
      <c r="AY188" s="21" t="s">
        <v>146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21" t="s">
        <v>79</v>
      </c>
      <c r="BK188" s="149">
        <f t="shared" si="39"/>
        <v>0</v>
      </c>
      <c r="BL188" s="21" t="s">
        <v>151</v>
      </c>
      <c r="BM188" s="21" t="s">
        <v>1251</v>
      </c>
    </row>
    <row r="189" spans="2:65" s="1" customFormat="1" ht="25.5" customHeight="1">
      <c r="B189" s="140"/>
      <c r="C189" s="141" t="s">
        <v>846</v>
      </c>
      <c r="D189" s="141" t="s">
        <v>147</v>
      </c>
      <c r="E189" s="142" t="s">
        <v>1252</v>
      </c>
      <c r="F189" s="222" t="s">
        <v>1253</v>
      </c>
      <c r="G189" s="222"/>
      <c r="H189" s="222"/>
      <c r="I189" s="222"/>
      <c r="J189" s="143" t="s">
        <v>545</v>
      </c>
      <c r="K189" s="144">
        <v>10</v>
      </c>
      <c r="L189" s="225"/>
      <c r="M189" s="225"/>
      <c r="N189" s="225">
        <f t="shared" si="30"/>
        <v>0</v>
      </c>
      <c r="O189" s="225"/>
      <c r="P189" s="225"/>
      <c r="Q189" s="225"/>
      <c r="R189" s="145"/>
      <c r="T189" s="146" t="s">
        <v>5</v>
      </c>
      <c r="U189" s="43" t="s">
        <v>36</v>
      </c>
      <c r="V189" s="147">
        <v>0</v>
      </c>
      <c r="W189" s="147">
        <f t="shared" si="31"/>
        <v>0</v>
      </c>
      <c r="X189" s="147">
        <v>0</v>
      </c>
      <c r="Y189" s="147">
        <f t="shared" si="32"/>
        <v>0</v>
      </c>
      <c r="Z189" s="147">
        <v>0</v>
      </c>
      <c r="AA189" s="148">
        <f t="shared" si="33"/>
        <v>0</v>
      </c>
      <c r="AR189" s="21" t="s">
        <v>151</v>
      </c>
      <c r="AT189" s="21" t="s">
        <v>147</v>
      </c>
      <c r="AU189" s="21" t="s">
        <v>79</v>
      </c>
      <c r="AY189" s="21" t="s">
        <v>146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21" t="s">
        <v>79</v>
      </c>
      <c r="BK189" s="149">
        <f t="shared" si="39"/>
        <v>0</v>
      </c>
      <c r="BL189" s="21" t="s">
        <v>151</v>
      </c>
      <c r="BM189" s="21" t="s">
        <v>1254</v>
      </c>
    </row>
    <row r="190" spans="2:65" s="1" customFormat="1" ht="25.5" customHeight="1">
      <c r="B190" s="140"/>
      <c r="C190" s="141" t="s">
        <v>848</v>
      </c>
      <c r="D190" s="141" t="s">
        <v>147</v>
      </c>
      <c r="E190" s="142" t="s">
        <v>1255</v>
      </c>
      <c r="F190" s="222" t="s">
        <v>1256</v>
      </c>
      <c r="G190" s="222"/>
      <c r="H190" s="222"/>
      <c r="I190" s="222"/>
      <c r="J190" s="143" t="s">
        <v>545</v>
      </c>
      <c r="K190" s="144">
        <v>2</v>
      </c>
      <c r="L190" s="225"/>
      <c r="M190" s="225"/>
      <c r="N190" s="225">
        <f t="shared" si="30"/>
        <v>0</v>
      </c>
      <c r="O190" s="225"/>
      <c r="P190" s="225"/>
      <c r="Q190" s="225"/>
      <c r="R190" s="145"/>
      <c r="T190" s="146" t="s">
        <v>5</v>
      </c>
      <c r="U190" s="43" t="s">
        <v>36</v>
      </c>
      <c r="V190" s="147">
        <v>0</v>
      </c>
      <c r="W190" s="147">
        <f t="shared" si="31"/>
        <v>0</v>
      </c>
      <c r="X190" s="147">
        <v>0</v>
      </c>
      <c r="Y190" s="147">
        <f t="shared" si="32"/>
        <v>0</v>
      </c>
      <c r="Z190" s="147">
        <v>0</v>
      </c>
      <c r="AA190" s="148">
        <f t="shared" si="33"/>
        <v>0</v>
      </c>
      <c r="AR190" s="21" t="s">
        <v>151</v>
      </c>
      <c r="AT190" s="21" t="s">
        <v>147</v>
      </c>
      <c r="AU190" s="21" t="s">
        <v>79</v>
      </c>
      <c r="AY190" s="21" t="s">
        <v>146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21" t="s">
        <v>79</v>
      </c>
      <c r="BK190" s="149">
        <f t="shared" si="39"/>
        <v>0</v>
      </c>
      <c r="BL190" s="21" t="s">
        <v>151</v>
      </c>
      <c r="BM190" s="21" t="s">
        <v>1257</v>
      </c>
    </row>
    <row r="191" spans="2:65" s="1" customFormat="1" ht="25.5" customHeight="1">
      <c r="B191" s="140"/>
      <c r="C191" s="141" t="s">
        <v>850</v>
      </c>
      <c r="D191" s="141" t="s">
        <v>147</v>
      </c>
      <c r="E191" s="142" t="s">
        <v>1258</v>
      </c>
      <c r="F191" s="222" t="s">
        <v>1259</v>
      </c>
      <c r="G191" s="222"/>
      <c r="H191" s="222"/>
      <c r="I191" s="222"/>
      <c r="J191" s="143" t="s">
        <v>545</v>
      </c>
      <c r="K191" s="144">
        <v>5</v>
      </c>
      <c r="L191" s="225"/>
      <c r="M191" s="225"/>
      <c r="N191" s="225">
        <f t="shared" si="30"/>
        <v>0</v>
      </c>
      <c r="O191" s="225"/>
      <c r="P191" s="225"/>
      <c r="Q191" s="225"/>
      <c r="R191" s="145"/>
      <c r="T191" s="146" t="s">
        <v>5</v>
      </c>
      <c r="U191" s="43" t="s">
        <v>36</v>
      </c>
      <c r="V191" s="147">
        <v>0</v>
      </c>
      <c r="W191" s="147">
        <f t="shared" si="31"/>
        <v>0</v>
      </c>
      <c r="X191" s="147">
        <v>0</v>
      </c>
      <c r="Y191" s="147">
        <f t="shared" si="32"/>
        <v>0</v>
      </c>
      <c r="Z191" s="147">
        <v>0</v>
      </c>
      <c r="AA191" s="148">
        <f t="shared" si="33"/>
        <v>0</v>
      </c>
      <c r="AR191" s="21" t="s">
        <v>151</v>
      </c>
      <c r="AT191" s="21" t="s">
        <v>147</v>
      </c>
      <c r="AU191" s="21" t="s">
        <v>79</v>
      </c>
      <c r="AY191" s="21" t="s">
        <v>146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21" t="s">
        <v>79</v>
      </c>
      <c r="BK191" s="149">
        <f t="shared" si="39"/>
        <v>0</v>
      </c>
      <c r="BL191" s="21" t="s">
        <v>151</v>
      </c>
      <c r="BM191" s="21" t="s">
        <v>1260</v>
      </c>
    </row>
    <row r="192" spans="2:65" s="1" customFormat="1" ht="25.5" customHeight="1">
      <c r="B192" s="140"/>
      <c r="C192" s="141" t="s">
        <v>854</v>
      </c>
      <c r="D192" s="141" t="s">
        <v>147</v>
      </c>
      <c r="E192" s="142" t="s">
        <v>1261</v>
      </c>
      <c r="F192" s="222" t="s">
        <v>1262</v>
      </c>
      <c r="G192" s="222"/>
      <c r="H192" s="222"/>
      <c r="I192" s="222"/>
      <c r="J192" s="143" t="s">
        <v>919</v>
      </c>
      <c r="K192" s="144">
        <v>1</v>
      </c>
      <c r="L192" s="225"/>
      <c r="M192" s="225"/>
      <c r="N192" s="225">
        <f t="shared" si="30"/>
        <v>0</v>
      </c>
      <c r="O192" s="225"/>
      <c r="P192" s="225"/>
      <c r="Q192" s="225"/>
      <c r="R192" s="145"/>
      <c r="T192" s="146" t="s">
        <v>5</v>
      </c>
      <c r="U192" s="43" t="s">
        <v>36</v>
      </c>
      <c r="V192" s="147">
        <v>0</v>
      </c>
      <c r="W192" s="147">
        <f t="shared" si="31"/>
        <v>0</v>
      </c>
      <c r="X192" s="147">
        <v>0</v>
      </c>
      <c r="Y192" s="147">
        <f t="shared" si="32"/>
        <v>0</v>
      </c>
      <c r="Z192" s="147">
        <v>0</v>
      </c>
      <c r="AA192" s="148">
        <f t="shared" si="33"/>
        <v>0</v>
      </c>
      <c r="AR192" s="21" t="s">
        <v>151</v>
      </c>
      <c r="AT192" s="21" t="s">
        <v>147</v>
      </c>
      <c r="AU192" s="21" t="s">
        <v>79</v>
      </c>
      <c r="AY192" s="21" t="s">
        <v>146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21" t="s">
        <v>79</v>
      </c>
      <c r="BK192" s="149">
        <f t="shared" si="39"/>
        <v>0</v>
      </c>
      <c r="BL192" s="21" t="s">
        <v>151</v>
      </c>
      <c r="BM192" s="21" t="s">
        <v>1263</v>
      </c>
    </row>
    <row r="193" spans="2:65" s="9" customFormat="1" ht="37.35" customHeight="1">
      <c r="B193" s="129"/>
      <c r="C193" s="130"/>
      <c r="D193" s="131" t="s">
        <v>1060</v>
      </c>
      <c r="E193" s="131"/>
      <c r="F193" s="131"/>
      <c r="G193" s="131"/>
      <c r="H193" s="131"/>
      <c r="I193" s="131"/>
      <c r="J193" s="131"/>
      <c r="K193" s="131"/>
      <c r="L193" s="131"/>
      <c r="M193" s="131"/>
      <c r="N193" s="258">
        <f>BK193</f>
        <v>0</v>
      </c>
      <c r="O193" s="259"/>
      <c r="P193" s="259"/>
      <c r="Q193" s="259"/>
      <c r="R193" s="132"/>
      <c r="T193" s="133"/>
      <c r="U193" s="130"/>
      <c r="V193" s="130"/>
      <c r="W193" s="134">
        <f>W194</f>
        <v>0</v>
      </c>
      <c r="X193" s="130"/>
      <c r="Y193" s="134">
        <f>Y194</f>
        <v>0</v>
      </c>
      <c r="Z193" s="130"/>
      <c r="AA193" s="135">
        <f>AA194</f>
        <v>0</v>
      </c>
      <c r="AR193" s="136" t="s">
        <v>79</v>
      </c>
      <c r="AT193" s="137" t="s">
        <v>70</v>
      </c>
      <c r="AU193" s="137" t="s">
        <v>71</v>
      </c>
      <c r="AY193" s="136" t="s">
        <v>146</v>
      </c>
      <c r="BK193" s="138">
        <f>BK194</f>
        <v>0</v>
      </c>
    </row>
    <row r="194" spans="2:65" s="1" customFormat="1" ht="63.75" customHeight="1">
      <c r="B194" s="140"/>
      <c r="C194" s="141" t="s">
        <v>856</v>
      </c>
      <c r="D194" s="141" t="s">
        <v>147</v>
      </c>
      <c r="E194" s="142" t="s">
        <v>1264</v>
      </c>
      <c r="F194" s="222" t="s">
        <v>1265</v>
      </c>
      <c r="G194" s="222"/>
      <c r="H194" s="222"/>
      <c r="I194" s="222"/>
      <c r="J194" s="143" t="s">
        <v>545</v>
      </c>
      <c r="K194" s="144">
        <v>5</v>
      </c>
      <c r="L194" s="225"/>
      <c r="M194" s="225"/>
      <c r="N194" s="225">
        <f>ROUND(L194*K194,2)</f>
        <v>0</v>
      </c>
      <c r="O194" s="225"/>
      <c r="P194" s="225"/>
      <c r="Q194" s="225"/>
      <c r="R194" s="145"/>
      <c r="T194" s="146" t="s">
        <v>5</v>
      </c>
      <c r="U194" s="43" t="s">
        <v>36</v>
      </c>
      <c r="V194" s="147">
        <v>0</v>
      </c>
      <c r="W194" s="147">
        <f>V194*K194</f>
        <v>0</v>
      </c>
      <c r="X194" s="147">
        <v>0</v>
      </c>
      <c r="Y194" s="147">
        <f>X194*K194</f>
        <v>0</v>
      </c>
      <c r="Z194" s="147">
        <v>0</v>
      </c>
      <c r="AA194" s="148">
        <f>Z194*K194</f>
        <v>0</v>
      </c>
      <c r="AR194" s="21" t="s">
        <v>151</v>
      </c>
      <c r="AT194" s="21" t="s">
        <v>147</v>
      </c>
      <c r="AU194" s="21" t="s">
        <v>79</v>
      </c>
      <c r="AY194" s="21" t="s">
        <v>146</v>
      </c>
      <c r="BE194" s="149">
        <f>IF(U194="základní",N194,0)</f>
        <v>0</v>
      </c>
      <c r="BF194" s="149">
        <f>IF(U194="snížená",N194,0)</f>
        <v>0</v>
      </c>
      <c r="BG194" s="149">
        <f>IF(U194="zákl. přenesená",N194,0)</f>
        <v>0</v>
      </c>
      <c r="BH194" s="149">
        <f>IF(U194="sníž. přenesená",N194,0)</f>
        <v>0</v>
      </c>
      <c r="BI194" s="149">
        <f>IF(U194="nulová",N194,0)</f>
        <v>0</v>
      </c>
      <c r="BJ194" s="21" t="s">
        <v>79</v>
      </c>
      <c r="BK194" s="149">
        <f>ROUND(L194*K194,2)</f>
        <v>0</v>
      </c>
      <c r="BL194" s="21" t="s">
        <v>151</v>
      </c>
      <c r="BM194" s="21" t="s">
        <v>1266</v>
      </c>
    </row>
    <row r="195" spans="2:65" s="9" customFormat="1" ht="37.35" customHeight="1">
      <c r="B195" s="129"/>
      <c r="C195" s="130"/>
      <c r="D195" s="131" t="s">
        <v>1061</v>
      </c>
      <c r="E195" s="131"/>
      <c r="F195" s="131"/>
      <c r="G195" s="131"/>
      <c r="H195" s="131"/>
      <c r="I195" s="131"/>
      <c r="J195" s="131"/>
      <c r="K195" s="131"/>
      <c r="L195" s="131"/>
      <c r="M195" s="131"/>
      <c r="N195" s="258">
        <f>BK195</f>
        <v>0</v>
      </c>
      <c r="O195" s="259"/>
      <c r="P195" s="259"/>
      <c r="Q195" s="259"/>
      <c r="R195" s="132"/>
      <c r="T195" s="133"/>
      <c r="U195" s="130"/>
      <c r="V195" s="130"/>
      <c r="W195" s="134">
        <f>SUM(W196:W200)</f>
        <v>0</v>
      </c>
      <c r="X195" s="130"/>
      <c r="Y195" s="134">
        <f>SUM(Y196:Y200)</f>
        <v>0</v>
      </c>
      <c r="Z195" s="130"/>
      <c r="AA195" s="135">
        <f>SUM(AA196:AA200)</f>
        <v>0</v>
      </c>
      <c r="AR195" s="136" t="s">
        <v>79</v>
      </c>
      <c r="AT195" s="137" t="s">
        <v>70</v>
      </c>
      <c r="AU195" s="137" t="s">
        <v>71</v>
      </c>
      <c r="AY195" s="136" t="s">
        <v>146</v>
      </c>
      <c r="BK195" s="138">
        <f>SUM(BK196:BK200)</f>
        <v>0</v>
      </c>
    </row>
    <row r="196" spans="2:65" s="1" customFormat="1" ht="16.5" customHeight="1">
      <c r="B196" s="140"/>
      <c r="C196" s="141" t="s">
        <v>860</v>
      </c>
      <c r="D196" s="141" t="s">
        <v>147</v>
      </c>
      <c r="E196" s="142" t="s">
        <v>1267</v>
      </c>
      <c r="F196" s="222" t="s">
        <v>1268</v>
      </c>
      <c r="G196" s="222"/>
      <c r="H196" s="222"/>
      <c r="I196" s="222"/>
      <c r="J196" s="143" t="s">
        <v>545</v>
      </c>
      <c r="K196" s="144">
        <v>1</v>
      </c>
      <c r="L196" s="225"/>
      <c r="M196" s="225"/>
      <c r="N196" s="225">
        <f>ROUND(L196*K196,2)</f>
        <v>0</v>
      </c>
      <c r="O196" s="225"/>
      <c r="P196" s="225"/>
      <c r="Q196" s="225"/>
      <c r="R196" s="145"/>
      <c r="T196" s="146" t="s">
        <v>5</v>
      </c>
      <c r="U196" s="43" t="s">
        <v>36</v>
      </c>
      <c r="V196" s="147">
        <v>0</v>
      </c>
      <c r="W196" s="147">
        <f>V196*K196</f>
        <v>0</v>
      </c>
      <c r="X196" s="147">
        <v>0</v>
      </c>
      <c r="Y196" s="147">
        <f>X196*K196</f>
        <v>0</v>
      </c>
      <c r="Z196" s="147">
        <v>0</v>
      </c>
      <c r="AA196" s="148">
        <f>Z196*K196</f>
        <v>0</v>
      </c>
      <c r="AR196" s="21" t="s">
        <v>151</v>
      </c>
      <c r="AT196" s="21" t="s">
        <v>147</v>
      </c>
      <c r="AU196" s="21" t="s">
        <v>79</v>
      </c>
      <c r="AY196" s="21" t="s">
        <v>146</v>
      </c>
      <c r="BE196" s="149">
        <f>IF(U196="základní",N196,0)</f>
        <v>0</v>
      </c>
      <c r="BF196" s="149">
        <f>IF(U196="snížená",N196,0)</f>
        <v>0</v>
      </c>
      <c r="BG196" s="149">
        <f>IF(U196="zákl. přenesená",N196,0)</f>
        <v>0</v>
      </c>
      <c r="BH196" s="149">
        <f>IF(U196="sníž. přenesená",N196,0)</f>
        <v>0</v>
      </c>
      <c r="BI196" s="149">
        <f>IF(U196="nulová",N196,0)</f>
        <v>0</v>
      </c>
      <c r="BJ196" s="21" t="s">
        <v>79</v>
      </c>
      <c r="BK196" s="149">
        <f>ROUND(L196*K196,2)</f>
        <v>0</v>
      </c>
      <c r="BL196" s="21" t="s">
        <v>151</v>
      </c>
      <c r="BM196" s="21" t="s">
        <v>1269</v>
      </c>
    </row>
    <row r="197" spans="2:65" s="1" customFormat="1" ht="25.5" customHeight="1">
      <c r="B197" s="140"/>
      <c r="C197" s="141" t="s">
        <v>864</v>
      </c>
      <c r="D197" s="141" t="s">
        <v>147</v>
      </c>
      <c r="E197" s="142" t="s">
        <v>1270</v>
      </c>
      <c r="F197" s="222" t="s">
        <v>1271</v>
      </c>
      <c r="G197" s="222"/>
      <c r="H197" s="222"/>
      <c r="I197" s="222"/>
      <c r="J197" s="143" t="s">
        <v>545</v>
      </c>
      <c r="K197" s="144">
        <v>1</v>
      </c>
      <c r="L197" s="225"/>
      <c r="M197" s="225"/>
      <c r="N197" s="225">
        <f>ROUND(L197*K197,2)</f>
        <v>0</v>
      </c>
      <c r="O197" s="225"/>
      <c r="P197" s="225"/>
      <c r="Q197" s="225"/>
      <c r="R197" s="145"/>
      <c r="T197" s="146" t="s">
        <v>5</v>
      </c>
      <c r="U197" s="43" t="s">
        <v>36</v>
      </c>
      <c r="V197" s="147">
        <v>0</v>
      </c>
      <c r="W197" s="147">
        <f>V197*K197</f>
        <v>0</v>
      </c>
      <c r="X197" s="147">
        <v>0</v>
      </c>
      <c r="Y197" s="147">
        <f>X197*K197</f>
        <v>0</v>
      </c>
      <c r="Z197" s="147">
        <v>0</v>
      </c>
      <c r="AA197" s="148">
        <f>Z197*K197</f>
        <v>0</v>
      </c>
      <c r="AR197" s="21" t="s">
        <v>151</v>
      </c>
      <c r="AT197" s="21" t="s">
        <v>147</v>
      </c>
      <c r="AU197" s="21" t="s">
        <v>79</v>
      </c>
      <c r="AY197" s="21" t="s">
        <v>146</v>
      </c>
      <c r="BE197" s="149">
        <f>IF(U197="základní",N197,0)</f>
        <v>0</v>
      </c>
      <c r="BF197" s="149">
        <f>IF(U197="snížená",N197,0)</f>
        <v>0</v>
      </c>
      <c r="BG197" s="149">
        <f>IF(U197="zákl. přenesená",N197,0)</f>
        <v>0</v>
      </c>
      <c r="BH197" s="149">
        <f>IF(U197="sníž. přenesená",N197,0)</f>
        <v>0</v>
      </c>
      <c r="BI197" s="149">
        <f>IF(U197="nulová",N197,0)</f>
        <v>0</v>
      </c>
      <c r="BJ197" s="21" t="s">
        <v>79</v>
      </c>
      <c r="BK197" s="149">
        <f>ROUND(L197*K197,2)</f>
        <v>0</v>
      </c>
      <c r="BL197" s="21" t="s">
        <v>151</v>
      </c>
      <c r="BM197" s="21" t="s">
        <v>1272</v>
      </c>
    </row>
    <row r="198" spans="2:65" s="1" customFormat="1" ht="25.5" customHeight="1">
      <c r="B198" s="140"/>
      <c r="C198" s="141" t="s">
        <v>866</v>
      </c>
      <c r="D198" s="141" t="s">
        <v>147</v>
      </c>
      <c r="E198" s="142" t="s">
        <v>1273</v>
      </c>
      <c r="F198" s="222" t="s">
        <v>1274</v>
      </c>
      <c r="G198" s="222"/>
      <c r="H198" s="222"/>
      <c r="I198" s="222"/>
      <c r="J198" s="143" t="s">
        <v>545</v>
      </c>
      <c r="K198" s="144">
        <v>1</v>
      </c>
      <c r="L198" s="225"/>
      <c r="M198" s="225"/>
      <c r="N198" s="225">
        <f>ROUND(L198*K198,2)</f>
        <v>0</v>
      </c>
      <c r="O198" s="225"/>
      <c r="P198" s="225"/>
      <c r="Q198" s="225"/>
      <c r="R198" s="145"/>
      <c r="T198" s="146" t="s">
        <v>5</v>
      </c>
      <c r="U198" s="43" t="s">
        <v>36</v>
      </c>
      <c r="V198" s="147">
        <v>0</v>
      </c>
      <c r="W198" s="147">
        <f>V198*K198</f>
        <v>0</v>
      </c>
      <c r="X198" s="147">
        <v>0</v>
      </c>
      <c r="Y198" s="147">
        <f>X198*K198</f>
        <v>0</v>
      </c>
      <c r="Z198" s="147">
        <v>0</v>
      </c>
      <c r="AA198" s="148">
        <f>Z198*K198</f>
        <v>0</v>
      </c>
      <c r="AR198" s="21" t="s">
        <v>151</v>
      </c>
      <c r="AT198" s="21" t="s">
        <v>147</v>
      </c>
      <c r="AU198" s="21" t="s">
        <v>79</v>
      </c>
      <c r="AY198" s="21" t="s">
        <v>146</v>
      </c>
      <c r="BE198" s="149">
        <f>IF(U198="základní",N198,0)</f>
        <v>0</v>
      </c>
      <c r="BF198" s="149">
        <f>IF(U198="snížená",N198,0)</f>
        <v>0</v>
      </c>
      <c r="BG198" s="149">
        <f>IF(U198="zákl. přenesená",N198,0)</f>
        <v>0</v>
      </c>
      <c r="BH198" s="149">
        <f>IF(U198="sníž. přenesená",N198,0)</f>
        <v>0</v>
      </c>
      <c r="BI198" s="149">
        <f>IF(U198="nulová",N198,0)</f>
        <v>0</v>
      </c>
      <c r="BJ198" s="21" t="s">
        <v>79</v>
      </c>
      <c r="BK198" s="149">
        <f>ROUND(L198*K198,2)</f>
        <v>0</v>
      </c>
      <c r="BL198" s="21" t="s">
        <v>151</v>
      </c>
      <c r="BM198" s="21" t="s">
        <v>1275</v>
      </c>
    </row>
    <row r="199" spans="2:65" s="1" customFormat="1" ht="25.5" customHeight="1">
      <c r="B199" s="140"/>
      <c r="C199" s="141" t="s">
        <v>870</v>
      </c>
      <c r="D199" s="141" t="s">
        <v>147</v>
      </c>
      <c r="E199" s="142" t="s">
        <v>1276</v>
      </c>
      <c r="F199" s="222" t="s">
        <v>1277</v>
      </c>
      <c r="G199" s="222"/>
      <c r="H199" s="222"/>
      <c r="I199" s="222"/>
      <c r="J199" s="143" t="s">
        <v>545</v>
      </c>
      <c r="K199" s="144">
        <v>1</v>
      </c>
      <c r="L199" s="225"/>
      <c r="M199" s="225"/>
      <c r="N199" s="225">
        <f>ROUND(L199*K199,2)</f>
        <v>0</v>
      </c>
      <c r="O199" s="225"/>
      <c r="P199" s="225"/>
      <c r="Q199" s="225"/>
      <c r="R199" s="145"/>
      <c r="T199" s="146" t="s">
        <v>5</v>
      </c>
      <c r="U199" s="43" t="s">
        <v>36</v>
      </c>
      <c r="V199" s="147">
        <v>0</v>
      </c>
      <c r="W199" s="147">
        <f>V199*K199</f>
        <v>0</v>
      </c>
      <c r="X199" s="147">
        <v>0</v>
      </c>
      <c r="Y199" s="147">
        <f>X199*K199</f>
        <v>0</v>
      </c>
      <c r="Z199" s="147">
        <v>0</v>
      </c>
      <c r="AA199" s="148">
        <f>Z199*K199</f>
        <v>0</v>
      </c>
      <c r="AR199" s="21" t="s">
        <v>151</v>
      </c>
      <c r="AT199" s="21" t="s">
        <v>147</v>
      </c>
      <c r="AU199" s="21" t="s">
        <v>79</v>
      </c>
      <c r="AY199" s="21" t="s">
        <v>146</v>
      </c>
      <c r="BE199" s="149">
        <f>IF(U199="základní",N199,0)</f>
        <v>0</v>
      </c>
      <c r="BF199" s="149">
        <f>IF(U199="snížená",N199,0)</f>
        <v>0</v>
      </c>
      <c r="BG199" s="149">
        <f>IF(U199="zákl. přenesená",N199,0)</f>
        <v>0</v>
      </c>
      <c r="BH199" s="149">
        <f>IF(U199="sníž. přenesená",N199,0)</f>
        <v>0</v>
      </c>
      <c r="BI199" s="149">
        <f>IF(U199="nulová",N199,0)</f>
        <v>0</v>
      </c>
      <c r="BJ199" s="21" t="s">
        <v>79</v>
      </c>
      <c r="BK199" s="149">
        <f>ROUND(L199*K199,2)</f>
        <v>0</v>
      </c>
      <c r="BL199" s="21" t="s">
        <v>151</v>
      </c>
      <c r="BM199" s="21" t="s">
        <v>1278</v>
      </c>
    </row>
    <row r="200" spans="2:65" s="1" customFormat="1" ht="16.5" customHeight="1">
      <c r="B200" s="140"/>
      <c r="C200" s="141" t="s">
        <v>874</v>
      </c>
      <c r="D200" s="141" t="s">
        <v>147</v>
      </c>
      <c r="E200" s="142" t="s">
        <v>1279</v>
      </c>
      <c r="F200" s="222" t="s">
        <v>1280</v>
      </c>
      <c r="G200" s="222"/>
      <c r="H200" s="222"/>
      <c r="I200" s="222"/>
      <c r="J200" s="143" t="s">
        <v>545</v>
      </c>
      <c r="K200" s="144">
        <v>1</v>
      </c>
      <c r="L200" s="225"/>
      <c r="M200" s="225"/>
      <c r="N200" s="225">
        <f>ROUND(L200*K200,2)</f>
        <v>0</v>
      </c>
      <c r="O200" s="225"/>
      <c r="P200" s="225"/>
      <c r="Q200" s="225"/>
      <c r="R200" s="145"/>
      <c r="T200" s="146" t="s">
        <v>5</v>
      </c>
      <c r="U200" s="43" t="s">
        <v>36</v>
      </c>
      <c r="V200" s="147">
        <v>0</v>
      </c>
      <c r="W200" s="147">
        <f>V200*K200</f>
        <v>0</v>
      </c>
      <c r="X200" s="147">
        <v>0</v>
      </c>
      <c r="Y200" s="147">
        <f>X200*K200</f>
        <v>0</v>
      </c>
      <c r="Z200" s="147">
        <v>0</v>
      </c>
      <c r="AA200" s="148">
        <f>Z200*K200</f>
        <v>0</v>
      </c>
      <c r="AR200" s="21" t="s">
        <v>151</v>
      </c>
      <c r="AT200" s="21" t="s">
        <v>147</v>
      </c>
      <c r="AU200" s="21" t="s">
        <v>79</v>
      </c>
      <c r="AY200" s="21" t="s">
        <v>146</v>
      </c>
      <c r="BE200" s="149">
        <f>IF(U200="základní",N200,0)</f>
        <v>0</v>
      </c>
      <c r="BF200" s="149">
        <f>IF(U200="snížená",N200,0)</f>
        <v>0</v>
      </c>
      <c r="BG200" s="149">
        <f>IF(U200="zákl. přenesená",N200,0)</f>
        <v>0</v>
      </c>
      <c r="BH200" s="149">
        <f>IF(U200="sníž. přenesená",N200,0)</f>
        <v>0</v>
      </c>
      <c r="BI200" s="149">
        <f>IF(U200="nulová",N200,0)</f>
        <v>0</v>
      </c>
      <c r="BJ200" s="21" t="s">
        <v>79</v>
      </c>
      <c r="BK200" s="149">
        <f>ROUND(L200*K200,2)</f>
        <v>0</v>
      </c>
      <c r="BL200" s="21" t="s">
        <v>151</v>
      </c>
      <c r="BM200" s="21" t="s">
        <v>1281</v>
      </c>
    </row>
    <row r="201" spans="2:65" s="9" customFormat="1" ht="37.35" customHeight="1">
      <c r="B201" s="129"/>
      <c r="C201" s="130"/>
      <c r="D201" s="131" t="s">
        <v>1062</v>
      </c>
      <c r="E201" s="131"/>
      <c r="F201" s="131"/>
      <c r="G201" s="131"/>
      <c r="H201" s="131"/>
      <c r="I201" s="131"/>
      <c r="J201" s="131"/>
      <c r="K201" s="131"/>
      <c r="L201" s="131"/>
      <c r="M201" s="131"/>
      <c r="N201" s="258">
        <f>BK201</f>
        <v>0</v>
      </c>
      <c r="O201" s="259"/>
      <c r="P201" s="259"/>
      <c r="Q201" s="259"/>
      <c r="R201" s="132"/>
      <c r="T201" s="133"/>
      <c r="U201" s="130"/>
      <c r="V201" s="130"/>
      <c r="W201" s="134">
        <f>SUM(W202:W205)</f>
        <v>0</v>
      </c>
      <c r="X201" s="130"/>
      <c r="Y201" s="134">
        <f>SUM(Y202:Y205)</f>
        <v>0</v>
      </c>
      <c r="Z201" s="130"/>
      <c r="AA201" s="135">
        <f>SUM(AA202:AA205)</f>
        <v>0</v>
      </c>
      <c r="AR201" s="136" t="s">
        <v>79</v>
      </c>
      <c r="AT201" s="137" t="s">
        <v>70</v>
      </c>
      <c r="AU201" s="137" t="s">
        <v>71</v>
      </c>
      <c r="AY201" s="136" t="s">
        <v>146</v>
      </c>
      <c r="BK201" s="138">
        <f>SUM(BK202:BK205)</f>
        <v>0</v>
      </c>
    </row>
    <row r="202" spans="2:65" s="1" customFormat="1" ht="16.5" customHeight="1">
      <c r="B202" s="140"/>
      <c r="C202" s="141" t="s">
        <v>878</v>
      </c>
      <c r="D202" s="141" t="s">
        <v>147</v>
      </c>
      <c r="E202" s="142" t="s">
        <v>1282</v>
      </c>
      <c r="F202" s="222" t="s">
        <v>1268</v>
      </c>
      <c r="G202" s="222"/>
      <c r="H202" s="222"/>
      <c r="I202" s="222"/>
      <c r="J202" s="143" t="s">
        <v>545</v>
      </c>
      <c r="K202" s="144">
        <v>1</v>
      </c>
      <c r="L202" s="225"/>
      <c r="M202" s="225"/>
      <c r="N202" s="225">
        <f>ROUND(L202*K202,2)</f>
        <v>0</v>
      </c>
      <c r="O202" s="225"/>
      <c r="P202" s="225"/>
      <c r="Q202" s="225"/>
      <c r="R202" s="145"/>
      <c r="T202" s="146" t="s">
        <v>5</v>
      </c>
      <c r="U202" s="43" t="s">
        <v>36</v>
      </c>
      <c r="V202" s="147">
        <v>0</v>
      </c>
      <c r="W202" s="147">
        <f>V202*K202</f>
        <v>0</v>
      </c>
      <c r="X202" s="147">
        <v>0</v>
      </c>
      <c r="Y202" s="147">
        <f>X202*K202</f>
        <v>0</v>
      </c>
      <c r="Z202" s="147">
        <v>0</v>
      </c>
      <c r="AA202" s="148">
        <f>Z202*K202</f>
        <v>0</v>
      </c>
      <c r="AR202" s="21" t="s">
        <v>151</v>
      </c>
      <c r="AT202" s="21" t="s">
        <v>147</v>
      </c>
      <c r="AU202" s="21" t="s">
        <v>79</v>
      </c>
      <c r="AY202" s="21" t="s">
        <v>146</v>
      </c>
      <c r="BE202" s="149">
        <f>IF(U202="základní",N202,0)</f>
        <v>0</v>
      </c>
      <c r="BF202" s="149">
        <f>IF(U202="snížená",N202,0)</f>
        <v>0</v>
      </c>
      <c r="BG202" s="149">
        <f>IF(U202="zákl. přenesená",N202,0)</f>
        <v>0</v>
      </c>
      <c r="BH202" s="149">
        <f>IF(U202="sníž. přenesená",N202,0)</f>
        <v>0</v>
      </c>
      <c r="BI202" s="149">
        <f>IF(U202="nulová",N202,0)</f>
        <v>0</v>
      </c>
      <c r="BJ202" s="21" t="s">
        <v>79</v>
      </c>
      <c r="BK202" s="149">
        <f>ROUND(L202*K202,2)</f>
        <v>0</v>
      </c>
      <c r="BL202" s="21" t="s">
        <v>151</v>
      </c>
      <c r="BM202" s="21" t="s">
        <v>1283</v>
      </c>
    </row>
    <row r="203" spans="2:65" s="1" customFormat="1" ht="25.5" customHeight="1">
      <c r="B203" s="140"/>
      <c r="C203" s="141" t="s">
        <v>881</v>
      </c>
      <c r="D203" s="141" t="s">
        <v>147</v>
      </c>
      <c r="E203" s="142" t="s">
        <v>1284</v>
      </c>
      <c r="F203" s="222" t="s">
        <v>1271</v>
      </c>
      <c r="G203" s="222"/>
      <c r="H203" s="222"/>
      <c r="I203" s="222"/>
      <c r="J203" s="143" t="s">
        <v>545</v>
      </c>
      <c r="K203" s="144">
        <v>1</v>
      </c>
      <c r="L203" s="225"/>
      <c r="M203" s="225"/>
      <c r="N203" s="225">
        <f>ROUND(L203*K203,2)</f>
        <v>0</v>
      </c>
      <c r="O203" s="225"/>
      <c r="P203" s="225"/>
      <c r="Q203" s="225"/>
      <c r="R203" s="145"/>
      <c r="T203" s="146" t="s">
        <v>5</v>
      </c>
      <c r="U203" s="43" t="s">
        <v>36</v>
      </c>
      <c r="V203" s="147">
        <v>0</v>
      </c>
      <c r="W203" s="147">
        <f>V203*K203</f>
        <v>0</v>
      </c>
      <c r="X203" s="147">
        <v>0</v>
      </c>
      <c r="Y203" s="147">
        <f>X203*K203</f>
        <v>0</v>
      </c>
      <c r="Z203" s="147">
        <v>0</v>
      </c>
      <c r="AA203" s="148">
        <f>Z203*K203</f>
        <v>0</v>
      </c>
      <c r="AR203" s="21" t="s">
        <v>151</v>
      </c>
      <c r="AT203" s="21" t="s">
        <v>147</v>
      </c>
      <c r="AU203" s="21" t="s">
        <v>79</v>
      </c>
      <c r="AY203" s="21" t="s">
        <v>146</v>
      </c>
      <c r="BE203" s="149">
        <f>IF(U203="základní",N203,0)</f>
        <v>0</v>
      </c>
      <c r="BF203" s="149">
        <f>IF(U203="snížená",N203,0)</f>
        <v>0</v>
      </c>
      <c r="BG203" s="149">
        <f>IF(U203="zákl. přenesená",N203,0)</f>
        <v>0</v>
      </c>
      <c r="BH203" s="149">
        <f>IF(U203="sníž. přenesená",N203,0)</f>
        <v>0</v>
      </c>
      <c r="BI203" s="149">
        <f>IF(U203="nulová",N203,0)</f>
        <v>0</v>
      </c>
      <c r="BJ203" s="21" t="s">
        <v>79</v>
      </c>
      <c r="BK203" s="149">
        <f>ROUND(L203*K203,2)</f>
        <v>0</v>
      </c>
      <c r="BL203" s="21" t="s">
        <v>151</v>
      </c>
      <c r="BM203" s="21" t="s">
        <v>1285</v>
      </c>
    </row>
    <row r="204" spans="2:65" s="1" customFormat="1" ht="25.5" customHeight="1">
      <c r="B204" s="140"/>
      <c r="C204" s="141" t="s">
        <v>885</v>
      </c>
      <c r="D204" s="141" t="s">
        <v>147</v>
      </c>
      <c r="E204" s="142" t="s">
        <v>1273</v>
      </c>
      <c r="F204" s="222" t="s">
        <v>1274</v>
      </c>
      <c r="G204" s="222"/>
      <c r="H204" s="222"/>
      <c r="I204" s="222"/>
      <c r="J204" s="143" t="s">
        <v>545</v>
      </c>
      <c r="K204" s="144">
        <v>1</v>
      </c>
      <c r="L204" s="225"/>
      <c r="M204" s="225"/>
      <c r="N204" s="225">
        <f>ROUND(L204*K204,2)</f>
        <v>0</v>
      </c>
      <c r="O204" s="225"/>
      <c r="P204" s="225"/>
      <c r="Q204" s="225"/>
      <c r="R204" s="145"/>
      <c r="T204" s="146" t="s">
        <v>5</v>
      </c>
      <c r="U204" s="43" t="s">
        <v>36</v>
      </c>
      <c r="V204" s="147">
        <v>0</v>
      </c>
      <c r="W204" s="147">
        <f>V204*K204</f>
        <v>0</v>
      </c>
      <c r="X204" s="147">
        <v>0</v>
      </c>
      <c r="Y204" s="147">
        <f>X204*K204</f>
        <v>0</v>
      </c>
      <c r="Z204" s="147">
        <v>0</v>
      </c>
      <c r="AA204" s="148">
        <f>Z204*K204</f>
        <v>0</v>
      </c>
      <c r="AR204" s="21" t="s">
        <v>151</v>
      </c>
      <c r="AT204" s="21" t="s">
        <v>147</v>
      </c>
      <c r="AU204" s="21" t="s">
        <v>79</v>
      </c>
      <c r="AY204" s="21" t="s">
        <v>146</v>
      </c>
      <c r="BE204" s="149">
        <f>IF(U204="základní",N204,0)</f>
        <v>0</v>
      </c>
      <c r="BF204" s="149">
        <f>IF(U204="snížená",N204,0)</f>
        <v>0</v>
      </c>
      <c r="BG204" s="149">
        <f>IF(U204="zákl. přenesená",N204,0)</f>
        <v>0</v>
      </c>
      <c r="BH204" s="149">
        <f>IF(U204="sníž. přenesená",N204,0)</f>
        <v>0</v>
      </c>
      <c r="BI204" s="149">
        <f>IF(U204="nulová",N204,0)</f>
        <v>0</v>
      </c>
      <c r="BJ204" s="21" t="s">
        <v>79</v>
      </c>
      <c r="BK204" s="149">
        <f>ROUND(L204*K204,2)</f>
        <v>0</v>
      </c>
      <c r="BL204" s="21" t="s">
        <v>151</v>
      </c>
      <c r="BM204" s="21" t="s">
        <v>1286</v>
      </c>
    </row>
    <row r="205" spans="2:65" s="1" customFormat="1" ht="16.5" customHeight="1">
      <c r="B205" s="140"/>
      <c r="C205" s="141" t="s">
        <v>889</v>
      </c>
      <c r="D205" s="141" t="s">
        <v>147</v>
      </c>
      <c r="E205" s="142" t="s">
        <v>1287</v>
      </c>
      <c r="F205" s="222" t="s">
        <v>1288</v>
      </c>
      <c r="G205" s="222"/>
      <c r="H205" s="222"/>
      <c r="I205" s="222"/>
      <c r="J205" s="143" t="s">
        <v>545</v>
      </c>
      <c r="K205" s="144">
        <v>1</v>
      </c>
      <c r="L205" s="225"/>
      <c r="M205" s="225"/>
      <c r="N205" s="225">
        <f>ROUND(L205*K205,2)</f>
        <v>0</v>
      </c>
      <c r="O205" s="225"/>
      <c r="P205" s="225"/>
      <c r="Q205" s="225"/>
      <c r="R205" s="145"/>
      <c r="T205" s="146" t="s">
        <v>5</v>
      </c>
      <c r="U205" s="43" t="s">
        <v>36</v>
      </c>
      <c r="V205" s="147">
        <v>0</v>
      </c>
      <c r="W205" s="147">
        <f>V205*K205</f>
        <v>0</v>
      </c>
      <c r="X205" s="147">
        <v>0</v>
      </c>
      <c r="Y205" s="147">
        <f>X205*K205</f>
        <v>0</v>
      </c>
      <c r="Z205" s="147">
        <v>0</v>
      </c>
      <c r="AA205" s="148">
        <f>Z205*K205</f>
        <v>0</v>
      </c>
      <c r="AR205" s="21" t="s">
        <v>151</v>
      </c>
      <c r="AT205" s="21" t="s">
        <v>147</v>
      </c>
      <c r="AU205" s="21" t="s">
        <v>79</v>
      </c>
      <c r="AY205" s="21" t="s">
        <v>146</v>
      </c>
      <c r="BE205" s="149">
        <f>IF(U205="základní",N205,0)</f>
        <v>0</v>
      </c>
      <c r="BF205" s="149">
        <f>IF(U205="snížená",N205,0)</f>
        <v>0</v>
      </c>
      <c r="BG205" s="149">
        <f>IF(U205="zákl. přenesená",N205,0)</f>
        <v>0</v>
      </c>
      <c r="BH205" s="149">
        <f>IF(U205="sníž. přenesená",N205,0)</f>
        <v>0</v>
      </c>
      <c r="BI205" s="149">
        <f>IF(U205="nulová",N205,0)</f>
        <v>0</v>
      </c>
      <c r="BJ205" s="21" t="s">
        <v>79</v>
      </c>
      <c r="BK205" s="149">
        <f>ROUND(L205*K205,2)</f>
        <v>0</v>
      </c>
      <c r="BL205" s="21" t="s">
        <v>151</v>
      </c>
      <c r="BM205" s="21" t="s">
        <v>1289</v>
      </c>
    </row>
    <row r="206" spans="2:65" s="9" customFormat="1" ht="37.35" customHeight="1">
      <c r="B206" s="129"/>
      <c r="C206" s="130"/>
      <c r="D206" s="131" t="s">
        <v>1063</v>
      </c>
      <c r="E206" s="131"/>
      <c r="F206" s="131"/>
      <c r="G206" s="131"/>
      <c r="H206" s="131"/>
      <c r="I206" s="131"/>
      <c r="J206" s="131"/>
      <c r="K206" s="131"/>
      <c r="L206" s="131"/>
      <c r="M206" s="131"/>
      <c r="N206" s="258">
        <f>BK206</f>
        <v>0</v>
      </c>
      <c r="O206" s="259"/>
      <c r="P206" s="259"/>
      <c r="Q206" s="259"/>
      <c r="R206" s="132"/>
      <c r="T206" s="133"/>
      <c r="U206" s="130"/>
      <c r="V206" s="130"/>
      <c r="W206" s="134">
        <f>SUM(W207:W209)</f>
        <v>0</v>
      </c>
      <c r="X206" s="130"/>
      <c r="Y206" s="134">
        <f>SUM(Y207:Y209)</f>
        <v>0</v>
      </c>
      <c r="Z206" s="130"/>
      <c r="AA206" s="135">
        <f>SUM(AA207:AA209)</f>
        <v>0</v>
      </c>
      <c r="AR206" s="136" t="s">
        <v>79</v>
      </c>
      <c r="AT206" s="137" t="s">
        <v>70</v>
      </c>
      <c r="AU206" s="137" t="s">
        <v>71</v>
      </c>
      <c r="AY206" s="136" t="s">
        <v>146</v>
      </c>
      <c r="BK206" s="138">
        <f>SUM(BK207:BK209)</f>
        <v>0</v>
      </c>
    </row>
    <row r="207" spans="2:65" s="1" customFormat="1" ht="25.5" customHeight="1">
      <c r="B207" s="140"/>
      <c r="C207" s="141" t="s">
        <v>892</v>
      </c>
      <c r="D207" s="141" t="s">
        <v>147</v>
      </c>
      <c r="E207" s="142" t="s">
        <v>1290</v>
      </c>
      <c r="F207" s="222" t="s">
        <v>1291</v>
      </c>
      <c r="G207" s="222"/>
      <c r="H207" s="222"/>
      <c r="I207" s="222"/>
      <c r="J207" s="143" t="s">
        <v>545</v>
      </c>
      <c r="K207" s="144">
        <v>1</v>
      </c>
      <c r="L207" s="225"/>
      <c r="M207" s="225"/>
      <c r="N207" s="225">
        <f>ROUND(L207*K207,2)</f>
        <v>0</v>
      </c>
      <c r="O207" s="225"/>
      <c r="P207" s="225"/>
      <c r="Q207" s="225"/>
      <c r="R207" s="145"/>
      <c r="T207" s="146" t="s">
        <v>5</v>
      </c>
      <c r="U207" s="43" t="s">
        <v>36</v>
      </c>
      <c r="V207" s="147">
        <v>0</v>
      </c>
      <c r="W207" s="147">
        <f>V207*K207</f>
        <v>0</v>
      </c>
      <c r="X207" s="147">
        <v>0</v>
      </c>
      <c r="Y207" s="147">
        <f>X207*K207</f>
        <v>0</v>
      </c>
      <c r="Z207" s="147">
        <v>0</v>
      </c>
      <c r="AA207" s="148">
        <f>Z207*K207</f>
        <v>0</v>
      </c>
      <c r="AR207" s="21" t="s">
        <v>151</v>
      </c>
      <c r="AT207" s="21" t="s">
        <v>147</v>
      </c>
      <c r="AU207" s="21" t="s">
        <v>79</v>
      </c>
      <c r="AY207" s="21" t="s">
        <v>146</v>
      </c>
      <c r="BE207" s="149">
        <f>IF(U207="základní",N207,0)</f>
        <v>0</v>
      </c>
      <c r="BF207" s="149">
        <f>IF(U207="snížená",N207,0)</f>
        <v>0</v>
      </c>
      <c r="BG207" s="149">
        <f>IF(U207="zákl. přenesená",N207,0)</f>
        <v>0</v>
      </c>
      <c r="BH207" s="149">
        <f>IF(U207="sníž. přenesená",N207,0)</f>
        <v>0</v>
      </c>
      <c r="BI207" s="149">
        <f>IF(U207="nulová",N207,0)</f>
        <v>0</v>
      </c>
      <c r="BJ207" s="21" t="s">
        <v>79</v>
      </c>
      <c r="BK207" s="149">
        <f>ROUND(L207*K207,2)</f>
        <v>0</v>
      </c>
      <c r="BL207" s="21" t="s">
        <v>151</v>
      </c>
      <c r="BM207" s="21" t="s">
        <v>1292</v>
      </c>
    </row>
    <row r="208" spans="2:65" s="1" customFormat="1" ht="25.5" customHeight="1">
      <c r="B208" s="140"/>
      <c r="C208" s="141" t="s">
        <v>1293</v>
      </c>
      <c r="D208" s="141" t="s">
        <v>147</v>
      </c>
      <c r="E208" s="142" t="s">
        <v>1294</v>
      </c>
      <c r="F208" s="222" t="s">
        <v>1295</v>
      </c>
      <c r="G208" s="222"/>
      <c r="H208" s="222"/>
      <c r="I208" s="222"/>
      <c r="J208" s="143" t="s">
        <v>545</v>
      </c>
      <c r="K208" s="144">
        <v>1</v>
      </c>
      <c r="L208" s="225"/>
      <c r="M208" s="225"/>
      <c r="N208" s="225">
        <f>ROUND(L208*K208,2)</f>
        <v>0</v>
      </c>
      <c r="O208" s="225"/>
      <c r="P208" s="225"/>
      <c r="Q208" s="225"/>
      <c r="R208" s="145"/>
      <c r="T208" s="146" t="s">
        <v>5</v>
      </c>
      <c r="U208" s="43" t="s">
        <v>36</v>
      </c>
      <c r="V208" s="147">
        <v>0</v>
      </c>
      <c r="W208" s="147">
        <f>V208*K208</f>
        <v>0</v>
      </c>
      <c r="X208" s="147">
        <v>0</v>
      </c>
      <c r="Y208" s="147">
        <f>X208*K208</f>
        <v>0</v>
      </c>
      <c r="Z208" s="147">
        <v>0</v>
      </c>
      <c r="AA208" s="148">
        <f>Z208*K208</f>
        <v>0</v>
      </c>
      <c r="AR208" s="21" t="s">
        <v>151</v>
      </c>
      <c r="AT208" s="21" t="s">
        <v>147</v>
      </c>
      <c r="AU208" s="21" t="s">
        <v>79</v>
      </c>
      <c r="AY208" s="21" t="s">
        <v>146</v>
      </c>
      <c r="BE208" s="149">
        <f>IF(U208="základní",N208,0)</f>
        <v>0</v>
      </c>
      <c r="BF208" s="149">
        <f>IF(U208="snížená",N208,0)</f>
        <v>0</v>
      </c>
      <c r="BG208" s="149">
        <f>IF(U208="zákl. přenesená",N208,0)</f>
        <v>0</v>
      </c>
      <c r="BH208" s="149">
        <f>IF(U208="sníž. přenesená",N208,0)</f>
        <v>0</v>
      </c>
      <c r="BI208" s="149">
        <f>IF(U208="nulová",N208,0)</f>
        <v>0</v>
      </c>
      <c r="BJ208" s="21" t="s">
        <v>79</v>
      </c>
      <c r="BK208" s="149">
        <f>ROUND(L208*K208,2)</f>
        <v>0</v>
      </c>
      <c r="BL208" s="21" t="s">
        <v>151</v>
      </c>
      <c r="BM208" s="21" t="s">
        <v>1296</v>
      </c>
    </row>
    <row r="209" spans="2:65" s="1" customFormat="1" ht="16.5" customHeight="1">
      <c r="B209" s="140"/>
      <c r="C209" s="141" t="s">
        <v>1297</v>
      </c>
      <c r="D209" s="141" t="s">
        <v>147</v>
      </c>
      <c r="E209" s="142" t="s">
        <v>1298</v>
      </c>
      <c r="F209" s="222" t="s">
        <v>1299</v>
      </c>
      <c r="G209" s="222"/>
      <c r="H209" s="222"/>
      <c r="I209" s="222"/>
      <c r="J209" s="143" t="s">
        <v>545</v>
      </c>
      <c r="K209" s="144">
        <v>1</v>
      </c>
      <c r="L209" s="225"/>
      <c r="M209" s="225"/>
      <c r="N209" s="225">
        <f>ROUND(L209*K209,2)</f>
        <v>0</v>
      </c>
      <c r="O209" s="225"/>
      <c r="P209" s="225"/>
      <c r="Q209" s="225"/>
      <c r="R209" s="145"/>
      <c r="T209" s="146" t="s">
        <v>5</v>
      </c>
      <c r="U209" s="43" t="s">
        <v>36</v>
      </c>
      <c r="V209" s="147">
        <v>0</v>
      </c>
      <c r="W209" s="147">
        <f>V209*K209</f>
        <v>0</v>
      </c>
      <c r="X209" s="147">
        <v>0</v>
      </c>
      <c r="Y209" s="147">
        <f>X209*K209</f>
        <v>0</v>
      </c>
      <c r="Z209" s="147">
        <v>0</v>
      </c>
      <c r="AA209" s="148">
        <f>Z209*K209</f>
        <v>0</v>
      </c>
      <c r="AR209" s="21" t="s">
        <v>151</v>
      </c>
      <c r="AT209" s="21" t="s">
        <v>147</v>
      </c>
      <c r="AU209" s="21" t="s">
        <v>79</v>
      </c>
      <c r="AY209" s="21" t="s">
        <v>146</v>
      </c>
      <c r="BE209" s="149">
        <f>IF(U209="základní",N209,0)</f>
        <v>0</v>
      </c>
      <c r="BF209" s="149">
        <f>IF(U209="snížená",N209,0)</f>
        <v>0</v>
      </c>
      <c r="BG209" s="149">
        <f>IF(U209="zákl. přenesená",N209,0)</f>
        <v>0</v>
      </c>
      <c r="BH209" s="149">
        <f>IF(U209="sníž. přenesená",N209,0)</f>
        <v>0</v>
      </c>
      <c r="BI209" s="149">
        <f>IF(U209="nulová",N209,0)</f>
        <v>0</v>
      </c>
      <c r="BJ209" s="21" t="s">
        <v>79</v>
      </c>
      <c r="BK209" s="149">
        <f>ROUND(L209*K209,2)</f>
        <v>0</v>
      </c>
      <c r="BL209" s="21" t="s">
        <v>151</v>
      </c>
      <c r="BM209" s="21" t="s">
        <v>1300</v>
      </c>
    </row>
    <row r="210" spans="2:65" s="9" customFormat="1" ht="37.35" customHeight="1">
      <c r="B210" s="129"/>
      <c r="C210" s="130"/>
      <c r="D210" s="131" t="s">
        <v>1064</v>
      </c>
      <c r="E210" s="131"/>
      <c r="F210" s="131"/>
      <c r="G210" s="131"/>
      <c r="H210" s="131"/>
      <c r="I210" s="131"/>
      <c r="J210" s="131"/>
      <c r="K210" s="131"/>
      <c r="L210" s="131"/>
      <c r="M210" s="131"/>
      <c r="N210" s="258">
        <f>BK210</f>
        <v>0</v>
      </c>
      <c r="O210" s="259"/>
      <c r="P210" s="259"/>
      <c r="Q210" s="259"/>
      <c r="R210" s="132"/>
      <c r="T210" s="133"/>
      <c r="U210" s="130"/>
      <c r="V210" s="130"/>
      <c r="W210" s="134">
        <f>W211+W212+W213+W215</f>
        <v>0</v>
      </c>
      <c r="X210" s="130"/>
      <c r="Y210" s="134">
        <f>Y211+Y212+Y213+Y215</f>
        <v>0</v>
      </c>
      <c r="Z210" s="130"/>
      <c r="AA210" s="135">
        <f>AA211+AA212+AA213+AA215</f>
        <v>0</v>
      </c>
      <c r="AR210" s="136" t="s">
        <v>79</v>
      </c>
      <c r="AT210" s="137" t="s">
        <v>70</v>
      </c>
      <c r="AU210" s="137" t="s">
        <v>71</v>
      </c>
      <c r="AY210" s="136" t="s">
        <v>146</v>
      </c>
      <c r="BK210" s="138">
        <f>BK211+BK212+BK213+BK215</f>
        <v>0</v>
      </c>
    </row>
    <row r="211" spans="2:65" s="1" customFormat="1" ht="25.5" customHeight="1">
      <c r="B211" s="140"/>
      <c r="C211" s="141" t="s">
        <v>1301</v>
      </c>
      <c r="D211" s="141" t="s">
        <v>147</v>
      </c>
      <c r="E211" s="142" t="s">
        <v>1302</v>
      </c>
      <c r="F211" s="222" t="s">
        <v>1303</v>
      </c>
      <c r="G211" s="222"/>
      <c r="H211" s="222"/>
      <c r="I211" s="222"/>
      <c r="J211" s="143" t="s">
        <v>545</v>
      </c>
      <c r="K211" s="144">
        <v>1</v>
      </c>
      <c r="L211" s="225"/>
      <c r="M211" s="225"/>
      <c r="N211" s="225">
        <f>ROUND(L211*K211,2)</f>
        <v>0</v>
      </c>
      <c r="O211" s="225"/>
      <c r="P211" s="225"/>
      <c r="Q211" s="225"/>
      <c r="R211" s="145"/>
      <c r="T211" s="146" t="s">
        <v>5</v>
      </c>
      <c r="U211" s="43" t="s">
        <v>36</v>
      </c>
      <c r="V211" s="147">
        <v>0</v>
      </c>
      <c r="W211" s="147">
        <f>V211*K211</f>
        <v>0</v>
      </c>
      <c r="X211" s="147">
        <v>0</v>
      </c>
      <c r="Y211" s="147">
        <f>X211*K211</f>
        <v>0</v>
      </c>
      <c r="Z211" s="147">
        <v>0</v>
      </c>
      <c r="AA211" s="148">
        <f>Z211*K211</f>
        <v>0</v>
      </c>
      <c r="AR211" s="21" t="s">
        <v>151</v>
      </c>
      <c r="AT211" s="21" t="s">
        <v>147</v>
      </c>
      <c r="AU211" s="21" t="s">
        <v>79</v>
      </c>
      <c r="AY211" s="21" t="s">
        <v>146</v>
      </c>
      <c r="BE211" s="149">
        <f>IF(U211="základní",N211,0)</f>
        <v>0</v>
      </c>
      <c r="BF211" s="149">
        <f>IF(U211="snížená",N211,0)</f>
        <v>0</v>
      </c>
      <c r="BG211" s="149">
        <f>IF(U211="zákl. přenesená",N211,0)</f>
        <v>0</v>
      </c>
      <c r="BH211" s="149">
        <f>IF(U211="sníž. přenesená",N211,0)</f>
        <v>0</v>
      </c>
      <c r="BI211" s="149">
        <f>IF(U211="nulová",N211,0)</f>
        <v>0</v>
      </c>
      <c r="BJ211" s="21" t="s">
        <v>79</v>
      </c>
      <c r="BK211" s="149">
        <f>ROUND(L211*K211,2)</f>
        <v>0</v>
      </c>
      <c r="BL211" s="21" t="s">
        <v>151</v>
      </c>
      <c r="BM211" s="21" t="s">
        <v>1304</v>
      </c>
    </row>
    <row r="212" spans="2:65" s="1" customFormat="1" ht="25.5" customHeight="1">
      <c r="B212" s="140"/>
      <c r="C212" s="141" t="s">
        <v>1305</v>
      </c>
      <c r="D212" s="141" t="s">
        <v>147</v>
      </c>
      <c r="E212" s="142" t="s">
        <v>1306</v>
      </c>
      <c r="F212" s="222" t="s">
        <v>1307</v>
      </c>
      <c r="G212" s="222"/>
      <c r="H212" s="222"/>
      <c r="I212" s="222"/>
      <c r="J212" s="143" t="s">
        <v>545</v>
      </c>
      <c r="K212" s="144">
        <v>1</v>
      </c>
      <c r="L212" s="225"/>
      <c r="M212" s="225"/>
      <c r="N212" s="225">
        <f>ROUND(L212*K212,2)</f>
        <v>0</v>
      </c>
      <c r="O212" s="225"/>
      <c r="P212" s="225"/>
      <c r="Q212" s="225"/>
      <c r="R212" s="145"/>
      <c r="T212" s="146" t="s">
        <v>5</v>
      </c>
      <c r="U212" s="43" t="s">
        <v>36</v>
      </c>
      <c r="V212" s="147">
        <v>0</v>
      </c>
      <c r="W212" s="147">
        <f>V212*K212</f>
        <v>0</v>
      </c>
      <c r="X212" s="147">
        <v>0</v>
      </c>
      <c r="Y212" s="147">
        <f>X212*K212</f>
        <v>0</v>
      </c>
      <c r="Z212" s="147">
        <v>0</v>
      </c>
      <c r="AA212" s="148">
        <f>Z212*K212</f>
        <v>0</v>
      </c>
      <c r="AR212" s="21" t="s">
        <v>151</v>
      </c>
      <c r="AT212" s="21" t="s">
        <v>147</v>
      </c>
      <c r="AU212" s="21" t="s">
        <v>79</v>
      </c>
      <c r="AY212" s="21" t="s">
        <v>146</v>
      </c>
      <c r="BE212" s="149">
        <f>IF(U212="základní",N212,0)</f>
        <v>0</v>
      </c>
      <c r="BF212" s="149">
        <f>IF(U212="snížená",N212,0)</f>
        <v>0</v>
      </c>
      <c r="BG212" s="149">
        <f>IF(U212="zákl. přenesená",N212,0)</f>
        <v>0</v>
      </c>
      <c r="BH212" s="149">
        <f>IF(U212="sníž. přenesená",N212,0)</f>
        <v>0</v>
      </c>
      <c r="BI212" s="149">
        <f>IF(U212="nulová",N212,0)</f>
        <v>0</v>
      </c>
      <c r="BJ212" s="21" t="s">
        <v>79</v>
      </c>
      <c r="BK212" s="149">
        <f>ROUND(L212*K212,2)</f>
        <v>0</v>
      </c>
      <c r="BL212" s="21" t="s">
        <v>151</v>
      </c>
      <c r="BM212" s="21" t="s">
        <v>1308</v>
      </c>
    </row>
    <row r="213" spans="2:65" s="9" customFormat="1" ht="29.85" customHeight="1">
      <c r="B213" s="129"/>
      <c r="C213" s="130"/>
      <c r="D213" s="139" t="s">
        <v>1065</v>
      </c>
      <c r="E213" s="139"/>
      <c r="F213" s="139"/>
      <c r="G213" s="139"/>
      <c r="H213" s="139"/>
      <c r="I213" s="139"/>
      <c r="J213" s="139"/>
      <c r="K213" s="139"/>
      <c r="L213" s="139"/>
      <c r="M213" s="139"/>
      <c r="N213" s="250">
        <f>BK213</f>
        <v>0</v>
      </c>
      <c r="O213" s="251"/>
      <c r="P213" s="251"/>
      <c r="Q213" s="251"/>
      <c r="R213" s="132"/>
      <c r="T213" s="133"/>
      <c r="U213" s="130"/>
      <c r="V213" s="130"/>
      <c r="W213" s="134">
        <f>W214</f>
        <v>0</v>
      </c>
      <c r="X213" s="130"/>
      <c r="Y213" s="134">
        <f>Y214</f>
        <v>0</v>
      </c>
      <c r="Z213" s="130"/>
      <c r="AA213" s="135">
        <f>AA214</f>
        <v>0</v>
      </c>
      <c r="AR213" s="136" t="s">
        <v>79</v>
      </c>
      <c r="AT213" s="137" t="s">
        <v>70</v>
      </c>
      <c r="AU213" s="137" t="s">
        <v>79</v>
      </c>
      <c r="AY213" s="136" t="s">
        <v>146</v>
      </c>
      <c r="BK213" s="138">
        <f>BK214</f>
        <v>0</v>
      </c>
    </row>
    <row r="214" spans="2:65" s="1" customFormat="1" ht="38.25" customHeight="1">
      <c r="B214" s="140"/>
      <c r="C214" s="141" t="s">
        <v>1309</v>
      </c>
      <c r="D214" s="141" t="s">
        <v>147</v>
      </c>
      <c r="E214" s="142" t="s">
        <v>1310</v>
      </c>
      <c r="F214" s="222" t="s">
        <v>1311</v>
      </c>
      <c r="G214" s="222"/>
      <c r="H214" s="222"/>
      <c r="I214" s="222"/>
      <c r="J214" s="143" t="s">
        <v>545</v>
      </c>
      <c r="K214" s="144">
        <v>1</v>
      </c>
      <c r="L214" s="225"/>
      <c r="M214" s="225"/>
      <c r="N214" s="225">
        <f>ROUND(L214*K214,2)</f>
        <v>0</v>
      </c>
      <c r="O214" s="225"/>
      <c r="P214" s="225"/>
      <c r="Q214" s="225"/>
      <c r="R214" s="145"/>
      <c r="T214" s="146" t="s">
        <v>5</v>
      </c>
      <c r="U214" s="43" t="s">
        <v>36</v>
      </c>
      <c r="V214" s="147">
        <v>0</v>
      </c>
      <c r="W214" s="147">
        <f>V214*K214</f>
        <v>0</v>
      </c>
      <c r="X214" s="147">
        <v>0</v>
      </c>
      <c r="Y214" s="147">
        <f>X214*K214</f>
        <v>0</v>
      </c>
      <c r="Z214" s="147">
        <v>0</v>
      </c>
      <c r="AA214" s="148">
        <f>Z214*K214</f>
        <v>0</v>
      </c>
      <c r="AR214" s="21" t="s">
        <v>151</v>
      </c>
      <c r="AT214" s="21" t="s">
        <v>147</v>
      </c>
      <c r="AU214" s="21" t="s">
        <v>114</v>
      </c>
      <c r="AY214" s="21" t="s">
        <v>146</v>
      </c>
      <c r="BE214" s="149">
        <f>IF(U214="základní",N214,0)</f>
        <v>0</v>
      </c>
      <c r="BF214" s="149">
        <f>IF(U214="snížená",N214,0)</f>
        <v>0</v>
      </c>
      <c r="BG214" s="149">
        <f>IF(U214="zákl. přenesená",N214,0)</f>
        <v>0</v>
      </c>
      <c r="BH214" s="149">
        <f>IF(U214="sníž. přenesená",N214,0)</f>
        <v>0</v>
      </c>
      <c r="BI214" s="149">
        <f>IF(U214="nulová",N214,0)</f>
        <v>0</v>
      </c>
      <c r="BJ214" s="21" t="s">
        <v>79</v>
      </c>
      <c r="BK214" s="149">
        <f>ROUND(L214*K214,2)</f>
        <v>0</v>
      </c>
      <c r="BL214" s="21" t="s">
        <v>151</v>
      </c>
      <c r="BM214" s="21" t="s">
        <v>1312</v>
      </c>
    </row>
    <row r="215" spans="2:65" s="9" customFormat="1" ht="29.85" customHeight="1">
      <c r="B215" s="129"/>
      <c r="C215" s="130"/>
      <c r="D215" s="139" t="s">
        <v>1066</v>
      </c>
      <c r="E215" s="139"/>
      <c r="F215" s="139"/>
      <c r="G215" s="139"/>
      <c r="H215" s="139"/>
      <c r="I215" s="139"/>
      <c r="J215" s="139"/>
      <c r="K215" s="139"/>
      <c r="L215" s="139"/>
      <c r="M215" s="139"/>
      <c r="N215" s="250">
        <f>BK215</f>
        <v>0</v>
      </c>
      <c r="O215" s="251"/>
      <c r="P215" s="251"/>
      <c r="Q215" s="251"/>
      <c r="R215" s="132"/>
      <c r="T215" s="133"/>
      <c r="U215" s="130"/>
      <c r="V215" s="130"/>
      <c r="W215" s="134">
        <f>W216</f>
        <v>0</v>
      </c>
      <c r="X215" s="130"/>
      <c r="Y215" s="134">
        <f>Y216</f>
        <v>0</v>
      </c>
      <c r="Z215" s="130"/>
      <c r="AA215" s="135">
        <f>AA216</f>
        <v>0</v>
      </c>
      <c r="AR215" s="136" t="s">
        <v>79</v>
      </c>
      <c r="AT215" s="137" t="s">
        <v>70</v>
      </c>
      <c r="AU215" s="137" t="s">
        <v>79</v>
      </c>
      <c r="AY215" s="136" t="s">
        <v>146</v>
      </c>
      <c r="BK215" s="138">
        <f>BK216</f>
        <v>0</v>
      </c>
    </row>
    <row r="216" spans="2:65" s="1" customFormat="1" ht="16.5" customHeight="1">
      <c r="B216" s="140"/>
      <c r="C216" s="141" t="s">
        <v>1313</v>
      </c>
      <c r="D216" s="141" t="s">
        <v>147</v>
      </c>
      <c r="E216" s="142" t="s">
        <v>1314</v>
      </c>
      <c r="F216" s="222" t="s">
        <v>1315</v>
      </c>
      <c r="G216" s="222"/>
      <c r="H216" s="222"/>
      <c r="I216" s="222"/>
      <c r="J216" s="143" t="s">
        <v>545</v>
      </c>
      <c r="K216" s="144">
        <v>1</v>
      </c>
      <c r="L216" s="225"/>
      <c r="M216" s="225"/>
      <c r="N216" s="225">
        <f>ROUND(L216*K216,2)</f>
        <v>0</v>
      </c>
      <c r="O216" s="225"/>
      <c r="P216" s="225"/>
      <c r="Q216" s="225"/>
      <c r="R216" s="145"/>
      <c r="T216" s="146" t="s">
        <v>5</v>
      </c>
      <c r="U216" s="170" t="s">
        <v>36</v>
      </c>
      <c r="V216" s="171">
        <v>0</v>
      </c>
      <c r="W216" s="171">
        <f>V216*K216</f>
        <v>0</v>
      </c>
      <c r="X216" s="171">
        <v>0</v>
      </c>
      <c r="Y216" s="171">
        <f>X216*K216</f>
        <v>0</v>
      </c>
      <c r="Z216" s="171">
        <v>0</v>
      </c>
      <c r="AA216" s="172">
        <f>Z216*K216</f>
        <v>0</v>
      </c>
      <c r="AR216" s="21" t="s">
        <v>151</v>
      </c>
      <c r="AT216" s="21" t="s">
        <v>147</v>
      </c>
      <c r="AU216" s="21" t="s">
        <v>114</v>
      </c>
      <c r="AY216" s="21" t="s">
        <v>146</v>
      </c>
      <c r="BE216" s="149">
        <f>IF(U216="základní",N216,0)</f>
        <v>0</v>
      </c>
      <c r="BF216" s="149">
        <f>IF(U216="snížená",N216,0)</f>
        <v>0</v>
      </c>
      <c r="BG216" s="149">
        <f>IF(U216="zákl. přenesená",N216,0)</f>
        <v>0</v>
      </c>
      <c r="BH216" s="149">
        <f>IF(U216="sníž. přenesená",N216,0)</f>
        <v>0</v>
      </c>
      <c r="BI216" s="149">
        <f>IF(U216="nulová",N216,0)</f>
        <v>0</v>
      </c>
      <c r="BJ216" s="21" t="s">
        <v>79</v>
      </c>
      <c r="BK216" s="149">
        <f>ROUND(L216*K216,2)</f>
        <v>0</v>
      </c>
      <c r="BL216" s="21" t="s">
        <v>151</v>
      </c>
      <c r="BM216" s="21" t="s">
        <v>1316</v>
      </c>
    </row>
    <row r="217" spans="2:65" s="1" customFormat="1" ht="6.95" customHeight="1">
      <c r="B217" s="58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60"/>
    </row>
  </sheetData>
  <mergeCells count="328">
    <mergeCell ref="F216:I216"/>
    <mergeCell ref="F212:I212"/>
    <mergeCell ref="F211:I211"/>
    <mergeCell ref="L211:M211"/>
    <mergeCell ref="N211:Q211"/>
    <mergeCell ref="L212:M212"/>
    <mergeCell ref="N212:Q212"/>
    <mergeCell ref="F214:I214"/>
    <mergeCell ref="L214:M214"/>
    <mergeCell ref="N214:Q214"/>
    <mergeCell ref="L216:M216"/>
    <mergeCell ref="N216:Q216"/>
    <mergeCell ref="N210:Q210"/>
    <mergeCell ref="N213:Q213"/>
    <mergeCell ref="N215:Q215"/>
    <mergeCell ref="F196:I196"/>
    <mergeCell ref="L196:M196"/>
    <mergeCell ref="N196:Q196"/>
    <mergeCell ref="L197:M197"/>
    <mergeCell ref="N197:Q197"/>
    <mergeCell ref="L198:M198"/>
    <mergeCell ref="N198:Q198"/>
    <mergeCell ref="L199:M199"/>
    <mergeCell ref="N199:Q199"/>
    <mergeCell ref="L200:M200"/>
    <mergeCell ref="N200:Q200"/>
    <mergeCell ref="L204:M204"/>
    <mergeCell ref="N204:Q204"/>
    <mergeCell ref="L205:M205"/>
    <mergeCell ref="N205:Q205"/>
    <mergeCell ref="F204:I204"/>
    <mergeCell ref="F205:I205"/>
    <mergeCell ref="L207:M207"/>
    <mergeCell ref="N207:Q207"/>
    <mergeCell ref="L208:M208"/>
    <mergeCell ref="N208:Q208"/>
    <mergeCell ref="N195:Q195"/>
    <mergeCell ref="F197:I197"/>
    <mergeCell ref="F199:I199"/>
    <mergeCell ref="F198:I198"/>
    <mergeCell ref="F200:I200"/>
    <mergeCell ref="F202:I202"/>
    <mergeCell ref="L202:M202"/>
    <mergeCell ref="N202:Q202"/>
    <mergeCell ref="F203:I203"/>
    <mergeCell ref="L203:M203"/>
    <mergeCell ref="N203:Q203"/>
    <mergeCell ref="N201:Q201"/>
    <mergeCell ref="L209:M209"/>
    <mergeCell ref="N209:Q209"/>
    <mergeCell ref="N206:Q206"/>
    <mergeCell ref="F207:I207"/>
    <mergeCell ref="F208:I208"/>
    <mergeCell ref="F209:I209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7:Q97"/>
    <mergeCell ref="N98:Q98"/>
    <mergeCell ref="N99:Q99"/>
    <mergeCell ref="N101:Q101"/>
    <mergeCell ref="L103:Q103"/>
    <mergeCell ref="C109:Q109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N120:Q120"/>
    <mergeCell ref="N121:Q121"/>
    <mergeCell ref="F122:I122"/>
    <mergeCell ref="F124:I124"/>
    <mergeCell ref="L122:M122"/>
    <mergeCell ref="N122:Q122"/>
    <mergeCell ref="F123:I123"/>
    <mergeCell ref="L123:M123"/>
    <mergeCell ref="N123:Q123"/>
    <mergeCell ref="L124:M124"/>
    <mergeCell ref="N124:Q124"/>
    <mergeCell ref="F125:I125"/>
    <mergeCell ref="F127:I127"/>
    <mergeCell ref="F126:I126"/>
    <mergeCell ref="L125:M125"/>
    <mergeCell ref="N125:Q125"/>
    <mergeCell ref="L126:M126"/>
    <mergeCell ref="N126:Q126"/>
    <mergeCell ref="L127:M127"/>
    <mergeCell ref="N127:Q127"/>
    <mergeCell ref="F128:I128"/>
    <mergeCell ref="F130:I130"/>
    <mergeCell ref="L128:M128"/>
    <mergeCell ref="N128:Q128"/>
    <mergeCell ref="F129:I129"/>
    <mergeCell ref="L129:M129"/>
    <mergeCell ref="N129:Q129"/>
    <mergeCell ref="L130:M130"/>
    <mergeCell ref="N130:Q130"/>
    <mergeCell ref="N131:Q131"/>
    <mergeCell ref="F132:I132"/>
    <mergeCell ref="F134:I134"/>
    <mergeCell ref="L132:M132"/>
    <mergeCell ref="N132:Q132"/>
    <mergeCell ref="F133:I133"/>
    <mergeCell ref="L133:M133"/>
    <mergeCell ref="N133:Q133"/>
    <mergeCell ref="L134:M134"/>
    <mergeCell ref="N134:Q134"/>
    <mergeCell ref="F135:I135"/>
    <mergeCell ref="F137:I137"/>
    <mergeCell ref="L135:M135"/>
    <mergeCell ref="N135:Q135"/>
    <mergeCell ref="F136:I136"/>
    <mergeCell ref="L136:M136"/>
    <mergeCell ref="N136:Q136"/>
    <mergeCell ref="L137:M137"/>
    <mergeCell ref="N137:Q137"/>
    <mergeCell ref="F138:I138"/>
    <mergeCell ref="F140:I140"/>
    <mergeCell ref="L138:M138"/>
    <mergeCell ref="N138:Q138"/>
    <mergeCell ref="F139:I139"/>
    <mergeCell ref="L139:M139"/>
    <mergeCell ref="N139:Q139"/>
    <mergeCell ref="L140:M140"/>
    <mergeCell ref="N140:Q140"/>
    <mergeCell ref="F141:I141"/>
    <mergeCell ref="F143:I143"/>
    <mergeCell ref="L141:M141"/>
    <mergeCell ref="N141:Q141"/>
    <mergeCell ref="F142:I142"/>
    <mergeCell ref="L142:M142"/>
    <mergeCell ref="N142:Q142"/>
    <mergeCell ref="L143:M143"/>
    <mergeCell ref="N143:Q143"/>
    <mergeCell ref="F144:I144"/>
    <mergeCell ref="F146:I146"/>
    <mergeCell ref="L144:M144"/>
    <mergeCell ref="N144:Q144"/>
    <mergeCell ref="F145:I145"/>
    <mergeCell ref="L145:M145"/>
    <mergeCell ref="N145:Q145"/>
    <mergeCell ref="L146:M146"/>
    <mergeCell ref="N146:Q146"/>
    <mergeCell ref="F147:I147"/>
    <mergeCell ref="F149:I149"/>
    <mergeCell ref="L147:M147"/>
    <mergeCell ref="N147:Q147"/>
    <mergeCell ref="F148:I148"/>
    <mergeCell ref="L148:M148"/>
    <mergeCell ref="N148:Q148"/>
    <mergeCell ref="L149:M149"/>
    <mergeCell ref="N149:Q149"/>
    <mergeCell ref="F150:I150"/>
    <mergeCell ref="F152:I152"/>
    <mergeCell ref="L150:M150"/>
    <mergeCell ref="N150:Q150"/>
    <mergeCell ref="F151:I151"/>
    <mergeCell ref="L151:M151"/>
    <mergeCell ref="N151:Q151"/>
    <mergeCell ref="L152:M152"/>
    <mergeCell ref="N152:Q152"/>
    <mergeCell ref="F153:I153"/>
    <mergeCell ref="F155:I155"/>
    <mergeCell ref="L153:M153"/>
    <mergeCell ref="N153:Q153"/>
    <mergeCell ref="F154:I154"/>
    <mergeCell ref="L154:M154"/>
    <mergeCell ref="N154:Q154"/>
    <mergeCell ref="L155:M155"/>
    <mergeCell ref="N155:Q155"/>
    <mergeCell ref="F156:I156"/>
    <mergeCell ref="F158:I158"/>
    <mergeCell ref="L156:M156"/>
    <mergeCell ref="N156:Q156"/>
    <mergeCell ref="F157:I157"/>
    <mergeCell ref="L157:M157"/>
    <mergeCell ref="N157:Q157"/>
    <mergeCell ref="L158:M158"/>
    <mergeCell ref="N158:Q158"/>
    <mergeCell ref="N159:Q159"/>
    <mergeCell ref="F160:I160"/>
    <mergeCell ref="F162:I162"/>
    <mergeCell ref="L160:M160"/>
    <mergeCell ref="N160:Q160"/>
    <mergeCell ref="F161:I161"/>
    <mergeCell ref="L161:M161"/>
    <mergeCell ref="N161:Q161"/>
    <mergeCell ref="L162:M162"/>
    <mergeCell ref="N162:Q162"/>
    <mergeCell ref="F163:I163"/>
    <mergeCell ref="F165:I165"/>
    <mergeCell ref="L163:M163"/>
    <mergeCell ref="N163:Q163"/>
    <mergeCell ref="F164:I164"/>
    <mergeCell ref="L164:M164"/>
    <mergeCell ref="N164:Q164"/>
    <mergeCell ref="L165:M165"/>
    <mergeCell ref="N165:Q165"/>
    <mergeCell ref="F166:I166"/>
    <mergeCell ref="F168:I168"/>
    <mergeCell ref="L166:M166"/>
    <mergeCell ref="N166:Q166"/>
    <mergeCell ref="F167:I167"/>
    <mergeCell ref="L167:M167"/>
    <mergeCell ref="N167:Q167"/>
    <mergeCell ref="L168:M168"/>
    <mergeCell ref="N168:Q168"/>
    <mergeCell ref="F169:I169"/>
    <mergeCell ref="F171:I171"/>
    <mergeCell ref="L169:M169"/>
    <mergeCell ref="N169:Q169"/>
    <mergeCell ref="F170:I170"/>
    <mergeCell ref="L170:M170"/>
    <mergeCell ref="N170:Q170"/>
    <mergeCell ref="L171:M171"/>
    <mergeCell ref="N171:Q171"/>
    <mergeCell ref="F172:I172"/>
    <mergeCell ref="F174:I174"/>
    <mergeCell ref="L172:M172"/>
    <mergeCell ref="N172:Q172"/>
    <mergeCell ref="F173:I173"/>
    <mergeCell ref="L173:M173"/>
    <mergeCell ref="N173:Q173"/>
    <mergeCell ref="L174:M174"/>
    <mergeCell ref="N174:Q174"/>
    <mergeCell ref="F175:I175"/>
    <mergeCell ref="F177:I177"/>
    <mergeCell ref="L175:M175"/>
    <mergeCell ref="N175:Q175"/>
    <mergeCell ref="F176:I176"/>
    <mergeCell ref="L176:M176"/>
    <mergeCell ref="N176:Q176"/>
    <mergeCell ref="L177:M177"/>
    <mergeCell ref="N177:Q177"/>
    <mergeCell ref="F178:I178"/>
    <mergeCell ref="F180:I180"/>
    <mergeCell ref="L178:M178"/>
    <mergeCell ref="N178:Q178"/>
    <mergeCell ref="F179:I179"/>
    <mergeCell ref="L179:M179"/>
    <mergeCell ref="N179:Q179"/>
    <mergeCell ref="L180:M180"/>
    <mergeCell ref="N180:Q180"/>
    <mergeCell ref="N181:Q181"/>
    <mergeCell ref="F182:I182"/>
    <mergeCell ref="F184:I184"/>
    <mergeCell ref="L182:M182"/>
    <mergeCell ref="N182:Q182"/>
    <mergeCell ref="F183:I183"/>
    <mergeCell ref="L183:M183"/>
    <mergeCell ref="N183:Q183"/>
    <mergeCell ref="L184:M184"/>
    <mergeCell ref="N184:Q184"/>
    <mergeCell ref="F185:I185"/>
    <mergeCell ref="F187:I187"/>
    <mergeCell ref="L185:M185"/>
    <mergeCell ref="N185:Q185"/>
    <mergeCell ref="F186:I186"/>
    <mergeCell ref="L186:M186"/>
    <mergeCell ref="N186:Q186"/>
    <mergeCell ref="L187:M187"/>
    <mergeCell ref="N187:Q187"/>
    <mergeCell ref="F188:I188"/>
    <mergeCell ref="F190:I190"/>
    <mergeCell ref="L188:M188"/>
    <mergeCell ref="N188:Q188"/>
    <mergeCell ref="F189:I189"/>
    <mergeCell ref="L189:M189"/>
    <mergeCell ref="N189:Q189"/>
    <mergeCell ref="L190:M190"/>
    <mergeCell ref="N190:Q190"/>
    <mergeCell ref="L191:M191"/>
    <mergeCell ref="N191:Q191"/>
    <mergeCell ref="L192:M192"/>
    <mergeCell ref="N192:Q192"/>
    <mergeCell ref="F191:I191"/>
    <mergeCell ref="F194:I194"/>
    <mergeCell ref="F192:I192"/>
    <mergeCell ref="L194:M194"/>
    <mergeCell ref="N194:Q194"/>
    <mergeCell ref="N193:Q193"/>
  </mergeCells>
  <hyperlinks>
    <hyperlink ref="F1:G1" location="C2" display="1) Krycí list rozpočtu" xr:uid="{00000000-0004-0000-0800-000000000000}"/>
    <hyperlink ref="H1:K1" location="C86" display="2) Rekapitulace rozpočtu" xr:uid="{00000000-0004-0000-0800-000001000000}"/>
    <hyperlink ref="L1" location="C119" display="3) Rozpočet" xr:uid="{00000000-0004-0000-0800-000002000000}"/>
    <hyperlink ref="S1:T1" location="'Rekapitulace stavby'!C2" display="Rekapitulace stavby" xr:uid="{00000000-0004-0000-08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01 - SO 01 Výtlečný řad z...</vt:lpstr>
      <vt:lpstr>02 - SO 02 Čerpací vrt HV 3</vt:lpstr>
      <vt:lpstr>03 - SO 03 Přípojka NN pr...</vt:lpstr>
      <vt:lpstr>51 - PS 01 Technologie vr...</vt:lpstr>
      <vt:lpstr>52 - PS 02 Motorový rozvo...</vt:lpstr>
      <vt:lpstr>53 - PS 03 Přenosový kabel</vt:lpstr>
      <vt:lpstr>54 - PS 04 Úpravy technol...</vt:lpstr>
      <vt:lpstr>55 - PS 05 Řídící systém ...</vt:lpstr>
      <vt:lpstr>101 - VON</vt:lpstr>
      <vt:lpstr>'01 - SO 01 Výtlečný řad z...'!Názvy_tisku</vt:lpstr>
      <vt:lpstr>'02 - SO 02 Čerpací vrt HV 3'!Názvy_tisku</vt:lpstr>
      <vt:lpstr>'03 - SO 03 Přípojka NN pr...'!Názvy_tisku</vt:lpstr>
      <vt:lpstr>'101 - VON'!Názvy_tisku</vt:lpstr>
      <vt:lpstr>'51 - PS 01 Technologie vr...'!Názvy_tisku</vt:lpstr>
      <vt:lpstr>'52 - PS 02 Motorový rozvo...'!Názvy_tisku</vt:lpstr>
      <vt:lpstr>'53 - PS 03 Přenosový kabel'!Názvy_tisku</vt:lpstr>
      <vt:lpstr>'54 - PS 04 Úpravy technol...'!Názvy_tisku</vt:lpstr>
      <vt:lpstr>'55 - PS 05 Řídící systém ...'!Názvy_tisku</vt:lpstr>
      <vt:lpstr>'Rekapitulace stavby'!Názvy_tisku</vt:lpstr>
      <vt:lpstr>'01 - SO 01 Výtlečný řad z...'!Oblast_tisku</vt:lpstr>
      <vt:lpstr>'02 - SO 02 Čerpací vrt HV 3'!Oblast_tisku</vt:lpstr>
      <vt:lpstr>'03 - SO 03 Přípojka NN pr...'!Oblast_tisku</vt:lpstr>
      <vt:lpstr>'101 - VON'!Oblast_tisku</vt:lpstr>
      <vt:lpstr>'51 - PS 01 Technologie vr...'!Oblast_tisku</vt:lpstr>
      <vt:lpstr>'52 - PS 02 Motorový rozvo...'!Oblast_tisku</vt:lpstr>
      <vt:lpstr>'53 - PS 03 Přenosový kabel'!Oblast_tisku</vt:lpstr>
      <vt:lpstr>'54 - PS 04 Úpravy technol...'!Oblast_tisku</vt:lpstr>
      <vt:lpstr>'55 - PS 05 Řídící systém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DESKTOP-4NS5FKT\uzivatel</dc:creator>
  <cp:lastModifiedBy>uzivatel</cp:lastModifiedBy>
  <dcterms:created xsi:type="dcterms:W3CDTF">2018-08-08T05:52:42Z</dcterms:created>
  <dcterms:modified xsi:type="dcterms:W3CDTF">2018-08-08T08:38:38Z</dcterms:modified>
</cp:coreProperties>
</file>