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EB7ED148-7B6B-478E-BE57-99650A7EBD9C}" xr6:coauthVersionLast="47" xr6:coauthVersionMax="47" xr10:uidLastSave="{00000000-0000-0000-0000-000000000000}"/>
  <bookViews>
    <workbookView xWindow="5805" yWindow="975" windowWidth="23475" windowHeight="18495" xr2:uid="{00000000-000D-0000-FFFF-FFFF00000000}"/>
  </bookViews>
  <sheets>
    <sheet name="Rekapitulace stavby" sheetId="1" r:id="rId1"/>
    <sheet name="D.1.1 - ASŘ" sheetId="2" r:id="rId2"/>
    <sheet name="Chla - Technologie chlazení" sheetId="3" r:id="rId3"/>
    <sheet name="Ost - Vybavení stadionu " sheetId="4" r:id="rId4"/>
    <sheet name="VRN - Vedlejší rozpočtové..." sheetId="5" r:id="rId5"/>
  </sheets>
  <definedNames>
    <definedName name="_xlnm._FilterDatabase" localSheetId="1" hidden="1">'D.1.1 - ASŘ'!$C$135:$K$367</definedName>
    <definedName name="_xlnm._FilterDatabase" localSheetId="2" hidden="1">'Chla - Technologie chlazení'!$C$124:$K$246</definedName>
    <definedName name="_xlnm._FilterDatabase" localSheetId="3" hidden="1">'Ost - Vybavení stadionu '!$C$116:$K$150</definedName>
    <definedName name="_xlnm._FilterDatabase" localSheetId="4" hidden="1">'VRN - Vedlejší rozpočtové...'!$C$119:$K$130</definedName>
    <definedName name="_xlnm.Print_Titles" localSheetId="1">'D.1.1 - ASŘ'!$135:$135</definedName>
    <definedName name="_xlnm.Print_Titles" localSheetId="2">'Chla - Technologie chlazení'!$124:$124</definedName>
    <definedName name="_xlnm.Print_Titles" localSheetId="3">'Ost - Vybavení stadionu '!$116:$116</definedName>
    <definedName name="_xlnm.Print_Titles" localSheetId="0">'Rekapitulace stavby'!$92:$92</definedName>
    <definedName name="_xlnm.Print_Titles" localSheetId="4">'VRN - Vedlejší rozpočtové...'!$119:$119</definedName>
    <definedName name="_xlnm.Print_Area" localSheetId="1">'D.1.1 - ASŘ'!$C$4:$J$76,'D.1.1 - ASŘ'!$C$82:$J$117,'D.1.1 - ASŘ'!$C$123:$K$367</definedName>
    <definedName name="_xlnm.Print_Area" localSheetId="2">'Chla - Technologie chlazení'!$C$4:$J$76,'Chla - Technologie chlazení'!$C$82:$J$106,'Chla - Technologie chlazení'!$C$112:$K$246</definedName>
    <definedName name="_xlnm.Print_Area" localSheetId="3">'Ost - Vybavení stadionu '!$C$4:$J$76,'Ost - Vybavení stadionu '!$C$82:$J$98,'Ost - Vybavení stadionu '!$C$104:$K$150</definedName>
    <definedName name="_xlnm.Print_Area" localSheetId="0">'Rekapitulace stavby'!$D$4:$AO$76,'Rekapitulace stavby'!$C$82:$AQ$99</definedName>
    <definedName name="_xlnm.Print_Area" localSheetId="4">'VRN - Vedlejší rozpočtové...'!$C$4:$J$76,'VRN - Vedlejší rozpočtové...'!$C$82:$J$101,'VRN - Vedlejší rozpočtové...'!$C$107:$K$130</definedName>
  </definedNames>
  <calcPr calcId="181029"/>
</workbook>
</file>

<file path=xl/calcChain.xml><?xml version="1.0" encoding="utf-8"?>
<calcChain xmlns="http://schemas.openxmlformats.org/spreadsheetml/2006/main">
  <c r="J37" i="5" l="1"/>
  <c r="J36" i="5"/>
  <c r="AY98" i="1"/>
  <c r="J35" i="5"/>
  <c r="AX98" i="1"/>
  <c r="BI129" i="5"/>
  <c r="BH129" i="5"/>
  <c r="BG129" i="5"/>
  <c r="BF129" i="5"/>
  <c r="T129" i="5"/>
  <c r="T128" i="5"/>
  <c r="R129" i="5"/>
  <c r="R128" i="5"/>
  <c r="P129" i="5"/>
  <c r="P128" i="5" s="1"/>
  <c r="BI126" i="5"/>
  <c r="BH126" i="5"/>
  <c r="BG126" i="5"/>
  <c r="BF126" i="5"/>
  <c r="T126" i="5"/>
  <c r="T125" i="5"/>
  <c r="R126" i="5"/>
  <c r="R125" i="5" s="1"/>
  <c r="P126" i="5"/>
  <c r="P125" i="5" s="1"/>
  <c r="BI123" i="5"/>
  <c r="BH123" i="5"/>
  <c r="BG123" i="5"/>
  <c r="BF123" i="5"/>
  <c r="T123" i="5"/>
  <c r="T122" i="5" s="1"/>
  <c r="T121" i="5" s="1"/>
  <c r="T120" i="5" s="1"/>
  <c r="R123" i="5"/>
  <c r="R122" i="5"/>
  <c r="R121" i="5" s="1"/>
  <c r="R120" i="5" s="1"/>
  <c r="P123" i="5"/>
  <c r="P122" i="5" s="1"/>
  <c r="P121" i="5" s="1"/>
  <c r="P120" i="5" s="1"/>
  <c r="AU98" i="1" s="1"/>
  <c r="F114" i="5"/>
  <c r="E112" i="5"/>
  <c r="F89" i="5"/>
  <c r="E87" i="5"/>
  <c r="J24" i="5"/>
  <c r="E24" i="5"/>
  <c r="J117" i="5" s="1"/>
  <c r="J23" i="5"/>
  <c r="J21" i="5"/>
  <c r="E21" i="5"/>
  <c r="J91" i="5"/>
  <c r="J20" i="5"/>
  <c r="J18" i="5"/>
  <c r="E18" i="5"/>
  <c r="F117" i="5" s="1"/>
  <c r="J17" i="5"/>
  <c r="J15" i="5"/>
  <c r="E15" i="5"/>
  <c r="F91" i="5"/>
  <c r="J14" i="5"/>
  <c r="J12" i="5"/>
  <c r="J114" i="5"/>
  <c r="E7" i="5"/>
  <c r="E110" i="5"/>
  <c r="J37" i="4"/>
  <c r="J36" i="4"/>
  <c r="AY97" i="1"/>
  <c r="J35" i="4"/>
  <c r="AX97" i="1" s="1"/>
  <c r="BI149" i="4"/>
  <c r="BH149" i="4"/>
  <c r="BG149" i="4"/>
  <c r="BF149" i="4"/>
  <c r="T149" i="4"/>
  <c r="R149" i="4"/>
  <c r="P149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43" i="4"/>
  <c r="BH143" i="4"/>
  <c r="BG143" i="4"/>
  <c r="BF143" i="4"/>
  <c r="T143" i="4"/>
  <c r="R143" i="4"/>
  <c r="P143" i="4"/>
  <c r="BI141" i="4"/>
  <c r="BH141" i="4"/>
  <c r="BG141" i="4"/>
  <c r="BF141" i="4"/>
  <c r="T141" i="4"/>
  <c r="R141" i="4"/>
  <c r="P141" i="4"/>
  <c r="BI139" i="4"/>
  <c r="BH139" i="4"/>
  <c r="BG139" i="4"/>
  <c r="BF139" i="4"/>
  <c r="T139" i="4"/>
  <c r="R139" i="4"/>
  <c r="P139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BI126" i="4"/>
  <c r="BH126" i="4"/>
  <c r="BG126" i="4"/>
  <c r="BF126" i="4"/>
  <c r="T126" i="4"/>
  <c r="R126" i="4"/>
  <c r="P126" i="4"/>
  <c r="BI124" i="4"/>
  <c r="BH124" i="4"/>
  <c r="BG124" i="4"/>
  <c r="BF124" i="4"/>
  <c r="T124" i="4"/>
  <c r="R124" i="4"/>
  <c r="P124" i="4"/>
  <c r="BI122" i="4"/>
  <c r="BH122" i="4"/>
  <c r="BG122" i="4"/>
  <c r="BF122" i="4"/>
  <c r="T122" i="4"/>
  <c r="R122" i="4"/>
  <c r="P122" i="4"/>
  <c r="BI119" i="4"/>
  <c r="BH119" i="4"/>
  <c r="BG119" i="4"/>
  <c r="BF119" i="4"/>
  <c r="T119" i="4"/>
  <c r="R119" i="4"/>
  <c r="P119" i="4"/>
  <c r="F111" i="4"/>
  <c r="E109" i="4"/>
  <c r="F89" i="4"/>
  <c r="E87" i="4"/>
  <c r="J24" i="4"/>
  <c r="E24" i="4"/>
  <c r="J92" i="4" s="1"/>
  <c r="J23" i="4"/>
  <c r="J21" i="4"/>
  <c r="E21" i="4"/>
  <c r="J91" i="4" s="1"/>
  <c r="J20" i="4"/>
  <c r="J18" i="4"/>
  <c r="E18" i="4"/>
  <c r="F114" i="4" s="1"/>
  <c r="J17" i="4"/>
  <c r="J15" i="4"/>
  <c r="E15" i="4"/>
  <c r="F113" i="4" s="1"/>
  <c r="J14" i="4"/>
  <c r="J12" i="4"/>
  <c r="J111" i="4"/>
  <c r="E7" i="4"/>
  <c r="E85" i="4"/>
  <c r="J37" i="3"/>
  <c r="J36" i="3"/>
  <c r="AY96" i="1" s="1"/>
  <c r="J35" i="3"/>
  <c r="AX96" i="1"/>
  <c r="BI244" i="3"/>
  <c r="BH244" i="3"/>
  <c r="BG244" i="3"/>
  <c r="BF244" i="3"/>
  <c r="T244" i="3"/>
  <c r="R244" i="3"/>
  <c r="P244" i="3"/>
  <c r="BI241" i="3"/>
  <c r="BH241" i="3"/>
  <c r="BG241" i="3"/>
  <c r="BF241" i="3"/>
  <c r="T241" i="3"/>
  <c r="R241" i="3"/>
  <c r="P241" i="3"/>
  <c r="BI239" i="3"/>
  <c r="BH239" i="3"/>
  <c r="BG239" i="3"/>
  <c r="BF239" i="3"/>
  <c r="T239" i="3"/>
  <c r="R239" i="3"/>
  <c r="P239" i="3"/>
  <c r="BI236" i="3"/>
  <c r="BH236" i="3"/>
  <c r="BG236" i="3"/>
  <c r="BF236" i="3"/>
  <c r="T236" i="3"/>
  <c r="R236" i="3"/>
  <c r="P236" i="3"/>
  <c r="BI233" i="3"/>
  <c r="BH233" i="3"/>
  <c r="BG233" i="3"/>
  <c r="BF233" i="3"/>
  <c r="T233" i="3"/>
  <c r="R233" i="3"/>
  <c r="P233" i="3"/>
  <c r="BI230" i="3"/>
  <c r="BH230" i="3"/>
  <c r="BG230" i="3"/>
  <c r="BF230" i="3"/>
  <c r="T230" i="3"/>
  <c r="R230" i="3"/>
  <c r="P230" i="3"/>
  <c r="BI228" i="3"/>
  <c r="BH228" i="3"/>
  <c r="BG228" i="3"/>
  <c r="BF228" i="3"/>
  <c r="T228" i="3"/>
  <c r="R228" i="3"/>
  <c r="P228" i="3"/>
  <c r="BI226" i="3"/>
  <c r="BH226" i="3"/>
  <c r="BG226" i="3"/>
  <c r="BF226" i="3"/>
  <c r="T226" i="3"/>
  <c r="R226" i="3"/>
  <c r="P226" i="3"/>
  <c r="BI224" i="3"/>
  <c r="BH224" i="3"/>
  <c r="BG224" i="3"/>
  <c r="BF224" i="3"/>
  <c r="T224" i="3"/>
  <c r="R224" i="3"/>
  <c r="P224" i="3"/>
  <c r="BI222" i="3"/>
  <c r="BH222" i="3"/>
  <c r="BG222" i="3"/>
  <c r="BF222" i="3"/>
  <c r="T222" i="3"/>
  <c r="R222" i="3"/>
  <c r="P222" i="3"/>
  <c r="BI220" i="3"/>
  <c r="BH220" i="3"/>
  <c r="BG220" i="3"/>
  <c r="BF220" i="3"/>
  <c r="T220" i="3"/>
  <c r="R220" i="3"/>
  <c r="P220" i="3"/>
  <c r="BI218" i="3"/>
  <c r="BH218" i="3"/>
  <c r="BG218" i="3"/>
  <c r="BF218" i="3"/>
  <c r="T218" i="3"/>
  <c r="R218" i="3"/>
  <c r="P218" i="3"/>
  <c r="BI214" i="3"/>
  <c r="BH214" i="3"/>
  <c r="BG214" i="3"/>
  <c r="BF214" i="3"/>
  <c r="T214" i="3"/>
  <c r="R214" i="3"/>
  <c r="P214" i="3"/>
  <c r="BI211" i="3"/>
  <c r="BH211" i="3"/>
  <c r="BG211" i="3"/>
  <c r="BF211" i="3"/>
  <c r="T211" i="3"/>
  <c r="R211" i="3"/>
  <c r="P211" i="3"/>
  <c r="BI208" i="3"/>
  <c r="BH208" i="3"/>
  <c r="BG208" i="3"/>
  <c r="BF208" i="3"/>
  <c r="T208" i="3"/>
  <c r="R208" i="3"/>
  <c r="P208" i="3"/>
  <c r="BI206" i="3"/>
  <c r="BH206" i="3"/>
  <c r="BG206" i="3"/>
  <c r="BF206" i="3"/>
  <c r="T206" i="3"/>
  <c r="R206" i="3"/>
  <c r="P206" i="3"/>
  <c r="BI204" i="3"/>
  <c r="BH204" i="3"/>
  <c r="BG204" i="3"/>
  <c r="BF204" i="3"/>
  <c r="T204" i="3"/>
  <c r="R204" i="3"/>
  <c r="P204" i="3"/>
  <c r="BI202" i="3"/>
  <c r="BH202" i="3"/>
  <c r="BG202" i="3"/>
  <c r="BF202" i="3"/>
  <c r="T202" i="3"/>
  <c r="R202" i="3"/>
  <c r="P202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5" i="3"/>
  <c r="BH195" i="3"/>
  <c r="BG195" i="3"/>
  <c r="BF195" i="3"/>
  <c r="T195" i="3"/>
  <c r="R195" i="3"/>
  <c r="P195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70" i="3"/>
  <c r="BH170" i="3"/>
  <c r="BG170" i="3"/>
  <c r="BF170" i="3"/>
  <c r="T170" i="3"/>
  <c r="R170" i="3"/>
  <c r="P170" i="3"/>
  <c r="BI168" i="3"/>
  <c r="BH168" i="3"/>
  <c r="BG168" i="3"/>
  <c r="BF168" i="3"/>
  <c r="T168" i="3"/>
  <c r="R168" i="3"/>
  <c r="P168" i="3"/>
  <c r="BI165" i="3"/>
  <c r="BH165" i="3"/>
  <c r="BG165" i="3"/>
  <c r="BF165" i="3"/>
  <c r="T165" i="3"/>
  <c r="R165" i="3"/>
  <c r="P165" i="3"/>
  <c r="BI162" i="3"/>
  <c r="BH162" i="3"/>
  <c r="BG162" i="3"/>
  <c r="BF162" i="3"/>
  <c r="T162" i="3"/>
  <c r="R162" i="3"/>
  <c r="P162" i="3"/>
  <c r="BI160" i="3"/>
  <c r="BH160" i="3"/>
  <c r="BG160" i="3"/>
  <c r="BF160" i="3"/>
  <c r="T160" i="3"/>
  <c r="R160" i="3"/>
  <c r="P160" i="3"/>
  <c r="BI158" i="3"/>
  <c r="BH158" i="3"/>
  <c r="BG158" i="3"/>
  <c r="BF158" i="3"/>
  <c r="T158" i="3"/>
  <c r="R158" i="3"/>
  <c r="P158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F119" i="3"/>
  <c r="E117" i="3"/>
  <c r="F89" i="3"/>
  <c r="E87" i="3"/>
  <c r="J24" i="3"/>
  <c r="E24" i="3"/>
  <c r="J122" i="3"/>
  <c r="J23" i="3"/>
  <c r="J21" i="3"/>
  <c r="E21" i="3"/>
  <c r="J121" i="3" s="1"/>
  <c r="J20" i="3"/>
  <c r="J18" i="3"/>
  <c r="E18" i="3"/>
  <c r="F92" i="3"/>
  <c r="J17" i="3"/>
  <c r="J15" i="3"/>
  <c r="E15" i="3"/>
  <c r="F121" i="3" s="1"/>
  <c r="J14" i="3"/>
  <c r="J12" i="3"/>
  <c r="J119" i="3" s="1"/>
  <c r="E7" i="3"/>
  <c r="E85" i="3" s="1"/>
  <c r="J37" i="2"/>
  <c r="J36" i="2"/>
  <c r="AY95" i="1" s="1"/>
  <c r="J35" i="2"/>
  <c r="AX95" i="1"/>
  <c r="BI366" i="2"/>
  <c r="BH366" i="2"/>
  <c r="BG366" i="2"/>
  <c r="BF366" i="2"/>
  <c r="T366" i="2"/>
  <c r="R366" i="2"/>
  <c r="P366" i="2"/>
  <c r="BI364" i="2"/>
  <c r="BH364" i="2"/>
  <c r="BG364" i="2"/>
  <c r="BF364" i="2"/>
  <c r="T364" i="2"/>
  <c r="R364" i="2"/>
  <c r="P364" i="2"/>
  <c r="BI360" i="2"/>
  <c r="BH360" i="2"/>
  <c r="BG360" i="2"/>
  <c r="BF360" i="2"/>
  <c r="T360" i="2"/>
  <c r="R360" i="2"/>
  <c r="P360" i="2"/>
  <c r="BI358" i="2"/>
  <c r="BH358" i="2"/>
  <c r="BG358" i="2"/>
  <c r="BF358" i="2"/>
  <c r="T358" i="2"/>
  <c r="R358" i="2"/>
  <c r="P358" i="2"/>
  <c r="BI356" i="2"/>
  <c r="BH356" i="2"/>
  <c r="BG356" i="2"/>
  <c r="BF356" i="2"/>
  <c r="T356" i="2"/>
  <c r="R356" i="2"/>
  <c r="P356" i="2"/>
  <c r="BI353" i="2"/>
  <c r="BH353" i="2"/>
  <c r="BG353" i="2"/>
  <c r="BF353" i="2"/>
  <c r="T353" i="2"/>
  <c r="R353" i="2"/>
  <c r="P353" i="2"/>
  <c r="BI351" i="2"/>
  <c r="BH351" i="2"/>
  <c r="BG351" i="2"/>
  <c r="BF351" i="2"/>
  <c r="T351" i="2"/>
  <c r="R351" i="2"/>
  <c r="P351" i="2"/>
  <c r="BI349" i="2"/>
  <c r="BH349" i="2"/>
  <c r="BG349" i="2"/>
  <c r="BF349" i="2"/>
  <c r="T349" i="2"/>
  <c r="R349" i="2"/>
  <c r="P349" i="2"/>
  <c r="BI347" i="2"/>
  <c r="BH347" i="2"/>
  <c r="BG347" i="2"/>
  <c r="BF347" i="2"/>
  <c r="T347" i="2"/>
  <c r="R347" i="2"/>
  <c r="P347" i="2"/>
  <c r="BI345" i="2"/>
  <c r="BH345" i="2"/>
  <c r="BG345" i="2"/>
  <c r="BF345" i="2"/>
  <c r="T345" i="2"/>
  <c r="R345" i="2"/>
  <c r="P345" i="2"/>
  <c r="BI343" i="2"/>
  <c r="BH343" i="2"/>
  <c r="BG343" i="2"/>
  <c r="BF343" i="2"/>
  <c r="T343" i="2"/>
  <c r="R343" i="2"/>
  <c r="P343" i="2"/>
  <c r="BI340" i="2"/>
  <c r="BH340" i="2"/>
  <c r="BG340" i="2"/>
  <c r="BF340" i="2"/>
  <c r="T340" i="2"/>
  <c r="R340" i="2"/>
  <c r="P340" i="2"/>
  <c r="BI338" i="2"/>
  <c r="BH338" i="2"/>
  <c r="BG338" i="2"/>
  <c r="BF338" i="2"/>
  <c r="T338" i="2"/>
  <c r="R338" i="2"/>
  <c r="P338" i="2"/>
  <c r="BI336" i="2"/>
  <c r="BH336" i="2"/>
  <c r="BG336" i="2"/>
  <c r="BF336" i="2"/>
  <c r="T336" i="2"/>
  <c r="R336" i="2"/>
  <c r="P336" i="2"/>
  <c r="BI334" i="2"/>
  <c r="BH334" i="2"/>
  <c r="BG334" i="2"/>
  <c r="BF334" i="2"/>
  <c r="T334" i="2"/>
  <c r="R334" i="2"/>
  <c r="P334" i="2"/>
  <c r="BI332" i="2"/>
  <c r="BH332" i="2"/>
  <c r="BG332" i="2"/>
  <c r="BF332" i="2"/>
  <c r="T332" i="2"/>
  <c r="R332" i="2"/>
  <c r="P332" i="2"/>
  <c r="BI330" i="2"/>
  <c r="BH330" i="2"/>
  <c r="BG330" i="2"/>
  <c r="BF330" i="2"/>
  <c r="T330" i="2"/>
  <c r="R330" i="2"/>
  <c r="P330" i="2"/>
  <c r="BI328" i="2"/>
  <c r="BH328" i="2"/>
  <c r="BG328" i="2"/>
  <c r="BF328" i="2"/>
  <c r="T328" i="2"/>
  <c r="R328" i="2"/>
  <c r="P328" i="2"/>
  <c r="BI326" i="2"/>
  <c r="BH326" i="2"/>
  <c r="BG326" i="2"/>
  <c r="BF326" i="2"/>
  <c r="T326" i="2"/>
  <c r="R326" i="2"/>
  <c r="P326" i="2"/>
  <c r="BI324" i="2"/>
  <c r="BH324" i="2"/>
  <c r="BG324" i="2"/>
  <c r="BF324" i="2"/>
  <c r="T324" i="2"/>
  <c r="R324" i="2"/>
  <c r="P324" i="2"/>
  <c r="BI321" i="2"/>
  <c r="BH321" i="2"/>
  <c r="BG321" i="2"/>
  <c r="BF321" i="2"/>
  <c r="T321" i="2"/>
  <c r="R321" i="2"/>
  <c r="P321" i="2"/>
  <c r="BI319" i="2"/>
  <c r="BH319" i="2"/>
  <c r="BG319" i="2"/>
  <c r="BF319" i="2"/>
  <c r="T319" i="2"/>
  <c r="R319" i="2"/>
  <c r="P319" i="2"/>
  <c r="BI316" i="2"/>
  <c r="BH316" i="2"/>
  <c r="BG316" i="2"/>
  <c r="BF316" i="2"/>
  <c r="T316" i="2"/>
  <c r="R316" i="2"/>
  <c r="P316" i="2"/>
  <c r="BI314" i="2"/>
  <c r="BH314" i="2"/>
  <c r="BG314" i="2"/>
  <c r="BF314" i="2"/>
  <c r="T314" i="2"/>
  <c r="R314" i="2"/>
  <c r="P314" i="2"/>
  <c r="BI311" i="2"/>
  <c r="BH311" i="2"/>
  <c r="BG311" i="2"/>
  <c r="BF311" i="2"/>
  <c r="T311" i="2"/>
  <c r="R311" i="2"/>
  <c r="P311" i="2"/>
  <c r="BI308" i="2"/>
  <c r="BH308" i="2"/>
  <c r="BG308" i="2"/>
  <c r="BF308" i="2"/>
  <c r="T308" i="2"/>
  <c r="R308" i="2"/>
  <c r="P308" i="2"/>
  <c r="BI306" i="2"/>
  <c r="BH306" i="2"/>
  <c r="BG306" i="2"/>
  <c r="BF306" i="2"/>
  <c r="T306" i="2"/>
  <c r="R306" i="2"/>
  <c r="P306" i="2"/>
  <c r="BI304" i="2"/>
  <c r="BH304" i="2"/>
  <c r="BG304" i="2"/>
  <c r="BF304" i="2"/>
  <c r="T304" i="2"/>
  <c r="R304" i="2"/>
  <c r="P304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7" i="2"/>
  <c r="BH297" i="2"/>
  <c r="BG297" i="2"/>
  <c r="BF297" i="2"/>
  <c r="T297" i="2"/>
  <c r="R297" i="2"/>
  <c r="P297" i="2"/>
  <c r="BI295" i="2"/>
  <c r="BH295" i="2"/>
  <c r="BG295" i="2"/>
  <c r="BF295" i="2"/>
  <c r="T295" i="2"/>
  <c r="R295" i="2"/>
  <c r="P295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89" i="2"/>
  <c r="BH289" i="2"/>
  <c r="BG289" i="2"/>
  <c r="BF289" i="2"/>
  <c r="T289" i="2"/>
  <c r="R289" i="2"/>
  <c r="P289" i="2"/>
  <c r="BI285" i="2"/>
  <c r="BH285" i="2"/>
  <c r="BG285" i="2"/>
  <c r="BF285" i="2"/>
  <c r="T285" i="2"/>
  <c r="T284" i="2" s="1"/>
  <c r="R285" i="2"/>
  <c r="R284" i="2" s="1"/>
  <c r="P285" i="2"/>
  <c r="P284" i="2"/>
  <c r="BI282" i="2"/>
  <c r="BH282" i="2"/>
  <c r="BG282" i="2"/>
  <c r="BF282" i="2"/>
  <c r="T282" i="2"/>
  <c r="R282" i="2"/>
  <c r="P282" i="2"/>
  <c r="BI280" i="2"/>
  <c r="BH280" i="2"/>
  <c r="BG280" i="2"/>
  <c r="BF280" i="2"/>
  <c r="T280" i="2"/>
  <c r="R280" i="2"/>
  <c r="P280" i="2"/>
  <c r="BI278" i="2"/>
  <c r="BH278" i="2"/>
  <c r="BG278" i="2"/>
  <c r="BF278" i="2"/>
  <c r="T278" i="2"/>
  <c r="R278" i="2"/>
  <c r="P278" i="2"/>
  <c r="BI276" i="2"/>
  <c r="BH276" i="2"/>
  <c r="BG276" i="2"/>
  <c r="BF276" i="2"/>
  <c r="T276" i="2"/>
  <c r="R276" i="2"/>
  <c r="P276" i="2"/>
  <c r="BI273" i="2"/>
  <c r="BH273" i="2"/>
  <c r="BG273" i="2"/>
  <c r="BF273" i="2"/>
  <c r="T273" i="2"/>
  <c r="R273" i="2"/>
  <c r="P273" i="2"/>
  <c r="BI271" i="2"/>
  <c r="BH271" i="2"/>
  <c r="BG271" i="2"/>
  <c r="BF271" i="2"/>
  <c r="T271" i="2"/>
  <c r="R271" i="2"/>
  <c r="P271" i="2"/>
  <c r="BI269" i="2"/>
  <c r="BH269" i="2"/>
  <c r="BG269" i="2"/>
  <c r="BF269" i="2"/>
  <c r="T269" i="2"/>
  <c r="R269" i="2"/>
  <c r="P269" i="2"/>
  <c r="BI267" i="2"/>
  <c r="BH267" i="2"/>
  <c r="BG267" i="2"/>
  <c r="BF267" i="2"/>
  <c r="T267" i="2"/>
  <c r="R267" i="2"/>
  <c r="P267" i="2"/>
  <c r="BI265" i="2"/>
  <c r="BH265" i="2"/>
  <c r="BG265" i="2"/>
  <c r="BF265" i="2"/>
  <c r="T265" i="2"/>
  <c r="R265" i="2"/>
  <c r="P265" i="2"/>
  <c r="BI263" i="2"/>
  <c r="BH263" i="2"/>
  <c r="BG263" i="2"/>
  <c r="BF263" i="2"/>
  <c r="T263" i="2"/>
  <c r="R263" i="2"/>
  <c r="P263" i="2"/>
  <c r="BI261" i="2"/>
  <c r="BH261" i="2"/>
  <c r="BG261" i="2"/>
  <c r="BF261" i="2"/>
  <c r="T261" i="2"/>
  <c r="R261" i="2"/>
  <c r="P261" i="2"/>
  <c r="BI259" i="2"/>
  <c r="BH259" i="2"/>
  <c r="BG259" i="2"/>
  <c r="BF259" i="2"/>
  <c r="T259" i="2"/>
  <c r="R259" i="2"/>
  <c r="P259" i="2"/>
  <c r="BI257" i="2"/>
  <c r="BH257" i="2"/>
  <c r="BG257" i="2"/>
  <c r="BF257" i="2"/>
  <c r="T257" i="2"/>
  <c r="R257" i="2"/>
  <c r="P257" i="2"/>
  <c r="BI255" i="2"/>
  <c r="BH255" i="2"/>
  <c r="BG255" i="2"/>
  <c r="BF255" i="2"/>
  <c r="T255" i="2"/>
  <c r="R255" i="2"/>
  <c r="P255" i="2"/>
  <c r="BI253" i="2"/>
  <c r="BH253" i="2"/>
  <c r="BG253" i="2"/>
  <c r="BF253" i="2"/>
  <c r="T253" i="2"/>
  <c r="R253" i="2"/>
  <c r="P253" i="2"/>
  <c r="BI251" i="2"/>
  <c r="BH251" i="2"/>
  <c r="BG251" i="2"/>
  <c r="BF251" i="2"/>
  <c r="T251" i="2"/>
  <c r="R251" i="2"/>
  <c r="P251" i="2"/>
  <c r="BI249" i="2"/>
  <c r="BH249" i="2"/>
  <c r="BG249" i="2"/>
  <c r="BF249" i="2"/>
  <c r="T249" i="2"/>
  <c r="R249" i="2"/>
  <c r="P249" i="2"/>
  <c r="BI247" i="2"/>
  <c r="BH247" i="2"/>
  <c r="BG247" i="2"/>
  <c r="BF247" i="2"/>
  <c r="T247" i="2"/>
  <c r="R247" i="2"/>
  <c r="P247" i="2"/>
  <c r="BI245" i="2"/>
  <c r="BH245" i="2"/>
  <c r="BG245" i="2"/>
  <c r="BF245" i="2"/>
  <c r="T245" i="2"/>
  <c r="R245" i="2"/>
  <c r="P245" i="2"/>
  <c r="BI243" i="2"/>
  <c r="BH243" i="2"/>
  <c r="BG243" i="2"/>
  <c r="BF243" i="2"/>
  <c r="T243" i="2"/>
  <c r="R243" i="2"/>
  <c r="P243" i="2"/>
  <c r="BI241" i="2"/>
  <c r="BH241" i="2"/>
  <c r="BG241" i="2"/>
  <c r="BF241" i="2"/>
  <c r="T241" i="2"/>
  <c r="R241" i="2"/>
  <c r="P241" i="2"/>
  <c r="BI239" i="2"/>
  <c r="BH239" i="2"/>
  <c r="BG239" i="2"/>
  <c r="BF239" i="2"/>
  <c r="T239" i="2"/>
  <c r="R239" i="2"/>
  <c r="P239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3" i="2"/>
  <c r="BH233" i="2"/>
  <c r="BG233" i="2"/>
  <c r="BF233" i="2"/>
  <c r="T233" i="2"/>
  <c r="R233" i="2"/>
  <c r="P233" i="2"/>
  <c r="BI231" i="2"/>
  <c r="BH231" i="2"/>
  <c r="BG231" i="2"/>
  <c r="BF231" i="2"/>
  <c r="T231" i="2"/>
  <c r="R231" i="2"/>
  <c r="P231" i="2"/>
  <c r="BI229" i="2"/>
  <c r="BH229" i="2"/>
  <c r="BG229" i="2"/>
  <c r="BF229" i="2"/>
  <c r="T229" i="2"/>
  <c r="R229" i="2"/>
  <c r="P229" i="2"/>
  <c r="BI227" i="2"/>
  <c r="BH227" i="2"/>
  <c r="BG227" i="2"/>
  <c r="BF227" i="2"/>
  <c r="T227" i="2"/>
  <c r="R227" i="2"/>
  <c r="P227" i="2"/>
  <c r="BI225" i="2"/>
  <c r="BH225" i="2"/>
  <c r="BG225" i="2"/>
  <c r="BF225" i="2"/>
  <c r="T225" i="2"/>
  <c r="R225" i="2"/>
  <c r="P225" i="2"/>
  <c r="BI223" i="2"/>
  <c r="BH223" i="2"/>
  <c r="BG223" i="2"/>
  <c r="BF223" i="2"/>
  <c r="T223" i="2"/>
  <c r="R223" i="2"/>
  <c r="P223" i="2"/>
  <c r="BI221" i="2"/>
  <c r="BH221" i="2"/>
  <c r="BG221" i="2"/>
  <c r="BF221" i="2"/>
  <c r="T221" i="2"/>
  <c r="R221" i="2"/>
  <c r="P221" i="2"/>
  <c r="BI219" i="2"/>
  <c r="BH219" i="2"/>
  <c r="BG219" i="2"/>
  <c r="BF219" i="2"/>
  <c r="T219" i="2"/>
  <c r="R219" i="2"/>
  <c r="P219" i="2"/>
  <c r="BI217" i="2"/>
  <c r="BH217" i="2"/>
  <c r="BG217" i="2"/>
  <c r="BF217" i="2"/>
  <c r="T217" i="2"/>
  <c r="R217" i="2"/>
  <c r="P217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4" i="2"/>
  <c r="BH204" i="2"/>
  <c r="BG204" i="2"/>
  <c r="BF204" i="2"/>
  <c r="T204" i="2"/>
  <c r="R204" i="2"/>
  <c r="P204" i="2"/>
  <c r="BI202" i="2"/>
  <c r="BH202" i="2"/>
  <c r="BG202" i="2"/>
  <c r="BF202" i="2"/>
  <c r="T202" i="2"/>
  <c r="R202" i="2"/>
  <c r="P202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7" i="2"/>
  <c r="BH187" i="2"/>
  <c r="BG187" i="2"/>
  <c r="BF187" i="2"/>
  <c r="T187" i="2"/>
  <c r="R187" i="2"/>
  <c r="P187" i="2"/>
  <c r="BI185" i="2"/>
  <c r="BH185" i="2"/>
  <c r="BG185" i="2"/>
  <c r="BF185" i="2"/>
  <c r="T185" i="2"/>
  <c r="R185" i="2"/>
  <c r="P185" i="2"/>
  <c r="BI183" i="2"/>
  <c r="BH183" i="2"/>
  <c r="BG183" i="2"/>
  <c r="BF183" i="2"/>
  <c r="T183" i="2"/>
  <c r="R183" i="2"/>
  <c r="P183" i="2"/>
  <c r="BI180" i="2"/>
  <c r="BH180" i="2"/>
  <c r="BG180" i="2"/>
  <c r="BF180" i="2"/>
  <c r="T180" i="2"/>
  <c r="R180" i="2"/>
  <c r="P180" i="2"/>
  <c r="BI178" i="2"/>
  <c r="BH178" i="2"/>
  <c r="BG178" i="2"/>
  <c r="BF178" i="2"/>
  <c r="T178" i="2"/>
  <c r="R178" i="2"/>
  <c r="P178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61" i="2"/>
  <c r="BH161" i="2"/>
  <c r="BG161" i="2"/>
  <c r="BF161" i="2"/>
  <c r="T161" i="2"/>
  <c r="R161" i="2"/>
  <c r="P161" i="2"/>
  <c r="BI158" i="2"/>
  <c r="BH158" i="2"/>
  <c r="BG158" i="2"/>
  <c r="BF158" i="2"/>
  <c r="T158" i="2"/>
  <c r="R158" i="2"/>
  <c r="P158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R153" i="2"/>
  <c r="P153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5" i="2"/>
  <c r="BH145" i="2"/>
  <c r="BG145" i="2"/>
  <c r="BF145" i="2"/>
  <c r="T145" i="2"/>
  <c r="R145" i="2"/>
  <c r="P145" i="2"/>
  <c r="BI142" i="2"/>
  <c r="BH142" i="2"/>
  <c r="BG142" i="2"/>
  <c r="BF142" i="2"/>
  <c r="J34" i="2" s="1"/>
  <c r="T142" i="2"/>
  <c r="R142" i="2"/>
  <c r="P142" i="2"/>
  <c r="BI139" i="2"/>
  <c r="BH139" i="2"/>
  <c r="F36" i="2" s="1"/>
  <c r="BG139" i="2"/>
  <c r="F35" i="2" s="1"/>
  <c r="BF139" i="2"/>
  <c r="T139" i="2"/>
  <c r="R139" i="2"/>
  <c r="P139" i="2"/>
  <c r="F130" i="2"/>
  <c r="E128" i="2"/>
  <c r="F89" i="2"/>
  <c r="E87" i="2"/>
  <c r="J24" i="2"/>
  <c r="E24" i="2"/>
  <c r="J133" i="2" s="1"/>
  <c r="J23" i="2"/>
  <c r="J21" i="2"/>
  <c r="E21" i="2"/>
  <c r="J132" i="2"/>
  <c r="J20" i="2"/>
  <c r="J18" i="2"/>
  <c r="E18" i="2"/>
  <c r="F133" i="2" s="1"/>
  <c r="J17" i="2"/>
  <c r="J15" i="2"/>
  <c r="E15" i="2"/>
  <c r="F132" i="2"/>
  <c r="J14" i="2"/>
  <c r="J12" i="2"/>
  <c r="J130" i="2"/>
  <c r="E7" i="2"/>
  <c r="E126" i="2"/>
  <c r="L90" i="1"/>
  <c r="AM90" i="1"/>
  <c r="AM89" i="1"/>
  <c r="L89" i="1"/>
  <c r="AM87" i="1"/>
  <c r="L87" i="1"/>
  <c r="L85" i="1"/>
  <c r="L84" i="1"/>
  <c r="J364" i="2"/>
  <c r="BK356" i="2"/>
  <c r="BK347" i="2"/>
  <c r="J340" i="2"/>
  <c r="BK332" i="2"/>
  <c r="J324" i="2"/>
  <c r="BK314" i="2"/>
  <c r="J306" i="2"/>
  <c r="J299" i="2"/>
  <c r="BK291" i="2"/>
  <c r="J282" i="2"/>
  <c r="J273" i="2"/>
  <c r="BK265" i="2"/>
  <c r="J261" i="2"/>
  <c r="BK251" i="2"/>
  <c r="J245" i="2"/>
  <c r="BK233" i="2"/>
  <c r="BK225" i="2"/>
  <c r="J217" i="2"/>
  <c r="BK206" i="2"/>
  <c r="J200" i="2"/>
  <c r="J189" i="2"/>
  <c r="BK183" i="2"/>
  <c r="BK176" i="2"/>
  <c r="BK161" i="2"/>
  <c r="BK153" i="2"/>
  <c r="BK139" i="2"/>
  <c r="F37" i="2"/>
  <c r="BK178" i="3"/>
  <c r="J149" i="4"/>
  <c r="BK131" i="4"/>
  <c r="BK137" i="4"/>
  <c r="BK129" i="4"/>
  <c r="BK123" i="5"/>
  <c r="J360" i="2"/>
  <c r="J353" i="2"/>
  <c r="J345" i="2"/>
  <c r="J336" i="2"/>
  <c r="BK326" i="2"/>
  <c r="J314" i="2"/>
  <c r="J304" i="2"/>
  <c r="J293" i="2"/>
  <c r="BK280" i="2"/>
  <c r="BK271" i="2"/>
  <c r="J263" i="2"/>
  <c r="BK255" i="2"/>
  <c r="BK249" i="2"/>
  <c r="J241" i="2"/>
  <c r="J235" i="2"/>
  <c r="BK227" i="2"/>
  <c r="J219" i="2"/>
  <c r="J210" i="2"/>
  <c r="J202" i="2"/>
  <c r="J194" i="2"/>
  <c r="BK185" i="2"/>
  <c r="J176" i="2"/>
  <c r="J163" i="2"/>
  <c r="J153" i="2"/>
  <c r="J145" i="2"/>
  <c r="BK241" i="3"/>
  <c r="BK226" i="3"/>
  <c r="J214" i="3"/>
  <c r="J184" i="3"/>
  <c r="BK168" i="3"/>
  <c r="BK128" i="3"/>
  <c r="J228" i="3"/>
  <c r="BK202" i="3"/>
  <c r="J186" i="3"/>
  <c r="BK172" i="3"/>
  <c r="J154" i="3"/>
  <c r="BK132" i="3"/>
  <c r="BK146" i="3"/>
  <c r="J230" i="3"/>
  <c r="BK208" i="3"/>
  <c r="BK188" i="3"/>
  <c r="J168" i="3"/>
  <c r="BK220" i="3"/>
  <c r="J206" i="3"/>
  <c r="J182" i="3"/>
  <c r="J144" i="3"/>
  <c r="J244" i="3"/>
  <c r="J211" i="3"/>
  <c r="BK192" i="3"/>
  <c r="BK186" i="3"/>
  <c r="BK160" i="3"/>
  <c r="BK239" i="3"/>
  <c r="J226" i="3"/>
  <c r="BK170" i="3"/>
  <c r="BK158" i="3"/>
  <c r="J134" i="3"/>
  <c r="J190" i="3"/>
  <c r="BK130" i="3"/>
  <c r="J143" i="4"/>
  <c r="BK145" i="4"/>
  <c r="BK135" i="4"/>
  <c r="J366" i="2"/>
  <c r="BK353" i="2"/>
  <c r="BK345" i="2"/>
  <c r="J338" i="2"/>
  <c r="J330" i="2"/>
  <c r="BK321" i="2"/>
  <c r="J316" i="2"/>
  <c r="BK304" i="2"/>
  <c r="BK295" i="2"/>
  <c r="J289" i="2"/>
  <c r="J276" i="2"/>
  <c r="J265" i="2"/>
  <c r="J259" i="2"/>
  <c r="J249" i="2"/>
  <c r="J243" i="2"/>
  <c r="J237" i="2"/>
  <c r="J229" i="2"/>
  <c r="J221" i="2"/>
  <c r="J213" i="2"/>
  <c r="J206" i="2"/>
  <c r="BK194" i="2"/>
  <c r="J185" i="2"/>
  <c r="J178" i="2"/>
  <c r="J169" i="2"/>
  <c r="J161" i="2"/>
  <c r="BK151" i="2"/>
  <c r="BK145" i="2"/>
  <c r="BK211" i="3"/>
  <c r="BK138" i="3"/>
  <c r="J141" i="4"/>
  <c r="J147" i="4"/>
  <c r="BK141" i="4"/>
  <c r="J129" i="4"/>
  <c r="BK126" i="5"/>
  <c r="BK360" i="2"/>
  <c r="J349" i="2"/>
  <c r="BK343" i="2"/>
  <c r="BK336" i="2"/>
  <c r="J328" i="2"/>
  <c r="BK319" i="2"/>
  <c r="BK311" i="2"/>
  <c r="BK302" i="2"/>
  <c r="J295" i="2"/>
  <c r="BK285" i="2"/>
  <c r="BK276" i="2"/>
  <c r="J267" i="2"/>
  <c r="J257" i="2"/>
  <c r="BK247" i="2"/>
  <c r="BK239" i="2"/>
  <c r="J231" i="2"/>
  <c r="J225" i="2"/>
  <c r="BK213" i="2"/>
  <c r="BK204" i="2"/>
  <c r="BK198" i="2"/>
  <c r="J191" i="2"/>
  <c r="J183" i="2"/>
  <c r="BK173" i="2"/>
  <c r="BK166" i="2"/>
  <c r="J158" i="2"/>
  <c r="BK149" i="2"/>
  <c r="J139" i="2"/>
  <c r="F34" i="2"/>
  <c r="J236" i="3"/>
  <c r="BK148" i="3"/>
  <c r="BK119" i="4"/>
  <c r="J122" i="4"/>
  <c r="J126" i="4"/>
  <c r="J133" i="4"/>
  <c r="J126" i="5"/>
  <c r="BK364" i="2"/>
  <c r="J356" i="2"/>
  <c r="J347" i="2"/>
  <c r="J334" i="2"/>
  <c r="J326" i="2"/>
  <c r="BK316" i="2"/>
  <c r="J308" i="2"/>
  <c r="J297" i="2"/>
  <c r="BK289" i="2"/>
  <c r="J278" i="2"/>
  <c r="J269" i="2"/>
  <c r="BK259" i="2"/>
  <c r="J253" i="2"/>
  <c r="BK245" i="2"/>
  <c r="J239" i="2"/>
  <c r="BK229" i="2"/>
  <c r="BK223" i="2"/>
  <c r="BK217" i="2"/>
  <c r="BK202" i="2"/>
  <c r="BK196" i="2"/>
  <c r="BK189" i="2"/>
  <c r="J171" i="2"/>
  <c r="BK163" i="2"/>
  <c r="BK147" i="2"/>
  <c r="J142" i="2"/>
  <c r="J128" i="3"/>
  <c r="BK154" i="3"/>
  <c r="BK147" i="4"/>
  <c r="BK149" i="4"/>
  <c r="J124" i="4"/>
  <c r="J119" i="4"/>
  <c r="BK366" i="2"/>
  <c r="BK349" i="2"/>
  <c r="J343" i="2"/>
  <c r="BK334" i="2"/>
  <c r="BK328" i="2"/>
  <c r="J319" i="2"/>
  <c r="BK306" i="2"/>
  <c r="BK297" i="2"/>
  <c r="J285" i="2"/>
  <c r="BK278" i="2"/>
  <c r="J271" i="2"/>
  <c r="BK263" i="2"/>
  <c r="J255" i="2"/>
  <c r="BK243" i="2"/>
  <c r="BK237" i="2"/>
  <c r="BK231" i="2"/>
  <c r="BK221" i="2"/>
  <c r="J215" i="2"/>
  <c r="J208" i="2"/>
  <c r="BK200" i="2"/>
  <c r="BK191" i="2"/>
  <c r="J187" i="2"/>
  <c r="BK178" i="2"/>
  <c r="BK171" i="2"/>
  <c r="BK158" i="2"/>
  <c r="J151" i="2"/>
  <c r="BK142" i="2"/>
  <c r="BK233" i="3"/>
  <c r="BK228" i="3"/>
  <c r="BK222" i="3"/>
  <c r="J195" i="3"/>
  <c r="J152" i="3"/>
  <c r="J233" i="3"/>
  <c r="J222" i="3"/>
  <c r="BK195" i="3"/>
  <c r="BK182" i="3"/>
  <c r="BK156" i="3"/>
  <c r="BK144" i="3"/>
  <c r="BK244" i="3"/>
  <c r="BK142" i="3"/>
  <c r="J224" i="3"/>
  <c r="BK197" i="3"/>
  <c r="J180" i="3"/>
  <c r="J158" i="3"/>
  <c r="BK134" i="3"/>
  <c r="J208" i="3"/>
  <c r="BK184" i="3"/>
  <c r="J156" i="3"/>
  <c r="J136" i="3"/>
  <c r="J239" i="3"/>
  <c r="J197" i="3"/>
  <c r="BK176" i="3"/>
  <c r="BK152" i="3"/>
  <c r="BK236" i="3"/>
  <c r="J218" i="3"/>
  <c r="BK165" i="3"/>
  <c r="J140" i="3"/>
  <c r="BK206" i="3"/>
  <c r="J170" i="3"/>
  <c r="J131" i="4"/>
  <c r="J135" i="4"/>
  <c r="BK139" i="4"/>
  <c r="J145" i="4"/>
  <c r="J123" i="5"/>
  <c r="J358" i="2"/>
  <c r="BK351" i="2"/>
  <c r="BK340" i="2"/>
  <c r="J332" i="2"/>
  <c r="BK324" i="2"/>
  <c r="J311" i="2"/>
  <c r="BK299" i="2"/>
  <c r="J291" i="2"/>
  <c r="J280" i="2"/>
  <c r="BK269" i="2"/>
  <c r="BK261" i="2"/>
  <c r="BK253" i="2"/>
  <c r="J247" i="2"/>
  <c r="BK235" i="2"/>
  <c r="J227" i="2"/>
  <c r="BK219" i="2"/>
  <c r="BK210" i="2"/>
  <c r="J204" i="2"/>
  <c r="J198" i="2"/>
  <c r="BK187" i="2"/>
  <c r="BK180" i="2"/>
  <c r="J173" i="2"/>
  <c r="J166" i="2"/>
  <c r="J155" i="2"/>
  <c r="J147" i="2"/>
  <c r="AS94" i="1"/>
  <c r="J220" i="3"/>
  <c r="J188" i="3"/>
  <c r="J178" i="3"/>
  <c r="J130" i="3"/>
  <c r="BK224" i="3"/>
  <c r="J199" i="3"/>
  <c r="BK180" i="3"/>
  <c r="BK162" i="3"/>
  <c r="J138" i="3"/>
  <c r="J148" i="3"/>
  <c r="J132" i="3"/>
  <c r="BK218" i="3"/>
  <c r="BK204" i="3"/>
  <c r="J192" i="3"/>
  <c r="BK174" i="3"/>
  <c r="BK140" i="3"/>
  <c r="BK214" i="3"/>
  <c r="BK199" i="3"/>
  <c r="J172" i="3"/>
  <c r="J142" i="3"/>
  <c r="J241" i="3"/>
  <c r="J204" i="3"/>
  <c r="BK190" i="3"/>
  <c r="J162" i="3"/>
  <c r="J146" i="3"/>
  <c r="BK230" i="3"/>
  <c r="J176" i="3"/>
  <c r="J160" i="3"/>
  <c r="BK136" i="3"/>
  <c r="J174" i="3"/>
  <c r="BK124" i="4"/>
  <c r="J139" i="4"/>
  <c r="BK133" i="4"/>
  <c r="BK122" i="4"/>
  <c r="BK129" i="5"/>
  <c r="BK358" i="2"/>
  <c r="J351" i="2"/>
  <c r="BK338" i="2"/>
  <c r="BK330" i="2"/>
  <c r="J321" i="2"/>
  <c r="BK308" i="2"/>
  <c r="J302" i="2"/>
  <c r="BK293" i="2"/>
  <c r="BK282" i="2"/>
  <c r="BK273" i="2"/>
  <c r="BK267" i="2"/>
  <c r="BK257" i="2"/>
  <c r="J251" i="2"/>
  <c r="BK241" i="2"/>
  <c r="J233" i="2"/>
  <c r="J223" i="2"/>
  <c r="BK215" i="2"/>
  <c r="BK208" i="2"/>
  <c r="J196" i="2"/>
  <c r="J180" i="2"/>
  <c r="BK169" i="2"/>
  <c r="BK155" i="2"/>
  <c r="J149" i="2"/>
  <c r="J202" i="3"/>
  <c r="J165" i="3"/>
  <c r="BK143" i="4"/>
  <c r="BK126" i="4"/>
  <c r="J137" i="4"/>
  <c r="J129" i="5"/>
  <c r="BK138" i="2" l="1"/>
  <c r="J138" i="2"/>
  <c r="J98" i="2"/>
  <c r="P157" i="2"/>
  <c r="R165" i="2"/>
  <c r="P175" i="2"/>
  <c r="P193" i="2"/>
  <c r="T275" i="2"/>
  <c r="P288" i="2"/>
  <c r="P313" i="2"/>
  <c r="P323" i="2"/>
  <c r="P355" i="2"/>
  <c r="P151" i="3"/>
  <c r="BK194" i="3"/>
  <c r="J194" i="3"/>
  <c r="J101" i="3"/>
  <c r="P201" i="3"/>
  <c r="R210" i="3"/>
  <c r="P232" i="3"/>
  <c r="BK118" i="4"/>
  <c r="J118" i="4"/>
  <c r="J97" i="4" s="1"/>
  <c r="T138" i="2"/>
  <c r="R157" i="2"/>
  <c r="T165" i="2"/>
  <c r="R175" i="2"/>
  <c r="BK193" i="2"/>
  <c r="J193" i="2" s="1"/>
  <c r="J103" i="2" s="1"/>
  <c r="BK275" i="2"/>
  <c r="J275" i="2" s="1"/>
  <c r="J105" i="2" s="1"/>
  <c r="T288" i="2"/>
  <c r="T313" i="2"/>
  <c r="T323" i="2"/>
  <c r="BK363" i="2"/>
  <c r="BK362" i="2"/>
  <c r="J362" i="2" s="1"/>
  <c r="J115" i="2" s="1"/>
  <c r="BK151" i="3"/>
  <c r="J151" i="3" s="1"/>
  <c r="J100" i="3" s="1"/>
  <c r="T194" i="3"/>
  <c r="R217" i="3"/>
  <c r="R118" i="4"/>
  <c r="R117" i="4" s="1"/>
  <c r="BK144" i="2"/>
  <c r="J144" i="2" s="1"/>
  <c r="J99" i="2" s="1"/>
  <c r="BK165" i="2"/>
  <c r="J165" i="2" s="1"/>
  <c r="J101" i="2" s="1"/>
  <c r="T175" i="2"/>
  <c r="T193" i="2"/>
  <c r="R275" i="2"/>
  <c r="R301" i="2"/>
  <c r="R318" i="2"/>
  <c r="P342" i="2"/>
  <c r="P363" i="2"/>
  <c r="P362" i="2" s="1"/>
  <c r="P217" i="3"/>
  <c r="P138" i="2"/>
  <c r="T157" i="2"/>
  <c r="BK212" i="2"/>
  <c r="J212" i="2" s="1"/>
  <c r="J104" i="2" s="1"/>
  <c r="R288" i="2"/>
  <c r="R313" i="2"/>
  <c r="R323" i="2"/>
  <c r="BK355" i="2"/>
  <c r="J355" i="2"/>
  <c r="J114" i="2" s="1"/>
  <c r="P127" i="3"/>
  <c r="P126" i="3"/>
  <c r="T127" i="3"/>
  <c r="T126" i="3" s="1"/>
  <c r="BK217" i="3"/>
  <c r="J217" i="3" s="1"/>
  <c r="J104" i="3" s="1"/>
  <c r="T217" i="3"/>
  <c r="P118" i="4"/>
  <c r="P117" i="4"/>
  <c r="AU97" i="1" s="1"/>
  <c r="T118" i="4"/>
  <c r="T117" i="4"/>
  <c r="P144" i="2"/>
  <c r="P137" i="2"/>
  <c r="P212" i="2"/>
  <c r="P301" i="2"/>
  <c r="P318" i="2"/>
  <c r="BK342" i="2"/>
  <c r="J342" i="2"/>
  <c r="J113" i="2"/>
  <c r="R355" i="2"/>
  <c r="BK127" i="3"/>
  <c r="J127" i="3" s="1"/>
  <c r="J98" i="3" s="1"/>
  <c r="R127" i="3"/>
  <c r="R126" i="3" s="1"/>
  <c r="R151" i="3"/>
  <c r="P194" i="3"/>
  <c r="R201" i="3"/>
  <c r="P210" i="3"/>
  <c r="T232" i="3"/>
  <c r="T144" i="2"/>
  <c r="R212" i="2"/>
  <c r="T301" i="2"/>
  <c r="T318" i="2"/>
  <c r="T342" i="2"/>
  <c r="T363" i="2"/>
  <c r="T362" i="2"/>
  <c r="T151" i="3"/>
  <c r="T150" i="3" s="1"/>
  <c r="R194" i="3"/>
  <c r="T201" i="3"/>
  <c r="T210" i="3"/>
  <c r="R232" i="3"/>
  <c r="R138" i="2"/>
  <c r="R137" i="2" s="1"/>
  <c r="BK157" i="2"/>
  <c r="J157" i="2" s="1"/>
  <c r="J100" i="2" s="1"/>
  <c r="P165" i="2"/>
  <c r="BK175" i="2"/>
  <c r="J175" i="2"/>
  <c r="J102" i="2"/>
  <c r="R193" i="2"/>
  <c r="P275" i="2"/>
  <c r="BK288" i="2"/>
  <c r="J288" i="2"/>
  <c r="J108" i="2" s="1"/>
  <c r="BK313" i="2"/>
  <c r="J313" i="2"/>
  <c r="J110" i="2"/>
  <c r="BK323" i="2"/>
  <c r="J323" i="2" s="1"/>
  <c r="J112" i="2" s="1"/>
  <c r="T355" i="2"/>
  <c r="R144" i="2"/>
  <c r="T212" i="2"/>
  <c r="BK301" i="2"/>
  <c r="J301" i="2"/>
  <c r="J109" i="2" s="1"/>
  <c r="BK318" i="2"/>
  <c r="J318" i="2"/>
  <c r="J111" i="2" s="1"/>
  <c r="R342" i="2"/>
  <c r="R363" i="2"/>
  <c r="R362" i="2" s="1"/>
  <c r="BK201" i="3"/>
  <c r="J201" i="3" s="1"/>
  <c r="J102" i="3" s="1"/>
  <c r="BK210" i="3"/>
  <c r="J210" i="3" s="1"/>
  <c r="J103" i="3" s="1"/>
  <c r="BK232" i="3"/>
  <c r="J232" i="3"/>
  <c r="J105" i="3"/>
  <c r="BK284" i="2"/>
  <c r="J284" i="2" s="1"/>
  <c r="J106" i="2" s="1"/>
  <c r="BK122" i="5"/>
  <c r="J122" i="5" s="1"/>
  <c r="J98" i="5" s="1"/>
  <c r="BK125" i="5"/>
  <c r="J125" i="5" s="1"/>
  <c r="J99" i="5" s="1"/>
  <c r="BK128" i="5"/>
  <c r="J128" i="5"/>
  <c r="J100" i="5" s="1"/>
  <c r="E85" i="5"/>
  <c r="BE129" i="5"/>
  <c r="F92" i="5"/>
  <c r="BE123" i="5"/>
  <c r="J89" i="5"/>
  <c r="J116" i="5"/>
  <c r="J92" i="5"/>
  <c r="BK117" i="4"/>
  <c r="J117" i="4"/>
  <c r="J96" i="4"/>
  <c r="F116" i="5"/>
  <c r="BE126" i="5"/>
  <c r="F92" i="4"/>
  <c r="BE122" i="4"/>
  <c r="BE124" i="4"/>
  <c r="J89" i="4"/>
  <c r="BE119" i="4"/>
  <c r="BE126" i="4"/>
  <c r="BE147" i="4"/>
  <c r="E107" i="4"/>
  <c r="J113" i="4"/>
  <c r="BE131" i="4"/>
  <c r="BE133" i="4"/>
  <c r="BE135" i="4"/>
  <c r="BE149" i="4"/>
  <c r="J114" i="4"/>
  <c r="F91" i="4"/>
  <c r="BE137" i="4"/>
  <c r="BE145" i="4"/>
  <c r="BE139" i="4"/>
  <c r="BE141" i="4"/>
  <c r="BE129" i="4"/>
  <c r="BE143" i="4"/>
  <c r="J363" i="2"/>
  <c r="J116" i="2" s="1"/>
  <c r="F91" i="3"/>
  <c r="F122" i="3"/>
  <c r="BE144" i="3"/>
  <c r="BE156" i="3"/>
  <c r="BE162" i="3"/>
  <c r="BE184" i="3"/>
  <c r="BE186" i="3"/>
  <c r="BE226" i="3"/>
  <c r="BE228" i="3"/>
  <c r="BE230" i="3"/>
  <c r="BE241" i="3"/>
  <c r="J91" i="3"/>
  <c r="BE202" i="3"/>
  <c r="BE204" i="3"/>
  <c r="BE206" i="3"/>
  <c r="BE208" i="3"/>
  <c r="BE130" i="3"/>
  <c r="BE132" i="3"/>
  <c r="BE134" i="3"/>
  <c r="BE138" i="3"/>
  <c r="BE168" i="3"/>
  <c r="BE170" i="3"/>
  <c r="BE172" i="3"/>
  <c r="BE180" i="3"/>
  <c r="BE182" i="3"/>
  <c r="BE218" i="3"/>
  <c r="BE220" i="3"/>
  <c r="BE222" i="3"/>
  <c r="BE224" i="3"/>
  <c r="BE236" i="3"/>
  <c r="E115" i="3"/>
  <c r="BE148" i="3"/>
  <c r="BE152" i="3"/>
  <c r="BE160" i="3"/>
  <c r="BE165" i="3"/>
  <c r="BE178" i="3"/>
  <c r="BE188" i="3"/>
  <c r="BE197" i="3"/>
  <c r="BE239" i="3"/>
  <c r="J92" i="3"/>
  <c r="BE154" i="3"/>
  <c r="BE195" i="3"/>
  <c r="BE199" i="3"/>
  <c r="BE211" i="3"/>
  <c r="BE233" i="3"/>
  <c r="BE244" i="3"/>
  <c r="BE128" i="3"/>
  <c r="J89" i="3"/>
  <c r="BE174" i="3"/>
  <c r="BE176" i="3"/>
  <c r="BE190" i="3"/>
  <c r="BE192" i="3"/>
  <c r="BE214" i="3"/>
  <c r="BE136" i="3"/>
  <c r="BE140" i="3"/>
  <c r="BE142" i="3"/>
  <c r="BE146" i="3"/>
  <c r="BE158" i="3"/>
  <c r="BC95" i="1"/>
  <c r="BB95" i="1"/>
  <c r="BA95" i="1"/>
  <c r="AW95" i="1"/>
  <c r="E85" i="2"/>
  <c r="J89" i="2"/>
  <c r="F91" i="2"/>
  <c r="J91" i="2"/>
  <c r="F92" i="2"/>
  <c r="J92" i="2"/>
  <c r="BE139" i="2"/>
  <c r="BE142" i="2"/>
  <c r="BE145" i="2"/>
  <c r="BE147" i="2"/>
  <c r="BE149" i="2"/>
  <c r="BE151" i="2"/>
  <c r="BE153" i="2"/>
  <c r="BE155" i="2"/>
  <c r="BE158" i="2"/>
  <c r="BE161" i="2"/>
  <c r="BE163" i="2"/>
  <c r="BE166" i="2"/>
  <c r="BE169" i="2"/>
  <c r="BE171" i="2"/>
  <c r="BE173" i="2"/>
  <c r="BE176" i="2"/>
  <c r="BE178" i="2"/>
  <c r="BE180" i="2"/>
  <c r="BE183" i="2"/>
  <c r="BE185" i="2"/>
  <c r="BE187" i="2"/>
  <c r="BE189" i="2"/>
  <c r="BE191" i="2"/>
  <c r="BE194" i="2"/>
  <c r="BE196" i="2"/>
  <c r="BE198" i="2"/>
  <c r="BE200" i="2"/>
  <c r="BE202" i="2"/>
  <c r="BE204" i="2"/>
  <c r="BE206" i="2"/>
  <c r="BE208" i="2"/>
  <c r="BE210" i="2"/>
  <c r="BE213" i="2"/>
  <c r="BE215" i="2"/>
  <c r="BE217" i="2"/>
  <c r="BE219" i="2"/>
  <c r="BE221" i="2"/>
  <c r="BE223" i="2"/>
  <c r="BE225" i="2"/>
  <c r="BE227" i="2"/>
  <c r="BE229" i="2"/>
  <c r="BE231" i="2"/>
  <c r="BE233" i="2"/>
  <c r="BE235" i="2"/>
  <c r="BE237" i="2"/>
  <c r="BE239" i="2"/>
  <c r="BE241" i="2"/>
  <c r="BE243" i="2"/>
  <c r="BE245" i="2"/>
  <c r="BE247" i="2"/>
  <c r="BE249" i="2"/>
  <c r="BE251" i="2"/>
  <c r="BE253" i="2"/>
  <c r="BE255" i="2"/>
  <c r="BE257" i="2"/>
  <c r="BE259" i="2"/>
  <c r="BE261" i="2"/>
  <c r="BE263" i="2"/>
  <c r="BE265" i="2"/>
  <c r="BE267" i="2"/>
  <c r="BE269" i="2"/>
  <c r="BE271" i="2"/>
  <c r="BE273" i="2"/>
  <c r="BE276" i="2"/>
  <c r="BE278" i="2"/>
  <c r="BE280" i="2"/>
  <c r="BE282" i="2"/>
  <c r="BE285" i="2"/>
  <c r="BE289" i="2"/>
  <c r="BE291" i="2"/>
  <c r="BE293" i="2"/>
  <c r="BE295" i="2"/>
  <c r="BE297" i="2"/>
  <c r="BE299" i="2"/>
  <c r="BE302" i="2"/>
  <c r="BE304" i="2"/>
  <c r="BE306" i="2"/>
  <c r="BE308" i="2"/>
  <c r="BE311" i="2"/>
  <c r="BE314" i="2"/>
  <c r="BE316" i="2"/>
  <c r="BE319" i="2"/>
  <c r="BE321" i="2"/>
  <c r="BE324" i="2"/>
  <c r="BE326" i="2"/>
  <c r="BE328" i="2"/>
  <c r="BE330" i="2"/>
  <c r="BE332" i="2"/>
  <c r="BE334" i="2"/>
  <c r="BE336" i="2"/>
  <c r="BE338" i="2"/>
  <c r="BE340" i="2"/>
  <c r="BE343" i="2"/>
  <c r="BE345" i="2"/>
  <c r="BE347" i="2"/>
  <c r="BE349" i="2"/>
  <c r="BE351" i="2"/>
  <c r="BE353" i="2"/>
  <c r="BE356" i="2"/>
  <c r="BE358" i="2"/>
  <c r="BE360" i="2"/>
  <c r="BE364" i="2"/>
  <c r="BE366" i="2"/>
  <c r="BD95" i="1"/>
  <c r="F37" i="3"/>
  <c r="BD96" i="1" s="1"/>
  <c r="F34" i="4"/>
  <c r="BA97" i="1" s="1"/>
  <c r="F36" i="4"/>
  <c r="BC97" i="1" s="1"/>
  <c r="F37" i="4"/>
  <c r="BD97" i="1" s="1"/>
  <c r="F37" i="5"/>
  <c r="BD98" i="1" s="1"/>
  <c r="F35" i="3"/>
  <c r="BB96" i="1" s="1"/>
  <c r="F36" i="3"/>
  <c r="BC96" i="1" s="1"/>
  <c r="J34" i="4"/>
  <c r="AW97" i="1" s="1"/>
  <c r="F35" i="4"/>
  <c r="BB97" i="1" s="1"/>
  <c r="J34" i="5"/>
  <c r="AW98" i="1" s="1"/>
  <c r="F36" i="5"/>
  <c r="BC98" i="1" s="1"/>
  <c r="J34" i="3"/>
  <c r="AW96" i="1" s="1"/>
  <c r="F34" i="5"/>
  <c r="BA98" i="1" s="1"/>
  <c r="F35" i="5"/>
  <c r="BB98" i="1" s="1"/>
  <c r="F34" i="3"/>
  <c r="BA96" i="1" s="1"/>
  <c r="T125" i="3" l="1"/>
  <c r="BK137" i="2"/>
  <c r="J137" i="2" s="1"/>
  <c r="J97" i="2" s="1"/>
  <c r="R287" i="2"/>
  <c r="R136" i="2"/>
  <c r="R150" i="3"/>
  <c r="R125" i="3"/>
  <c r="BK150" i="3"/>
  <c r="T137" i="2"/>
  <c r="P150" i="3"/>
  <c r="P125" i="3"/>
  <c r="AU96" i="1"/>
  <c r="T287" i="2"/>
  <c r="P287" i="2"/>
  <c r="P136" i="2" s="1"/>
  <c r="AU95" i="1" s="1"/>
  <c r="BK287" i="2"/>
  <c r="J287" i="2" s="1"/>
  <c r="J107" i="2" s="1"/>
  <c r="BK126" i="3"/>
  <c r="J126" i="3" s="1"/>
  <c r="J97" i="3" s="1"/>
  <c r="BK121" i="5"/>
  <c r="J121" i="5" s="1"/>
  <c r="J97" i="5" s="1"/>
  <c r="F33" i="2"/>
  <c r="AZ95" i="1" s="1"/>
  <c r="F33" i="3"/>
  <c r="AZ96" i="1" s="1"/>
  <c r="F33" i="5"/>
  <c r="AZ98" i="1" s="1"/>
  <c r="BD94" i="1"/>
  <c r="W33" i="1"/>
  <c r="J33" i="2"/>
  <c r="AV95" i="1" s="1"/>
  <c r="AT95" i="1" s="1"/>
  <c r="J33" i="4"/>
  <c r="AV97" i="1"/>
  <c r="AT97" i="1" s="1"/>
  <c r="BA94" i="1"/>
  <c r="W30" i="1"/>
  <c r="BB94" i="1"/>
  <c r="W31" i="1" s="1"/>
  <c r="F33" i="4"/>
  <c r="AZ97" i="1"/>
  <c r="J33" i="3"/>
  <c r="AV96" i="1" s="1"/>
  <c r="AT96" i="1" s="1"/>
  <c r="J30" i="4"/>
  <c r="AG97" i="1"/>
  <c r="J33" i="5"/>
  <c r="AV98" i="1" s="1"/>
  <c r="AT98" i="1" s="1"/>
  <c r="BC94" i="1"/>
  <c r="W32" i="1" s="1"/>
  <c r="BK136" i="2" l="1"/>
  <c r="J136" i="2" s="1"/>
  <c r="J96" i="2" s="1"/>
  <c r="BK125" i="3"/>
  <c r="J125" i="3" s="1"/>
  <c r="J30" i="3" s="1"/>
  <c r="AG96" i="1" s="1"/>
  <c r="T136" i="2"/>
  <c r="J150" i="3"/>
  <c r="J99" i="3"/>
  <c r="BK120" i="5"/>
  <c r="J120" i="5"/>
  <c r="J30" i="5" s="1"/>
  <c r="AG98" i="1" s="1"/>
  <c r="AN97" i="1"/>
  <c r="J39" i="4"/>
  <c r="AU94" i="1"/>
  <c r="AX94" i="1"/>
  <c r="AW94" i="1"/>
  <c r="AK30" i="1" s="1"/>
  <c r="AZ94" i="1"/>
  <c r="W29" i="1"/>
  <c r="J30" i="2"/>
  <c r="AG95" i="1"/>
  <c r="AY94" i="1"/>
  <c r="J39" i="3" l="1"/>
  <c r="J39" i="5"/>
  <c r="J96" i="5"/>
  <c r="J96" i="3"/>
  <c r="J39" i="2"/>
  <c r="AN95" i="1"/>
  <c r="AN96" i="1"/>
  <c r="AN98" i="1"/>
  <c r="AG94" i="1"/>
  <c r="AK26" i="1"/>
  <c r="AV94" i="1"/>
  <c r="AK29" i="1" s="1"/>
  <c r="AK35" i="1" s="1"/>
  <c r="AT94" i="1" l="1"/>
  <c r="AN94" i="1" s="1"/>
</calcChain>
</file>

<file path=xl/sharedStrings.xml><?xml version="1.0" encoding="utf-8"?>
<sst xmlns="http://schemas.openxmlformats.org/spreadsheetml/2006/main" count="4174" uniqueCount="865">
  <si>
    <t>Export Komplet</t>
  </si>
  <si>
    <t/>
  </si>
  <si>
    <t>2.0</t>
  </si>
  <si>
    <t>ZAMOK</t>
  </si>
  <si>
    <t>False</t>
  </si>
  <si>
    <t>{8df5e9b1-fb73-4a7d-952b-853879649dc8}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</si>
  <si>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</si>
  <si>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</si>
  <si>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</si>
  <si>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</si>
  <si>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</si>
  <si>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</si>
  <si>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</si>
  <si>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</si>
  <si>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23022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</si>
  <si>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</si>
  <si>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</si>
  <si>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Zimní stadion Tábor - nová ledová plocha</t>
  </si>
  <si>
    <t>KSO:</t>
  </si>
  <si>
    <t>CC-CZ:</t>
  </si>
  <si>
    <t>Místo:</t>
  </si>
  <si>
    <t xml:space="preserve"> </t>
  </si>
  <si>
    <t>Datum:</t>
  </si>
  <si>
    <t>12. 2. 2024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</si>
  <si>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</si>
  <si>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</si>
  <si>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</si>
  <si>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</si>
  <si>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</si>
  <si>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</si>
  <si>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</si>
  <si>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</si>
  <si>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</si>
  <si>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</si>
  <si>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</si>
  <si>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</si>
  <si>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</si>
  <si>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</si>
  <si>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</si>
  <si>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</si>
  <si>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</si>
  <si>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</si>
  <si>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</si>
  <si>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</si>
  <si>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</si>
  <si>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</si>
  <si>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</si>
  <si>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</si>
  <si>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</si>
  <si>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</si>
  <si>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</si>
  <si>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</si>
  <si>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</si>
  <si>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</si>
  <si>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</si>
  <si>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</si>
  <si>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</si>
  <si>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</si>
  <si>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</si>
  <si>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</si>
  <si>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</si>
  <si>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</si>
  <si>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</si>
  <si>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</si>
  <si>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</si>
  <si>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</si>
  <si>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</si>
  <si>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</si>
  <si>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</si>
  <si>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</si>
  <si>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</si>
  <si>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</si>
  <si>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</si>
  <si>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</si>
  <si>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</si>
  <si>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</si>
  <si>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</si>
  <si>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</si>
  <si>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D.1.1</t>
  </si>
  <si>
    <t>ASŘ</t>
  </si>
  <si>
    <t>STA</t>
  </si>
  <si>
    <t>1</t>
  </si>
  <si>
    <t>{85ba5953-3b9b-4cb6-ac34-51dd63f7fb5c}</t>
  </si>
  <si>
    <t>2</t>
  </si>
  <si>
    <t>Chla</t>
  </si>
  <si>
    <t>Technologie chlazení</t>
  </si>
  <si>
    <t>{305b7b67-9b61-42b6-a51c-c8e81dc4750a}</t>
  </si>
  <si>
    <t>Ost</t>
  </si>
  <si>
    <t>{f4c06d50-6905-4d8d-a6b7-dff6b78672df}</t>
  </si>
  <si>
    <t>VRN</t>
  </si>
  <si>
    <t>Vedlejší rozpočtové náklady</t>
  </si>
  <si>
    <t>{098f2b21-4a0d-4319-8cac-82419aabd84f}</t>
  </si>
  <si>
    <t>KRYCÍ LIST SOUPISU PRACÍ</t>
  </si>
  <si>
    <t>Objekt:</t>
  </si>
  <si>
    <t>D.1.1 - ASŘ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</si>
  <si>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</si>
  <si>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</si>
  <si>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</si>
  <si>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</si>
  <si>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</si>
  <si>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</si>
  <si>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</si>
  <si>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</si>
  <si>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</si>
  <si>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</si>
  <si>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</si>
  <si>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</si>
  <si>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</si>
  <si>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</si>
  <si>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</si>
  <si>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</si>
  <si>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</si>
  <si>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</si>
  <si>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</si>
  <si>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766 - Konstrukce truhlářské</t>
  </si>
  <si>
    <t xml:space="preserve">    767 - Konstrukce zámečnické</t>
  </si>
  <si>
    <t xml:space="preserve">    776 - Podlahy povlakové</t>
  </si>
  <si>
    <t xml:space="preserve">    783 - Dokončovací práce - nátěry</t>
  </si>
  <si>
    <t>M - Práce a dodávky M</t>
  </si>
  <si>
    <t xml:space="preserve">    23-M - Montáže potrubí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</si>
  <si>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</si>
  <si>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</si>
  <si>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</si>
  <si>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</si>
  <si>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</si>
  <si>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</si>
  <si>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</si>
  <si>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</si>
  <si>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</si>
  <si>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</si>
  <si>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</si>
  <si>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</si>
  <si>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</si>
  <si>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</si>
  <si>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</si>
  <si>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</si>
  <si>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</si>
  <si>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</si>
  <si>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113106191</t>
  </si>
  <si>
    <t>Rozebrání vozovek ze silničních dílců se spárami zalitými živicí strojně pl do 50 m2</t>
  </si>
  <si>
    <t>m2</t>
  </si>
  <si>
    <t>CS ÚRS 2024 01</t>
  </si>
  <si>
    <t>4</t>
  </si>
  <si>
    <t>-915516046</t>
  </si>
  <si>
    <t>PP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</si>
  <si>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zalitými živicí</t>
  </si>
  <si>
    <t>P</t>
  </si>
  <si>
    <t>Poznámka k položce:_x000D_
není počítáno se sutí - bude uskladněno na stavbě</t>
  </si>
  <si>
    <t>113107444</t>
  </si>
  <si>
    <t>Odstranění podkladu živičných tl přes 150 do 200 mm při překopech strojně pl do 15 m2</t>
  </si>
  <si>
    <t>-1897702250</t>
  </si>
  <si>
    <t>Odstranění podkladů nebo krytů při překopech inženýrských sítí s přemístěním hmot na skládku ve vzdálenosti do 3 m nebo s naložením na dopravní prostředek strojně plochy jednotlivě do 15 m2 živičných, o tl. vrstvy přes 150 do 200 mm</t>
  </si>
  <si>
    <t>3</t>
  </si>
  <si>
    <t>Svislé a kompletní konstrukce</t>
  </si>
  <si>
    <t>311231116</t>
  </si>
  <si>
    <t>Zdivo nosné z cihel dl 290 mm P7 až 15 na MC 5 nebo MC 10</t>
  </si>
  <si>
    <t>m3</t>
  </si>
  <si>
    <t>-1143105227</t>
  </si>
  <si>
    <t>Zdivo z cihel pálených nosné z cihel plných dl. 290 mm P 7 až 15, na maltu MC-5 nebo MC-10</t>
  </si>
  <si>
    <t>311311961</t>
  </si>
  <si>
    <t>Nosná zeď z betonu prostého tř. C 25/30</t>
  </si>
  <si>
    <t>1409962211</t>
  </si>
  <si>
    <t>Nadzákladové zdi z betonu prostého nosné bez zvláštních nároků na vliv prostředí tř. C 25/30</t>
  </si>
  <si>
    <t>5</t>
  </si>
  <si>
    <t>311351121</t>
  </si>
  <si>
    <t>Zřízení oboustranného bednění nosných nadzákladových zdí</t>
  </si>
  <si>
    <t>1325064325</t>
  </si>
  <si>
    <t>Bednění nadzákladových zdí nosných rovné oboustranné za každou stranu zřízení</t>
  </si>
  <si>
    <t>6</t>
  </si>
  <si>
    <t>311351122</t>
  </si>
  <si>
    <t>Odstranění oboustranného bednění nosných nadzákladových zdí</t>
  </si>
  <si>
    <t>368341923</t>
  </si>
  <si>
    <t>Bednění nadzákladových zdí nosných rovné oboustranné za každou stranu odstranění</t>
  </si>
  <si>
    <t>7</t>
  </si>
  <si>
    <t>311351311</t>
  </si>
  <si>
    <t>Zřízení jednostranného bednění nosných nadzákladových zdí</t>
  </si>
  <si>
    <t>1150337286</t>
  </si>
  <si>
    <t>Bednění nadzákladových zdí nosných rovné jednostranné zřízení</t>
  </si>
  <si>
    <t>8</t>
  </si>
  <si>
    <t>311351312</t>
  </si>
  <si>
    <t>Odstranění jednostranného bednění nosných nadzákladových zdí</t>
  </si>
  <si>
    <t>-1312991076</t>
  </si>
  <si>
    <t>Bednění nadzákladových zdí nosných rovné jednostranné odstranění</t>
  </si>
  <si>
    <t>Vodorovné konstrukce</t>
  </si>
  <si>
    <t>9</t>
  </si>
  <si>
    <t>411354249</t>
  </si>
  <si>
    <t>Bednění stropů ztracené z hraněných trapézových vln v 60 mm plech pozinkovaný tl 1,0 mm</t>
  </si>
  <si>
    <t>1211966022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</si>
  <si>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s povrchem pozinkovaným, výšky vln 60 mm, tl. plechu 1,00 mm</t>
  </si>
  <si>
    <t>Poznámka k položce:_x000D_
např. trapéz 55/250</t>
  </si>
  <si>
    <t>10</t>
  </si>
  <si>
    <t>413941123</t>
  </si>
  <si>
    <t>Osazování ocelových válcovaných nosníků stropů I, IE, U, UE nebo L č. 14 až 22 nebo výšky přes 120 do 220 mm</t>
  </si>
  <si>
    <t>t</t>
  </si>
  <si>
    <t>-48923356</t>
  </si>
  <si>
    <t>Osazování ocelových válcovaných nosníků ve stropech I nebo IE nebo U nebo UE nebo L č. 14 až 22 nebo výšky přes 120 do 220 mm</t>
  </si>
  <si>
    <t>11</t>
  </si>
  <si>
    <t>M</t>
  </si>
  <si>
    <t>13010716</t>
  </si>
  <si>
    <t>ocel profilová jakost S235JR (11 375) průřez I (IPN) 140</t>
  </si>
  <si>
    <t>-1334219102</t>
  </si>
  <si>
    <t>Komunikace pozemní</t>
  </si>
  <si>
    <t>584121109</t>
  </si>
  <si>
    <t>Osazení silničních dílců z ŽB do lože z kameniva těženého tl 40 mm plochy do 50 m2</t>
  </si>
  <si>
    <t>-1694341630</t>
  </si>
  <si>
    <t>Osazení silničních dílců ze železového betonu s podkladem z kameniva těženého do tl. 40 mm jakéhokoliv druhu a velikosti, na plochu jednotlivě přes 15 do 50 m2</t>
  </si>
  <si>
    <t>Poznámka k položce:_x000D_
zakrytí kanálu - po obvodu osazení do štěrku</t>
  </si>
  <si>
    <t>13</t>
  </si>
  <si>
    <t>59381005</t>
  </si>
  <si>
    <t>panel silniční 3,00x1,50x0,215m</t>
  </si>
  <si>
    <t>kus</t>
  </si>
  <si>
    <t>-1703252502</t>
  </si>
  <si>
    <t>14</t>
  </si>
  <si>
    <t>599141111</t>
  </si>
  <si>
    <t>Vyplnění spár mezi silničními dílci živičnou zálivkou</t>
  </si>
  <si>
    <t>m</t>
  </si>
  <si>
    <t>283603154</t>
  </si>
  <si>
    <t>Vyplnění spár mezi silničními dílci jakékoliv tloušťky živičnou zálivkou</t>
  </si>
  <si>
    <t>15</t>
  </si>
  <si>
    <t>R0501</t>
  </si>
  <si>
    <t>Doplnění asfaltové komunikace v okolí nově položených silničních panelů</t>
  </si>
  <si>
    <t>1529101844</t>
  </si>
  <si>
    <t>Úpravy povrchů, podlahy a osazování výplní</t>
  </si>
  <si>
    <t>16</t>
  </si>
  <si>
    <t>634663113</t>
  </si>
  <si>
    <t>Výplň dilatačních spar šířky přes 15 do 20 mm v mazaninách polyuretovou samonivelační hmotou</t>
  </si>
  <si>
    <t>292810778</t>
  </si>
  <si>
    <t>Výplň dilatačních spar mazanin polyuretanovou samonivelační hmotou, šířka spáry přes 15 do 20 mm</t>
  </si>
  <si>
    <t>17</t>
  </si>
  <si>
    <t>R061P1</t>
  </si>
  <si>
    <t xml:space="preserve">Provedení chladící desky 1P1 vč. vsypu a bednění (dodávka potrubí je součástí samostatného rozpočtu) </t>
  </si>
  <si>
    <t>663938778</t>
  </si>
  <si>
    <t>18</t>
  </si>
  <si>
    <t>631311135</t>
  </si>
  <si>
    <t>Mazanina tl přes 120 do 240 mm z betonu prostého bez zvýšených nároků na prostředí tř. C 20/25</t>
  </si>
  <si>
    <t>1121362565</t>
  </si>
  <si>
    <t>Mazanina z betonu prostého bez zvýšených nároků na prostředí tl. přes 120 do 240 mm tř. C 20/25</t>
  </si>
  <si>
    <t>Poznámka k položce:_x000D_
XC2</t>
  </si>
  <si>
    <t>19</t>
  </si>
  <si>
    <t>631311137</t>
  </si>
  <si>
    <t>Mazanina tl přes 120 do 240 mm z betonu prostého bez zvýšených nároků na prostředí tř. C 30/37</t>
  </si>
  <si>
    <t>-1746994401</t>
  </si>
  <si>
    <t>Mazanina z betonu prostého bez zvýšených nároků na prostředí tl. přes 120 do 240 mm tř. C 30/37</t>
  </si>
  <si>
    <t>20</t>
  </si>
  <si>
    <t>631319013</t>
  </si>
  <si>
    <t>Příplatek k mazanině tl přes 120 do 240 mm za přehlazení povrchu</t>
  </si>
  <si>
    <t>-1753435918</t>
  </si>
  <si>
    <t>Příplatek k cenám mazanin za úpravu povrchu mazaniny přehlazením, mazanina tl. přes 120 do 240 mm</t>
  </si>
  <si>
    <t>631351101</t>
  </si>
  <si>
    <t>Zřízení bednění rýh a hran v podlahách</t>
  </si>
  <si>
    <t>-1709149356</t>
  </si>
  <si>
    <t>Bednění v podlahách rýh a hran zřízení</t>
  </si>
  <si>
    <t>22</t>
  </si>
  <si>
    <t>631351102</t>
  </si>
  <si>
    <t>Odstranění bednění rýh a hran v podlahách</t>
  </si>
  <si>
    <t>-678839135</t>
  </si>
  <si>
    <t>Bednění v podlahách rýh a hran odstranění</t>
  </si>
  <si>
    <t>23</t>
  </si>
  <si>
    <t>631362021</t>
  </si>
  <si>
    <t>Výztuž mazanin svařovanými sítěmi Kari</t>
  </si>
  <si>
    <t>2054266235</t>
  </si>
  <si>
    <t>Výztuž mazanin ze svařovaných sítí z drátů typu KARI</t>
  </si>
  <si>
    <t>Trubní vedení</t>
  </si>
  <si>
    <t>24</t>
  </si>
  <si>
    <t>899102211</t>
  </si>
  <si>
    <t>Demontáž poklopů litinových nebo ocelových včetně rámů hmotnosti přes 50 do 100 kg</t>
  </si>
  <si>
    <t>-225727654</t>
  </si>
  <si>
    <t>Demontáž poklopů litinových a ocelových včetně rámů, hmotnosti jednotlivě přes 50 do 100 Kg</t>
  </si>
  <si>
    <t>25</t>
  </si>
  <si>
    <t>R0801</t>
  </si>
  <si>
    <t>Vytvoření šachty pod uličními vpusťmi 2,0*0,5*0,25 m</t>
  </si>
  <si>
    <t>751804072</t>
  </si>
  <si>
    <t>26</t>
  </si>
  <si>
    <t>R0802</t>
  </si>
  <si>
    <t>D+M kanalizační poklop betonový plný D400 pr. 600 včetně prstýnku, osazení na stávající šachtu do podlahy 1P2</t>
  </si>
  <si>
    <t>1244295203</t>
  </si>
  <si>
    <t>27</t>
  </si>
  <si>
    <t>R0803</t>
  </si>
  <si>
    <t>Prodloužení plastové šachty DN 400 o 130 mm včetně litinového víka</t>
  </si>
  <si>
    <t>-1804939488</t>
  </si>
  <si>
    <t>28</t>
  </si>
  <si>
    <t>R0804</t>
  </si>
  <si>
    <t>Osazení nových litinových uličních vpustí</t>
  </si>
  <si>
    <t>389072712</t>
  </si>
  <si>
    <t>29</t>
  </si>
  <si>
    <t>R0805</t>
  </si>
  <si>
    <t>Napojení potrubí na sněžnou jámu</t>
  </si>
  <si>
    <t>1193353789</t>
  </si>
  <si>
    <t>30</t>
  </si>
  <si>
    <t>R0806</t>
  </si>
  <si>
    <t>Napojení potrubí na vpusť/šachtu</t>
  </si>
  <si>
    <t>245388332</t>
  </si>
  <si>
    <t>31</t>
  </si>
  <si>
    <t>R0807</t>
  </si>
  <si>
    <t>Napojení potrubí do šachty pod uličními vpusťmi</t>
  </si>
  <si>
    <t>-661321802</t>
  </si>
  <si>
    <t>32</t>
  </si>
  <si>
    <t>R0808</t>
  </si>
  <si>
    <t>Revize a zkouška těsnosti nové kanalizace</t>
  </si>
  <si>
    <t>-241614776</t>
  </si>
  <si>
    <t>Ostatní konstrukce a práce, bourání</t>
  </si>
  <si>
    <t>33</t>
  </si>
  <si>
    <t>919732211</t>
  </si>
  <si>
    <t>Styčná spára napojení nového živičného povrchu na stávající za tepla š 15 mm hl 25 mm s prořezáním</t>
  </si>
  <si>
    <t>1932450055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</si>
  <si>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</si>
  <si>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34</t>
  </si>
  <si>
    <t>919735115</t>
  </si>
  <si>
    <t>Řezání stávajícího živičného krytu hl přes 200 do 250 mm</t>
  </si>
  <si>
    <t>1309144580</t>
  </si>
  <si>
    <t>Řezání stávajícího živičného krytu nebo podkladu hloubky přes 200 do 250 mm</t>
  </si>
  <si>
    <t>35</t>
  </si>
  <si>
    <t>935113111</t>
  </si>
  <si>
    <t>Osazení odvodňovacího polymerbetonového žlabu s krycím roštem šířky do 200 mm</t>
  </si>
  <si>
    <t>786362543</t>
  </si>
  <si>
    <t>Osazení odvodňovacího žlabu s krycím roštem polymerbetonového šířky do 200 mm</t>
  </si>
  <si>
    <t>36</t>
  </si>
  <si>
    <t>R592271</t>
  </si>
  <si>
    <t>žlab odvodňovací z polymerbetonu - litinová hrana -  š 100mm (vč. čel a vpustí)</t>
  </si>
  <si>
    <t>1297287861</t>
  </si>
  <si>
    <t>37</t>
  </si>
  <si>
    <t>R592272</t>
  </si>
  <si>
    <t xml:space="preserve">litinový rošt -  š 100mm </t>
  </si>
  <si>
    <t>1804003124</t>
  </si>
  <si>
    <t>38</t>
  </si>
  <si>
    <t>952901114</t>
  </si>
  <si>
    <t>Vyčištění budov bytové a občanské výstavby při výšce podlaží přes 4 m</t>
  </si>
  <si>
    <t>1004232726</t>
  </si>
  <si>
    <t>Vyčištění budov nebo objektů před předáním do užívání budov bytové nebo občanské výstavby, světlé výšky podlaží přes 4 m</t>
  </si>
  <si>
    <t>39</t>
  </si>
  <si>
    <t>953312112</t>
  </si>
  <si>
    <t>Vložky do svislých dilatačních spár z fasádních polystyrénových desek tl. přes 10 do 20 mm</t>
  </si>
  <si>
    <t>1574853795</t>
  </si>
  <si>
    <t>Vložky svislé do dilatačních spár z polystyrenových desek fasádních včetně dodání a osazení, v jakémkoliv zdivu přes 10 do 20 mm</t>
  </si>
  <si>
    <t>40</t>
  </si>
  <si>
    <t>961044111</t>
  </si>
  <si>
    <t>Bourání základů z betonu prostého</t>
  </si>
  <si>
    <t>-116578470</t>
  </si>
  <si>
    <t>41</t>
  </si>
  <si>
    <t>961055111</t>
  </si>
  <si>
    <t>Bourání základů ze ŽB</t>
  </si>
  <si>
    <t>530884703</t>
  </si>
  <si>
    <t>Bourání základů z betonu železového</t>
  </si>
  <si>
    <t>42</t>
  </si>
  <si>
    <t>963051113</t>
  </si>
  <si>
    <t>Bourání ŽB stropů deskových tl přes 80 mm</t>
  </si>
  <si>
    <t>1004153684</t>
  </si>
  <si>
    <t>Bourání železobetonových stropů deskových, tl. přes 80 mm</t>
  </si>
  <si>
    <t>43</t>
  </si>
  <si>
    <t>972054491</t>
  </si>
  <si>
    <t>Vybourání otvorů v ŽB stropech nebo klenbách pl do 1 m2 tl přes 80 mm</t>
  </si>
  <si>
    <t>-574893720</t>
  </si>
  <si>
    <t>Vybourání otvorů ve stropech nebo klenbách železobetonových bez odstranění podlahy a násypu, plochy do 1 m2, tl. přes 80 mm</t>
  </si>
  <si>
    <t>44</t>
  </si>
  <si>
    <t>977151123</t>
  </si>
  <si>
    <t>Jádrové vrty diamantovými korunkami do stavebních materiálů D přes 130 do 150 mm</t>
  </si>
  <si>
    <t>-1565246761</t>
  </si>
  <si>
    <t>Jádrové vrty diamantovými korunkami do stavebních materiálů (železobetonu, betonu, cihel, obkladů, dlažeb, kamene) průměru přes 130 do 150 mm</t>
  </si>
  <si>
    <t>45</t>
  </si>
  <si>
    <t>977311114</t>
  </si>
  <si>
    <t>Řezání stávajících betonových mazanin nevyztužených hl do 200 mm</t>
  </si>
  <si>
    <t>-239369609</t>
  </si>
  <si>
    <t>Řezání stávajících betonových mazanin bez vyztužení hloubky přes 150 do 200 mm</t>
  </si>
  <si>
    <t>46</t>
  </si>
  <si>
    <t>977312113</t>
  </si>
  <si>
    <t>Řezání stávajících betonových mazanin vyztužených hl do 150 mm</t>
  </si>
  <si>
    <t>922769273</t>
  </si>
  <si>
    <t>Řezání stávajících betonových mazanin s vyztužením hloubky přes 100 do 150 mm</t>
  </si>
  <si>
    <t>47</t>
  </si>
  <si>
    <t>977312114</t>
  </si>
  <si>
    <t>Řezání stávajících betonových mazanin vyztužených hl do 200 mm</t>
  </si>
  <si>
    <t>1833230718</t>
  </si>
  <si>
    <t>Řezání stávajících betonových mazanin s vyztužením hloubky přes 150 do 200 mm</t>
  </si>
  <si>
    <t>48</t>
  </si>
  <si>
    <t>R0901</t>
  </si>
  <si>
    <t xml:space="preserve">Vybourání a likvidace poklopů </t>
  </si>
  <si>
    <t>-267389677</t>
  </si>
  <si>
    <t>49</t>
  </si>
  <si>
    <t>R0902</t>
  </si>
  <si>
    <t>Výjmutí dřevěných trámů ve vjezdu rolby vč. likvidace</t>
  </si>
  <si>
    <t>1198905783</t>
  </si>
  <si>
    <t>50</t>
  </si>
  <si>
    <t>R0903</t>
  </si>
  <si>
    <t>Vybourání uličních vpustí - litina 500/500 vč. likvidace</t>
  </si>
  <si>
    <t>-1341832348</t>
  </si>
  <si>
    <t>51</t>
  </si>
  <si>
    <t>R0904</t>
  </si>
  <si>
    <t>Demontáž litinových mřízek z liniového odvodnění š. 100mm</t>
  </si>
  <si>
    <t>-1338981102</t>
  </si>
  <si>
    <t>52</t>
  </si>
  <si>
    <t>R0905</t>
  </si>
  <si>
    <t>Vybourání ocelových dvířek pro vstup pod tribuny 600/900 vč. likvidace</t>
  </si>
  <si>
    <t>-740252363</t>
  </si>
  <si>
    <t>53</t>
  </si>
  <si>
    <t>R0906a</t>
  </si>
  <si>
    <t>Šetrná demontáž hydrantu pro zpětné použití</t>
  </si>
  <si>
    <t>297206608</t>
  </si>
  <si>
    <t>54</t>
  </si>
  <si>
    <t>R0906b</t>
  </si>
  <si>
    <t>Zazdění a osazení demontovaného hydrantu</t>
  </si>
  <si>
    <t>-1695814189</t>
  </si>
  <si>
    <t>55</t>
  </si>
  <si>
    <t>R0907</t>
  </si>
  <si>
    <t>Odstranění dřevěných sedáků vč. likvidace</t>
  </si>
  <si>
    <t>1166708096</t>
  </si>
  <si>
    <t>56</t>
  </si>
  <si>
    <t>R0908</t>
  </si>
  <si>
    <t>Rozebrání mantinelů, střídacích a trestných lavic včetně zvýšené podlahy - do suti - rozsah dle PD</t>
  </si>
  <si>
    <t>kpl</t>
  </si>
  <si>
    <t>-431984573</t>
  </si>
  <si>
    <t>57</t>
  </si>
  <si>
    <t>R0909</t>
  </si>
  <si>
    <t>Uskladnění rozebraných silničních panelů</t>
  </si>
  <si>
    <t>-799308382</t>
  </si>
  <si>
    <t>58</t>
  </si>
  <si>
    <t>R0910</t>
  </si>
  <si>
    <t>Oprava kanálu chlazení po bouracích pracech (dobetonávky kolem I nosníků)</t>
  </si>
  <si>
    <t>1530537983</t>
  </si>
  <si>
    <t>59</t>
  </si>
  <si>
    <t>R0911</t>
  </si>
  <si>
    <t>M+D dilatační nerezové lišty - krytí v místě pochozích částí</t>
  </si>
  <si>
    <t>238776508</t>
  </si>
  <si>
    <t>60</t>
  </si>
  <si>
    <t>R0912</t>
  </si>
  <si>
    <t>Úprava stříšky nad vstupem na střídací lavice - dle PD</t>
  </si>
  <si>
    <t>-2039684614</t>
  </si>
  <si>
    <t>61</t>
  </si>
  <si>
    <t>R0913</t>
  </si>
  <si>
    <t xml:space="preserve">Oprava a vyčištění kanálu - šířky 1,0 m výšky 1,0m </t>
  </si>
  <si>
    <t>1101404459</t>
  </si>
  <si>
    <t>62</t>
  </si>
  <si>
    <t>R0914</t>
  </si>
  <si>
    <t xml:space="preserve">Ochrana instalací v kanálu chlazení (rozvody topení, elektro apod.) při provádění bouracích a nových prací </t>
  </si>
  <si>
    <t>1854395091</t>
  </si>
  <si>
    <t>63</t>
  </si>
  <si>
    <t>R09OS01</t>
  </si>
  <si>
    <t>M+D plynotěsného poklopu OS01 vč. zalití betonem - spec. v PD</t>
  </si>
  <si>
    <t>-2095214644</t>
  </si>
  <si>
    <t>997</t>
  </si>
  <si>
    <t>Přesun sutě</t>
  </si>
  <si>
    <t>64</t>
  </si>
  <si>
    <t>997013111</t>
  </si>
  <si>
    <t>Vnitrostaveništní doprava suti a vybouraných hmot pro budovy v do 6 m</t>
  </si>
  <si>
    <t>-1780372791</t>
  </si>
  <si>
    <t>Vnitrostaveništní doprava suti a vybouraných hmot vodorovně do 50 m s naložením základní pro budovy a haly výšky do 6 m</t>
  </si>
  <si>
    <t>65</t>
  </si>
  <si>
    <t>997013501</t>
  </si>
  <si>
    <t>Odvoz suti a vybouraných hmot na skládku nebo meziskládku do 1 km se složením</t>
  </si>
  <si>
    <t>1636363926</t>
  </si>
  <si>
    <t>Odvoz suti a vybouraných hmot na skládku nebo meziskládku se složením, na vzdálenost do 1 km</t>
  </si>
  <si>
    <t>66</t>
  </si>
  <si>
    <t>997013509</t>
  </si>
  <si>
    <t>Příplatek k odvozu suti a vybouraných hmot na skládku ZKD 1 km přes 1 km</t>
  </si>
  <si>
    <t>505479562</t>
  </si>
  <si>
    <t>Odvoz suti a vybouraných hmot na skládku nebo meziskládku se složením, na vzdálenost Příplatek k ceně za každý další započatý 1 km přes 1 km</t>
  </si>
  <si>
    <t>67</t>
  </si>
  <si>
    <t>997013631</t>
  </si>
  <si>
    <t>Poplatek za uložení na skládce (skládkovné) stavebního odpadu směsného kód odpadu 17 09 04</t>
  </si>
  <si>
    <t>-55734123</t>
  </si>
  <si>
    <t>Poplatek za uložení stavebního odpadu na skládce (skládkovné) směsného stavebního a demoličního zatříděného do Katalogu odpadů pod kódem 17 09 04</t>
  </si>
  <si>
    <t>998</t>
  </si>
  <si>
    <t>Přesun hmot</t>
  </si>
  <si>
    <t>68</t>
  </si>
  <si>
    <t>998012021</t>
  </si>
  <si>
    <t>Přesun hmot pro budovy monolitické v do 6 m</t>
  </si>
  <si>
    <t>1162140960</t>
  </si>
  <si>
    <t>Přesun hmot pro budovy občanské výstavby, bydlení, výrobu a služby s nosnou svislou konstrukcí monolitickou betonovou tyčovou nebo plošnou s jakýkoliv obvodovým pláštěm kromě vyzdívaného vodorovná dopravní vzdálenost do 100 m základní pro budovy výšky do 6 m</t>
  </si>
  <si>
    <t>PSV</t>
  </si>
  <si>
    <t>Práce a dodávky PSV</t>
  </si>
  <si>
    <t>711</t>
  </si>
  <si>
    <t>Izolace proti vodě, vlhkosti a plynům</t>
  </si>
  <si>
    <t>69</t>
  </si>
  <si>
    <t>711111001</t>
  </si>
  <si>
    <t>Provedení izolace proti zemní vlhkosti vodorovné za studena nátěrem penetračním</t>
  </si>
  <si>
    <t>-233634943</t>
  </si>
  <si>
    <t>Provedení izolace proti zemní vlhkosti natěradly a tmely za studena na ploše vodorovné V nátěrem penetračním</t>
  </si>
  <si>
    <t>70</t>
  </si>
  <si>
    <t>11163150</t>
  </si>
  <si>
    <t>lak penetrační asfaltový</t>
  </si>
  <si>
    <t>366413415</t>
  </si>
  <si>
    <t>71</t>
  </si>
  <si>
    <t>711131811</t>
  </si>
  <si>
    <t>Odstranění izolace proti zemní vlhkosti vodorovné</t>
  </si>
  <si>
    <t>-544740862</t>
  </si>
  <si>
    <t>Odstranění izolace proti zemní vlhkosti na ploše vodorovné V</t>
  </si>
  <si>
    <t>72</t>
  </si>
  <si>
    <t>711141559</t>
  </si>
  <si>
    <t>Provedení izolace proti zemní vlhkosti pásy přitavením vodorovné NAIP</t>
  </si>
  <si>
    <t>-1926474543</t>
  </si>
  <si>
    <t>Provedení izolace proti zemní vlhkosti pásy přitavením NAIP na ploše vodorovné V</t>
  </si>
  <si>
    <t>73</t>
  </si>
  <si>
    <t>62853004</t>
  </si>
  <si>
    <t>pás asfaltový natavitelný modifikovaný SBS s vložkou ze skleněné tkaniny a spalitelnou PE fólií nebo jemnozrnným minerálním posypem na horním povrchu tl 4,0mm</t>
  </si>
  <si>
    <t>1969524786</t>
  </si>
  <si>
    <t>74</t>
  </si>
  <si>
    <t>998711201</t>
  </si>
  <si>
    <t>Přesun hmot procentní pro izolace proti vodě, vlhkosti a plynům v objektech v do 6 m</t>
  </si>
  <si>
    <t>%</t>
  </si>
  <si>
    <t>1855903365</t>
  </si>
  <si>
    <t>Přesun hmot pro izolace proti vodě, vlhkosti a plynům stanovený procentní sazbou (%) z ceny vodorovná dopravní vzdálenost do 50 m základní v objektech výšky do 6 m</t>
  </si>
  <si>
    <t>713</t>
  </si>
  <si>
    <t>Izolace tepelné</t>
  </si>
  <si>
    <t>75</t>
  </si>
  <si>
    <t>713120823</t>
  </si>
  <si>
    <t>Odstranění tepelné izolace podlah volně kladené z polystyrenu suchého tl přes 100 mm</t>
  </si>
  <si>
    <t>-643486480</t>
  </si>
  <si>
    <t>Odstranění tepelné izolace podlah z rohoží, pásů, dílců, desek, bloků podlah volně kladených nebo mezi trámy z polystyrenu, tloušťka izolace suchého, tloušťka izolace přes 100 mm</t>
  </si>
  <si>
    <t>76</t>
  </si>
  <si>
    <t>713191132</t>
  </si>
  <si>
    <t>Montáž izolace tepelné podlah, stropů vrchem nebo střech překrytí separační fólií z PE</t>
  </si>
  <si>
    <t>-623930543</t>
  </si>
  <si>
    <t>Montáž tepelné izolace stavebních konstrukcí - doplňky a konstrukční součásti podlah, stropů vrchem nebo střech překrytí fólií separační z PE</t>
  </si>
  <si>
    <t>77</t>
  </si>
  <si>
    <t>28323065</t>
  </si>
  <si>
    <t>fólie LDPE (650 kg/m3) proti zemní vlhkosti nad úrovní terénu tl 1mm</t>
  </si>
  <si>
    <t>434297169</t>
  </si>
  <si>
    <t>78</t>
  </si>
  <si>
    <t>28323112</t>
  </si>
  <si>
    <t>fólie HDPE (940-950kg/m3) na skládky a proti zemní vlhkosti nad úrovní terénu tl 1,5mm</t>
  </si>
  <si>
    <t>-1437655329</t>
  </si>
  <si>
    <t>Poznámka k položce:_x000D_
kluzná folie</t>
  </si>
  <si>
    <t>79</t>
  </si>
  <si>
    <t>998713201</t>
  </si>
  <si>
    <t>Přesun hmot procentní pro izolace tepelné v objektech v do 6 m</t>
  </si>
  <si>
    <t>381649524</t>
  </si>
  <si>
    <t>Přesun hmot pro izolace tepelné stanovený procentní sazbou (%) z ceny vodorovná dopravní vzdálenost do 50 m s užitím mechanizace v objektech výšky do 6 m</t>
  </si>
  <si>
    <t>721</t>
  </si>
  <si>
    <t>Zdravotechnika - vnitřní kanalizace</t>
  </si>
  <si>
    <t>80</t>
  </si>
  <si>
    <t>721173401</t>
  </si>
  <si>
    <t>Potrubí kanalizační z PVC SN 4 svodné DN 110</t>
  </si>
  <si>
    <t>-1413669495</t>
  </si>
  <si>
    <t>Potrubí z trub PVC SN4 svodné (ležaté) DN 110</t>
  </si>
  <si>
    <t>81</t>
  </si>
  <si>
    <t>998721201</t>
  </si>
  <si>
    <t>Přesun hmot procentní pro vnitřní kanalizaci v objektech v do 6 m</t>
  </si>
  <si>
    <t>1501067994</t>
  </si>
  <si>
    <t>Přesun hmot pro vnitřní kanalizaci stanovený procentní sazbou (%) z ceny vodorovná dopravní vzdálenost do 50 m základní v objektech výšky do 6 m</t>
  </si>
  <si>
    <t>766</t>
  </si>
  <si>
    <t>Konstrukce truhlářské</t>
  </si>
  <si>
    <t>82</t>
  </si>
  <si>
    <t>R766T01</t>
  </si>
  <si>
    <t>M+D sedáku do betonového podkladu vč. povrchové úpravy - spec. dle PD</t>
  </si>
  <si>
    <t>-832231566</t>
  </si>
  <si>
    <t>83</t>
  </si>
  <si>
    <t>998766201</t>
  </si>
  <si>
    <t>Přesun hmot procentní pro kce truhlářské v objektech v do 6 m</t>
  </si>
  <si>
    <t>-130090454</t>
  </si>
  <si>
    <t>Přesun hmot pro konstrukce truhlářské stanovený procentní sazbou (%) z ceny vodorovná dopravní vzdálenost do 50 m základní v objektech výšky do 6 m</t>
  </si>
  <si>
    <t>767</t>
  </si>
  <si>
    <t>Konstrukce zámečnické</t>
  </si>
  <si>
    <t>84</t>
  </si>
  <si>
    <t>767392803</t>
  </si>
  <si>
    <t>Demontáž krytin střech z plechů přistřelovaných do suti</t>
  </si>
  <si>
    <t>-108369847</t>
  </si>
  <si>
    <t>Demontáž krytin střech z plechů přistřelených do suti</t>
  </si>
  <si>
    <t>85</t>
  </si>
  <si>
    <t>767646411</t>
  </si>
  <si>
    <t>Montáž revizních dveří a dvířek jednokřídlových s rámem plochy do 0,5 m2</t>
  </si>
  <si>
    <t>242328602</t>
  </si>
  <si>
    <t>Montáž revizních dveří a dvířek hliníkových, ocelových nebo plastových s rámem jednokřídlových, plochy do 0,5 m2</t>
  </si>
  <si>
    <t>86</t>
  </si>
  <si>
    <t>R562OS05</t>
  </si>
  <si>
    <t>dvířka revizní 600x800 bílá</t>
  </si>
  <si>
    <t>-876687075</t>
  </si>
  <si>
    <t>87</t>
  </si>
  <si>
    <t>767996801</t>
  </si>
  <si>
    <t>Demontáž atypických zámečnických konstrukcí rozebráním hm jednotlivých dílů do 50 kg</t>
  </si>
  <si>
    <t>kg</t>
  </si>
  <si>
    <t>-1720107725</t>
  </si>
  <si>
    <t>Demontáž ostatních zámečnických konstrukcí rozebráním o hmotnosti jednotlivých dílů do 50 kg</t>
  </si>
  <si>
    <t>88</t>
  </si>
  <si>
    <t>R76701</t>
  </si>
  <si>
    <t>Provedení zakrytí kanálu v exteriéru - plech tl. 8mm</t>
  </si>
  <si>
    <t>947140043</t>
  </si>
  <si>
    <t>89</t>
  </si>
  <si>
    <t>R767Z01</t>
  </si>
  <si>
    <t xml:space="preserve">M+D Zakrytí topného kanálu Z01 </t>
  </si>
  <si>
    <t>1944418833</t>
  </si>
  <si>
    <t>90</t>
  </si>
  <si>
    <t>R767Z02</t>
  </si>
  <si>
    <t>M+D Lemování pásů pro rolbu</t>
  </si>
  <si>
    <t>1874530587</t>
  </si>
  <si>
    <t>91</t>
  </si>
  <si>
    <t>R767Z03</t>
  </si>
  <si>
    <t>Úprava stávajícícho schodiště Z03</t>
  </si>
  <si>
    <t>-1029996749</t>
  </si>
  <si>
    <t>92</t>
  </si>
  <si>
    <t>998767201</t>
  </si>
  <si>
    <t>Přesun hmot procentní pro zámečnické konstrukce v objektech v do 6 m</t>
  </si>
  <si>
    <t>-304641293</t>
  </si>
  <si>
    <t>Přesun hmot pro zámečnické konstrukce stanovený procentní sazbou (%) z ceny vodorovná dopravní vzdálenost do 50 m základní v objektech výšky do 6 m</t>
  </si>
  <si>
    <t>776</t>
  </si>
  <si>
    <t>Podlahy povlakové</t>
  </si>
  <si>
    <t>93</t>
  </si>
  <si>
    <t>776111311</t>
  </si>
  <si>
    <t>Vysátí podkladu povlakových podlah</t>
  </si>
  <si>
    <t>1439997909</t>
  </si>
  <si>
    <t>Příprava podkladu povlakových podlah a stěn vysátí podlah</t>
  </si>
  <si>
    <t>94</t>
  </si>
  <si>
    <t>776201814</t>
  </si>
  <si>
    <t>Demontáž povlakových podlahovin volně položených podlepených páskou</t>
  </si>
  <si>
    <t>-346612948</t>
  </si>
  <si>
    <t>95</t>
  </si>
  <si>
    <t>R776OS02</t>
  </si>
  <si>
    <t>M+D modulové černé gumové puzzle - dle PD</t>
  </si>
  <si>
    <t>121945812</t>
  </si>
  <si>
    <t>96</t>
  </si>
  <si>
    <t>R776OS03</t>
  </si>
  <si>
    <t>M+D pryžového dopravníkového pásu - spec. dle PD</t>
  </si>
  <si>
    <t>-567312257</t>
  </si>
  <si>
    <t>97</t>
  </si>
  <si>
    <t>R776OS04</t>
  </si>
  <si>
    <t>M+D černé SBR podlahové gumy - spec. dle PD</t>
  </si>
  <si>
    <t>-1094478603</t>
  </si>
  <si>
    <t>98</t>
  </si>
  <si>
    <t>998776201</t>
  </si>
  <si>
    <t>Přesun hmot procentní pro podlahy povlakové v objektech v do 6 m</t>
  </si>
  <si>
    <t>-1622123408</t>
  </si>
  <si>
    <t>Přesun hmot pro podlahy povlakové stanovený procentní sazbou (%) z ceny vodorovná dopravní vzdálenost do 50 m základní v objektech výšky do 6 m</t>
  </si>
  <si>
    <t>783</t>
  </si>
  <si>
    <t>Dokončovací práce - nátěry</t>
  </si>
  <si>
    <t>99</t>
  </si>
  <si>
    <t>783901453</t>
  </si>
  <si>
    <t>Vysátí betonových podlah před provedením nátěru</t>
  </si>
  <si>
    <t>1511947009</t>
  </si>
  <si>
    <t>Příprava podkladu betonových podlah před provedením nátěru vysátím</t>
  </si>
  <si>
    <t>100</t>
  </si>
  <si>
    <t>R78300</t>
  </si>
  <si>
    <t>Omytí podlah s odmaštěním před provedením nátěru</t>
  </si>
  <si>
    <t>-827883617</t>
  </si>
  <si>
    <t>101</t>
  </si>
  <si>
    <t>R78301</t>
  </si>
  <si>
    <t>Provedení kontaktního adhezní můstku pro podlahy</t>
  </si>
  <si>
    <t>-1708761526</t>
  </si>
  <si>
    <t>Práce a dodávky M</t>
  </si>
  <si>
    <t>23-M</t>
  </si>
  <si>
    <t>Montáže potrubí</t>
  </si>
  <si>
    <t>102</t>
  </si>
  <si>
    <t>230202031</t>
  </si>
  <si>
    <t>Montáž chráničky plastové průměru do 63 mm</t>
  </si>
  <si>
    <t>-979608058</t>
  </si>
  <si>
    <t>Montáž plastové chráničky průměru do 63 mm</t>
  </si>
  <si>
    <t>103</t>
  </si>
  <si>
    <t>34571350</t>
  </si>
  <si>
    <t>trubka elektroinstalační ohebná dvouplášťová korugovaná (chránička) D 32/40mm, HDPE+LDPE</t>
  </si>
  <si>
    <t>128</t>
  </si>
  <si>
    <t>-515497603</t>
  </si>
  <si>
    <t>Chla - Technologie chlazení</t>
  </si>
  <si>
    <t>D1 - Armatury a automatika NH3</t>
  </si>
  <si>
    <t xml:space="preserve">    D2 - Armatury a automatika NH3</t>
  </si>
  <si>
    <t>D3 - Montážní materiál</t>
  </si>
  <si>
    <t xml:space="preserve">    D4 - Potrubní rozvody - ocel tř.12</t>
  </si>
  <si>
    <t xml:space="preserve">    D5 - Hutní materiál 11373.0 pro kotvení potrubí (technologický kanál) </t>
  </si>
  <si>
    <t xml:space="preserve">    D6 - Objímky pro těžké uložení a závěsný materiál</t>
  </si>
  <si>
    <t xml:space="preserve">    D7 - Nátěrový systém splnující ČSN EN ISO 12944-1 až 8</t>
  </si>
  <si>
    <t xml:space="preserve">    D8 - Tepelné izolace na bázi syntetického kaučuku ≥ 10.000 μ, λ=0,034 W/(m•K)</t>
  </si>
  <si>
    <t>D9 - Ostatní náklady</t>
  </si>
  <si>
    <t>D1</t>
  </si>
  <si>
    <t>Armatury a automatika NH3</t>
  </si>
  <si>
    <t>D2</t>
  </si>
  <si>
    <t>Položka 1</t>
  </si>
  <si>
    <t>Ventil servisní uzavírací pro NH3, navařovací, rohový, včetně záslepovací matice, DN15, PN25</t>
  </si>
  <si>
    <t>ks</t>
  </si>
  <si>
    <t>Ventil servisní uzavírací, pro NH3, navařovací, rohový, včetně záslepovací matice, DN15, PN25</t>
  </si>
  <si>
    <t>Položka 2</t>
  </si>
  <si>
    <t>Ventil uzavírací pro NH3, přímý, navařovací včetně krytky, DN125, PN25</t>
  </si>
  <si>
    <t>Položka 3</t>
  </si>
  <si>
    <t>Ventil uzavírací pro NH3, přímý, navařovací včetně krytky, DN40, PN25</t>
  </si>
  <si>
    <t>Položka 4</t>
  </si>
  <si>
    <t>Ventil uzavírací pro NH3, rohový, navařovací včetně krytky, DN15, PN25</t>
  </si>
  <si>
    <t>Položka 5</t>
  </si>
  <si>
    <t>Rychlouzavírací odolejovací ventil, rohový, navařovací, včetně přípojky na hadici, DN15, PN25</t>
  </si>
  <si>
    <t>Položka 6</t>
  </si>
  <si>
    <t>Ventil regulační pro NH3, přímý, navařovací, včetně krytky, DN20, PN25</t>
  </si>
  <si>
    <t>Ventil regulační pro NH3, přímý, navařovací, včetně krytky DN20, PN25</t>
  </si>
  <si>
    <t>Položka 7</t>
  </si>
  <si>
    <t>Nástřikový ventil pro čpavek, navařovací, cívka 12W; 230 V AC, IP67, DN 25 + EVM</t>
  </si>
  <si>
    <t>Nástřikový ventil pro čpavek,  navařovací, cívka 12W; 230 V AC, IP67, DN 25 + EVM</t>
  </si>
  <si>
    <t>Položka 8</t>
  </si>
  <si>
    <t>Tlakoměrový kohout vč. nátrubkové přípojky, připojení G1/2" - DIN 16 262, uhlíková ocel, G 1/2"</t>
  </si>
  <si>
    <t>Položka 9</t>
  </si>
  <si>
    <t>Kondenzační smyčka zahnutá, přivařovací / G1/2", uhlíková ocel, G 1/2"</t>
  </si>
  <si>
    <t>Položka 10</t>
  </si>
  <si>
    <t>Tlakoměr chemický pro NH3, 0 – 1,6 MPa, průměr 100 mm, spodní přípoj G1/2", s glycerinovou náplní, nerezové provedení, G 1/2"</t>
  </si>
  <si>
    <t>Tlakoměr chemický pro NH3, rozsah 0 – 1,6 MPa, průměr 100 mm, spodní přípoj G1/2", s glycerinovou náplní, nerezové provedení, G 1/2"</t>
  </si>
  <si>
    <t>Položka 11</t>
  </si>
  <si>
    <t>Instalace nových teplotních čidel a kabeláže</t>
  </si>
  <si>
    <t>sada</t>
  </si>
  <si>
    <t>D3</t>
  </si>
  <si>
    <t>Montážní materiál</t>
  </si>
  <si>
    <t>D4</t>
  </si>
  <si>
    <t>Potrubní rozvody - ocel tř.12</t>
  </si>
  <si>
    <t>Položka 12</t>
  </si>
  <si>
    <t>Trubka, bezešvá Ø 139,7 x 4,5, DIN 2448, materiál 12 021.1 (P235GH)</t>
  </si>
  <si>
    <t>Položka 13</t>
  </si>
  <si>
    <t>Trubka, bezešvá Ø 48,3 x 2,6, DIN 2448, materiál 12 021.1 (P235GH)</t>
  </si>
  <si>
    <t>Položka 14</t>
  </si>
  <si>
    <t>Trubka, bezešvá Ø 26,9 x 2,6, DIN 2448, materiál 12 021.1 (P235GH)</t>
  </si>
  <si>
    <t>Položka 15</t>
  </si>
  <si>
    <t>Trubka, bezešvá Ø 21,3 x 2,0, DIN 2448, materiál 12 021.1 (P235GH)</t>
  </si>
  <si>
    <t>Položka 16</t>
  </si>
  <si>
    <t>Trubka, bezešvá Ø 10,2 x 2,0, DIN 2448, materiál 12 021.1 (P235GH)</t>
  </si>
  <si>
    <t>Trubka, bezešvá Ø 10,2 x 2,0 DIN 2448, materiál 12 021.1 (P235GH)</t>
  </si>
  <si>
    <t>Položka 17</t>
  </si>
  <si>
    <t>Potrubní rozdělovač včetně děr pro odbočky. DN 65 v délce 4,5 m, DIN 2448, materiál 12 021.1 (P235GH)</t>
  </si>
  <si>
    <t>Poznámka k položce:_x000D_
Poznámka k položce: - včetně odboček Ø 26,9 x 2,6, počet 27 ks - rozteč 170 mm</t>
  </si>
  <si>
    <t>Položka 18</t>
  </si>
  <si>
    <t>Sběrné potrubí Ø 139,7 x 4,5 v délce 27,7 m, DIN 2448, materiál 12 021.1 (P235GH)</t>
  </si>
  <si>
    <t>Poznámka k položce:_x000D_
Poznámka k položce: - včetně děr pro odbočky Ø 26,9 x 2,6, počet 162 ks - rozteč 170 mm</t>
  </si>
  <si>
    <t>Položka 19</t>
  </si>
  <si>
    <t>Oblouk 90° 3D, bezešvý Ø 139,7 x 4,5, DIN 2605, materiál 12 021.1 (P235GH)</t>
  </si>
  <si>
    <t>Položka 20</t>
  </si>
  <si>
    <t>Oblouk 90° 3D, bezešvý Ø 48,3 x 2,6, DIN 2605, materiál 12 021.1 (P235GH)</t>
  </si>
  <si>
    <t>Položka 21</t>
  </si>
  <si>
    <t>Oblouk 90° 3D, bezešvý Ø 26,9 x 2,6, DIN 2605, materiál 12 021.1 (P235GH)</t>
  </si>
  <si>
    <t>Položka 22</t>
  </si>
  <si>
    <t>Oblouk 90° 3D, bezešvý Ø 21,3 x 2,0, DIN 2605, materiál 12 021.1 (P235GH)</t>
  </si>
  <si>
    <t>Položka 23</t>
  </si>
  <si>
    <t>Oblouk 45° 3D, bezešvý Ø 26,9 x 2,6, DIN 2605, materiál 12 021.1 (P235GH)</t>
  </si>
  <si>
    <t>Položka 24</t>
  </si>
  <si>
    <t>Oblouk 45° 3D, bezešvý Ø 6 x 2,0, DIN 2605, materiál 12 021.1 (P235GH)</t>
  </si>
  <si>
    <t>Položka 25</t>
  </si>
  <si>
    <t>Dno klenuté DN125, DIN 28011, materiál 12 021.1 (P235GH)</t>
  </si>
  <si>
    <t>Položka 26</t>
  </si>
  <si>
    <t>Dno klenuté DN65, DIN 28011, materiál 12 021.1 (P235GH)</t>
  </si>
  <si>
    <t>Položka 27</t>
  </si>
  <si>
    <t>Dno klenuté DN40, DIN 28011, materiál 12 021.1 (P235GH)</t>
  </si>
  <si>
    <t>Položka 28</t>
  </si>
  <si>
    <t>Dno klenuté DN20, DIN 28011, materiál 12 021.1 (P235GH)</t>
  </si>
  <si>
    <t>Položka 29</t>
  </si>
  <si>
    <t>Přechod přímý DN50/DN25, Ø60,3 x 2,9/33,7 x 2,6, DIN 28011, materiál 12 021.1 (P235GH)</t>
  </si>
  <si>
    <t>Položka 30</t>
  </si>
  <si>
    <t>Přechod přímý DN40/DN25, Ø48,3 x 2,6/33,7 x 2,6, DIN 28011, materiál 12 021.1 (P235GH)</t>
  </si>
  <si>
    <t>Položka 31</t>
  </si>
  <si>
    <t>Kotevní materiál pro uložení potrubí v ledové ploše</t>
  </si>
  <si>
    <t>Kotevní materiál pro uložení potrubí v ledové ploše
Poznámka k položce: - ledová plocha 27x60m</t>
  </si>
  <si>
    <t>D5</t>
  </si>
  <si>
    <t xml:space="preserve">Hutní materiál 11373.0 pro kotvení potrubí (technologický kanál) </t>
  </si>
  <si>
    <t>Položka 32</t>
  </si>
  <si>
    <t>Ocelový profil U 60, ČSN 425570</t>
  </si>
  <si>
    <t>Položka 33</t>
  </si>
  <si>
    <t>Ocelový profil U100, ČSN 425570</t>
  </si>
  <si>
    <t>Položka 34</t>
  </si>
  <si>
    <t>Plech tl. 3 mm, ČSN 425310.11</t>
  </si>
  <si>
    <t>m²</t>
  </si>
  <si>
    <t>D6</t>
  </si>
  <si>
    <t>Objímky pro těžké uložení a závěsný materiál</t>
  </si>
  <si>
    <t>Položka 35</t>
  </si>
  <si>
    <t>Objímka pro těžké uložení Ø204 s izolačním pouzdrem tl.32 mm, RT32 x 139,7, potrubí DN125</t>
  </si>
  <si>
    <t>Položka 36</t>
  </si>
  <si>
    <t>Objímka pro těžké uložení Ø140 s izolačním pouzdrem tl.32 mm, RT32 x 76,1, potrubí DN65</t>
  </si>
  <si>
    <t>Položka 37</t>
  </si>
  <si>
    <t>Objímka pro těžké uložení Ø112 s izolačním pouzdrem tl.32 mm, RT32 x 48,3, potrubí DN40</t>
  </si>
  <si>
    <t>Položka 38</t>
  </si>
  <si>
    <t>Příslušenství k objímkám (třmenům), závitové tyče, matice, podložky, apod. - pozink</t>
  </si>
  <si>
    <t>D7</t>
  </si>
  <si>
    <t>Nátěrový systém splnující ČSN EN ISO 12944-1 až 8</t>
  </si>
  <si>
    <t>Položka 39</t>
  </si>
  <si>
    <t>Nátěrový systém pod izolaci (celková tloušťka suchého filmu 220 µm)</t>
  </si>
  <si>
    <t>Poznámka k položce:_x000D_
Poznámka k položce: - základní nátěr dvousložková epoxidová hmota s obsahem zinkfosfátu 1 x nátěr tloušťka 110µm   - podkladový nátěr dvousložková epoxidová hmota s obsahem zinkfosfátu 1 x nátěr tloušťka 110µm   - stupeň korozní agresivity minimálně C3  - předpokládaná životnost H (vysoká, nad 15 let)  - stupeň přípravy povrchu St 2   - uvedený nátěrový systém je pouze informativní. Dodavatel může použít jiný</t>
  </si>
  <si>
    <t>Položka 40</t>
  </si>
  <si>
    <t>Nátěrový systém pro ocelové konstrukce, nosiče potrubí (celková tloušťka suchého filmu 220 µm)</t>
  </si>
  <si>
    <t>Poznámka k položce:_x000D_
Poznámka k položce: - základní nátěr dvousložková epoxidová hmota s obsahem zinkfosfátu 2 x nátěr tloušťka 70µm   - vrchní nátěr: dvousložková epoxidová nátěrová hmota 1 x nátěr tloušťka 80µm   - stupeň korozní agresivity minimálně C3  - předpokládaná životnost H (vysoká, nad 15 let)  - stupeň přípravy povrchu St 2   - uvedený nátěrový systém je pouze informativní. Dodavatel může použít jiný</t>
  </si>
  <si>
    <t>D8</t>
  </si>
  <si>
    <t>Tepelné izolace na bázi syntetického kaučuku ≥ 10.000 μ, λ=0,034 W/(m•K)</t>
  </si>
  <si>
    <t>Položka 41</t>
  </si>
  <si>
    <t>Tepelná izolace tl. 32 mm: DN 125, médium: NH3: - 10°C</t>
  </si>
  <si>
    <t>Položka 42</t>
  </si>
  <si>
    <t>Tepelná izolace tl. 32 mm: DN 65, médium: NH3: - 10°C</t>
  </si>
  <si>
    <t>Položka 43</t>
  </si>
  <si>
    <t>Tepelná izolace tl. 32 mm: DN 40, médium: NH3: - 10°C</t>
  </si>
  <si>
    <t>Položka 44</t>
  </si>
  <si>
    <t>Tepelná izolace tl. 25 mm: DN 20, médium: NH3: - 10°C</t>
  </si>
  <si>
    <t>Položka 45</t>
  </si>
  <si>
    <t>Tepelná izolace tl. 25 mm: DN 15, médium: NH3: - 10°C</t>
  </si>
  <si>
    <t>Položka 46</t>
  </si>
  <si>
    <t>Tepelná izolace tl. 19 mm: DN 6, médium: NH3: - 10°C</t>
  </si>
  <si>
    <t>Položka 47</t>
  </si>
  <si>
    <t>Příslušenství (lepidlo, čistidlo, štětce…)</t>
  </si>
  <si>
    <t>Příslušenství (lepidlo, čistidlo, štětce …)</t>
  </si>
  <si>
    <t>D9</t>
  </si>
  <si>
    <t>Ostatní náklady</t>
  </si>
  <si>
    <t>Položka 48</t>
  </si>
  <si>
    <t>Montáž ledové plochy</t>
  </si>
  <si>
    <t>Poznámka k položce:_x000D_
Poznámka k položce: - montáž potrubního roštu ledové plochy a rozdělovačů - montáž potrubních rozvodů, nosičů potrubí a uložení potrubí - montáž přívodního potrubí ledové plochy v potrubním kanále - montáž armatur a automatiky - montáž ocelových konstrukcí - provedení nátěrového systému - montáž tepelných izolací - vakuování čpavkového okruhu - naplnění chladiva a ostatních médií</t>
  </si>
  <si>
    <t>Položka 49</t>
  </si>
  <si>
    <t>Demontáž a likvidace potrubí</t>
  </si>
  <si>
    <t>Poznámka k položce:_x000D_
Poznámka k položce: - demontáž a likvidace armatur, potrubí, tepelné izolace - demontáž přívodního a odvodního potrubí a potrubních rozdělovačů</t>
  </si>
  <si>
    <t>Položka 50</t>
  </si>
  <si>
    <t>Provedení zkoušky svarových spojů dle ČSN EN 13 480 - 5</t>
  </si>
  <si>
    <t>Položka 51</t>
  </si>
  <si>
    <t>Provedení tlakové a těsnostní zkoušky potrubních rozvodů</t>
  </si>
  <si>
    <t>Poznámka k položce:_x000D_
Poznámka k položce: - NH3 potrubní rozvody - zkouška dusíkem, případně suchým vzduchem</t>
  </si>
  <si>
    <t>Položka 52</t>
  </si>
  <si>
    <t>104</t>
  </si>
  <si>
    <t>Poznámka k položce:_x000D_
Poznámka k položce: - posouzení shody tlakové sestavy dle požadavku NV 219 / 2016 Sb - prohlídka zařízení způsobilou osobou dle ČSN EN 378-2+A2 - uvedení do provozu, zaškolení obsluhy, revize - značení potrubí - nákladní doprava a manipulace, lešení - zvedací mechanismy, jeřab</t>
  </si>
  <si>
    <t>Pol1</t>
  </si>
  <si>
    <t>Dodávka + montáž mantinelu dle pravidel IIHF</t>
  </si>
  <si>
    <t>bm</t>
  </si>
  <si>
    <t>-550161778</t>
  </si>
  <si>
    <t>Poznámka k položce:_x000D_
hokejový mantinel 60x27 m dle pravidel IIHF (pružný mantinel) horizontálně dělený mantinel, spodní báze 6x vstup na plochu (1m)  2x vrata pro vjezd mechanizace (3m) podpůrné sloupky u vstupů s možností regulace náklonu pomocí klíče vč. okopového pásu, madla a lišt spodní rám mantinelu</t>
  </si>
  <si>
    <t>Pol2</t>
  </si>
  <si>
    <t>Dodávka + montáž dvířek v mantinelu š.1m</t>
  </si>
  <si>
    <t>-138507792</t>
  </si>
  <si>
    <t>Pol3</t>
  </si>
  <si>
    <t>Dodávka + montáž dvířek v mantinelu š.3m</t>
  </si>
  <si>
    <t>2143432740</t>
  </si>
  <si>
    <t>Pol4</t>
  </si>
  <si>
    <t>Nástavba ochraného HC, PMMA 2400/1800 dle IIHF tl. 15 mm</t>
  </si>
  <si>
    <t>-1045155869</t>
  </si>
  <si>
    <t>Poznámka k položce:_x000D_
povrchová úprava plexiskla proti poškrábání (Hard Coating)bez sloupkové provedení mantinelu, PMMA fixováno do hlavy mantinelu pružné ochrany hrany skla výšky 1800 mm 4x</t>
  </si>
  <si>
    <t>Pol5</t>
  </si>
  <si>
    <t>Kotevní prvky , včetně zaměření</t>
  </si>
  <si>
    <t>set</t>
  </si>
  <si>
    <t>-492235606</t>
  </si>
  <si>
    <t>Pol6</t>
  </si>
  <si>
    <t>kompletní překrytí reklam 2 UV stabilizace délku 3000 mm</t>
  </si>
  <si>
    <t>-698675655</t>
  </si>
  <si>
    <t>Pol7</t>
  </si>
  <si>
    <t>Ochranná síť mat PA 40x40x2 vč. lanka a karabin  (2 sítě)</t>
  </si>
  <si>
    <t>386500815</t>
  </si>
  <si>
    <t>Pol8</t>
  </si>
  <si>
    <t>Hokejové branky včetně sítí a ochran podpěr</t>
  </si>
  <si>
    <t>-38907209</t>
  </si>
  <si>
    <t>Pol9</t>
  </si>
  <si>
    <t>hráčské lavice 2sety - doplnění boků a dodání lavic</t>
  </si>
  <si>
    <t>614451015</t>
  </si>
  <si>
    <t>Pol10</t>
  </si>
  <si>
    <t>trestné lavice a box časomíry set 4+6,5+4 m x1,5 m,vč. 5x dvířka a dodání lavic</t>
  </si>
  <si>
    <t>166775892</t>
  </si>
  <si>
    <t>Pol11</t>
  </si>
  <si>
    <t>zvýšené podlahy do prostoru Hráčských lavic vč. zadního opláštění</t>
  </si>
  <si>
    <t>1846556871</t>
  </si>
  <si>
    <t>Pol12</t>
  </si>
  <si>
    <t>zvýšené podlahy do prostoru Hráčských lavic - 2.stupeň</t>
  </si>
  <si>
    <t>-221139676</t>
  </si>
  <si>
    <t>Pol13</t>
  </si>
  <si>
    <t>zvýšené podlahy do prostoru Trestných lavic + boxu časoměřičů vč. zadního opláštění</t>
  </si>
  <si>
    <t>1582693494</t>
  </si>
  <si>
    <t>Pol14</t>
  </si>
  <si>
    <t>Test pružnosti mantinelu vč. kotvení</t>
  </si>
  <si>
    <t>-384957765</t>
  </si>
  <si>
    <t>Pol15</t>
  </si>
  <si>
    <t>Náklady na dopravu materiálu, montáž a  ubytování</t>
  </si>
  <si>
    <t>-274833430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</si>
  <si>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</si>
  <si>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</si>
  <si>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</si>
  <si>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VRN9 - Ostatní náklady</t>
  </si>
  <si>
    <t>VRN1</t>
  </si>
  <si>
    <t>Průzkumné, geodetické a projektové práce</t>
  </si>
  <si>
    <t>010001000</t>
  </si>
  <si>
    <t>Kč</t>
  </si>
  <si>
    <t>1024</t>
  </si>
  <si>
    <t>-352532169</t>
  </si>
  <si>
    <t>VRN3</t>
  </si>
  <si>
    <t>Zařízení staveniště</t>
  </si>
  <si>
    <t>030001000</t>
  </si>
  <si>
    <t>206845729</t>
  </si>
  <si>
    <t>VRN9</t>
  </si>
  <si>
    <t>090001000</t>
  </si>
  <si>
    <t>-1299943832</t>
  </si>
  <si>
    <t>Ost - Vybavení stadionu</t>
  </si>
  <si>
    <t>Vybavení stadionu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</si>
</sst>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4" fontId="21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0" borderId="22" xfId="0" applyNumberFormat="1" applyFont="1" applyBorder="1" applyAlignment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3" fillId="0" borderId="0" xfId="0" applyFont="1" applyAlignment="1">
      <alignment vertical="center" wrapText="1"/>
    </xf>
    <xf numFmtId="0" fontId="34" fillId="0" borderId="22" xfId="0" applyFont="1" applyBorder="1" applyAlignment="1">
      <alignment horizontal="center" vertical="center"/>
    </xf>
    <xf numFmtId="49" fontId="34" fillId="0" borderId="22" xfId="0" applyNumberFormat="1" applyFont="1" applyBorder="1" applyAlignment="1">
      <alignment horizontal="left" vertical="center" wrapText="1"/>
    </xf>
    <xf numFmtId="0" fontId="34" fillId="0" borderId="22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center" vertical="center" wrapText="1"/>
    </xf>
    <xf numFmtId="167" fontId="34" fillId="0" borderId="22" xfId="0" applyNumberFormat="1" applyFont="1" applyBorder="1" applyAlignment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>
      <alignment horizontal="center"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/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topLeftCell="A27" workbookViewId="0">
      <selection activeCell="J97" sqref="J97:AF9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E4" s="19" t="s">
        <v>11</v>
      </c>
      <c r="BS4" s="13" t="s">
        <v>12</v>
      </c>
    </row>
    <row r="5" spans="1:74" ht="12" customHeight="1">
      <c r="B5" s="16"/>
      <c r="D5" s="20" t="s">
        <v>13</v>
      </c>
      <c r="K5" s="171" t="s">
        <v>14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R5" s="16"/>
      <c r="BE5" s="168" t="s">
        <v>15</v>
      </c>
      <c r="BS5" s="13" t="s">
        <v>6</v>
      </c>
    </row>
    <row r="6" spans="1:74" ht="36.950000000000003" customHeight="1">
      <c r="B6" s="16"/>
      <c r="D6" s="22" t="s">
        <v>16</v>
      </c>
      <c r="K6" s="172" t="s">
        <v>17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R6" s="16"/>
      <c r="BE6" s="169"/>
      <c r="BS6" s="13" t="s">
        <v>6</v>
      </c>
    </row>
    <row r="7" spans="1:74" ht="12" customHeight="1">
      <c r="B7" s="16"/>
      <c r="D7" s="23" t="s">
        <v>18</v>
      </c>
      <c r="K7" s="21" t="s">
        <v>1</v>
      </c>
      <c r="AK7" s="23" t="s">
        <v>19</v>
      </c>
      <c r="AN7" s="21" t="s">
        <v>1</v>
      </c>
      <c r="AR7" s="16"/>
      <c r="BE7" s="169"/>
      <c r="BS7" s="13" t="s">
        <v>6</v>
      </c>
    </row>
    <row r="8" spans="1:74" ht="12" customHeight="1">
      <c r="B8" s="16"/>
      <c r="D8" s="23" t="s">
        <v>20</v>
      </c>
      <c r="K8" s="21" t="s">
        <v>21</v>
      </c>
      <c r="AK8" s="23" t="s">
        <v>22</v>
      </c>
      <c r="AN8" s="24" t="s">
        <v>23</v>
      </c>
      <c r="AR8" s="16"/>
      <c r="BE8" s="169"/>
      <c r="BS8" s="13" t="s">
        <v>6</v>
      </c>
    </row>
    <row r="9" spans="1:74" ht="14.45" customHeight="1">
      <c r="B9" s="16"/>
      <c r="AR9" s="16"/>
      <c r="BE9" s="169"/>
      <c r="BS9" s="13" t="s">
        <v>6</v>
      </c>
    </row>
    <row r="10" spans="1:74" ht="12" customHeight="1">
      <c r="B10" s="16"/>
      <c r="D10" s="23" t="s">
        <v>24</v>
      </c>
      <c r="AK10" s="23" t="s">
        <v>25</v>
      </c>
      <c r="AN10" s="21" t="s">
        <v>1</v>
      </c>
      <c r="AR10" s="16"/>
      <c r="BE10" s="169"/>
      <c r="BS10" s="13" t="s">
        <v>6</v>
      </c>
    </row>
    <row r="11" spans="1:74" ht="18.399999999999999" customHeight="1">
      <c r="B11" s="16"/>
      <c r="E11" s="21" t="s">
        <v>21</v>
      </c>
      <c r="AK11" s="23" t="s">
        <v>26</v>
      </c>
      <c r="AN11" s="21" t="s">
        <v>1</v>
      </c>
      <c r="AR11" s="16"/>
      <c r="BE11" s="169"/>
      <c r="BS11" s="13" t="s">
        <v>6</v>
      </c>
    </row>
    <row r="12" spans="1:74" ht="6.95" customHeight="1">
      <c r="B12" s="16"/>
      <c r="AR12" s="16"/>
      <c r="BE12" s="169"/>
      <c r="BS12" s="13" t="s">
        <v>6</v>
      </c>
    </row>
    <row r="13" spans="1:74" ht="12" customHeight="1">
      <c r="B13" s="16"/>
      <c r="D13" s="23" t="s">
        <v>27</v>
      </c>
      <c r="AK13" s="23" t="s">
        <v>25</v>
      </c>
      <c r="AN13" s="25" t="s">
        <v>28</v>
      </c>
      <c r="AR13" s="16"/>
      <c r="BE13" s="169"/>
      <c r="BS13" s="13" t="s">
        <v>6</v>
      </c>
    </row>
    <row r="14" spans="1:74" ht="12.75">
      <c r="B14" s="16"/>
      <c r="E14" s="173" t="s">
        <v>28</v>
      </c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23" t="s">
        <v>26</v>
      </c>
      <c r="AN14" s="25" t="s">
        <v>28</v>
      </c>
      <c r="AR14" s="16"/>
      <c r="BE14" s="169"/>
      <c r="BS14" s="13" t="s">
        <v>6</v>
      </c>
    </row>
    <row r="15" spans="1:74" ht="6.95" customHeight="1">
      <c r="B15" s="16"/>
      <c r="AR15" s="16"/>
      <c r="BE15" s="169"/>
      <c r="BS15" s="13" t="s">
        <v>4</v>
      </c>
    </row>
    <row r="16" spans="1:74" ht="12" customHeight="1">
      <c r="B16" s="16"/>
      <c r="D16" s="23" t="s">
        <v>29</v>
      </c>
      <c r="AK16" s="23" t="s">
        <v>25</v>
      </c>
      <c r="AN16" s="21" t="s">
        <v>1</v>
      </c>
      <c r="AR16" s="16"/>
      <c r="BE16" s="169"/>
      <c r="BS16" s="13" t="s">
        <v>4</v>
      </c>
    </row>
    <row r="17" spans="2:71" ht="18.399999999999999" customHeight="1">
      <c r="B17" s="16"/>
      <c r="E17" s="21" t="s">
        <v>21</v>
      </c>
      <c r="AK17" s="23" t="s">
        <v>26</v>
      </c>
      <c r="AN17" s="21" t="s">
        <v>1</v>
      </c>
      <c r="AR17" s="16"/>
      <c r="BE17" s="169"/>
      <c r="BS17" s="13" t="s">
        <v>30</v>
      </c>
    </row>
    <row r="18" spans="2:71" ht="6.95" customHeight="1">
      <c r="B18" s="16"/>
      <c r="AR18" s="16"/>
      <c r="BE18" s="169"/>
      <c r="BS18" s="13" t="s">
        <v>6</v>
      </c>
    </row>
    <row r="19" spans="2:71" ht="12" customHeight="1">
      <c r="B19" s="16"/>
      <c r="D19" s="23" t="s">
        <v>31</v>
      </c>
      <c r="AK19" s="23" t="s">
        <v>25</v>
      </c>
      <c r="AN19" s="21" t="s">
        <v>1</v>
      </c>
      <c r="AR19" s="16"/>
      <c r="BE19" s="169"/>
      <c r="BS19" s="13" t="s">
        <v>6</v>
      </c>
    </row>
    <row r="20" spans="2:71" ht="18.399999999999999" customHeight="1">
      <c r="B20" s="16"/>
      <c r="E20" s="21" t="s">
        <v>21</v>
      </c>
      <c r="AK20" s="23" t="s">
        <v>26</v>
      </c>
      <c r="AN20" s="21" t="s">
        <v>1</v>
      </c>
      <c r="AR20" s="16"/>
      <c r="BE20" s="169"/>
      <c r="BS20" s="13" t="s">
        <v>30</v>
      </c>
    </row>
    <row r="21" spans="2:71" ht="6.95" customHeight="1">
      <c r="B21" s="16"/>
      <c r="AR21" s="16"/>
      <c r="BE21" s="169"/>
    </row>
    <row r="22" spans="2:71" ht="12" customHeight="1">
      <c r="B22" s="16"/>
      <c r="D22" s="23" t="s">
        <v>32</v>
      </c>
      <c r="AR22" s="16"/>
      <c r="BE22" s="169"/>
    </row>
    <row r="23" spans="2:71" ht="16.5" customHeight="1">
      <c r="B23" s="16"/>
      <c r="E23" s="175" t="s">
        <v>1</v>
      </c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R23" s="16"/>
      <c r="BE23" s="169"/>
    </row>
    <row r="24" spans="2:71" ht="6.95" customHeight="1">
      <c r="B24" s="16"/>
      <c r="AR24" s="16"/>
      <c r="BE24" s="169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69"/>
    </row>
    <row r="26" spans="2:71" s="1" customFormat="1" ht="25.9" customHeight="1">
      <c r="B26" s="28"/>
      <c r="D26" s="29" t="s">
        <v>33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6">
        <f>ROUND(AG94,2)</f>
        <v>0</v>
      </c>
      <c r="AL26" s="177"/>
      <c r="AM26" s="177"/>
      <c r="AN26" s="177"/>
      <c r="AO26" s="177"/>
      <c r="AR26" s="28"/>
      <c r="BE26" s="169"/>
    </row>
    <row r="27" spans="2:71" s="1" customFormat="1" ht="6.95" customHeight="1">
      <c r="B27" s="28"/>
      <c r="AR27" s="28"/>
      <c r="BE27" s="169"/>
    </row>
    <row r="28" spans="2:71" s="1" customFormat="1" ht="12.75">
      <c r="B28" s="28"/>
      <c r="L28" s="178" t="s">
        <v>34</v>
      </c>
      <c r="M28" s="178"/>
      <c r="N28" s="178"/>
      <c r="O28" s="178"/>
      <c r="P28" s="178"/>
      <c r="W28" s="178" t="s">
        <v>35</v>
      </c>
      <c r="X28" s="178"/>
      <c r="Y28" s="178"/>
      <c r="Z28" s="178"/>
      <c r="AA28" s="178"/>
      <c r="AB28" s="178"/>
      <c r="AC28" s="178"/>
      <c r="AD28" s="178"/>
      <c r="AE28" s="178"/>
      <c r="AK28" s="178" t="s">
        <v>36</v>
      </c>
      <c r="AL28" s="178"/>
      <c r="AM28" s="178"/>
      <c r="AN28" s="178"/>
      <c r="AO28" s="178"/>
      <c r="AR28" s="28"/>
      <c r="BE28" s="169"/>
    </row>
    <row r="29" spans="2:71" s="2" customFormat="1" ht="14.45" customHeight="1">
      <c r="B29" s="32"/>
      <c r="D29" s="23" t="s">
        <v>37</v>
      </c>
      <c r="F29" s="23" t="s">
        <v>38</v>
      </c>
      <c r="L29" s="163">
        <v>0.21</v>
      </c>
      <c r="M29" s="162"/>
      <c r="N29" s="162"/>
      <c r="O29" s="162"/>
      <c r="P29" s="162"/>
      <c r="W29" s="161">
        <f>ROUND(AZ94, 2)</f>
        <v>0</v>
      </c>
      <c r="X29" s="162"/>
      <c r="Y29" s="162"/>
      <c r="Z29" s="162"/>
      <c r="AA29" s="162"/>
      <c r="AB29" s="162"/>
      <c r="AC29" s="162"/>
      <c r="AD29" s="162"/>
      <c r="AE29" s="162"/>
      <c r="AK29" s="161">
        <f>ROUND(AV94, 2)</f>
        <v>0</v>
      </c>
      <c r="AL29" s="162"/>
      <c r="AM29" s="162"/>
      <c r="AN29" s="162"/>
      <c r="AO29" s="162"/>
      <c r="AR29" s="32"/>
      <c r="BE29" s="170"/>
    </row>
    <row r="30" spans="2:71" s="2" customFormat="1" ht="14.45" customHeight="1">
      <c r="B30" s="32"/>
      <c r="F30" s="23" t="s">
        <v>39</v>
      </c>
      <c r="L30" s="163">
        <v>0.12</v>
      </c>
      <c r="M30" s="162"/>
      <c r="N30" s="162"/>
      <c r="O30" s="162"/>
      <c r="P30" s="162"/>
      <c r="W30" s="161">
        <f>ROUND(BA94, 2)</f>
        <v>0</v>
      </c>
      <c r="X30" s="162"/>
      <c r="Y30" s="162"/>
      <c r="Z30" s="162"/>
      <c r="AA30" s="162"/>
      <c r="AB30" s="162"/>
      <c r="AC30" s="162"/>
      <c r="AD30" s="162"/>
      <c r="AE30" s="162"/>
      <c r="AK30" s="161">
        <f>ROUND(AW94, 2)</f>
        <v>0</v>
      </c>
      <c r="AL30" s="162"/>
      <c r="AM30" s="162"/>
      <c r="AN30" s="162"/>
      <c r="AO30" s="162"/>
      <c r="AR30" s="32"/>
      <c r="BE30" s="170"/>
    </row>
    <row r="31" spans="2:71" s="2" customFormat="1" ht="14.45" hidden="1" customHeight="1">
      <c r="B31" s="32"/>
      <c r="F31" s="23" t="s">
        <v>40</v>
      </c>
      <c r="L31" s="163">
        <v>0.21</v>
      </c>
      <c r="M31" s="162"/>
      <c r="N31" s="162"/>
      <c r="O31" s="162"/>
      <c r="P31" s="162"/>
      <c r="W31" s="161">
        <f>ROUND(BB94, 2)</f>
        <v>0</v>
      </c>
      <c r="X31" s="162"/>
      <c r="Y31" s="162"/>
      <c r="Z31" s="162"/>
      <c r="AA31" s="162"/>
      <c r="AB31" s="162"/>
      <c r="AC31" s="162"/>
      <c r="AD31" s="162"/>
      <c r="AE31" s="162"/>
      <c r="AK31" s="161">
        <v>0</v>
      </c>
      <c r="AL31" s="162"/>
      <c r="AM31" s="162"/>
      <c r="AN31" s="162"/>
      <c r="AO31" s="162"/>
      <c r="AR31" s="32"/>
      <c r="BE31" s="170"/>
    </row>
    <row r="32" spans="2:71" s="2" customFormat="1" ht="14.45" hidden="1" customHeight="1">
      <c r="B32" s="32"/>
      <c r="F32" s="23" t="s">
        <v>41</v>
      </c>
      <c r="L32" s="163">
        <v>0.12</v>
      </c>
      <c r="M32" s="162"/>
      <c r="N32" s="162"/>
      <c r="O32" s="162"/>
      <c r="P32" s="162"/>
      <c r="W32" s="161">
        <f>ROUND(BC94, 2)</f>
        <v>0</v>
      </c>
      <c r="X32" s="162"/>
      <c r="Y32" s="162"/>
      <c r="Z32" s="162"/>
      <c r="AA32" s="162"/>
      <c r="AB32" s="162"/>
      <c r="AC32" s="162"/>
      <c r="AD32" s="162"/>
      <c r="AE32" s="162"/>
      <c r="AK32" s="161">
        <v>0</v>
      </c>
      <c r="AL32" s="162"/>
      <c r="AM32" s="162"/>
      <c r="AN32" s="162"/>
      <c r="AO32" s="162"/>
      <c r="AR32" s="32"/>
      <c r="BE32" s="170"/>
    </row>
    <row r="33" spans="2:57" s="2" customFormat="1" ht="14.45" hidden="1" customHeight="1">
      <c r="B33" s="32"/>
      <c r="F33" s="23" t="s">
        <v>42</v>
      </c>
      <c r="L33" s="163">
        <v>0</v>
      </c>
      <c r="M33" s="162"/>
      <c r="N33" s="162"/>
      <c r="O33" s="162"/>
      <c r="P33" s="162"/>
      <c r="W33" s="161">
        <f>ROUND(BD94, 2)</f>
        <v>0</v>
      </c>
      <c r="X33" s="162"/>
      <c r="Y33" s="162"/>
      <c r="Z33" s="162"/>
      <c r="AA33" s="162"/>
      <c r="AB33" s="162"/>
      <c r="AC33" s="162"/>
      <c r="AD33" s="162"/>
      <c r="AE33" s="162"/>
      <c r="AK33" s="161">
        <v>0</v>
      </c>
      <c r="AL33" s="162"/>
      <c r="AM33" s="162"/>
      <c r="AN33" s="162"/>
      <c r="AO33" s="162"/>
      <c r="AR33" s="32"/>
      <c r="BE33" s="170"/>
    </row>
    <row r="34" spans="2:57" s="1" customFormat="1" ht="6.95" customHeight="1">
      <c r="B34" s="28"/>
      <c r="AR34" s="28"/>
      <c r="BE34" s="169"/>
    </row>
    <row r="35" spans="2:57" s="1" customFormat="1" ht="25.9" customHeight="1">
      <c r="B35" s="28"/>
      <c r="C35" s="33"/>
      <c r="D35" s="34" t="s">
        <v>43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44</v>
      </c>
      <c r="U35" s="35"/>
      <c r="V35" s="35"/>
      <c r="W35" s="35"/>
      <c r="X35" s="167" t="s">
        <v>45</v>
      </c>
      <c r="Y35" s="165"/>
      <c r="Z35" s="165"/>
      <c r="AA35" s="165"/>
      <c r="AB35" s="165"/>
      <c r="AC35" s="35"/>
      <c r="AD35" s="35"/>
      <c r="AE35" s="35"/>
      <c r="AF35" s="35"/>
      <c r="AG35" s="35"/>
      <c r="AH35" s="35"/>
      <c r="AI35" s="35"/>
      <c r="AJ35" s="35"/>
      <c r="AK35" s="164">
        <f>SUM(AK26:AK33)</f>
        <v>0</v>
      </c>
      <c r="AL35" s="165"/>
      <c r="AM35" s="165"/>
      <c r="AN35" s="165"/>
      <c r="AO35" s="166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46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47</v>
      </c>
      <c r="AI49" s="38"/>
      <c r="AJ49" s="38"/>
      <c r="AK49" s="38"/>
      <c r="AL49" s="38"/>
      <c r="AM49" s="38"/>
      <c r="AN49" s="38"/>
      <c r="AO49" s="38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8"/>
      <c r="D60" s="39" t="s">
        <v>48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49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48</v>
      </c>
      <c r="AI60" s="30"/>
      <c r="AJ60" s="30"/>
      <c r="AK60" s="30"/>
      <c r="AL60" s="30"/>
      <c r="AM60" s="39" t="s">
        <v>49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8"/>
      <c r="D64" s="37" t="s">
        <v>50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51</v>
      </c>
      <c r="AI64" s="38"/>
      <c r="AJ64" s="38"/>
      <c r="AK64" s="38"/>
      <c r="AL64" s="38"/>
      <c r="AM64" s="38"/>
      <c r="AN64" s="38"/>
      <c r="AO64" s="38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8"/>
      <c r="D75" s="39" t="s">
        <v>48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49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48</v>
      </c>
      <c r="AI75" s="30"/>
      <c r="AJ75" s="30"/>
      <c r="AK75" s="30"/>
      <c r="AL75" s="30"/>
      <c r="AM75" s="39" t="s">
        <v>49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17" t="s">
        <v>52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3" t="s">
        <v>13</v>
      </c>
      <c r="L84" s="3" t="str">
        <f>K5</f>
        <v>23022</v>
      </c>
      <c r="AR84" s="44"/>
    </row>
    <row r="85" spans="1:91" s="4" customFormat="1" ht="36.950000000000003" customHeight="1">
      <c r="B85" s="45"/>
      <c r="C85" s="46" t="s">
        <v>16</v>
      </c>
      <c r="L85" s="189" t="str">
        <f>K6</f>
        <v>Zimní stadion Tábor - nová ledová plocha</v>
      </c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20</v>
      </c>
      <c r="L87" s="47" t="str">
        <f>IF(K8="","",K8)</f>
        <v xml:space="preserve"> </v>
      </c>
      <c r="AI87" s="23" t="s">
        <v>22</v>
      </c>
      <c r="AM87" s="191" t="str">
        <f>IF(AN8= "","",AN8)</f>
        <v>12. 2. 2024</v>
      </c>
      <c r="AN87" s="191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24</v>
      </c>
      <c r="L89" s="3" t="str">
        <f>IF(E11= "","",E11)</f>
        <v xml:space="preserve"> </v>
      </c>
      <c r="AI89" s="23" t="s">
        <v>29</v>
      </c>
      <c r="AM89" s="192" t="str">
        <f>IF(E17="","",E17)</f>
        <v xml:space="preserve"> </v>
      </c>
      <c r="AN89" s="193"/>
      <c r="AO89" s="193"/>
      <c r="AP89" s="193"/>
      <c r="AR89" s="28"/>
      <c r="AS89" s="194" t="s">
        <v>53</v>
      </c>
      <c r="AT89" s="195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3" t="s">
        <v>27</v>
      </c>
      <c r="L90" s="3" t="str">
        <f>IF(E14= "Vyplň údaj","",E14)</f>
        <v/>
      </c>
      <c r="AI90" s="23" t="s">
        <v>31</v>
      </c>
      <c r="AM90" s="192" t="str">
        <f>IF(E20="","",E20)</f>
        <v xml:space="preserve"> </v>
      </c>
      <c r="AN90" s="193"/>
      <c r="AO90" s="193"/>
      <c r="AP90" s="193"/>
      <c r="AR90" s="28"/>
      <c r="AS90" s="196"/>
      <c r="AT90" s="197"/>
      <c r="BD90" s="52"/>
    </row>
    <row r="91" spans="1:91" s="1" customFormat="1" ht="10.9" customHeight="1">
      <c r="B91" s="28"/>
      <c r="AR91" s="28"/>
      <c r="AS91" s="196"/>
      <c r="AT91" s="197"/>
      <c r="BD91" s="52"/>
    </row>
    <row r="92" spans="1:91" s="1" customFormat="1" ht="29.25" customHeight="1">
      <c r="B92" s="28"/>
      <c r="C92" s="184" t="s">
        <v>54</v>
      </c>
      <c r="D92" s="185"/>
      <c r="E92" s="185"/>
      <c r="F92" s="185"/>
      <c r="G92" s="185"/>
      <c r="H92" s="53"/>
      <c r="I92" s="187" t="s">
        <v>55</v>
      </c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6" t="s">
        <v>56</v>
      </c>
      <c r="AH92" s="185"/>
      <c r="AI92" s="185"/>
      <c r="AJ92" s="185"/>
      <c r="AK92" s="185"/>
      <c r="AL92" s="185"/>
      <c r="AM92" s="185"/>
      <c r="AN92" s="187" t="s">
        <v>57</v>
      </c>
      <c r="AO92" s="185"/>
      <c r="AP92" s="188"/>
      <c r="AQ92" s="54" t="s">
        <v>58</v>
      </c>
      <c r="AR92" s="28"/>
      <c r="AS92" s="55" t="s">
        <v>59</v>
      </c>
      <c r="AT92" s="56" t="s">
        <v>60</v>
      </c>
      <c r="AU92" s="56" t="s">
        <v>61</v>
      </c>
      <c r="AV92" s="56" t="s">
        <v>62</v>
      </c>
      <c r="AW92" s="56" t="s">
        <v>63</v>
      </c>
      <c r="AX92" s="56" t="s">
        <v>64</v>
      </c>
      <c r="AY92" s="56" t="s">
        <v>65</v>
      </c>
      <c r="AZ92" s="56" t="s">
        <v>66</v>
      </c>
      <c r="BA92" s="56" t="s">
        <v>67</v>
      </c>
      <c r="BB92" s="56" t="s">
        <v>68</v>
      </c>
      <c r="BC92" s="56" t="s">
        <v>69</v>
      </c>
      <c r="BD92" s="57" t="s">
        <v>70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71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82">
        <f>ROUND(SUM(AG95:AG98),2)</f>
        <v>0</v>
      </c>
      <c r="AH94" s="182"/>
      <c r="AI94" s="182"/>
      <c r="AJ94" s="182"/>
      <c r="AK94" s="182"/>
      <c r="AL94" s="182"/>
      <c r="AM94" s="182"/>
      <c r="AN94" s="183">
        <f>SUM(AG94,AT94)</f>
        <v>0</v>
      </c>
      <c r="AO94" s="183"/>
      <c r="AP94" s="183"/>
      <c r="AQ94" s="63" t="s">
        <v>1</v>
      </c>
      <c r="AR94" s="59"/>
      <c r="AS94" s="64">
        <f>ROUND(SUM(AS95:AS98),2)</f>
        <v>0</v>
      </c>
      <c r="AT94" s="65">
        <f>ROUND(SUM(AV94:AW94),2)</f>
        <v>0</v>
      </c>
      <c r="AU94" s="66">
        <f>ROUND(SUM(AU95:AU98),5)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ROUND(SUM(AZ95:AZ98),2)</f>
        <v>0</v>
      </c>
      <c r="BA94" s="65">
        <f>ROUND(SUM(BA95:BA98),2)</f>
        <v>0</v>
      </c>
      <c r="BB94" s="65">
        <f>ROUND(SUM(BB95:BB98),2)</f>
        <v>0</v>
      </c>
      <c r="BC94" s="65">
        <f>ROUND(SUM(BC95:BC98),2)</f>
        <v>0</v>
      </c>
      <c r="BD94" s="67">
        <f>ROUND(SUM(BD95:BD98),2)</f>
        <v>0</v>
      </c>
      <c r="BS94" s="68" t="s">
        <v>72</v>
      </c>
      <c r="BT94" s="68" t="s">
        <v>73</v>
      </c>
      <c r="BU94" s="69" t="s">
        <v>74</v>
      </c>
      <c r="BV94" s="68" t="s">
        <v>75</v>
      </c>
      <c r="BW94" s="68" t="s">
        <v>5</v>
      </c>
      <c r="BX94" s="68" t="s">
        <v>76</v>
      </c>
      <c r="CL94" s="68" t="s">
        <v>1</v>
      </c>
    </row>
    <row r="95" spans="1:91" s="6" customFormat="1" ht="16.5" customHeight="1">
      <c r="A95" s="70" t="s">
        <v>77</v>
      </c>
      <c r="B95" s="71"/>
      <c r="C95" s="72"/>
      <c r="D95" s="181" t="s">
        <v>78</v>
      </c>
      <c r="E95" s="181"/>
      <c r="F95" s="181"/>
      <c r="G95" s="181"/>
      <c r="H95" s="181"/>
      <c r="I95" s="73"/>
      <c r="J95" s="181" t="s">
        <v>79</v>
      </c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1"/>
      <c r="AD95" s="181"/>
      <c r="AE95" s="181"/>
      <c r="AF95" s="181"/>
      <c r="AG95" s="179">
        <f>'D.1.1 - ASŘ'!J30</f>
        <v>0</v>
      </c>
      <c r="AH95" s="180"/>
      <c r="AI95" s="180"/>
      <c r="AJ95" s="180"/>
      <c r="AK95" s="180"/>
      <c r="AL95" s="180"/>
      <c r="AM95" s="180"/>
      <c r="AN95" s="179">
        <f>SUM(AG95,AT95)</f>
        <v>0</v>
      </c>
      <c r="AO95" s="180"/>
      <c r="AP95" s="180"/>
      <c r="AQ95" s="74" t="s">
        <v>80</v>
      </c>
      <c r="AR95" s="71"/>
      <c r="AS95" s="75">
        <v>0</v>
      </c>
      <c r="AT95" s="76">
        <f>ROUND(SUM(AV95:AW95),2)</f>
        <v>0</v>
      </c>
      <c r="AU95" s="77">
        <f>'D.1.1 - ASŘ'!P136</f>
        <v>0</v>
      </c>
      <c r="AV95" s="76">
        <f>'D.1.1 - ASŘ'!J33</f>
        <v>0</v>
      </c>
      <c r="AW95" s="76">
        <f>'D.1.1 - ASŘ'!J34</f>
        <v>0</v>
      </c>
      <c r="AX95" s="76">
        <f>'D.1.1 - ASŘ'!J35</f>
        <v>0</v>
      </c>
      <c r="AY95" s="76">
        <f>'D.1.1 - ASŘ'!J36</f>
        <v>0</v>
      </c>
      <c r="AZ95" s="76">
        <f>'D.1.1 - ASŘ'!F33</f>
        <v>0</v>
      </c>
      <c r="BA95" s="76">
        <f>'D.1.1 - ASŘ'!F34</f>
        <v>0</v>
      </c>
      <c r="BB95" s="76">
        <f>'D.1.1 - ASŘ'!F35</f>
        <v>0</v>
      </c>
      <c r="BC95" s="76">
        <f>'D.1.1 - ASŘ'!F36</f>
        <v>0</v>
      </c>
      <c r="BD95" s="78">
        <f>'D.1.1 - ASŘ'!F37</f>
        <v>0</v>
      </c>
      <c r="BT95" s="79" t="s">
        <v>81</v>
      </c>
      <c r="BV95" s="79" t="s">
        <v>75</v>
      </c>
      <c r="BW95" s="79" t="s">
        <v>82</v>
      </c>
      <c r="BX95" s="79" t="s">
        <v>5</v>
      </c>
      <c r="CL95" s="79" t="s">
        <v>1</v>
      </c>
      <c r="CM95" s="79" t="s">
        <v>83</v>
      </c>
    </row>
    <row r="96" spans="1:91" s="6" customFormat="1" ht="16.5" customHeight="1">
      <c r="A96" s="70" t="s">
        <v>77</v>
      </c>
      <c r="B96" s="71"/>
      <c r="C96" s="72"/>
      <c r="D96" s="181" t="s">
        <v>84</v>
      </c>
      <c r="E96" s="181"/>
      <c r="F96" s="181"/>
      <c r="G96" s="181"/>
      <c r="H96" s="181"/>
      <c r="I96" s="73"/>
      <c r="J96" s="181" t="s">
        <v>85</v>
      </c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79">
        <f>'Chla - Technologie chlazení'!J30</f>
        <v>0</v>
      </c>
      <c r="AH96" s="180"/>
      <c r="AI96" s="180"/>
      <c r="AJ96" s="180"/>
      <c r="AK96" s="180"/>
      <c r="AL96" s="180"/>
      <c r="AM96" s="180"/>
      <c r="AN96" s="179">
        <f>SUM(AG96,AT96)</f>
        <v>0</v>
      </c>
      <c r="AO96" s="180"/>
      <c r="AP96" s="180"/>
      <c r="AQ96" s="74" t="s">
        <v>80</v>
      </c>
      <c r="AR96" s="71"/>
      <c r="AS96" s="75">
        <v>0</v>
      </c>
      <c r="AT96" s="76">
        <f>ROUND(SUM(AV96:AW96),2)</f>
        <v>0</v>
      </c>
      <c r="AU96" s="77">
        <f>'Chla - Technologie chlazení'!P125</f>
        <v>0</v>
      </c>
      <c r="AV96" s="76">
        <f>'Chla - Technologie chlazení'!J33</f>
        <v>0</v>
      </c>
      <c r="AW96" s="76">
        <f>'Chla - Technologie chlazení'!J34</f>
        <v>0</v>
      </c>
      <c r="AX96" s="76">
        <f>'Chla - Technologie chlazení'!J35</f>
        <v>0</v>
      </c>
      <c r="AY96" s="76">
        <f>'Chla - Technologie chlazení'!J36</f>
        <v>0</v>
      </c>
      <c r="AZ96" s="76">
        <f>'Chla - Technologie chlazení'!F33</f>
        <v>0</v>
      </c>
      <c r="BA96" s="76">
        <f>'Chla - Technologie chlazení'!F34</f>
        <v>0</v>
      </c>
      <c r="BB96" s="76">
        <f>'Chla - Technologie chlazení'!F35</f>
        <v>0</v>
      </c>
      <c r="BC96" s="76">
        <f>'Chla - Technologie chlazení'!F36</f>
        <v>0</v>
      </c>
      <c r="BD96" s="78">
        <f>'Chla - Technologie chlazení'!F37</f>
        <v>0</v>
      </c>
      <c r="BT96" s="79" t="s">
        <v>81</v>
      </c>
      <c r="BV96" s="79" t="s">
        <v>75</v>
      </c>
      <c r="BW96" s="79" t="s">
        <v>86</v>
      </c>
      <c r="BX96" s="79" t="s">
        <v>5</v>
      </c>
      <c r="CL96" s="79" t="s">
        <v>1</v>
      </c>
      <c r="CM96" s="79" t="s">
        <v>83</v>
      </c>
    </row>
    <row r="97" spans="1:91" s="6" customFormat="1" ht="24.75" customHeight="1">
      <c r="A97" s="70" t="s">
        <v>77</v>
      </c>
      <c r="B97" s="71"/>
      <c r="C97" s="72"/>
      <c r="D97" s="181" t="s">
        <v>87</v>
      </c>
      <c r="E97" s="181"/>
      <c r="F97" s="181"/>
      <c r="G97" s="181"/>
      <c r="H97" s="181"/>
      <c r="I97" s="73"/>
      <c r="J97" s="181" t="s">
        <v>864</v>
      </c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1"/>
      <c r="AD97" s="181"/>
      <c r="AE97" s="181"/>
      <c r="AF97" s="181"/>
      <c r="AG97" s="179">
        <f>'Ost - Vybavení stadionu '!J30</f>
        <v>0</v>
      </c>
      <c r="AH97" s="180"/>
      <c r="AI97" s="180"/>
      <c r="AJ97" s="180"/>
      <c r="AK97" s="180"/>
      <c r="AL97" s="180"/>
      <c r="AM97" s="180"/>
      <c r="AN97" s="179">
        <f>SUM(AG97,AT97)</f>
        <v>0</v>
      </c>
      <c r="AO97" s="180"/>
      <c r="AP97" s="180"/>
      <c r="AQ97" s="74" t="s">
        <v>80</v>
      </c>
      <c r="AR97" s="71"/>
      <c r="AS97" s="75">
        <v>0</v>
      </c>
      <c r="AT97" s="76">
        <f>ROUND(SUM(AV97:AW97),2)</f>
        <v>0</v>
      </c>
      <c r="AU97" s="77">
        <f>'Ost - Vybavení stadionu '!P117</f>
        <v>0</v>
      </c>
      <c r="AV97" s="76">
        <f>'Ost - Vybavení stadionu '!J33</f>
        <v>0</v>
      </c>
      <c r="AW97" s="76">
        <f>'Ost - Vybavení stadionu '!J34</f>
        <v>0</v>
      </c>
      <c r="AX97" s="76">
        <f>'Ost - Vybavení stadionu '!J35</f>
        <v>0</v>
      </c>
      <c r="AY97" s="76">
        <f>'Ost - Vybavení stadionu '!J36</f>
        <v>0</v>
      </c>
      <c r="AZ97" s="76">
        <f>'Ost - Vybavení stadionu '!F33</f>
        <v>0</v>
      </c>
      <c r="BA97" s="76">
        <f>'Ost - Vybavení stadionu '!F34</f>
        <v>0</v>
      </c>
      <c r="BB97" s="76">
        <f>'Ost - Vybavení stadionu '!F35</f>
        <v>0</v>
      </c>
      <c r="BC97" s="76">
        <f>'Ost - Vybavení stadionu '!F36</f>
        <v>0</v>
      </c>
      <c r="BD97" s="78">
        <f>'Ost - Vybavení stadionu '!F37</f>
        <v>0</v>
      </c>
      <c r="BT97" s="79" t="s">
        <v>81</v>
      </c>
      <c r="BV97" s="79" t="s">
        <v>75</v>
      </c>
      <c r="BW97" s="79" t="s">
        <v>88</v>
      </c>
      <c r="BX97" s="79" t="s">
        <v>5</v>
      </c>
      <c r="CL97" s="79" t="s">
        <v>1</v>
      </c>
      <c r="CM97" s="79" t="s">
        <v>83</v>
      </c>
    </row>
    <row r="98" spans="1:91" s="6" customFormat="1" ht="16.5" customHeight="1">
      <c r="A98" s="70" t="s">
        <v>77</v>
      </c>
      <c r="B98" s="71"/>
      <c r="C98" s="72"/>
      <c r="D98" s="181" t="s">
        <v>89</v>
      </c>
      <c r="E98" s="181"/>
      <c r="F98" s="181"/>
      <c r="G98" s="181"/>
      <c r="H98" s="181"/>
      <c r="I98" s="73"/>
      <c r="J98" s="181" t="s">
        <v>90</v>
      </c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79">
        <f>'VRN - Vedlejší rozpočtové...'!J30</f>
        <v>0</v>
      </c>
      <c r="AH98" s="180"/>
      <c r="AI98" s="180"/>
      <c r="AJ98" s="180"/>
      <c r="AK98" s="180"/>
      <c r="AL98" s="180"/>
      <c r="AM98" s="180"/>
      <c r="AN98" s="179">
        <f>SUM(AG98,AT98)</f>
        <v>0</v>
      </c>
      <c r="AO98" s="180"/>
      <c r="AP98" s="180"/>
      <c r="AQ98" s="74" t="s">
        <v>80</v>
      </c>
      <c r="AR98" s="71"/>
      <c r="AS98" s="80">
        <v>0</v>
      </c>
      <c r="AT98" s="81">
        <f>ROUND(SUM(AV98:AW98),2)</f>
        <v>0</v>
      </c>
      <c r="AU98" s="82">
        <f>'VRN - Vedlejší rozpočtové...'!P120</f>
        <v>0</v>
      </c>
      <c r="AV98" s="81">
        <f>'VRN - Vedlejší rozpočtové...'!J33</f>
        <v>0</v>
      </c>
      <c r="AW98" s="81">
        <f>'VRN - Vedlejší rozpočtové...'!J34</f>
        <v>0</v>
      </c>
      <c r="AX98" s="81">
        <f>'VRN - Vedlejší rozpočtové...'!J35</f>
        <v>0</v>
      </c>
      <c r="AY98" s="81">
        <f>'VRN - Vedlejší rozpočtové...'!J36</f>
        <v>0</v>
      </c>
      <c r="AZ98" s="81">
        <f>'VRN - Vedlejší rozpočtové...'!F33</f>
        <v>0</v>
      </c>
      <c r="BA98" s="81">
        <f>'VRN - Vedlejší rozpočtové...'!F34</f>
        <v>0</v>
      </c>
      <c r="BB98" s="81">
        <f>'VRN - Vedlejší rozpočtové...'!F35</f>
        <v>0</v>
      </c>
      <c r="BC98" s="81">
        <f>'VRN - Vedlejší rozpočtové...'!F36</f>
        <v>0</v>
      </c>
      <c r="BD98" s="83">
        <f>'VRN - Vedlejší rozpočtové...'!F37</f>
        <v>0</v>
      </c>
      <c r="BT98" s="79" t="s">
        <v>81</v>
      </c>
      <c r="BV98" s="79" t="s">
        <v>75</v>
      </c>
      <c r="BW98" s="79" t="s">
        <v>91</v>
      </c>
      <c r="BX98" s="79" t="s">
        <v>5</v>
      </c>
      <c r="CL98" s="79" t="s">
        <v>1</v>
      </c>
      <c r="CM98" s="79" t="s">
        <v>83</v>
      </c>
    </row>
    <row r="99" spans="1:91" s="1" customFormat="1" ht="30" customHeight="1">
      <c r="B99" s="28"/>
      <c r="AR99" s="28"/>
    </row>
    <row r="100" spans="1:91" s="1" customFormat="1" ht="6.95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28"/>
    </row>
  </sheetData>
  <sheetProtection algorithmName="SHA-512" hashValue="s8akr+9gXr/Ph3Dj9sTPMPOY/o0F10KuCVcfDgb5YUMi+9k6CbshwtTYhVPHUp+xVdHsqIrhNOWeliGBMtOPhA==" saltValue="Dby6l4K8oH+U8CPxRg+4lQ==" spinCount="100000" sheet="1" objects="1" scenarios="1" formatColumns="0" formatRows="0"/>
  <mergeCells count="54"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D98:H98"/>
    <mergeCell ref="J98:AF98"/>
    <mergeCell ref="AG94:AM94"/>
    <mergeCell ref="AN94:AP94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K30:AO30"/>
    <mergeCell ref="L30:P30"/>
    <mergeCell ref="W30:AE30"/>
    <mergeCell ref="L31:P31"/>
    <mergeCell ref="AN98:AP98"/>
    <mergeCell ref="AG98:AM98"/>
    <mergeCell ref="L85:AO85"/>
    <mergeCell ref="AM87:AN87"/>
    <mergeCell ref="AM89:AP89"/>
    <mergeCell ref="AK26:AO26"/>
    <mergeCell ref="L28:P28"/>
    <mergeCell ref="W28:AE28"/>
    <mergeCell ref="AK28:AO28"/>
    <mergeCell ref="W29:AE29"/>
    <mergeCell ref="L29:P29"/>
    <mergeCell ref="AK29:AO29"/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</mergeCells>
  <hyperlinks>
    <hyperlink ref="A95" location="'D.1.1 - ASŘ'!C2" display="/" xr:uid="{00000000-0004-0000-0000-000000000000}"/>
    <hyperlink ref="A96" location="'Chla - Technologie chlazení'!C2" display="/" xr:uid="{00000000-0004-0000-0000-000001000000}"/>
    <hyperlink ref="A97" location="'Ost - Vybavení stadionu -...'!C2" display="/" xr:uid="{00000000-0004-0000-0000-000002000000}"/>
    <hyperlink ref="A98" location="'VRN - Vedlejší rozpočtové...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68"/>
  <sheetViews>
    <sheetView showGridLines="0" topLeftCell="A86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82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83</v>
      </c>
    </row>
    <row r="4" spans="2:46" ht="24.95" customHeight="1">
      <c r="B4" s="16"/>
      <c r="D4" s="17" t="s">
        <v>92</v>
      </c>
      <c r="L4" s="16"/>
      <c r="M4" s="84" t="s">
        <v>10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16</v>
      </c>
      <c r="L6" s="16"/>
    </row>
    <row r="7" spans="2:46" ht="16.5" customHeight="1">
      <c r="B7" s="16"/>
      <c r="E7" s="199" t="str">
        <f>'Rekapitulace stavby'!K6</f>
        <v>Zimní stadion Tábor - nová ledová plocha</v>
      </c>
      <c r="F7" s="200"/>
      <c r="G7" s="200"/>
      <c r="H7" s="200"/>
      <c r="L7" s="16"/>
    </row>
    <row r="8" spans="2:46" s="1" customFormat="1" ht="12" customHeight="1">
      <c r="B8" s="28"/>
      <c r="D8" s="23" t="s">
        <v>93</v>
      </c>
      <c r="L8" s="28"/>
    </row>
    <row r="9" spans="2:46" s="1" customFormat="1" ht="16.5" customHeight="1">
      <c r="B9" s="28"/>
      <c r="E9" s="189" t="s">
        <v>94</v>
      </c>
      <c r="F9" s="198"/>
      <c r="G9" s="198"/>
      <c r="H9" s="198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18</v>
      </c>
      <c r="F11" s="21" t="s">
        <v>1</v>
      </c>
      <c r="I11" s="23" t="s">
        <v>19</v>
      </c>
      <c r="J11" s="21" t="s">
        <v>1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23" t="s">
        <v>22</v>
      </c>
      <c r="J12" s="48" t="str">
        <f>'Rekapitulace stavby'!AN8</f>
        <v>12. 2. 2024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24</v>
      </c>
      <c r="I14" s="23" t="s">
        <v>25</v>
      </c>
      <c r="J14" s="21" t="str">
        <f>IF('Rekapitulace stavby'!AN10="","",'Rekapitulace stavby'!AN10)</f>
        <v/>
      </c>
      <c r="L14" s="28"/>
    </row>
    <row r="15" spans="2:46" s="1" customFormat="1" ht="18" customHeight="1">
      <c r="B15" s="28"/>
      <c r="E15" s="21" t="str">
        <f>IF('Rekapitulace stavby'!E11="","",'Rekapitulace stavby'!E11)</f>
        <v xml:space="preserve"> </v>
      </c>
      <c r="I15" s="23" t="s">
        <v>26</v>
      </c>
      <c r="J15" s="21" t="str">
        <f>IF('Rekapitulace stavby'!AN11="","",'Rekapitulace stavby'!AN11)</f>
        <v/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25</v>
      </c>
      <c r="J17" s="24" t="str">
        <f>'Rekapitulace stavby'!AN13</f>
        <v>Vyplň údaj</v>
      </c>
      <c r="L17" s="28"/>
    </row>
    <row r="18" spans="2:12" s="1" customFormat="1" ht="18" customHeight="1">
      <c r="B18" s="28"/>
      <c r="E18" s="201" t="str">
        <f>'Rekapitulace stavby'!E14</f>
        <v>Vyplň údaj</v>
      </c>
      <c r="F18" s="171"/>
      <c r="G18" s="171"/>
      <c r="H18" s="171"/>
      <c r="I18" s="23" t="s">
        <v>26</v>
      </c>
      <c r="J18" s="24" t="str">
        <f>'Rekapitulace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25</v>
      </c>
      <c r="J20" s="21" t="str">
        <f>IF('Rekapitulace stavby'!AN16="","",'Rekapitulace stavby'!AN16)</f>
        <v/>
      </c>
      <c r="L20" s="28"/>
    </row>
    <row r="21" spans="2:12" s="1" customFormat="1" ht="18" customHeight="1">
      <c r="B21" s="28"/>
      <c r="E21" s="21" t="str">
        <f>IF('Rekapitulace stavby'!E17="","",'Rekapitulace stavby'!E17)</f>
        <v xml:space="preserve"> </v>
      </c>
      <c r="I21" s="23" t="s">
        <v>26</v>
      </c>
      <c r="J21" s="21" t="str">
        <f>IF('Rekapitulace stavby'!AN17="","",'Rekapitulace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25</v>
      </c>
      <c r="J23" s="21" t="str">
        <f>IF('Rekapitulace stavby'!AN19="","",'Rekapitulace stavby'!AN19)</f>
        <v/>
      </c>
      <c r="L23" s="28"/>
    </row>
    <row r="24" spans="2:12" s="1" customFormat="1" ht="18" customHeight="1">
      <c r="B24" s="28"/>
      <c r="E24" s="21" t="str">
        <f>IF('Rekapitulace stavby'!E20="","",'Rekapitulace stavby'!E20)</f>
        <v xml:space="preserve"> </v>
      </c>
      <c r="I24" s="23" t="s">
        <v>26</v>
      </c>
      <c r="J24" s="21" t="str">
        <f>IF('Rekapitulace stavby'!AN20="","",'Rekapitulace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85"/>
      <c r="E27" s="175" t="s">
        <v>1</v>
      </c>
      <c r="F27" s="175"/>
      <c r="G27" s="175"/>
      <c r="H27" s="175"/>
      <c r="L27" s="85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33</v>
      </c>
      <c r="J30" s="62">
        <f>ROUND(J136,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>
      <c r="B33" s="28"/>
      <c r="D33" s="51" t="s">
        <v>37</v>
      </c>
      <c r="E33" s="23" t="s">
        <v>38</v>
      </c>
      <c r="F33" s="87">
        <f>ROUND((SUM(BE136:BE367)),  2)</f>
        <v>0</v>
      </c>
      <c r="I33" s="88">
        <v>0.21</v>
      </c>
      <c r="J33" s="87">
        <f>ROUND(((SUM(BE136:BE367))*I33),  2)</f>
        <v>0</v>
      </c>
      <c r="L33" s="28"/>
    </row>
    <row r="34" spans="2:12" s="1" customFormat="1" ht="14.45" customHeight="1">
      <c r="B34" s="28"/>
      <c r="E34" s="23" t="s">
        <v>39</v>
      </c>
      <c r="F34" s="87">
        <f>ROUND((SUM(BF136:BF367)),  2)</f>
        <v>0</v>
      </c>
      <c r="I34" s="88">
        <v>0.12</v>
      </c>
      <c r="J34" s="87">
        <f>ROUND(((SUM(BF136:BF367))*I34),  2)</f>
        <v>0</v>
      </c>
      <c r="L34" s="28"/>
    </row>
    <row r="35" spans="2:12" s="1" customFormat="1" ht="14.45" hidden="1" customHeight="1">
      <c r="B35" s="28"/>
      <c r="E35" s="23" t="s">
        <v>40</v>
      </c>
      <c r="F35" s="87">
        <f>ROUND((SUM(BG136:BG367)),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3" t="s">
        <v>41</v>
      </c>
      <c r="F36" s="87">
        <f>ROUND((SUM(BH136:BH367)),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3" t="s">
        <v>42</v>
      </c>
      <c r="F37" s="87">
        <f>ROUND((SUM(BI136:BI367)),  2)</f>
        <v>0</v>
      </c>
      <c r="I37" s="88">
        <v>0</v>
      </c>
      <c r="J37" s="87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>
      <c r="B82" s="28"/>
      <c r="C82" s="17" t="s">
        <v>95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16</v>
      </c>
      <c r="L84" s="28"/>
    </row>
    <row r="85" spans="2:47" s="1" customFormat="1" ht="16.5" customHeight="1">
      <c r="B85" s="28"/>
      <c r="E85" s="199" t="str">
        <f>E7</f>
        <v>Zimní stadion Tábor - nová ledová plocha</v>
      </c>
      <c r="F85" s="200"/>
      <c r="G85" s="200"/>
      <c r="H85" s="200"/>
      <c r="L85" s="28"/>
    </row>
    <row r="86" spans="2:47" s="1" customFormat="1" ht="12" customHeight="1">
      <c r="B86" s="28"/>
      <c r="C86" s="23" t="s">
        <v>93</v>
      </c>
      <c r="L86" s="28"/>
    </row>
    <row r="87" spans="2:47" s="1" customFormat="1" ht="16.5" customHeight="1">
      <c r="B87" s="28"/>
      <c r="E87" s="189" t="str">
        <f>E9</f>
        <v>D.1.1 - ASŘ</v>
      </c>
      <c r="F87" s="198"/>
      <c r="G87" s="198"/>
      <c r="H87" s="198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20</v>
      </c>
      <c r="F89" s="21" t="str">
        <f>F12</f>
        <v xml:space="preserve"> </v>
      </c>
      <c r="I89" s="23" t="s">
        <v>22</v>
      </c>
      <c r="J89" s="48" t="str">
        <f>IF(J12="","",J12)</f>
        <v>12. 2. 2024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24</v>
      </c>
      <c r="F91" s="21" t="str">
        <f>E15</f>
        <v xml:space="preserve"> 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96</v>
      </c>
      <c r="D94" s="89"/>
      <c r="E94" s="89"/>
      <c r="F94" s="89"/>
      <c r="G94" s="89"/>
      <c r="H94" s="89"/>
      <c r="I94" s="89"/>
      <c r="J94" s="98" t="s">
        <v>97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99" t="s">
        <v>98</v>
      </c>
      <c r="J96" s="62">
        <f>J136</f>
        <v>0</v>
      </c>
      <c r="L96" s="28"/>
      <c r="AU96" s="13" t="s">
        <v>99</v>
      </c>
    </row>
    <row r="97" spans="2:12" s="8" customFormat="1" ht="24.95" customHeight="1">
      <c r="B97" s="100"/>
      <c r="D97" s="101" t="s">
        <v>100</v>
      </c>
      <c r="E97" s="102"/>
      <c r="F97" s="102"/>
      <c r="G97" s="102"/>
      <c r="H97" s="102"/>
      <c r="I97" s="102"/>
      <c r="J97" s="103">
        <f>J137</f>
        <v>0</v>
      </c>
      <c r="L97" s="100"/>
    </row>
    <row r="98" spans="2:12" s="9" customFormat="1" ht="19.899999999999999" customHeight="1">
      <c r="B98" s="104"/>
      <c r="D98" s="105" t="s">
        <v>101</v>
      </c>
      <c r="E98" s="106"/>
      <c r="F98" s="106"/>
      <c r="G98" s="106"/>
      <c r="H98" s="106"/>
      <c r="I98" s="106"/>
      <c r="J98" s="107">
        <f>J138</f>
        <v>0</v>
      </c>
      <c r="L98" s="104"/>
    </row>
    <row r="99" spans="2:12" s="9" customFormat="1" ht="19.899999999999999" customHeight="1">
      <c r="B99" s="104"/>
      <c r="D99" s="105" t="s">
        <v>102</v>
      </c>
      <c r="E99" s="106"/>
      <c r="F99" s="106"/>
      <c r="G99" s="106"/>
      <c r="H99" s="106"/>
      <c r="I99" s="106"/>
      <c r="J99" s="107">
        <f>J144</f>
        <v>0</v>
      </c>
      <c r="L99" s="104"/>
    </row>
    <row r="100" spans="2:12" s="9" customFormat="1" ht="19.899999999999999" customHeight="1">
      <c r="B100" s="104"/>
      <c r="D100" s="105" t="s">
        <v>103</v>
      </c>
      <c r="E100" s="106"/>
      <c r="F100" s="106"/>
      <c r="G100" s="106"/>
      <c r="H100" s="106"/>
      <c r="I100" s="106"/>
      <c r="J100" s="107">
        <f>J157</f>
        <v>0</v>
      </c>
      <c r="L100" s="104"/>
    </row>
    <row r="101" spans="2:12" s="9" customFormat="1" ht="19.899999999999999" customHeight="1">
      <c r="B101" s="104"/>
      <c r="D101" s="105" t="s">
        <v>104</v>
      </c>
      <c r="E101" s="106"/>
      <c r="F101" s="106"/>
      <c r="G101" s="106"/>
      <c r="H101" s="106"/>
      <c r="I101" s="106"/>
      <c r="J101" s="107">
        <f>J165</f>
        <v>0</v>
      </c>
      <c r="L101" s="104"/>
    </row>
    <row r="102" spans="2:12" s="9" customFormat="1" ht="19.899999999999999" customHeight="1">
      <c r="B102" s="104"/>
      <c r="D102" s="105" t="s">
        <v>105</v>
      </c>
      <c r="E102" s="106"/>
      <c r="F102" s="106"/>
      <c r="G102" s="106"/>
      <c r="H102" s="106"/>
      <c r="I102" s="106"/>
      <c r="J102" s="107">
        <f>J175</f>
        <v>0</v>
      </c>
      <c r="L102" s="104"/>
    </row>
    <row r="103" spans="2:12" s="9" customFormat="1" ht="19.899999999999999" customHeight="1">
      <c r="B103" s="104"/>
      <c r="D103" s="105" t="s">
        <v>106</v>
      </c>
      <c r="E103" s="106"/>
      <c r="F103" s="106"/>
      <c r="G103" s="106"/>
      <c r="H103" s="106"/>
      <c r="I103" s="106"/>
      <c r="J103" s="107">
        <f>J193</f>
        <v>0</v>
      </c>
      <c r="L103" s="104"/>
    </row>
    <row r="104" spans="2:12" s="9" customFormat="1" ht="19.899999999999999" customHeight="1">
      <c r="B104" s="104"/>
      <c r="D104" s="105" t="s">
        <v>107</v>
      </c>
      <c r="E104" s="106"/>
      <c r="F104" s="106"/>
      <c r="G104" s="106"/>
      <c r="H104" s="106"/>
      <c r="I104" s="106"/>
      <c r="J104" s="107">
        <f>J212</f>
        <v>0</v>
      </c>
      <c r="L104" s="104"/>
    </row>
    <row r="105" spans="2:12" s="9" customFormat="1" ht="19.899999999999999" customHeight="1">
      <c r="B105" s="104"/>
      <c r="D105" s="105" t="s">
        <v>108</v>
      </c>
      <c r="E105" s="106"/>
      <c r="F105" s="106"/>
      <c r="G105" s="106"/>
      <c r="H105" s="106"/>
      <c r="I105" s="106"/>
      <c r="J105" s="107">
        <f>J275</f>
        <v>0</v>
      </c>
      <c r="L105" s="104"/>
    </row>
    <row r="106" spans="2:12" s="9" customFormat="1" ht="19.899999999999999" customHeight="1">
      <c r="B106" s="104"/>
      <c r="D106" s="105" t="s">
        <v>109</v>
      </c>
      <c r="E106" s="106"/>
      <c r="F106" s="106"/>
      <c r="G106" s="106"/>
      <c r="H106" s="106"/>
      <c r="I106" s="106"/>
      <c r="J106" s="107">
        <f>J284</f>
        <v>0</v>
      </c>
      <c r="L106" s="104"/>
    </row>
    <row r="107" spans="2:12" s="8" customFormat="1" ht="24.95" customHeight="1">
      <c r="B107" s="100"/>
      <c r="D107" s="101" t="s">
        <v>110</v>
      </c>
      <c r="E107" s="102"/>
      <c r="F107" s="102"/>
      <c r="G107" s="102"/>
      <c r="H107" s="102"/>
      <c r="I107" s="102"/>
      <c r="J107" s="103">
        <f>J287</f>
        <v>0</v>
      </c>
      <c r="L107" s="100"/>
    </row>
    <row r="108" spans="2:12" s="9" customFormat="1" ht="19.899999999999999" customHeight="1">
      <c r="B108" s="104"/>
      <c r="D108" s="105" t="s">
        <v>111</v>
      </c>
      <c r="E108" s="106"/>
      <c r="F108" s="106"/>
      <c r="G108" s="106"/>
      <c r="H108" s="106"/>
      <c r="I108" s="106"/>
      <c r="J108" s="107">
        <f>J288</f>
        <v>0</v>
      </c>
      <c r="L108" s="104"/>
    </row>
    <row r="109" spans="2:12" s="9" customFormat="1" ht="19.899999999999999" customHeight="1">
      <c r="B109" s="104"/>
      <c r="D109" s="105" t="s">
        <v>112</v>
      </c>
      <c r="E109" s="106"/>
      <c r="F109" s="106"/>
      <c r="G109" s="106"/>
      <c r="H109" s="106"/>
      <c r="I109" s="106"/>
      <c r="J109" s="107">
        <f>J301</f>
        <v>0</v>
      </c>
      <c r="L109" s="104"/>
    </row>
    <row r="110" spans="2:12" s="9" customFormat="1" ht="19.899999999999999" customHeight="1">
      <c r="B110" s="104"/>
      <c r="D110" s="105" t="s">
        <v>113</v>
      </c>
      <c r="E110" s="106"/>
      <c r="F110" s="106"/>
      <c r="G110" s="106"/>
      <c r="H110" s="106"/>
      <c r="I110" s="106"/>
      <c r="J110" s="107">
        <f>J313</f>
        <v>0</v>
      </c>
      <c r="L110" s="104"/>
    </row>
    <row r="111" spans="2:12" s="9" customFormat="1" ht="19.899999999999999" customHeight="1">
      <c r="B111" s="104"/>
      <c r="D111" s="105" t="s">
        <v>114</v>
      </c>
      <c r="E111" s="106"/>
      <c r="F111" s="106"/>
      <c r="G111" s="106"/>
      <c r="H111" s="106"/>
      <c r="I111" s="106"/>
      <c r="J111" s="107">
        <f>J318</f>
        <v>0</v>
      </c>
      <c r="L111" s="104"/>
    </row>
    <row r="112" spans="2:12" s="9" customFormat="1" ht="19.899999999999999" customHeight="1">
      <c r="B112" s="104"/>
      <c r="D112" s="105" t="s">
        <v>115</v>
      </c>
      <c r="E112" s="106"/>
      <c r="F112" s="106"/>
      <c r="G112" s="106"/>
      <c r="H112" s="106"/>
      <c r="I112" s="106"/>
      <c r="J112" s="107">
        <f>J323</f>
        <v>0</v>
      </c>
      <c r="L112" s="104"/>
    </row>
    <row r="113" spans="2:12" s="9" customFormat="1" ht="19.899999999999999" customHeight="1">
      <c r="B113" s="104"/>
      <c r="D113" s="105" t="s">
        <v>116</v>
      </c>
      <c r="E113" s="106"/>
      <c r="F113" s="106"/>
      <c r="G113" s="106"/>
      <c r="H113" s="106"/>
      <c r="I113" s="106"/>
      <c r="J113" s="107">
        <f>J342</f>
        <v>0</v>
      </c>
      <c r="L113" s="104"/>
    </row>
    <row r="114" spans="2:12" s="9" customFormat="1" ht="19.899999999999999" customHeight="1">
      <c r="B114" s="104"/>
      <c r="D114" s="105" t="s">
        <v>117</v>
      </c>
      <c r="E114" s="106"/>
      <c r="F114" s="106"/>
      <c r="G114" s="106"/>
      <c r="H114" s="106"/>
      <c r="I114" s="106"/>
      <c r="J114" s="107">
        <f>J355</f>
        <v>0</v>
      </c>
      <c r="L114" s="104"/>
    </row>
    <row r="115" spans="2:12" s="8" customFormat="1" ht="24.95" customHeight="1">
      <c r="B115" s="100"/>
      <c r="D115" s="101" t="s">
        <v>118</v>
      </c>
      <c r="E115" s="102"/>
      <c r="F115" s="102"/>
      <c r="G115" s="102"/>
      <c r="H115" s="102"/>
      <c r="I115" s="102"/>
      <c r="J115" s="103">
        <f>J362</f>
        <v>0</v>
      </c>
      <c r="L115" s="100"/>
    </row>
    <row r="116" spans="2:12" s="9" customFormat="1" ht="19.899999999999999" customHeight="1">
      <c r="B116" s="104"/>
      <c r="D116" s="105" t="s">
        <v>119</v>
      </c>
      <c r="E116" s="106"/>
      <c r="F116" s="106"/>
      <c r="G116" s="106"/>
      <c r="H116" s="106"/>
      <c r="I116" s="106"/>
      <c r="J116" s="107">
        <f>J363</f>
        <v>0</v>
      </c>
      <c r="L116" s="104"/>
    </row>
    <row r="117" spans="2:12" s="1" customFormat="1" ht="21.75" customHeight="1">
      <c r="B117" s="28"/>
      <c r="L117" s="28"/>
    </row>
    <row r="118" spans="2:12" s="1" customFormat="1" ht="6.95" customHeight="1"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28"/>
    </row>
    <row r="122" spans="2:12" s="1" customFormat="1" ht="6.95" customHeight="1">
      <c r="B122" s="42"/>
      <c r="C122" s="43"/>
      <c r="D122" s="43"/>
      <c r="E122" s="43"/>
      <c r="F122" s="43"/>
      <c r="G122" s="43"/>
      <c r="H122" s="43"/>
      <c r="I122" s="43"/>
      <c r="J122" s="43"/>
      <c r="K122" s="43"/>
      <c r="L122" s="28"/>
    </row>
    <row r="123" spans="2:12" s="1" customFormat="1" ht="24.95" customHeight="1">
      <c r="B123" s="28"/>
      <c r="C123" s="17" t="s">
        <v>120</v>
      </c>
      <c r="L123" s="28"/>
    </row>
    <row r="124" spans="2:12" s="1" customFormat="1" ht="6.95" customHeight="1">
      <c r="B124" s="28"/>
      <c r="L124" s="28"/>
    </row>
    <row r="125" spans="2:12" s="1" customFormat="1" ht="12" customHeight="1">
      <c r="B125" s="28"/>
      <c r="C125" s="23" t="s">
        <v>16</v>
      </c>
      <c r="L125" s="28"/>
    </row>
    <row r="126" spans="2:12" s="1" customFormat="1" ht="16.5" customHeight="1">
      <c r="B126" s="28"/>
      <c r="E126" s="199" t="str">
        <f>E7</f>
        <v>Zimní stadion Tábor - nová ledová plocha</v>
      </c>
      <c r="F126" s="200"/>
      <c r="G126" s="200"/>
      <c r="H126" s="200"/>
      <c r="L126" s="28"/>
    </row>
    <row r="127" spans="2:12" s="1" customFormat="1" ht="12" customHeight="1">
      <c r="B127" s="28"/>
      <c r="C127" s="23" t="s">
        <v>93</v>
      </c>
      <c r="L127" s="28"/>
    </row>
    <row r="128" spans="2:12" s="1" customFormat="1" ht="16.5" customHeight="1">
      <c r="B128" s="28"/>
      <c r="E128" s="189" t="str">
        <f>E9</f>
        <v>D.1.1 - ASŘ</v>
      </c>
      <c r="F128" s="198"/>
      <c r="G128" s="198"/>
      <c r="H128" s="198"/>
      <c r="L128" s="28"/>
    </row>
    <row r="129" spans="2:65" s="1" customFormat="1" ht="6.95" customHeight="1">
      <c r="B129" s="28"/>
      <c r="L129" s="28"/>
    </row>
    <row r="130" spans="2:65" s="1" customFormat="1" ht="12" customHeight="1">
      <c r="B130" s="28"/>
      <c r="C130" s="23" t="s">
        <v>20</v>
      </c>
      <c r="F130" s="21" t="str">
        <f>F12</f>
        <v xml:space="preserve"> </v>
      </c>
      <c r="I130" s="23" t="s">
        <v>22</v>
      </c>
      <c r="J130" s="48" t="str">
        <f>IF(J12="","",J12)</f>
        <v>12. 2. 2024</v>
      </c>
      <c r="L130" s="28"/>
    </row>
    <row r="131" spans="2:65" s="1" customFormat="1" ht="6.95" customHeight="1">
      <c r="B131" s="28"/>
      <c r="L131" s="28"/>
    </row>
    <row r="132" spans="2:65" s="1" customFormat="1" ht="15.2" customHeight="1">
      <c r="B132" s="28"/>
      <c r="C132" s="23" t="s">
        <v>24</v>
      </c>
      <c r="F132" s="21" t="str">
        <f>E15</f>
        <v xml:space="preserve"> </v>
      </c>
      <c r="I132" s="23" t="s">
        <v>29</v>
      </c>
      <c r="J132" s="26" t="str">
        <f>E21</f>
        <v xml:space="preserve"> </v>
      </c>
      <c r="L132" s="28"/>
    </row>
    <row r="133" spans="2:65" s="1" customFormat="1" ht="15.2" customHeight="1">
      <c r="B133" s="28"/>
      <c r="C133" s="23" t="s">
        <v>27</v>
      </c>
      <c r="F133" s="21" t="str">
        <f>IF(E18="","",E18)</f>
        <v>Vyplň údaj</v>
      </c>
      <c r="I133" s="23" t="s">
        <v>31</v>
      </c>
      <c r="J133" s="26" t="str">
        <f>E24</f>
        <v xml:space="preserve"> </v>
      </c>
      <c r="L133" s="28"/>
    </row>
    <row r="134" spans="2:65" s="1" customFormat="1" ht="10.35" customHeight="1">
      <c r="B134" s="28"/>
      <c r="L134" s="28"/>
    </row>
    <row r="135" spans="2:65" s="10" customFormat="1" ht="29.25" customHeight="1">
      <c r="B135" s="108"/>
      <c r="C135" s="109" t="s">
        <v>121</v>
      </c>
      <c r="D135" s="110" t="s">
        <v>58</v>
      </c>
      <c r="E135" s="110" t="s">
        <v>54</v>
      </c>
      <c r="F135" s="110" t="s">
        <v>55</v>
      </c>
      <c r="G135" s="110" t="s">
        <v>122</v>
      </c>
      <c r="H135" s="110" t="s">
        <v>123</v>
      </c>
      <c r="I135" s="110" t="s">
        <v>124</v>
      </c>
      <c r="J135" s="110" t="s">
        <v>97</v>
      </c>
      <c r="K135" s="111" t="s">
        <v>125</v>
      </c>
      <c r="L135" s="108"/>
      <c r="M135" s="55" t="s">
        <v>1</v>
      </c>
      <c r="N135" s="56" t="s">
        <v>37</v>
      </c>
      <c r="O135" s="56" t="s">
        <v>126</v>
      </c>
      <c r="P135" s="56" t="s">
        <v>127</v>
      </c>
      <c r="Q135" s="56" t="s">
        <v>128</v>
      </c>
      <c r="R135" s="56" t="s">
        <v>129</v>
      </c>
      <c r="S135" s="56" t="s">
        <v>130</v>
      </c>
      <c r="T135" s="57" t="s">
        <v>131</v>
      </c>
    </row>
    <row r="136" spans="2:65" s="1" customFormat="1" ht="22.9" customHeight="1">
      <c r="B136" s="28"/>
      <c r="C136" s="60" t="s">
        <v>132</v>
      </c>
      <c r="J136" s="112">
        <f>BK136</f>
        <v>0</v>
      </c>
      <c r="L136" s="28"/>
      <c r="M136" s="58"/>
      <c r="N136" s="49"/>
      <c r="O136" s="49"/>
      <c r="P136" s="113">
        <f>P137+P287+P362</f>
        <v>0</v>
      </c>
      <c r="Q136" s="49"/>
      <c r="R136" s="113">
        <f>R137+R287+R362</f>
        <v>804.90280124000014</v>
      </c>
      <c r="S136" s="49"/>
      <c r="T136" s="114">
        <f>T137+T287+T362</f>
        <v>57.112779500000002</v>
      </c>
      <c r="AT136" s="13" t="s">
        <v>72</v>
      </c>
      <c r="AU136" s="13" t="s">
        <v>99</v>
      </c>
      <c r="BK136" s="115">
        <f>BK137+BK287+BK362</f>
        <v>0</v>
      </c>
    </row>
    <row r="137" spans="2:65" s="11" customFormat="1" ht="25.9" customHeight="1">
      <c r="B137" s="116"/>
      <c r="D137" s="117" t="s">
        <v>72</v>
      </c>
      <c r="E137" s="118" t="s">
        <v>133</v>
      </c>
      <c r="F137" s="118" t="s">
        <v>134</v>
      </c>
      <c r="I137" s="119"/>
      <c r="J137" s="120">
        <f>BK137</f>
        <v>0</v>
      </c>
      <c r="L137" s="116"/>
      <c r="M137" s="121"/>
      <c r="P137" s="122">
        <f>P138+P144+P157+P165+P175+P193+P212+P275+P284</f>
        <v>0</v>
      </c>
      <c r="R137" s="122">
        <f>R138+R144+R157+R165+R175+R193+R212+R275+R284</f>
        <v>799.49178284000016</v>
      </c>
      <c r="T137" s="123">
        <f>T138+T144+T157+T165+T175+T193+T212+T275+T284</f>
        <v>54.7286</v>
      </c>
      <c r="AR137" s="117" t="s">
        <v>81</v>
      </c>
      <c r="AT137" s="124" t="s">
        <v>72</v>
      </c>
      <c r="AU137" s="124" t="s">
        <v>73</v>
      </c>
      <c r="AY137" s="117" t="s">
        <v>135</v>
      </c>
      <c r="BK137" s="125">
        <f>BK138+BK144+BK157+BK165+BK175+BK193+BK212+BK275+BK284</f>
        <v>0</v>
      </c>
    </row>
    <row r="138" spans="2:65" s="11" customFormat="1" ht="22.9" customHeight="1">
      <c r="B138" s="116"/>
      <c r="D138" s="117" t="s">
        <v>72</v>
      </c>
      <c r="E138" s="126" t="s">
        <v>81</v>
      </c>
      <c r="F138" s="126" t="s">
        <v>136</v>
      </c>
      <c r="I138" s="119"/>
      <c r="J138" s="127">
        <f>BK138</f>
        <v>0</v>
      </c>
      <c r="L138" s="116"/>
      <c r="M138" s="121"/>
      <c r="P138" s="122">
        <f>SUM(P139:P143)</f>
        <v>0</v>
      </c>
      <c r="R138" s="122">
        <f>SUM(R139:R143)</f>
        <v>0</v>
      </c>
      <c r="T138" s="123">
        <f>SUM(T139:T143)</f>
        <v>4.5</v>
      </c>
      <c r="AR138" s="117" t="s">
        <v>81</v>
      </c>
      <c r="AT138" s="124" t="s">
        <v>72</v>
      </c>
      <c r="AU138" s="124" t="s">
        <v>81</v>
      </c>
      <c r="AY138" s="117" t="s">
        <v>135</v>
      </c>
      <c r="BK138" s="125">
        <f>SUM(BK139:BK143)</f>
        <v>0</v>
      </c>
    </row>
    <row r="139" spans="2:65" s="1" customFormat="1" ht="24.2" customHeight="1">
      <c r="B139" s="28"/>
      <c r="C139" s="128" t="s">
        <v>81</v>
      </c>
      <c r="D139" s="128" t="s">
        <v>137</v>
      </c>
      <c r="E139" s="129" t="s">
        <v>138</v>
      </c>
      <c r="F139" s="130" t="s">
        <v>139</v>
      </c>
      <c r="G139" s="131" t="s">
        <v>140</v>
      </c>
      <c r="H139" s="132">
        <v>22.5</v>
      </c>
      <c r="I139" s="133"/>
      <c r="J139" s="134">
        <f>ROUND(I139*H139,2)</f>
        <v>0</v>
      </c>
      <c r="K139" s="130" t="s">
        <v>141</v>
      </c>
      <c r="L139" s="28"/>
      <c r="M139" s="135" t="s">
        <v>1</v>
      </c>
      <c r="N139" s="136" t="s">
        <v>38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142</v>
      </c>
      <c r="AT139" s="139" t="s">
        <v>137</v>
      </c>
      <c r="AU139" s="139" t="s">
        <v>83</v>
      </c>
      <c r="AY139" s="13" t="s">
        <v>135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3" t="s">
        <v>81</v>
      </c>
      <c r="BK139" s="140">
        <f>ROUND(I139*H139,2)</f>
        <v>0</v>
      </c>
      <c r="BL139" s="13" t="s">
        <v>142</v>
      </c>
      <c r="BM139" s="139" t="s">
        <v>143</v>
      </c>
    </row>
    <row r="140" spans="2:65" s="1" customFormat="1" ht="39">
      <c r="B140" s="28"/>
      <c r="D140" s="141" t="s">
        <v>144</v>
      </c>
      <c r="F140" s="142" t="s">
        <v>145</v>
      </c>
      <c r="I140" s="143"/>
      <c r="L140" s="28"/>
      <c r="M140" s="144"/>
      <c r="T140" s="52"/>
      <c r="AT140" s="13" t="s">
        <v>144</v>
      </c>
      <c r="AU140" s="13" t="s">
        <v>83</v>
      </c>
    </row>
    <row r="141" spans="2:65" s="1" customFormat="1" ht="19.5">
      <c r="B141" s="28"/>
      <c r="D141" s="141" t="s">
        <v>146</v>
      </c>
      <c r="F141" s="145" t="s">
        <v>147</v>
      </c>
      <c r="I141" s="143"/>
      <c r="L141" s="28"/>
      <c r="M141" s="144"/>
      <c r="T141" s="52"/>
      <c r="AT141" s="13" t="s">
        <v>146</v>
      </c>
      <c r="AU141" s="13" t="s">
        <v>83</v>
      </c>
    </row>
    <row r="142" spans="2:65" s="1" customFormat="1" ht="24.2" customHeight="1">
      <c r="B142" s="28"/>
      <c r="C142" s="128" t="s">
        <v>83</v>
      </c>
      <c r="D142" s="128" t="s">
        <v>137</v>
      </c>
      <c r="E142" s="129" t="s">
        <v>148</v>
      </c>
      <c r="F142" s="130" t="s">
        <v>149</v>
      </c>
      <c r="G142" s="131" t="s">
        <v>140</v>
      </c>
      <c r="H142" s="132">
        <v>10</v>
      </c>
      <c r="I142" s="133"/>
      <c r="J142" s="134">
        <f>ROUND(I142*H142,2)</f>
        <v>0</v>
      </c>
      <c r="K142" s="130" t="s">
        <v>141</v>
      </c>
      <c r="L142" s="28"/>
      <c r="M142" s="135" t="s">
        <v>1</v>
      </c>
      <c r="N142" s="136" t="s">
        <v>38</v>
      </c>
      <c r="P142" s="137">
        <f>O142*H142</f>
        <v>0</v>
      </c>
      <c r="Q142" s="137">
        <v>0</v>
      </c>
      <c r="R142" s="137">
        <f>Q142*H142</f>
        <v>0</v>
      </c>
      <c r="S142" s="137">
        <v>0.45</v>
      </c>
      <c r="T142" s="138">
        <f>S142*H142</f>
        <v>4.5</v>
      </c>
      <c r="AR142" s="139" t="s">
        <v>142</v>
      </c>
      <c r="AT142" s="139" t="s">
        <v>137</v>
      </c>
      <c r="AU142" s="139" t="s">
        <v>83</v>
      </c>
      <c r="AY142" s="13" t="s">
        <v>135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3" t="s">
        <v>81</v>
      </c>
      <c r="BK142" s="140">
        <f>ROUND(I142*H142,2)</f>
        <v>0</v>
      </c>
      <c r="BL142" s="13" t="s">
        <v>142</v>
      </c>
      <c r="BM142" s="139" t="s">
        <v>150</v>
      </c>
    </row>
    <row r="143" spans="2:65" s="1" customFormat="1" ht="39">
      <c r="B143" s="28"/>
      <c r="D143" s="141" t="s">
        <v>144</v>
      </c>
      <c r="F143" s="142" t="s">
        <v>151</v>
      </c>
      <c r="I143" s="143"/>
      <c r="L143" s="28"/>
      <c r="M143" s="144"/>
      <c r="T143" s="52"/>
      <c r="AT143" s="13" t="s">
        <v>144</v>
      </c>
      <c r="AU143" s="13" t="s">
        <v>83</v>
      </c>
    </row>
    <row r="144" spans="2:65" s="11" customFormat="1" ht="22.9" customHeight="1">
      <c r="B144" s="116"/>
      <c r="D144" s="117" t="s">
        <v>72</v>
      </c>
      <c r="E144" s="126" t="s">
        <v>152</v>
      </c>
      <c r="F144" s="126" t="s">
        <v>153</v>
      </c>
      <c r="I144" s="119"/>
      <c r="J144" s="127">
        <f>BK144</f>
        <v>0</v>
      </c>
      <c r="L144" s="116"/>
      <c r="M144" s="121"/>
      <c r="P144" s="122">
        <f>SUM(P145:P156)</f>
        <v>0</v>
      </c>
      <c r="R144" s="122">
        <f>SUM(R145:R156)</f>
        <v>5.723209859999999</v>
      </c>
      <c r="T144" s="123">
        <f>SUM(T145:T156)</f>
        <v>0</v>
      </c>
      <c r="AR144" s="117" t="s">
        <v>81</v>
      </c>
      <c r="AT144" s="124" t="s">
        <v>72</v>
      </c>
      <c r="AU144" s="124" t="s">
        <v>81</v>
      </c>
      <c r="AY144" s="117" t="s">
        <v>135</v>
      </c>
      <c r="BK144" s="125">
        <f>SUM(BK145:BK156)</f>
        <v>0</v>
      </c>
    </row>
    <row r="145" spans="2:65" s="1" customFormat="1" ht="24.2" customHeight="1">
      <c r="B145" s="28"/>
      <c r="C145" s="128" t="s">
        <v>152</v>
      </c>
      <c r="D145" s="128" t="s">
        <v>137</v>
      </c>
      <c r="E145" s="129" t="s">
        <v>154</v>
      </c>
      <c r="F145" s="130" t="s">
        <v>155</v>
      </c>
      <c r="G145" s="131" t="s">
        <v>156</v>
      </c>
      <c r="H145" s="132">
        <v>2.4E-2</v>
      </c>
      <c r="I145" s="133"/>
      <c r="J145" s="134">
        <f>ROUND(I145*H145,2)</f>
        <v>0</v>
      </c>
      <c r="K145" s="130" t="s">
        <v>141</v>
      </c>
      <c r="L145" s="28"/>
      <c r="M145" s="135" t="s">
        <v>1</v>
      </c>
      <c r="N145" s="136" t="s">
        <v>38</v>
      </c>
      <c r="P145" s="137">
        <f>O145*H145</f>
        <v>0</v>
      </c>
      <c r="Q145" s="137">
        <v>1.7863599999999999</v>
      </c>
      <c r="R145" s="137">
        <f>Q145*H145</f>
        <v>4.2872639999999997E-2</v>
      </c>
      <c r="S145" s="137">
        <v>0</v>
      </c>
      <c r="T145" s="138">
        <f>S145*H145</f>
        <v>0</v>
      </c>
      <c r="AR145" s="139" t="s">
        <v>142</v>
      </c>
      <c r="AT145" s="139" t="s">
        <v>137</v>
      </c>
      <c r="AU145" s="139" t="s">
        <v>83</v>
      </c>
      <c r="AY145" s="13" t="s">
        <v>135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3" t="s">
        <v>81</v>
      </c>
      <c r="BK145" s="140">
        <f>ROUND(I145*H145,2)</f>
        <v>0</v>
      </c>
      <c r="BL145" s="13" t="s">
        <v>142</v>
      </c>
      <c r="BM145" s="139" t="s">
        <v>157</v>
      </c>
    </row>
    <row r="146" spans="2:65" s="1" customFormat="1" ht="19.5">
      <c r="B146" s="28"/>
      <c r="D146" s="141" t="s">
        <v>144</v>
      </c>
      <c r="F146" s="142" t="s">
        <v>158</v>
      </c>
      <c r="I146" s="143"/>
      <c r="L146" s="28"/>
      <c r="M146" s="144"/>
      <c r="T146" s="52"/>
      <c r="AT146" s="13" t="s">
        <v>144</v>
      </c>
      <c r="AU146" s="13" t="s">
        <v>83</v>
      </c>
    </row>
    <row r="147" spans="2:65" s="1" customFormat="1" ht="16.5" customHeight="1">
      <c r="B147" s="28"/>
      <c r="C147" s="128" t="s">
        <v>142</v>
      </c>
      <c r="D147" s="128" t="s">
        <v>137</v>
      </c>
      <c r="E147" s="129" t="s">
        <v>159</v>
      </c>
      <c r="F147" s="130" t="s">
        <v>160</v>
      </c>
      <c r="G147" s="131" t="s">
        <v>156</v>
      </c>
      <c r="H147" s="132">
        <v>2.2309999999999999</v>
      </c>
      <c r="I147" s="133"/>
      <c r="J147" s="134">
        <f>ROUND(I147*H147,2)</f>
        <v>0</v>
      </c>
      <c r="K147" s="130" t="s">
        <v>141</v>
      </c>
      <c r="L147" s="28"/>
      <c r="M147" s="135" t="s">
        <v>1</v>
      </c>
      <c r="N147" s="136" t="s">
        <v>38</v>
      </c>
      <c r="P147" s="137">
        <f>O147*H147</f>
        <v>0</v>
      </c>
      <c r="Q147" s="137">
        <v>2.5018699999999998</v>
      </c>
      <c r="R147" s="137">
        <f>Q147*H147</f>
        <v>5.5816719699999995</v>
      </c>
      <c r="S147" s="137">
        <v>0</v>
      </c>
      <c r="T147" s="138">
        <f>S147*H147</f>
        <v>0</v>
      </c>
      <c r="AR147" s="139" t="s">
        <v>142</v>
      </c>
      <c r="AT147" s="139" t="s">
        <v>137</v>
      </c>
      <c r="AU147" s="139" t="s">
        <v>83</v>
      </c>
      <c r="AY147" s="13" t="s">
        <v>135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3" t="s">
        <v>81</v>
      </c>
      <c r="BK147" s="140">
        <f>ROUND(I147*H147,2)</f>
        <v>0</v>
      </c>
      <c r="BL147" s="13" t="s">
        <v>142</v>
      </c>
      <c r="BM147" s="139" t="s">
        <v>161</v>
      </c>
    </row>
    <row r="148" spans="2:65" s="1" customFormat="1" ht="19.5">
      <c r="B148" s="28"/>
      <c r="D148" s="141" t="s">
        <v>144</v>
      </c>
      <c r="F148" s="142" t="s">
        <v>162</v>
      </c>
      <c r="I148" s="143"/>
      <c r="L148" s="28"/>
      <c r="M148" s="144"/>
      <c r="T148" s="52"/>
      <c r="AT148" s="13" t="s">
        <v>144</v>
      </c>
      <c r="AU148" s="13" t="s">
        <v>83</v>
      </c>
    </row>
    <row r="149" spans="2:65" s="1" customFormat="1" ht="24.2" customHeight="1">
      <c r="B149" s="28"/>
      <c r="C149" s="128" t="s">
        <v>163</v>
      </c>
      <c r="D149" s="128" t="s">
        <v>137</v>
      </c>
      <c r="E149" s="129" t="s">
        <v>164</v>
      </c>
      <c r="F149" s="130" t="s">
        <v>165</v>
      </c>
      <c r="G149" s="131" t="s">
        <v>140</v>
      </c>
      <c r="H149" s="132">
        <v>18.074999999999999</v>
      </c>
      <c r="I149" s="133"/>
      <c r="J149" s="134">
        <f>ROUND(I149*H149,2)</f>
        <v>0</v>
      </c>
      <c r="K149" s="130" t="s">
        <v>141</v>
      </c>
      <c r="L149" s="28"/>
      <c r="M149" s="135" t="s">
        <v>1</v>
      </c>
      <c r="N149" s="136" t="s">
        <v>38</v>
      </c>
      <c r="P149" s="137">
        <f>O149*H149</f>
        <v>0</v>
      </c>
      <c r="Q149" s="137">
        <v>2.7499999999999998E-3</v>
      </c>
      <c r="R149" s="137">
        <f>Q149*H149</f>
        <v>4.9706249999999993E-2</v>
      </c>
      <c r="S149" s="137">
        <v>0</v>
      </c>
      <c r="T149" s="138">
        <f>S149*H149</f>
        <v>0</v>
      </c>
      <c r="AR149" s="139" t="s">
        <v>142</v>
      </c>
      <c r="AT149" s="139" t="s">
        <v>137</v>
      </c>
      <c r="AU149" s="139" t="s">
        <v>83</v>
      </c>
      <c r="AY149" s="13" t="s">
        <v>135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3" t="s">
        <v>81</v>
      </c>
      <c r="BK149" s="140">
        <f>ROUND(I149*H149,2)</f>
        <v>0</v>
      </c>
      <c r="BL149" s="13" t="s">
        <v>142</v>
      </c>
      <c r="BM149" s="139" t="s">
        <v>166</v>
      </c>
    </row>
    <row r="150" spans="2:65" s="1" customFormat="1" ht="19.5">
      <c r="B150" s="28"/>
      <c r="D150" s="141" t="s">
        <v>144</v>
      </c>
      <c r="F150" s="142" t="s">
        <v>167</v>
      </c>
      <c r="I150" s="143"/>
      <c r="L150" s="28"/>
      <c r="M150" s="144"/>
      <c r="T150" s="52"/>
      <c r="AT150" s="13" t="s">
        <v>144</v>
      </c>
      <c r="AU150" s="13" t="s">
        <v>83</v>
      </c>
    </row>
    <row r="151" spans="2:65" s="1" customFormat="1" ht="24.2" customHeight="1">
      <c r="B151" s="28"/>
      <c r="C151" s="128" t="s">
        <v>168</v>
      </c>
      <c r="D151" s="128" t="s">
        <v>137</v>
      </c>
      <c r="E151" s="129" t="s">
        <v>169</v>
      </c>
      <c r="F151" s="130" t="s">
        <v>170</v>
      </c>
      <c r="G151" s="131" t="s">
        <v>140</v>
      </c>
      <c r="H151" s="132">
        <v>18.074999999999999</v>
      </c>
      <c r="I151" s="133"/>
      <c r="J151" s="134">
        <f>ROUND(I151*H151,2)</f>
        <v>0</v>
      </c>
      <c r="K151" s="130" t="s">
        <v>141</v>
      </c>
      <c r="L151" s="28"/>
      <c r="M151" s="135" t="s">
        <v>1</v>
      </c>
      <c r="N151" s="136" t="s">
        <v>38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142</v>
      </c>
      <c r="AT151" s="139" t="s">
        <v>137</v>
      </c>
      <c r="AU151" s="139" t="s">
        <v>83</v>
      </c>
      <c r="AY151" s="13" t="s">
        <v>135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3" t="s">
        <v>81</v>
      </c>
      <c r="BK151" s="140">
        <f>ROUND(I151*H151,2)</f>
        <v>0</v>
      </c>
      <c r="BL151" s="13" t="s">
        <v>142</v>
      </c>
      <c r="BM151" s="139" t="s">
        <v>171</v>
      </c>
    </row>
    <row r="152" spans="2:65" s="1" customFormat="1" ht="19.5">
      <c r="B152" s="28"/>
      <c r="D152" s="141" t="s">
        <v>144</v>
      </c>
      <c r="F152" s="142" t="s">
        <v>172</v>
      </c>
      <c r="I152" s="143"/>
      <c r="L152" s="28"/>
      <c r="M152" s="144"/>
      <c r="T152" s="52"/>
      <c r="AT152" s="13" t="s">
        <v>144</v>
      </c>
      <c r="AU152" s="13" t="s">
        <v>83</v>
      </c>
    </row>
    <row r="153" spans="2:65" s="1" customFormat="1" ht="24.2" customHeight="1">
      <c r="B153" s="28"/>
      <c r="C153" s="128" t="s">
        <v>173</v>
      </c>
      <c r="D153" s="128" t="s">
        <v>137</v>
      </c>
      <c r="E153" s="129" t="s">
        <v>174</v>
      </c>
      <c r="F153" s="130" t="s">
        <v>175</v>
      </c>
      <c r="G153" s="131" t="s">
        <v>140</v>
      </c>
      <c r="H153" s="132">
        <v>14.15</v>
      </c>
      <c r="I153" s="133"/>
      <c r="J153" s="134">
        <f>ROUND(I153*H153,2)</f>
        <v>0</v>
      </c>
      <c r="K153" s="130" t="s">
        <v>141</v>
      </c>
      <c r="L153" s="28"/>
      <c r="M153" s="135" t="s">
        <v>1</v>
      </c>
      <c r="N153" s="136" t="s">
        <v>38</v>
      </c>
      <c r="P153" s="137">
        <f>O153*H153</f>
        <v>0</v>
      </c>
      <c r="Q153" s="137">
        <v>3.46E-3</v>
      </c>
      <c r="R153" s="137">
        <f>Q153*H153</f>
        <v>4.8959000000000003E-2</v>
      </c>
      <c r="S153" s="137">
        <v>0</v>
      </c>
      <c r="T153" s="138">
        <f>S153*H153</f>
        <v>0</v>
      </c>
      <c r="AR153" s="139" t="s">
        <v>142</v>
      </c>
      <c r="AT153" s="139" t="s">
        <v>137</v>
      </c>
      <c r="AU153" s="139" t="s">
        <v>83</v>
      </c>
      <c r="AY153" s="13" t="s">
        <v>135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3" t="s">
        <v>81</v>
      </c>
      <c r="BK153" s="140">
        <f>ROUND(I153*H153,2)</f>
        <v>0</v>
      </c>
      <c r="BL153" s="13" t="s">
        <v>142</v>
      </c>
      <c r="BM153" s="139" t="s">
        <v>176</v>
      </c>
    </row>
    <row r="154" spans="2:65" s="1" customFormat="1">
      <c r="B154" s="28"/>
      <c r="D154" s="141" t="s">
        <v>144</v>
      </c>
      <c r="F154" s="142" t="s">
        <v>177</v>
      </c>
      <c r="I154" s="143"/>
      <c r="L154" s="28"/>
      <c r="M154" s="144"/>
      <c r="T154" s="52"/>
      <c r="AT154" s="13" t="s">
        <v>144</v>
      </c>
      <c r="AU154" s="13" t="s">
        <v>83</v>
      </c>
    </row>
    <row r="155" spans="2:65" s="1" customFormat="1" ht="24.2" customHeight="1">
      <c r="B155" s="28"/>
      <c r="C155" s="128" t="s">
        <v>178</v>
      </c>
      <c r="D155" s="128" t="s">
        <v>137</v>
      </c>
      <c r="E155" s="129" t="s">
        <v>179</v>
      </c>
      <c r="F155" s="130" t="s">
        <v>180</v>
      </c>
      <c r="G155" s="131" t="s">
        <v>140</v>
      </c>
      <c r="H155" s="132">
        <v>14.15</v>
      </c>
      <c r="I155" s="133"/>
      <c r="J155" s="134">
        <f>ROUND(I155*H155,2)</f>
        <v>0</v>
      </c>
      <c r="K155" s="130" t="s">
        <v>141</v>
      </c>
      <c r="L155" s="28"/>
      <c r="M155" s="135" t="s">
        <v>1</v>
      </c>
      <c r="N155" s="136" t="s">
        <v>38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142</v>
      </c>
      <c r="AT155" s="139" t="s">
        <v>137</v>
      </c>
      <c r="AU155" s="139" t="s">
        <v>83</v>
      </c>
      <c r="AY155" s="13" t="s">
        <v>135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3" t="s">
        <v>81</v>
      </c>
      <c r="BK155" s="140">
        <f>ROUND(I155*H155,2)</f>
        <v>0</v>
      </c>
      <c r="BL155" s="13" t="s">
        <v>142</v>
      </c>
      <c r="BM155" s="139" t="s">
        <v>181</v>
      </c>
    </row>
    <row r="156" spans="2:65" s="1" customFormat="1">
      <c r="B156" s="28"/>
      <c r="D156" s="141" t="s">
        <v>144</v>
      </c>
      <c r="F156" s="142" t="s">
        <v>182</v>
      </c>
      <c r="I156" s="143"/>
      <c r="L156" s="28"/>
      <c r="M156" s="144"/>
      <c r="T156" s="52"/>
      <c r="AT156" s="13" t="s">
        <v>144</v>
      </c>
      <c r="AU156" s="13" t="s">
        <v>83</v>
      </c>
    </row>
    <row r="157" spans="2:65" s="11" customFormat="1" ht="22.9" customHeight="1">
      <c r="B157" s="116"/>
      <c r="D157" s="117" t="s">
        <v>72</v>
      </c>
      <c r="E157" s="126" t="s">
        <v>142</v>
      </c>
      <c r="F157" s="126" t="s">
        <v>183</v>
      </c>
      <c r="I157" s="119"/>
      <c r="J157" s="127">
        <f>BK157</f>
        <v>0</v>
      </c>
      <c r="L157" s="116"/>
      <c r="M157" s="121"/>
      <c r="P157" s="122">
        <f>SUM(P158:P164)</f>
        <v>0</v>
      </c>
      <c r="R157" s="122">
        <f>SUM(R158:R164)</f>
        <v>1.14859998</v>
      </c>
      <c r="T157" s="123">
        <f>SUM(T158:T164)</f>
        <v>0</v>
      </c>
      <c r="AR157" s="117" t="s">
        <v>81</v>
      </c>
      <c r="AT157" s="124" t="s">
        <v>72</v>
      </c>
      <c r="AU157" s="124" t="s">
        <v>81</v>
      </c>
      <c r="AY157" s="117" t="s">
        <v>135</v>
      </c>
      <c r="BK157" s="125">
        <f>SUM(BK158:BK164)</f>
        <v>0</v>
      </c>
    </row>
    <row r="158" spans="2:65" s="1" customFormat="1" ht="24.2" customHeight="1">
      <c r="B158" s="28"/>
      <c r="C158" s="128" t="s">
        <v>184</v>
      </c>
      <c r="D158" s="128" t="s">
        <v>137</v>
      </c>
      <c r="E158" s="129" t="s">
        <v>185</v>
      </c>
      <c r="F158" s="130" t="s">
        <v>186</v>
      </c>
      <c r="G158" s="131" t="s">
        <v>140</v>
      </c>
      <c r="H158" s="132">
        <v>49</v>
      </c>
      <c r="I158" s="133"/>
      <c r="J158" s="134">
        <f>ROUND(I158*H158,2)</f>
        <v>0</v>
      </c>
      <c r="K158" s="130" t="s">
        <v>141</v>
      </c>
      <c r="L158" s="28"/>
      <c r="M158" s="135" t="s">
        <v>1</v>
      </c>
      <c r="N158" s="136" t="s">
        <v>38</v>
      </c>
      <c r="P158" s="137">
        <f>O158*H158</f>
        <v>0</v>
      </c>
      <c r="Q158" s="137">
        <v>1.0529999999999999E-2</v>
      </c>
      <c r="R158" s="137">
        <f>Q158*H158</f>
        <v>0.51596999999999993</v>
      </c>
      <c r="S158" s="137">
        <v>0</v>
      </c>
      <c r="T158" s="138">
        <f>S158*H158</f>
        <v>0</v>
      </c>
      <c r="AR158" s="139" t="s">
        <v>142</v>
      </c>
      <c r="AT158" s="139" t="s">
        <v>137</v>
      </c>
      <c r="AU158" s="139" t="s">
        <v>83</v>
      </c>
      <c r="AY158" s="13" t="s">
        <v>135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3" t="s">
        <v>81</v>
      </c>
      <c r="BK158" s="140">
        <f>ROUND(I158*H158,2)</f>
        <v>0</v>
      </c>
      <c r="BL158" s="13" t="s">
        <v>142</v>
      </c>
      <c r="BM158" s="139" t="s">
        <v>187</v>
      </c>
    </row>
    <row r="159" spans="2:65" s="1" customFormat="1" ht="58.5">
      <c r="B159" s="28"/>
      <c r="D159" s="141" t="s">
        <v>144</v>
      </c>
      <c r="F159" s="142" t="s">
        <v>188</v>
      </c>
      <c r="I159" s="143"/>
      <c r="L159" s="28"/>
      <c r="M159" s="144"/>
      <c r="T159" s="52"/>
      <c r="AT159" s="13" t="s">
        <v>144</v>
      </c>
      <c r="AU159" s="13" t="s">
        <v>83</v>
      </c>
    </row>
    <row r="160" spans="2:65" s="1" customFormat="1" ht="19.5">
      <c r="B160" s="28"/>
      <c r="D160" s="141" t="s">
        <v>146</v>
      </c>
      <c r="F160" s="145" t="s">
        <v>189</v>
      </c>
      <c r="I160" s="143"/>
      <c r="L160" s="28"/>
      <c r="M160" s="144"/>
      <c r="T160" s="52"/>
      <c r="AT160" s="13" t="s">
        <v>146</v>
      </c>
      <c r="AU160" s="13" t="s">
        <v>83</v>
      </c>
    </row>
    <row r="161" spans="2:65" s="1" customFormat="1" ht="37.9" customHeight="1">
      <c r="B161" s="28"/>
      <c r="C161" s="128" t="s">
        <v>190</v>
      </c>
      <c r="D161" s="128" t="s">
        <v>137</v>
      </c>
      <c r="E161" s="129" t="s">
        <v>191</v>
      </c>
      <c r="F161" s="130" t="s">
        <v>192</v>
      </c>
      <c r="G161" s="131" t="s">
        <v>193</v>
      </c>
      <c r="H161" s="132">
        <v>0.622</v>
      </c>
      <c r="I161" s="133"/>
      <c r="J161" s="134">
        <f>ROUND(I161*H161,2)</f>
        <v>0</v>
      </c>
      <c r="K161" s="130" t="s">
        <v>141</v>
      </c>
      <c r="L161" s="28"/>
      <c r="M161" s="135" t="s">
        <v>1</v>
      </c>
      <c r="N161" s="136" t="s">
        <v>38</v>
      </c>
      <c r="P161" s="137">
        <f>O161*H161</f>
        <v>0</v>
      </c>
      <c r="Q161" s="137">
        <v>1.7090000000000001E-2</v>
      </c>
      <c r="R161" s="137">
        <f>Q161*H161</f>
        <v>1.0629980000000001E-2</v>
      </c>
      <c r="S161" s="137">
        <v>0</v>
      </c>
      <c r="T161" s="138">
        <f>S161*H161</f>
        <v>0</v>
      </c>
      <c r="AR161" s="139" t="s">
        <v>142</v>
      </c>
      <c r="AT161" s="139" t="s">
        <v>137</v>
      </c>
      <c r="AU161" s="139" t="s">
        <v>83</v>
      </c>
      <c r="AY161" s="13" t="s">
        <v>135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3" t="s">
        <v>81</v>
      </c>
      <c r="BK161" s="140">
        <f>ROUND(I161*H161,2)</f>
        <v>0</v>
      </c>
      <c r="BL161" s="13" t="s">
        <v>142</v>
      </c>
      <c r="BM161" s="139" t="s">
        <v>194</v>
      </c>
    </row>
    <row r="162" spans="2:65" s="1" customFormat="1" ht="29.25">
      <c r="B162" s="28"/>
      <c r="D162" s="141" t="s">
        <v>144</v>
      </c>
      <c r="F162" s="142" t="s">
        <v>195</v>
      </c>
      <c r="I162" s="143"/>
      <c r="L162" s="28"/>
      <c r="M162" s="144"/>
      <c r="T162" s="52"/>
      <c r="AT162" s="13" t="s">
        <v>144</v>
      </c>
      <c r="AU162" s="13" t="s">
        <v>83</v>
      </c>
    </row>
    <row r="163" spans="2:65" s="1" customFormat="1" ht="24.2" customHeight="1">
      <c r="B163" s="28"/>
      <c r="C163" s="146" t="s">
        <v>196</v>
      </c>
      <c r="D163" s="146" t="s">
        <v>197</v>
      </c>
      <c r="E163" s="147" t="s">
        <v>198</v>
      </c>
      <c r="F163" s="148" t="s">
        <v>199</v>
      </c>
      <c r="G163" s="149" t="s">
        <v>193</v>
      </c>
      <c r="H163" s="150">
        <v>0.622</v>
      </c>
      <c r="I163" s="151"/>
      <c r="J163" s="152">
        <f>ROUND(I163*H163,2)</f>
        <v>0</v>
      </c>
      <c r="K163" s="148" t="s">
        <v>141</v>
      </c>
      <c r="L163" s="153"/>
      <c r="M163" s="154" t="s">
        <v>1</v>
      </c>
      <c r="N163" s="155" t="s">
        <v>38</v>
      </c>
      <c r="P163" s="137">
        <f>O163*H163</f>
        <v>0</v>
      </c>
      <c r="Q163" s="137">
        <v>1</v>
      </c>
      <c r="R163" s="137">
        <f>Q163*H163</f>
        <v>0.622</v>
      </c>
      <c r="S163" s="137">
        <v>0</v>
      </c>
      <c r="T163" s="138">
        <f>S163*H163</f>
        <v>0</v>
      </c>
      <c r="AR163" s="139" t="s">
        <v>178</v>
      </c>
      <c r="AT163" s="139" t="s">
        <v>197</v>
      </c>
      <c r="AU163" s="139" t="s">
        <v>83</v>
      </c>
      <c r="AY163" s="13" t="s">
        <v>135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3" t="s">
        <v>81</v>
      </c>
      <c r="BK163" s="140">
        <f>ROUND(I163*H163,2)</f>
        <v>0</v>
      </c>
      <c r="BL163" s="13" t="s">
        <v>142</v>
      </c>
      <c r="BM163" s="139" t="s">
        <v>200</v>
      </c>
    </row>
    <row r="164" spans="2:65" s="1" customFormat="1">
      <c r="B164" s="28"/>
      <c r="D164" s="141" t="s">
        <v>144</v>
      </c>
      <c r="F164" s="142" t="s">
        <v>199</v>
      </c>
      <c r="I164" s="143"/>
      <c r="L164" s="28"/>
      <c r="M164" s="144"/>
      <c r="T164" s="52"/>
      <c r="AT164" s="13" t="s">
        <v>144</v>
      </c>
      <c r="AU164" s="13" t="s">
        <v>83</v>
      </c>
    </row>
    <row r="165" spans="2:65" s="11" customFormat="1" ht="22.9" customHeight="1">
      <c r="B165" s="116"/>
      <c r="D165" s="117" t="s">
        <v>72</v>
      </c>
      <c r="E165" s="126" t="s">
        <v>163</v>
      </c>
      <c r="F165" s="126" t="s">
        <v>201</v>
      </c>
      <c r="I165" s="119"/>
      <c r="J165" s="127">
        <f>BK165</f>
        <v>0</v>
      </c>
      <c r="L165" s="116"/>
      <c r="M165" s="121"/>
      <c r="P165" s="122">
        <f>SUM(P166:P174)</f>
        <v>0</v>
      </c>
      <c r="R165" s="122">
        <f>SUM(R166:R174)</f>
        <v>15.07005</v>
      </c>
      <c r="T165" s="123">
        <f>SUM(T166:T174)</f>
        <v>0</v>
      </c>
      <c r="AR165" s="117" t="s">
        <v>81</v>
      </c>
      <c r="AT165" s="124" t="s">
        <v>72</v>
      </c>
      <c r="AU165" s="124" t="s">
        <v>81</v>
      </c>
      <c r="AY165" s="117" t="s">
        <v>135</v>
      </c>
      <c r="BK165" s="125">
        <f>SUM(BK166:BK174)</f>
        <v>0</v>
      </c>
    </row>
    <row r="166" spans="2:65" s="1" customFormat="1" ht="24.2" customHeight="1">
      <c r="B166" s="28"/>
      <c r="C166" s="128" t="s">
        <v>8</v>
      </c>
      <c r="D166" s="128" t="s">
        <v>137</v>
      </c>
      <c r="E166" s="129" t="s">
        <v>202</v>
      </c>
      <c r="F166" s="130" t="s">
        <v>203</v>
      </c>
      <c r="G166" s="131" t="s">
        <v>140</v>
      </c>
      <c r="H166" s="132">
        <v>31.5</v>
      </c>
      <c r="I166" s="133"/>
      <c r="J166" s="134">
        <f>ROUND(I166*H166,2)</f>
        <v>0</v>
      </c>
      <c r="K166" s="130" t="s">
        <v>141</v>
      </c>
      <c r="L166" s="28"/>
      <c r="M166" s="135" t="s">
        <v>1</v>
      </c>
      <c r="N166" s="136" t="s">
        <v>38</v>
      </c>
      <c r="P166" s="137">
        <f>O166*H166</f>
        <v>0</v>
      </c>
      <c r="Q166" s="137">
        <v>8.3500000000000005E-2</v>
      </c>
      <c r="R166" s="137">
        <f>Q166*H166</f>
        <v>2.6302500000000002</v>
      </c>
      <c r="S166" s="137">
        <v>0</v>
      </c>
      <c r="T166" s="138">
        <f>S166*H166</f>
        <v>0</v>
      </c>
      <c r="AR166" s="139" t="s">
        <v>142</v>
      </c>
      <c r="AT166" s="139" t="s">
        <v>137</v>
      </c>
      <c r="AU166" s="139" t="s">
        <v>83</v>
      </c>
      <c r="AY166" s="13" t="s">
        <v>135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3" t="s">
        <v>81</v>
      </c>
      <c r="BK166" s="140">
        <f>ROUND(I166*H166,2)</f>
        <v>0</v>
      </c>
      <c r="BL166" s="13" t="s">
        <v>142</v>
      </c>
      <c r="BM166" s="139" t="s">
        <v>204</v>
      </c>
    </row>
    <row r="167" spans="2:65" s="1" customFormat="1" ht="29.25">
      <c r="B167" s="28"/>
      <c r="D167" s="141" t="s">
        <v>144</v>
      </c>
      <c r="F167" s="142" t="s">
        <v>205</v>
      </c>
      <c r="I167" s="143"/>
      <c r="L167" s="28"/>
      <c r="M167" s="144"/>
      <c r="T167" s="52"/>
      <c r="AT167" s="13" t="s">
        <v>144</v>
      </c>
      <c r="AU167" s="13" t="s">
        <v>83</v>
      </c>
    </row>
    <row r="168" spans="2:65" s="1" customFormat="1" ht="19.5">
      <c r="B168" s="28"/>
      <c r="D168" s="141" t="s">
        <v>146</v>
      </c>
      <c r="F168" s="145" t="s">
        <v>206</v>
      </c>
      <c r="I168" s="143"/>
      <c r="L168" s="28"/>
      <c r="M168" s="144"/>
      <c r="T168" s="52"/>
      <c r="AT168" s="13" t="s">
        <v>146</v>
      </c>
      <c r="AU168" s="13" t="s">
        <v>83</v>
      </c>
    </row>
    <row r="169" spans="2:65" s="1" customFormat="1" ht="16.5" customHeight="1">
      <c r="B169" s="28"/>
      <c r="C169" s="146" t="s">
        <v>207</v>
      </c>
      <c r="D169" s="146" t="s">
        <v>197</v>
      </c>
      <c r="E169" s="147" t="s">
        <v>208</v>
      </c>
      <c r="F169" s="148" t="s">
        <v>209</v>
      </c>
      <c r="G169" s="149" t="s">
        <v>210</v>
      </c>
      <c r="H169" s="150">
        <v>2</v>
      </c>
      <c r="I169" s="151"/>
      <c r="J169" s="152">
        <f>ROUND(I169*H169,2)</f>
        <v>0</v>
      </c>
      <c r="K169" s="148" t="s">
        <v>141</v>
      </c>
      <c r="L169" s="153"/>
      <c r="M169" s="154" t="s">
        <v>1</v>
      </c>
      <c r="N169" s="155" t="s">
        <v>38</v>
      </c>
      <c r="P169" s="137">
        <f>O169*H169</f>
        <v>0</v>
      </c>
      <c r="Q169" s="137">
        <v>2.37</v>
      </c>
      <c r="R169" s="137">
        <f>Q169*H169</f>
        <v>4.74</v>
      </c>
      <c r="S169" s="137">
        <v>0</v>
      </c>
      <c r="T169" s="138">
        <f>S169*H169</f>
        <v>0</v>
      </c>
      <c r="AR169" s="139" t="s">
        <v>178</v>
      </c>
      <c r="AT169" s="139" t="s">
        <v>197</v>
      </c>
      <c r="AU169" s="139" t="s">
        <v>83</v>
      </c>
      <c r="AY169" s="13" t="s">
        <v>135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3" t="s">
        <v>81</v>
      </c>
      <c r="BK169" s="140">
        <f>ROUND(I169*H169,2)</f>
        <v>0</v>
      </c>
      <c r="BL169" s="13" t="s">
        <v>142</v>
      </c>
      <c r="BM169" s="139" t="s">
        <v>211</v>
      </c>
    </row>
    <row r="170" spans="2:65" s="1" customFormat="1">
      <c r="B170" s="28"/>
      <c r="D170" s="141" t="s">
        <v>144</v>
      </c>
      <c r="F170" s="142" t="s">
        <v>209</v>
      </c>
      <c r="I170" s="143"/>
      <c r="L170" s="28"/>
      <c r="M170" s="144"/>
      <c r="T170" s="52"/>
      <c r="AT170" s="13" t="s">
        <v>144</v>
      </c>
      <c r="AU170" s="13" t="s">
        <v>83</v>
      </c>
    </row>
    <row r="171" spans="2:65" s="1" customFormat="1" ht="21.75" customHeight="1">
      <c r="B171" s="28"/>
      <c r="C171" s="128" t="s">
        <v>212</v>
      </c>
      <c r="D171" s="128" t="s">
        <v>137</v>
      </c>
      <c r="E171" s="129" t="s">
        <v>213</v>
      </c>
      <c r="F171" s="130" t="s">
        <v>214</v>
      </c>
      <c r="G171" s="131" t="s">
        <v>215</v>
      </c>
      <c r="H171" s="132">
        <v>55.5</v>
      </c>
      <c r="I171" s="133"/>
      <c r="J171" s="134">
        <f>ROUND(I171*H171,2)</f>
        <v>0</v>
      </c>
      <c r="K171" s="130" t="s">
        <v>141</v>
      </c>
      <c r="L171" s="28"/>
      <c r="M171" s="135" t="s">
        <v>1</v>
      </c>
      <c r="N171" s="136" t="s">
        <v>38</v>
      </c>
      <c r="P171" s="137">
        <f>O171*H171</f>
        <v>0</v>
      </c>
      <c r="Q171" s="137">
        <v>3.5999999999999999E-3</v>
      </c>
      <c r="R171" s="137">
        <f>Q171*H171</f>
        <v>0.19980000000000001</v>
      </c>
      <c r="S171" s="137">
        <v>0</v>
      </c>
      <c r="T171" s="138">
        <f>S171*H171</f>
        <v>0</v>
      </c>
      <c r="AR171" s="139" t="s">
        <v>142</v>
      </c>
      <c r="AT171" s="139" t="s">
        <v>137</v>
      </c>
      <c r="AU171" s="139" t="s">
        <v>83</v>
      </c>
      <c r="AY171" s="13" t="s">
        <v>135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3" t="s">
        <v>81</v>
      </c>
      <c r="BK171" s="140">
        <f>ROUND(I171*H171,2)</f>
        <v>0</v>
      </c>
      <c r="BL171" s="13" t="s">
        <v>142</v>
      </c>
      <c r="BM171" s="139" t="s">
        <v>216</v>
      </c>
    </row>
    <row r="172" spans="2:65" s="1" customFormat="1" ht="19.5">
      <c r="B172" s="28"/>
      <c r="D172" s="141" t="s">
        <v>144</v>
      </c>
      <c r="F172" s="142" t="s">
        <v>217</v>
      </c>
      <c r="I172" s="143"/>
      <c r="L172" s="28"/>
      <c r="M172" s="144"/>
      <c r="T172" s="52"/>
      <c r="AT172" s="13" t="s">
        <v>144</v>
      </c>
      <c r="AU172" s="13" t="s">
        <v>83</v>
      </c>
    </row>
    <row r="173" spans="2:65" s="1" customFormat="1" ht="24.2" customHeight="1">
      <c r="B173" s="28"/>
      <c r="C173" s="128" t="s">
        <v>218</v>
      </c>
      <c r="D173" s="128" t="s">
        <v>137</v>
      </c>
      <c r="E173" s="129" t="s">
        <v>219</v>
      </c>
      <c r="F173" s="130" t="s">
        <v>220</v>
      </c>
      <c r="G173" s="131" t="s">
        <v>140</v>
      </c>
      <c r="H173" s="132">
        <v>15</v>
      </c>
      <c r="I173" s="133"/>
      <c r="J173" s="134">
        <f>ROUND(I173*H173,2)</f>
        <v>0</v>
      </c>
      <c r="K173" s="130" t="s">
        <v>1</v>
      </c>
      <c r="L173" s="28"/>
      <c r="M173" s="135" t="s">
        <v>1</v>
      </c>
      <c r="N173" s="136" t="s">
        <v>38</v>
      </c>
      <c r="P173" s="137">
        <f>O173*H173</f>
        <v>0</v>
      </c>
      <c r="Q173" s="137">
        <v>0.5</v>
      </c>
      <c r="R173" s="137">
        <f>Q173*H173</f>
        <v>7.5</v>
      </c>
      <c r="S173" s="137">
        <v>0</v>
      </c>
      <c r="T173" s="138">
        <f>S173*H173</f>
        <v>0</v>
      </c>
      <c r="AR173" s="139" t="s">
        <v>142</v>
      </c>
      <c r="AT173" s="139" t="s">
        <v>137</v>
      </c>
      <c r="AU173" s="139" t="s">
        <v>83</v>
      </c>
      <c r="AY173" s="13" t="s">
        <v>135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3" t="s">
        <v>81</v>
      </c>
      <c r="BK173" s="140">
        <f>ROUND(I173*H173,2)</f>
        <v>0</v>
      </c>
      <c r="BL173" s="13" t="s">
        <v>142</v>
      </c>
      <c r="BM173" s="139" t="s">
        <v>221</v>
      </c>
    </row>
    <row r="174" spans="2:65" s="1" customFormat="1" ht="19.5">
      <c r="B174" s="28"/>
      <c r="D174" s="141" t="s">
        <v>144</v>
      </c>
      <c r="F174" s="142" t="s">
        <v>220</v>
      </c>
      <c r="I174" s="143"/>
      <c r="L174" s="28"/>
      <c r="M174" s="144"/>
      <c r="T174" s="52"/>
      <c r="AT174" s="13" t="s">
        <v>144</v>
      </c>
      <c r="AU174" s="13" t="s">
        <v>83</v>
      </c>
    </row>
    <row r="175" spans="2:65" s="11" customFormat="1" ht="22.9" customHeight="1">
      <c r="B175" s="116"/>
      <c r="D175" s="117" t="s">
        <v>72</v>
      </c>
      <c r="E175" s="126" t="s">
        <v>168</v>
      </c>
      <c r="F175" s="126" t="s">
        <v>222</v>
      </c>
      <c r="I175" s="119"/>
      <c r="J175" s="127">
        <f>BK175</f>
        <v>0</v>
      </c>
      <c r="L175" s="116"/>
      <c r="M175" s="121"/>
      <c r="P175" s="122">
        <f>SUM(P176:P192)</f>
        <v>0</v>
      </c>
      <c r="R175" s="122">
        <f>SUM(R176:R192)</f>
        <v>744.31677545000014</v>
      </c>
      <c r="T175" s="123">
        <f>SUM(T176:T192)</f>
        <v>0</v>
      </c>
      <c r="AR175" s="117" t="s">
        <v>81</v>
      </c>
      <c r="AT175" s="124" t="s">
        <v>72</v>
      </c>
      <c r="AU175" s="124" t="s">
        <v>81</v>
      </c>
      <c r="AY175" s="117" t="s">
        <v>135</v>
      </c>
      <c r="BK175" s="125">
        <f>SUM(BK176:BK192)</f>
        <v>0</v>
      </c>
    </row>
    <row r="176" spans="2:65" s="1" customFormat="1" ht="24.2" customHeight="1">
      <c r="B176" s="28"/>
      <c r="C176" s="128" t="s">
        <v>223</v>
      </c>
      <c r="D176" s="128" t="s">
        <v>137</v>
      </c>
      <c r="E176" s="129" t="s">
        <v>224</v>
      </c>
      <c r="F176" s="130" t="s">
        <v>225</v>
      </c>
      <c r="G176" s="131" t="s">
        <v>215</v>
      </c>
      <c r="H176" s="132">
        <v>141</v>
      </c>
      <c r="I176" s="133"/>
      <c r="J176" s="134">
        <f>ROUND(I176*H176,2)</f>
        <v>0</v>
      </c>
      <c r="K176" s="130" t="s">
        <v>141</v>
      </c>
      <c r="L176" s="28"/>
      <c r="M176" s="135" t="s">
        <v>1</v>
      </c>
      <c r="N176" s="136" t="s">
        <v>38</v>
      </c>
      <c r="P176" s="137">
        <f>O176*H176</f>
        <v>0</v>
      </c>
      <c r="Q176" s="137">
        <v>8.4999999999999995E-4</v>
      </c>
      <c r="R176" s="137">
        <f>Q176*H176</f>
        <v>0.11985</v>
      </c>
      <c r="S176" s="137">
        <v>0</v>
      </c>
      <c r="T176" s="138">
        <f>S176*H176</f>
        <v>0</v>
      </c>
      <c r="AR176" s="139" t="s">
        <v>142</v>
      </c>
      <c r="AT176" s="139" t="s">
        <v>137</v>
      </c>
      <c r="AU176" s="139" t="s">
        <v>83</v>
      </c>
      <c r="AY176" s="13" t="s">
        <v>135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3" t="s">
        <v>81</v>
      </c>
      <c r="BK176" s="140">
        <f>ROUND(I176*H176,2)</f>
        <v>0</v>
      </c>
      <c r="BL176" s="13" t="s">
        <v>142</v>
      </c>
      <c r="BM176" s="139" t="s">
        <v>226</v>
      </c>
    </row>
    <row r="177" spans="2:65" s="1" customFormat="1" ht="19.5">
      <c r="B177" s="28"/>
      <c r="D177" s="141" t="s">
        <v>144</v>
      </c>
      <c r="F177" s="142" t="s">
        <v>227</v>
      </c>
      <c r="I177" s="143"/>
      <c r="L177" s="28"/>
      <c r="M177" s="144"/>
      <c r="T177" s="52"/>
      <c r="AT177" s="13" t="s">
        <v>144</v>
      </c>
      <c r="AU177" s="13" t="s">
        <v>83</v>
      </c>
    </row>
    <row r="178" spans="2:65" s="1" customFormat="1" ht="33" customHeight="1">
      <c r="B178" s="28"/>
      <c r="C178" s="128" t="s">
        <v>228</v>
      </c>
      <c r="D178" s="128" t="s">
        <v>137</v>
      </c>
      <c r="E178" s="129" t="s">
        <v>229</v>
      </c>
      <c r="F178" s="130" t="s">
        <v>230</v>
      </c>
      <c r="G178" s="131" t="s">
        <v>140</v>
      </c>
      <c r="H178" s="132">
        <v>1620</v>
      </c>
      <c r="I178" s="133"/>
      <c r="J178" s="134">
        <f>ROUND(I178*H178,2)</f>
        <v>0</v>
      </c>
      <c r="K178" s="130" t="s">
        <v>1</v>
      </c>
      <c r="L178" s="28"/>
      <c r="M178" s="135" t="s">
        <v>1</v>
      </c>
      <c r="N178" s="136" t="s">
        <v>38</v>
      </c>
      <c r="P178" s="137">
        <f>O178*H178</f>
        <v>0</v>
      </c>
      <c r="Q178" s="137">
        <v>0.32500000000000001</v>
      </c>
      <c r="R178" s="137">
        <f>Q178*H178</f>
        <v>526.5</v>
      </c>
      <c r="S178" s="137">
        <v>0</v>
      </c>
      <c r="T178" s="138">
        <f>S178*H178</f>
        <v>0</v>
      </c>
      <c r="AR178" s="139" t="s">
        <v>142</v>
      </c>
      <c r="AT178" s="139" t="s">
        <v>137</v>
      </c>
      <c r="AU178" s="139" t="s">
        <v>83</v>
      </c>
      <c r="AY178" s="13" t="s">
        <v>135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3" t="s">
        <v>81</v>
      </c>
      <c r="BK178" s="140">
        <f>ROUND(I178*H178,2)</f>
        <v>0</v>
      </c>
      <c r="BL178" s="13" t="s">
        <v>142</v>
      </c>
      <c r="BM178" s="139" t="s">
        <v>231</v>
      </c>
    </row>
    <row r="179" spans="2:65" s="1" customFormat="1" ht="19.5">
      <c r="B179" s="28"/>
      <c r="D179" s="141" t="s">
        <v>144</v>
      </c>
      <c r="F179" s="142" t="s">
        <v>230</v>
      </c>
      <c r="I179" s="143"/>
      <c r="L179" s="28"/>
      <c r="M179" s="144"/>
      <c r="T179" s="52"/>
      <c r="AT179" s="13" t="s">
        <v>144</v>
      </c>
      <c r="AU179" s="13" t="s">
        <v>83</v>
      </c>
    </row>
    <row r="180" spans="2:65" s="1" customFormat="1" ht="33" customHeight="1">
      <c r="B180" s="28"/>
      <c r="C180" s="128" t="s">
        <v>232</v>
      </c>
      <c r="D180" s="128" t="s">
        <v>137</v>
      </c>
      <c r="E180" s="129" t="s">
        <v>233</v>
      </c>
      <c r="F180" s="130" t="s">
        <v>234</v>
      </c>
      <c r="G180" s="131" t="s">
        <v>156</v>
      </c>
      <c r="H180" s="132">
        <v>76.69</v>
      </c>
      <c r="I180" s="133"/>
      <c r="J180" s="134">
        <f>ROUND(I180*H180,2)</f>
        <v>0</v>
      </c>
      <c r="K180" s="130" t="s">
        <v>141</v>
      </c>
      <c r="L180" s="28"/>
      <c r="M180" s="135" t="s">
        <v>1</v>
      </c>
      <c r="N180" s="136" t="s">
        <v>38</v>
      </c>
      <c r="P180" s="137">
        <f>O180*H180</f>
        <v>0</v>
      </c>
      <c r="Q180" s="137">
        <v>2.5018699999999998</v>
      </c>
      <c r="R180" s="137">
        <f>Q180*H180</f>
        <v>191.86841029999999</v>
      </c>
      <c r="S180" s="137">
        <v>0</v>
      </c>
      <c r="T180" s="138">
        <f>S180*H180</f>
        <v>0</v>
      </c>
      <c r="AR180" s="139" t="s">
        <v>142</v>
      </c>
      <c r="AT180" s="139" t="s">
        <v>137</v>
      </c>
      <c r="AU180" s="139" t="s">
        <v>83</v>
      </c>
      <c r="AY180" s="13" t="s">
        <v>135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3" t="s">
        <v>81</v>
      </c>
      <c r="BK180" s="140">
        <f>ROUND(I180*H180,2)</f>
        <v>0</v>
      </c>
      <c r="BL180" s="13" t="s">
        <v>142</v>
      </c>
      <c r="BM180" s="139" t="s">
        <v>235</v>
      </c>
    </row>
    <row r="181" spans="2:65" s="1" customFormat="1" ht="19.5">
      <c r="B181" s="28"/>
      <c r="D181" s="141" t="s">
        <v>144</v>
      </c>
      <c r="F181" s="142" t="s">
        <v>236</v>
      </c>
      <c r="I181" s="143"/>
      <c r="L181" s="28"/>
      <c r="M181" s="144"/>
      <c r="T181" s="52"/>
      <c r="AT181" s="13" t="s">
        <v>144</v>
      </c>
      <c r="AU181" s="13" t="s">
        <v>83</v>
      </c>
    </row>
    <row r="182" spans="2:65" s="1" customFormat="1" ht="19.5">
      <c r="B182" s="28"/>
      <c r="D182" s="141" t="s">
        <v>146</v>
      </c>
      <c r="F182" s="145" t="s">
        <v>237</v>
      </c>
      <c r="I182" s="143"/>
      <c r="L182" s="28"/>
      <c r="M182" s="144"/>
      <c r="T182" s="52"/>
      <c r="AT182" s="13" t="s">
        <v>146</v>
      </c>
      <c r="AU182" s="13" t="s">
        <v>83</v>
      </c>
    </row>
    <row r="183" spans="2:65" s="1" customFormat="1" ht="33" customHeight="1">
      <c r="B183" s="28"/>
      <c r="C183" s="128" t="s">
        <v>238</v>
      </c>
      <c r="D183" s="128" t="s">
        <v>137</v>
      </c>
      <c r="E183" s="129" t="s">
        <v>239</v>
      </c>
      <c r="F183" s="130" t="s">
        <v>240</v>
      </c>
      <c r="G183" s="131" t="s">
        <v>156</v>
      </c>
      <c r="H183" s="132">
        <v>9.31</v>
      </c>
      <c r="I183" s="133"/>
      <c r="J183" s="134">
        <f>ROUND(I183*H183,2)</f>
        <v>0</v>
      </c>
      <c r="K183" s="130" t="s">
        <v>141</v>
      </c>
      <c r="L183" s="28"/>
      <c r="M183" s="135" t="s">
        <v>1</v>
      </c>
      <c r="N183" s="136" t="s">
        <v>38</v>
      </c>
      <c r="P183" s="137">
        <f>O183*H183</f>
        <v>0</v>
      </c>
      <c r="Q183" s="137">
        <v>2.5018699999999998</v>
      </c>
      <c r="R183" s="137">
        <f>Q183*H183</f>
        <v>23.2924097</v>
      </c>
      <c r="S183" s="137">
        <v>0</v>
      </c>
      <c r="T183" s="138">
        <f>S183*H183</f>
        <v>0</v>
      </c>
      <c r="AR183" s="139" t="s">
        <v>142</v>
      </c>
      <c r="AT183" s="139" t="s">
        <v>137</v>
      </c>
      <c r="AU183" s="139" t="s">
        <v>83</v>
      </c>
      <c r="AY183" s="13" t="s">
        <v>135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3" t="s">
        <v>81</v>
      </c>
      <c r="BK183" s="140">
        <f>ROUND(I183*H183,2)</f>
        <v>0</v>
      </c>
      <c r="BL183" s="13" t="s">
        <v>142</v>
      </c>
      <c r="BM183" s="139" t="s">
        <v>241</v>
      </c>
    </row>
    <row r="184" spans="2:65" s="1" customFormat="1" ht="19.5">
      <c r="B184" s="28"/>
      <c r="D184" s="141" t="s">
        <v>144</v>
      </c>
      <c r="F184" s="142" t="s">
        <v>242</v>
      </c>
      <c r="I184" s="143"/>
      <c r="L184" s="28"/>
      <c r="M184" s="144"/>
      <c r="T184" s="52"/>
      <c r="AT184" s="13" t="s">
        <v>144</v>
      </c>
      <c r="AU184" s="13" t="s">
        <v>83</v>
      </c>
    </row>
    <row r="185" spans="2:65" s="1" customFormat="1" ht="24.2" customHeight="1">
      <c r="B185" s="28"/>
      <c r="C185" s="128" t="s">
        <v>243</v>
      </c>
      <c r="D185" s="128" t="s">
        <v>137</v>
      </c>
      <c r="E185" s="129" t="s">
        <v>244</v>
      </c>
      <c r="F185" s="130" t="s">
        <v>245</v>
      </c>
      <c r="G185" s="131" t="s">
        <v>156</v>
      </c>
      <c r="H185" s="132">
        <v>580</v>
      </c>
      <c r="I185" s="133"/>
      <c r="J185" s="134">
        <f>ROUND(I185*H185,2)</f>
        <v>0</v>
      </c>
      <c r="K185" s="130" t="s">
        <v>141</v>
      </c>
      <c r="L185" s="28"/>
      <c r="M185" s="135" t="s">
        <v>1</v>
      </c>
      <c r="N185" s="136" t="s">
        <v>38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142</v>
      </c>
      <c r="AT185" s="139" t="s">
        <v>137</v>
      </c>
      <c r="AU185" s="139" t="s">
        <v>83</v>
      </c>
      <c r="AY185" s="13" t="s">
        <v>135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3" t="s">
        <v>81</v>
      </c>
      <c r="BK185" s="140">
        <f>ROUND(I185*H185,2)</f>
        <v>0</v>
      </c>
      <c r="BL185" s="13" t="s">
        <v>142</v>
      </c>
      <c r="BM185" s="139" t="s">
        <v>246</v>
      </c>
    </row>
    <row r="186" spans="2:65" s="1" customFormat="1" ht="19.5">
      <c r="B186" s="28"/>
      <c r="D186" s="141" t="s">
        <v>144</v>
      </c>
      <c r="F186" s="142" t="s">
        <v>247</v>
      </c>
      <c r="I186" s="143"/>
      <c r="L186" s="28"/>
      <c r="M186" s="144"/>
      <c r="T186" s="52"/>
      <c r="AT186" s="13" t="s">
        <v>144</v>
      </c>
      <c r="AU186" s="13" t="s">
        <v>83</v>
      </c>
    </row>
    <row r="187" spans="2:65" s="1" customFormat="1" ht="16.5" customHeight="1">
      <c r="B187" s="28"/>
      <c r="C187" s="128" t="s">
        <v>7</v>
      </c>
      <c r="D187" s="128" t="s">
        <v>137</v>
      </c>
      <c r="E187" s="129" t="s">
        <v>248</v>
      </c>
      <c r="F187" s="130" t="s">
        <v>249</v>
      </c>
      <c r="G187" s="131" t="s">
        <v>140</v>
      </c>
      <c r="H187" s="132">
        <v>1.542</v>
      </c>
      <c r="I187" s="133"/>
      <c r="J187" s="134">
        <f>ROUND(I187*H187,2)</f>
        <v>0</v>
      </c>
      <c r="K187" s="130" t="s">
        <v>141</v>
      </c>
      <c r="L187" s="28"/>
      <c r="M187" s="135" t="s">
        <v>1</v>
      </c>
      <c r="N187" s="136" t="s">
        <v>38</v>
      </c>
      <c r="P187" s="137">
        <f>O187*H187</f>
        <v>0</v>
      </c>
      <c r="Q187" s="137">
        <v>1.6070000000000001E-2</v>
      </c>
      <c r="R187" s="137">
        <f>Q187*H187</f>
        <v>2.4779940000000004E-2</v>
      </c>
      <c r="S187" s="137">
        <v>0</v>
      </c>
      <c r="T187" s="138">
        <f>S187*H187</f>
        <v>0</v>
      </c>
      <c r="AR187" s="139" t="s">
        <v>142</v>
      </c>
      <c r="AT187" s="139" t="s">
        <v>137</v>
      </c>
      <c r="AU187" s="139" t="s">
        <v>83</v>
      </c>
      <c r="AY187" s="13" t="s">
        <v>135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3" t="s">
        <v>81</v>
      </c>
      <c r="BK187" s="140">
        <f>ROUND(I187*H187,2)</f>
        <v>0</v>
      </c>
      <c r="BL187" s="13" t="s">
        <v>142</v>
      </c>
      <c r="BM187" s="139" t="s">
        <v>250</v>
      </c>
    </row>
    <row r="188" spans="2:65" s="1" customFormat="1">
      <c r="B188" s="28"/>
      <c r="D188" s="141" t="s">
        <v>144</v>
      </c>
      <c r="F188" s="142" t="s">
        <v>251</v>
      </c>
      <c r="I188" s="143"/>
      <c r="L188" s="28"/>
      <c r="M188" s="144"/>
      <c r="T188" s="52"/>
      <c r="AT188" s="13" t="s">
        <v>144</v>
      </c>
      <c r="AU188" s="13" t="s">
        <v>83</v>
      </c>
    </row>
    <row r="189" spans="2:65" s="1" customFormat="1" ht="16.5" customHeight="1">
      <c r="B189" s="28"/>
      <c r="C189" s="128" t="s">
        <v>252</v>
      </c>
      <c r="D189" s="128" t="s">
        <v>137</v>
      </c>
      <c r="E189" s="129" t="s">
        <v>253</v>
      </c>
      <c r="F189" s="130" t="s">
        <v>254</v>
      </c>
      <c r="G189" s="131" t="s">
        <v>140</v>
      </c>
      <c r="H189" s="132">
        <v>1.542</v>
      </c>
      <c r="I189" s="133"/>
      <c r="J189" s="134">
        <f>ROUND(I189*H189,2)</f>
        <v>0</v>
      </c>
      <c r="K189" s="130" t="s">
        <v>141</v>
      </c>
      <c r="L189" s="28"/>
      <c r="M189" s="135" t="s">
        <v>1</v>
      </c>
      <c r="N189" s="136" t="s">
        <v>38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142</v>
      </c>
      <c r="AT189" s="139" t="s">
        <v>137</v>
      </c>
      <c r="AU189" s="139" t="s">
        <v>83</v>
      </c>
      <c r="AY189" s="13" t="s">
        <v>135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3" t="s">
        <v>81</v>
      </c>
      <c r="BK189" s="140">
        <f>ROUND(I189*H189,2)</f>
        <v>0</v>
      </c>
      <c r="BL189" s="13" t="s">
        <v>142</v>
      </c>
      <c r="BM189" s="139" t="s">
        <v>255</v>
      </c>
    </row>
    <row r="190" spans="2:65" s="1" customFormat="1">
      <c r="B190" s="28"/>
      <c r="D190" s="141" t="s">
        <v>144</v>
      </c>
      <c r="F190" s="142" t="s">
        <v>256</v>
      </c>
      <c r="I190" s="143"/>
      <c r="L190" s="28"/>
      <c r="M190" s="144"/>
      <c r="T190" s="52"/>
      <c r="AT190" s="13" t="s">
        <v>144</v>
      </c>
      <c r="AU190" s="13" t="s">
        <v>83</v>
      </c>
    </row>
    <row r="191" spans="2:65" s="1" customFormat="1" ht="16.5" customHeight="1">
      <c r="B191" s="28"/>
      <c r="C191" s="128" t="s">
        <v>257</v>
      </c>
      <c r="D191" s="128" t="s">
        <v>137</v>
      </c>
      <c r="E191" s="129" t="s">
        <v>258</v>
      </c>
      <c r="F191" s="130" t="s">
        <v>259</v>
      </c>
      <c r="G191" s="131" t="s">
        <v>193</v>
      </c>
      <c r="H191" s="132">
        <v>2.363</v>
      </c>
      <c r="I191" s="133"/>
      <c r="J191" s="134">
        <f>ROUND(I191*H191,2)</f>
        <v>0</v>
      </c>
      <c r="K191" s="130" t="s">
        <v>141</v>
      </c>
      <c r="L191" s="28"/>
      <c r="M191" s="135" t="s">
        <v>1</v>
      </c>
      <c r="N191" s="136" t="s">
        <v>38</v>
      </c>
      <c r="P191" s="137">
        <f>O191*H191</f>
        <v>0</v>
      </c>
      <c r="Q191" s="137">
        <v>1.06277</v>
      </c>
      <c r="R191" s="137">
        <f>Q191*H191</f>
        <v>2.5113255099999998</v>
      </c>
      <c r="S191" s="137">
        <v>0</v>
      </c>
      <c r="T191" s="138">
        <f>S191*H191</f>
        <v>0</v>
      </c>
      <c r="AR191" s="139" t="s">
        <v>142</v>
      </c>
      <c r="AT191" s="139" t="s">
        <v>137</v>
      </c>
      <c r="AU191" s="139" t="s">
        <v>83</v>
      </c>
      <c r="AY191" s="13" t="s">
        <v>135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3" t="s">
        <v>81</v>
      </c>
      <c r="BK191" s="140">
        <f>ROUND(I191*H191,2)</f>
        <v>0</v>
      </c>
      <c r="BL191" s="13" t="s">
        <v>142</v>
      </c>
      <c r="BM191" s="139" t="s">
        <v>260</v>
      </c>
    </row>
    <row r="192" spans="2:65" s="1" customFormat="1">
      <c r="B192" s="28"/>
      <c r="D192" s="141" t="s">
        <v>144</v>
      </c>
      <c r="F192" s="142" t="s">
        <v>261</v>
      </c>
      <c r="I192" s="143"/>
      <c r="L192" s="28"/>
      <c r="M192" s="144"/>
      <c r="T192" s="52"/>
      <c r="AT192" s="13" t="s">
        <v>144</v>
      </c>
      <c r="AU192" s="13" t="s">
        <v>83</v>
      </c>
    </row>
    <row r="193" spans="2:65" s="11" customFormat="1" ht="22.9" customHeight="1">
      <c r="B193" s="116"/>
      <c r="D193" s="117" t="s">
        <v>72</v>
      </c>
      <c r="E193" s="126" t="s">
        <v>178</v>
      </c>
      <c r="F193" s="126" t="s">
        <v>262</v>
      </c>
      <c r="I193" s="119"/>
      <c r="J193" s="127">
        <f>BK193</f>
        <v>0</v>
      </c>
      <c r="L193" s="116"/>
      <c r="M193" s="121"/>
      <c r="P193" s="122">
        <f>SUM(P194:P211)</f>
        <v>0</v>
      </c>
      <c r="R193" s="122">
        <f>SUM(R194:R211)</f>
        <v>3.2</v>
      </c>
      <c r="T193" s="123">
        <f>SUM(T194:T211)</f>
        <v>0.2</v>
      </c>
      <c r="AR193" s="117" t="s">
        <v>81</v>
      </c>
      <c r="AT193" s="124" t="s">
        <v>72</v>
      </c>
      <c r="AU193" s="124" t="s">
        <v>81</v>
      </c>
      <c r="AY193" s="117" t="s">
        <v>135</v>
      </c>
      <c r="BK193" s="125">
        <f>SUM(BK194:BK211)</f>
        <v>0</v>
      </c>
    </row>
    <row r="194" spans="2:65" s="1" customFormat="1" ht="24.2" customHeight="1">
      <c r="B194" s="28"/>
      <c r="C194" s="128" t="s">
        <v>263</v>
      </c>
      <c r="D194" s="128" t="s">
        <v>137</v>
      </c>
      <c r="E194" s="129" t="s">
        <v>264</v>
      </c>
      <c r="F194" s="130" t="s">
        <v>265</v>
      </c>
      <c r="G194" s="131" t="s">
        <v>210</v>
      </c>
      <c r="H194" s="132">
        <v>2</v>
      </c>
      <c r="I194" s="133"/>
      <c r="J194" s="134">
        <f>ROUND(I194*H194,2)</f>
        <v>0</v>
      </c>
      <c r="K194" s="130" t="s">
        <v>141</v>
      </c>
      <c r="L194" s="28"/>
      <c r="M194" s="135" t="s">
        <v>1</v>
      </c>
      <c r="N194" s="136" t="s">
        <v>38</v>
      </c>
      <c r="P194" s="137">
        <f>O194*H194</f>
        <v>0</v>
      </c>
      <c r="Q194" s="137">
        <v>0</v>
      </c>
      <c r="R194" s="137">
        <f>Q194*H194</f>
        <v>0</v>
      </c>
      <c r="S194" s="137">
        <v>0.1</v>
      </c>
      <c r="T194" s="138">
        <f>S194*H194</f>
        <v>0.2</v>
      </c>
      <c r="AR194" s="139" t="s">
        <v>142</v>
      </c>
      <c r="AT194" s="139" t="s">
        <v>137</v>
      </c>
      <c r="AU194" s="139" t="s">
        <v>83</v>
      </c>
      <c r="AY194" s="13" t="s">
        <v>135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3" t="s">
        <v>81</v>
      </c>
      <c r="BK194" s="140">
        <f>ROUND(I194*H194,2)</f>
        <v>0</v>
      </c>
      <c r="BL194" s="13" t="s">
        <v>142</v>
      </c>
      <c r="BM194" s="139" t="s">
        <v>266</v>
      </c>
    </row>
    <row r="195" spans="2:65" s="1" customFormat="1" ht="19.5">
      <c r="B195" s="28"/>
      <c r="D195" s="141" t="s">
        <v>144</v>
      </c>
      <c r="F195" s="142" t="s">
        <v>267</v>
      </c>
      <c r="I195" s="143"/>
      <c r="L195" s="28"/>
      <c r="M195" s="144"/>
      <c r="T195" s="52"/>
      <c r="AT195" s="13" t="s">
        <v>144</v>
      </c>
      <c r="AU195" s="13" t="s">
        <v>83</v>
      </c>
    </row>
    <row r="196" spans="2:65" s="1" customFormat="1" ht="21.75" customHeight="1">
      <c r="B196" s="28"/>
      <c r="C196" s="128" t="s">
        <v>268</v>
      </c>
      <c r="D196" s="128" t="s">
        <v>137</v>
      </c>
      <c r="E196" s="129" t="s">
        <v>269</v>
      </c>
      <c r="F196" s="130" t="s">
        <v>270</v>
      </c>
      <c r="G196" s="131" t="s">
        <v>210</v>
      </c>
      <c r="H196" s="132">
        <v>1</v>
      </c>
      <c r="I196" s="133"/>
      <c r="J196" s="134">
        <f>ROUND(I196*H196,2)</f>
        <v>0</v>
      </c>
      <c r="K196" s="130" t="s">
        <v>1</v>
      </c>
      <c r="L196" s="28"/>
      <c r="M196" s="135" t="s">
        <v>1</v>
      </c>
      <c r="N196" s="136" t="s">
        <v>38</v>
      </c>
      <c r="P196" s="137">
        <f>O196*H196</f>
        <v>0</v>
      </c>
      <c r="Q196" s="137">
        <v>1.2</v>
      </c>
      <c r="R196" s="137">
        <f>Q196*H196</f>
        <v>1.2</v>
      </c>
      <c r="S196" s="137">
        <v>0</v>
      </c>
      <c r="T196" s="138">
        <f>S196*H196</f>
        <v>0</v>
      </c>
      <c r="AR196" s="139" t="s">
        <v>142</v>
      </c>
      <c r="AT196" s="139" t="s">
        <v>137</v>
      </c>
      <c r="AU196" s="139" t="s">
        <v>83</v>
      </c>
      <c r="AY196" s="13" t="s">
        <v>135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3" t="s">
        <v>81</v>
      </c>
      <c r="BK196" s="140">
        <f>ROUND(I196*H196,2)</f>
        <v>0</v>
      </c>
      <c r="BL196" s="13" t="s">
        <v>142</v>
      </c>
      <c r="BM196" s="139" t="s">
        <v>271</v>
      </c>
    </row>
    <row r="197" spans="2:65" s="1" customFormat="1">
      <c r="B197" s="28"/>
      <c r="D197" s="141" t="s">
        <v>144</v>
      </c>
      <c r="F197" s="142" t="s">
        <v>270</v>
      </c>
      <c r="I197" s="143"/>
      <c r="L197" s="28"/>
      <c r="M197" s="144"/>
      <c r="T197" s="52"/>
      <c r="AT197" s="13" t="s">
        <v>144</v>
      </c>
      <c r="AU197" s="13" t="s">
        <v>83</v>
      </c>
    </row>
    <row r="198" spans="2:65" s="1" customFormat="1" ht="37.9" customHeight="1">
      <c r="B198" s="28"/>
      <c r="C198" s="128" t="s">
        <v>272</v>
      </c>
      <c r="D198" s="128" t="s">
        <v>137</v>
      </c>
      <c r="E198" s="129" t="s">
        <v>273</v>
      </c>
      <c r="F198" s="130" t="s">
        <v>274</v>
      </c>
      <c r="G198" s="131" t="s">
        <v>210</v>
      </c>
      <c r="H198" s="132">
        <v>2</v>
      </c>
      <c r="I198" s="133"/>
      <c r="J198" s="134">
        <f>ROUND(I198*H198,2)</f>
        <v>0</v>
      </c>
      <c r="K198" s="130" t="s">
        <v>1</v>
      </c>
      <c r="L198" s="28"/>
      <c r="M198" s="135" t="s">
        <v>1</v>
      </c>
      <c r="N198" s="136" t="s">
        <v>38</v>
      </c>
      <c r="P198" s="137">
        <f>O198*H198</f>
        <v>0</v>
      </c>
      <c r="Q198" s="137">
        <v>1</v>
      </c>
      <c r="R198" s="137">
        <f>Q198*H198</f>
        <v>2</v>
      </c>
      <c r="S198" s="137">
        <v>0</v>
      </c>
      <c r="T198" s="138">
        <f>S198*H198</f>
        <v>0</v>
      </c>
      <c r="AR198" s="139" t="s">
        <v>142</v>
      </c>
      <c r="AT198" s="139" t="s">
        <v>137</v>
      </c>
      <c r="AU198" s="139" t="s">
        <v>83</v>
      </c>
      <c r="AY198" s="13" t="s">
        <v>135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3" t="s">
        <v>81</v>
      </c>
      <c r="BK198" s="140">
        <f>ROUND(I198*H198,2)</f>
        <v>0</v>
      </c>
      <c r="BL198" s="13" t="s">
        <v>142</v>
      </c>
      <c r="BM198" s="139" t="s">
        <v>275</v>
      </c>
    </row>
    <row r="199" spans="2:65" s="1" customFormat="1" ht="19.5">
      <c r="B199" s="28"/>
      <c r="D199" s="141" t="s">
        <v>144</v>
      </c>
      <c r="F199" s="142" t="s">
        <v>274</v>
      </c>
      <c r="I199" s="143"/>
      <c r="L199" s="28"/>
      <c r="M199" s="144"/>
      <c r="T199" s="52"/>
      <c r="AT199" s="13" t="s">
        <v>144</v>
      </c>
      <c r="AU199" s="13" t="s">
        <v>83</v>
      </c>
    </row>
    <row r="200" spans="2:65" s="1" customFormat="1" ht="24.2" customHeight="1">
      <c r="B200" s="28"/>
      <c r="C200" s="128" t="s">
        <v>276</v>
      </c>
      <c r="D200" s="128" t="s">
        <v>137</v>
      </c>
      <c r="E200" s="129" t="s">
        <v>277</v>
      </c>
      <c r="F200" s="130" t="s">
        <v>278</v>
      </c>
      <c r="G200" s="131" t="s">
        <v>210</v>
      </c>
      <c r="H200" s="132">
        <v>1</v>
      </c>
      <c r="I200" s="133"/>
      <c r="J200" s="134">
        <f>ROUND(I200*H200,2)</f>
        <v>0</v>
      </c>
      <c r="K200" s="130" t="s">
        <v>1</v>
      </c>
      <c r="L200" s="28"/>
      <c r="M200" s="135" t="s">
        <v>1</v>
      </c>
      <c r="N200" s="136" t="s">
        <v>38</v>
      </c>
      <c r="P200" s="137">
        <f>O200*H200</f>
        <v>0</v>
      </c>
      <c r="Q200" s="137">
        <v>0</v>
      </c>
      <c r="R200" s="137">
        <f>Q200*H200</f>
        <v>0</v>
      </c>
      <c r="S200" s="137">
        <v>0</v>
      </c>
      <c r="T200" s="138">
        <f>S200*H200</f>
        <v>0</v>
      </c>
      <c r="AR200" s="139" t="s">
        <v>142</v>
      </c>
      <c r="AT200" s="139" t="s">
        <v>137</v>
      </c>
      <c r="AU200" s="139" t="s">
        <v>83</v>
      </c>
      <c r="AY200" s="13" t="s">
        <v>135</v>
      </c>
      <c r="BE200" s="140">
        <f>IF(N200="základní",J200,0)</f>
        <v>0</v>
      </c>
      <c r="BF200" s="140">
        <f>IF(N200="snížená",J200,0)</f>
        <v>0</v>
      </c>
      <c r="BG200" s="140">
        <f>IF(N200="zákl. přenesená",J200,0)</f>
        <v>0</v>
      </c>
      <c r="BH200" s="140">
        <f>IF(N200="sníž. přenesená",J200,0)</f>
        <v>0</v>
      </c>
      <c r="BI200" s="140">
        <f>IF(N200="nulová",J200,0)</f>
        <v>0</v>
      </c>
      <c r="BJ200" s="13" t="s">
        <v>81</v>
      </c>
      <c r="BK200" s="140">
        <f>ROUND(I200*H200,2)</f>
        <v>0</v>
      </c>
      <c r="BL200" s="13" t="s">
        <v>142</v>
      </c>
      <c r="BM200" s="139" t="s">
        <v>279</v>
      </c>
    </row>
    <row r="201" spans="2:65" s="1" customFormat="1" ht="19.5">
      <c r="B201" s="28"/>
      <c r="D201" s="141" t="s">
        <v>144</v>
      </c>
      <c r="F201" s="142" t="s">
        <v>278</v>
      </c>
      <c r="I201" s="143"/>
      <c r="L201" s="28"/>
      <c r="M201" s="144"/>
      <c r="T201" s="52"/>
      <c r="AT201" s="13" t="s">
        <v>144</v>
      </c>
      <c r="AU201" s="13" t="s">
        <v>83</v>
      </c>
    </row>
    <row r="202" spans="2:65" s="1" customFormat="1" ht="16.5" customHeight="1">
      <c r="B202" s="28"/>
      <c r="C202" s="128" t="s">
        <v>280</v>
      </c>
      <c r="D202" s="128" t="s">
        <v>137</v>
      </c>
      <c r="E202" s="129" t="s">
        <v>281</v>
      </c>
      <c r="F202" s="130" t="s">
        <v>282</v>
      </c>
      <c r="G202" s="131" t="s">
        <v>210</v>
      </c>
      <c r="H202" s="132">
        <v>4</v>
      </c>
      <c r="I202" s="133"/>
      <c r="J202" s="134">
        <f>ROUND(I202*H202,2)</f>
        <v>0</v>
      </c>
      <c r="K202" s="130" t="s">
        <v>1</v>
      </c>
      <c r="L202" s="28"/>
      <c r="M202" s="135" t="s">
        <v>1</v>
      </c>
      <c r="N202" s="136" t="s">
        <v>38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142</v>
      </c>
      <c r="AT202" s="139" t="s">
        <v>137</v>
      </c>
      <c r="AU202" s="139" t="s">
        <v>83</v>
      </c>
      <c r="AY202" s="13" t="s">
        <v>135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3" t="s">
        <v>81</v>
      </c>
      <c r="BK202" s="140">
        <f>ROUND(I202*H202,2)</f>
        <v>0</v>
      </c>
      <c r="BL202" s="13" t="s">
        <v>142</v>
      </c>
      <c r="BM202" s="139" t="s">
        <v>283</v>
      </c>
    </row>
    <row r="203" spans="2:65" s="1" customFormat="1">
      <c r="B203" s="28"/>
      <c r="D203" s="141" t="s">
        <v>144</v>
      </c>
      <c r="F203" s="142" t="s">
        <v>282</v>
      </c>
      <c r="I203" s="143"/>
      <c r="L203" s="28"/>
      <c r="M203" s="144"/>
      <c r="T203" s="52"/>
      <c r="AT203" s="13" t="s">
        <v>144</v>
      </c>
      <c r="AU203" s="13" t="s">
        <v>83</v>
      </c>
    </row>
    <row r="204" spans="2:65" s="1" customFormat="1" ht="16.5" customHeight="1">
      <c r="B204" s="28"/>
      <c r="C204" s="128" t="s">
        <v>284</v>
      </c>
      <c r="D204" s="128" t="s">
        <v>137</v>
      </c>
      <c r="E204" s="129" t="s">
        <v>285</v>
      </c>
      <c r="F204" s="130" t="s">
        <v>286</v>
      </c>
      <c r="G204" s="131" t="s">
        <v>210</v>
      </c>
      <c r="H204" s="132">
        <v>1</v>
      </c>
      <c r="I204" s="133"/>
      <c r="J204" s="134">
        <f>ROUND(I204*H204,2)</f>
        <v>0</v>
      </c>
      <c r="K204" s="130" t="s">
        <v>1</v>
      </c>
      <c r="L204" s="28"/>
      <c r="M204" s="135" t="s">
        <v>1</v>
      </c>
      <c r="N204" s="136" t="s">
        <v>38</v>
      </c>
      <c r="P204" s="137">
        <f>O204*H204</f>
        <v>0</v>
      </c>
      <c r="Q204" s="137">
        <v>0</v>
      </c>
      <c r="R204" s="137">
        <f>Q204*H204</f>
        <v>0</v>
      </c>
      <c r="S204" s="137">
        <v>0</v>
      </c>
      <c r="T204" s="138">
        <f>S204*H204</f>
        <v>0</v>
      </c>
      <c r="AR204" s="139" t="s">
        <v>142</v>
      </c>
      <c r="AT204" s="139" t="s">
        <v>137</v>
      </c>
      <c r="AU204" s="139" t="s">
        <v>83</v>
      </c>
      <c r="AY204" s="13" t="s">
        <v>135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3" t="s">
        <v>81</v>
      </c>
      <c r="BK204" s="140">
        <f>ROUND(I204*H204,2)</f>
        <v>0</v>
      </c>
      <c r="BL204" s="13" t="s">
        <v>142</v>
      </c>
      <c r="BM204" s="139" t="s">
        <v>287</v>
      </c>
    </row>
    <row r="205" spans="2:65" s="1" customFormat="1">
      <c r="B205" s="28"/>
      <c r="D205" s="141" t="s">
        <v>144</v>
      </c>
      <c r="F205" s="142" t="s">
        <v>286</v>
      </c>
      <c r="I205" s="143"/>
      <c r="L205" s="28"/>
      <c r="M205" s="144"/>
      <c r="T205" s="52"/>
      <c r="AT205" s="13" t="s">
        <v>144</v>
      </c>
      <c r="AU205" s="13" t="s">
        <v>83</v>
      </c>
    </row>
    <row r="206" spans="2:65" s="1" customFormat="1" ht="16.5" customHeight="1">
      <c r="B206" s="28"/>
      <c r="C206" s="128" t="s">
        <v>288</v>
      </c>
      <c r="D206" s="128" t="s">
        <v>137</v>
      </c>
      <c r="E206" s="129" t="s">
        <v>289</v>
      </c>
      <c r="F206" s="130" t="s">
        <v>290</v>
      </c>
      <c r="G206" s="131" t="s">
        <v>210</v>
      </c>
      <c r="H206" s="132">
        <v>1</v>
      </c>
      <c r="I206" s="133"/>
      <c r="J206" s="134">
        <f>ROUND(I206*H206,2)</f>
        <v>0</v>
      </c>
      <c r="K206" s="130" t="s">
        <v>1</v>
      </c>
      <c r="L206" s="28"/>
      <c r="M206" s="135" t="s">
        <v>1</v>
      </c>
      <c r="N206" s="136" t="s">
        <v>38</v>
      </c>
      <c r="P206" s="137">
        <f>O206*H206</f>
        <v>0</v>
      </c>
      <c r="Q206" s="137">
        <v>0</v>
      </c>
      <c r="R206" s="137">
        <f>Q206*H206</f>
        <v>0</v>
      </c>
      <c r="S206" s="137">
        <v>0</v>
      </c>
      <c r="T206" s="138">
        <f>S206*H206</f>
        <v>0</v>
      </c>
      <c r="AR206" s="139" t="s">
        <v>142</v>
      </c>
      <c r="AT206" s="139" t="s">
        <v>137</v>
      </c>
      <c r="AU206" s="139" t="s">
        <v>83</v>
      </c>
      <c r="AY206" s="13" t="s">
        <v>135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3" t="s">
        <v>81</v>
      </c>
      <c r="BK206" s="140">
        <f>ROUND(I206*H206,2)</f>
        <v>0</v>
      </c>
      <c r="BL206" s="13" t="s">
        <v>142</v>
      </c>
      <c r="BM206" s="139" t="s">
        <v>291</v>
      </c>
    </row>
    <row r="207" spans="2:65" s="1" customFormat="1">
      <c r="B207" s="28"/>
      <c r="D207" s="141" t="s">
        <v>144</v>
      </c>
      <c r="F207" s="142" t="s">
        <v>290</v>
      </c>
      <c r="I207" s="143"/>
      <c r="L207" s="28"/>
      <c r="M207" s="144"/>
      <c r="T207" s="52"/>
      <c r="AT207" s="13" t="s">
        <v>144</v>
      </c>
      <c r="AU207" s="13" t="s">
        <v>83</v>
      </c>
    </row>
    <row r="208" spans="2:65" s="1" customFormat="1" ht="16.5" customHeight="1">
      <c r="B208" s="28"/>
      <c r="C208" s="128" t="s">
        <v>292</v>
      </c>
      <c r="D208" s="128" t="s">
        <v>137</v>
      </c>
      <c r="E208" s="129" t="s">
        <v>293</v>
      </c>
      <c r="F208" s="130" t="s">
        <v>294</v>
      </c>
      <c r="G208" s="131" t="s">
        <v>210</v>
      </c>
      <c r="H208" s="132">
        <v>2</v>
      </c>
      <c r="I208" s="133"/>
      <c r="J208" s="134">
        <f>ROUND(I208*H208,2)</f>
        <v>0</v>
      </c>
      <c r="K208" s="130" t="s">
        <v>1</v>
      </c>
      <c r="L208" s="28"/>
      <c r="M208" s="135" t="s">
        <v>1</v>
      </c>
      <c r="N208" s="136" t="s">
        <v>38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142</v>
      </c>
      <c r="AT208" s="139" t="s">
        <v>137</v>
      </c>
      <c r="AU208" s="139" t="s">
        <v>83</v>
      </c>
      <c r="AY208" s="13" t="s">
        <v>135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3" t="s">
        <v>81</v>
      </c>
      <c r="BK208" s="140">
        <f>ROUND(I208*H208,2)</f>
        <v>0</v>
      </c>
      <c r="BL208" s="13" t="s">
        <v>142</v>
      </c>
      <c r="BM208" s="139" t="s">
        <v>295</v>
      </c>
    </row>
    <row r="209" spans="2:65" s="1" customFormat="1">
      <c r="B209" s="28"/>
      <c r="D209" s="141" t="s">
        <v>144</v>
      </c>
      <c r="F209" s="142" t="s">
        <v>294</v>
      </c>
      <c r="I209" s="143"/>
      <c r="L209" s="28"/>
      <c r="M209" s="144"/>
      <c r="T209" s="52"/>
      <c r="AT209" s="13" t="s">
        <v>144</v>
      </c>
      <c r="AU209" s="13" t="s">
        <v>83</v>
      </c>
    </row>
    <row r="210" spans="2:65" s="1" customFormat="1" ht="16.5" customHeight="1">
      <c r="B210" s="28"/>
      <c r="C210" s="128" t="s">
        <v>296</v>
      </c>
      <c r="D210" s="128" t="s">
        <v>137</v>
      </c>
      <c r="E210" s="129" t="s">
        <v>297</v>
      </c>
      <c r="F210" s="130" t="s">
        <v>298</v>
      </c>
      <c r="G210" s="131" t="s">
        <v>210</v>
      </c>
      <c r="H210" s="132">
        <v>1</v>
      </c>
      <c r="I210" s="133"/>
      <c r="J210" s="134">
        <f>ROUND(I210*H210,2)</f>
        <v>0</v>
      </c>
      <c r="K210" s="130" t="s">
        <v>1</v>
      </c>
      <c r="L210" s="28"/>
      <c r="M210" s="135" t="s">
        <v>1</v>
      </c>
      <c r="N210" s="136" t="s">
        <v>38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142</v>
      </c>
      <c r="AT210" s="139" t="s">
        <v>137</v>
      </c>
      <c r="AU210" s="139" t="s">
        <v>83</v>
      </c>
      <c r="AY210" s="13" t="s">
        <v>135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3" t="s">
        <v>81</v>
      </c>
      <c r="BK210" s="140">
        <f>ROUND(I210*H210,2)</f>
        <v>0</v>
      </c>
      <c r="BL210" s="13" t="s">
        <v>142</v>
      </c>
      <c r="BM210" s="139" t="s">
        <v>299</v>
      </c>
    </row>
    <row r="211" spans="2:65" s="1" customFormat="1">
      <c r="B211" s="28"/>
      <c r="D211" s="141" t="s">
        <v>144</v>
      </c>
      <c r="F211" s="142" t="s">
        <v>298</v>
      </c>
      <c r="I211" s="143"/>
      <c r="L211" s="28"/>
      <c r="M211" s="144"/>
      <c r="T211" s="52"/>
      <c r="AT211" s="13" t="s">
        <v>144</v>
      </c>
      <c r="AU211" s="13" t="s">
        <v>83</v>
      </c>
    </row>
    <row r="212" spans="2:65" s="11" customFormat="1" ht="22.9" customHeight="1">
      <c r="B212" s="116"/>
      <c r="D212" s="117" t="s">
        <v>72</v>
      </c>
      <c r="E212" s="126" t="s">
        <v>184</v>
      </c>
      <c r="F212" s="126" t="s">
        <v>300</v>
      </c>
      <c r="I212" s="119"/>
      <c r="J212" s="127">
        <f>BK212</f>
        <v>0</v>
      </c>
      <c r="L212" s="116"/>
      <c r="M212" s="121"/>
      <c r="P212" s="122">
        <f>SUM(P213:P274)</f>
        <v>0</v>
      </c>
      <c r="R212" s="122">
        <f>SUM(R213:R274)</f>
        <v>30.033147550000006</v>
      </c>
      <c r="T212" s="123">
        <f>SUM(T213:T274)</f>
        <v>50.028599999999997</v>
      </c>
      <c r="AR212" s="117" t="s">
        <v>81</v>
      </c>
      <c r="AT212" s="124" t="s">
        <v>72</v>
      </c>
      <c r="AU212" s="124" t="s">
        <v>81</v>
      </c>
      <c r="AY212" s="117" t="s">
        <v>135</v>
      </c>
      <c r="BK212" s="125">
        <f>SUM(BK213:BK274)</f>
        <v>0</v>
      </c>
    </row>
    <row r="213" spans="2:65" s="1" customFormat="1" ht="33" customHeight="1">
      <c r="B213" s="28"/>
      <c r="C213" s="128" t="s">
        <v>301</v>
      </c>
      <c r="D213" s="128" t="s">
        <v>137</v>
      </c>
      <c r="E213" s="129" t="s">
        <v>302</v>
      </c>
      <c r="F213" s="130" t="s">
        <v>303</v>
      </c>
      <c r="G213" s="131" t="s">
        <v>215</v>
      </c>
      <c r="H213" s="132">
        <v>62</v>
      </c>
      <c r="I213" s="133"/>
      <c r="J213" s="134">
        <f>ROUND(I213*H213,2)</f>
        <v>0</v>
      </c>
      <c r="K213" s="130" t="s">
        <v>141</v>
      </c>
      <c r="L213" s="28"/>
      <c r="M213" s="135" t="s">
        <v>1</v>
      </c>
      <c r="N213" s="136" t="s">
        <v>38</v>
      </c>
      <c r="P213" s="137">
        <f>O213*H213</f>
        <v>0</v>
      </c>
      <c r="Q213" s="137">
        <v>6.0999999999999997E-4</v>
      </c>
      <c r="R213" s="137">
        <f>Q213*H213</f>
        <v>3.7819999999999999E-2</v>
      </c>
      <c r="S213" s="137">
        <v>0</v>
      </c>
      <c r="T213" s="138">
        <f>S213*H213</f>
        <v>0</v>
      </c>
      <c r="AR213" s="139" t="s">
        <v>142</v>
      </c>
      <c r="AT213" s="139" t="s">
        <v>137</v>
      </c>
      <c r="AU213" s="139" t="s">
        <v>83</v>
      </c>
      <c r="AY213" s="13" t="s">
        <v>135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3" t="s">
        <v>81</v>
      </c>
      <c r="BK213" s="140">
        <f>ROUND(I213*H213,2)</f>
        <v>0</v>
      </c>
      <c r="BL213" s="13" t="s">
        <v>142</v>
      </c>
      <c r="BM213" s="139" t="s">
        <v>304</v>
      </c>
    </row>
    <row r="214" spans="2:65" s="1" customFormat="1" ht="39">
      <c r="B214" s="28"/>
      <c r="D214" s="141" t="s">
        <v>144</v>
      </c>
      <c r="F214" s="142" t="s">
        <v>305</v>
      </c>
      <c r="I214" s="143"/>
      <c r="L214" s="28"/>
      <c r="M214" s="144"/>
      <c r="T214" s="52"/>
      <c r="AT214" s="13" t="s">
        <v>144</v>
      </c>
      <c r="AU214" s="13" t="s">
        <v>83</v>
      </c>
    </row>
    <row r="215" spans="2:65" s="1" customFormat="1" ht="24.2" customHeight="1">
      <c r="B215" s="28"/>
      <c r="C215" s="128" t="s">
        <v>306</v>
      </c>
      <c r="D215" s="128" t="s">
        <v>137</v>
      </c>
      <c r="E215" s="129" t="s">
        <v>307</v>
      </c>
      <c r="F215" s="130" t="s">
        <v>308</v>
      </c>
      <c r="G215" s="131" t="s">
        <v>215</v>
      </c>
      <c r="H215" s="132">
        <v>33</v>
      </c>
      <c r="I215" s="133"/>
      <c r="J215" s="134">
        <f>ROUND(I215*H215,2)</f>
        <v>0</v>
      </c>
      <c r="K215" s="130" t="s">
        <v>141</v>
      </c>
      <c r="L215" s="28"/>
      <c r="M215" s="135" t="s">
        <v>1</v>
      </c>
      <c r="N215" s="136" t="s">
        <v>38</v>
      </c>
      <c r="P215" s="137">
        <f>O215*H215</f>
        <v>0</v>
      </c>
      <c r="Q215" s="137">
        <v>1.0000000000000001E-5</v>
      </c>
      <c r="R215" s="137">
        <f>Q215*H215</f>
        <v>3.3000000000000005E-4</v>
      </c>
      <c r="S215" s="137">
        <v>0</v>
      </c>
      <c r="T215" s="138">
        <f>S215*H215</f>
        <v>0</v>
      </c>
      <c r="AR215" s="139" t="s">
        <v>142</v>
      </c>
      <c r="AT215" s="139" t="s">
        <v>137</v>
      </c>
      <c r="AU215" s="139" t="s">
        <v>83</v>
      </c>
      <c r="AY215" s="13" t="s">
        <v>135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3" t="s">
        <v>81</v>
      </c>
      <c r="BK215" s="140">
        <f>ROUND(I215*H215,2)</f>
        <v>0</v>
      </c>
      <c r="BL215" s="13" t="s">
        <v>142</v>
      </c>
      <c r="BM215" s="139" t="s">
        <v>309</v>
      </c>
    </row>
    <row r="216" spans="2:65" s="1" customFormat="1" ht="19.5">
      <c r="B216" s="28"/>
      <c r="D216" s="141" t="s">
        <v>144</v>
      </c>
      <c r="F216" s="142" t="s">
        <v>310</v>
      </c>
      <c r="I216" s="143"/>
      <c r="L216" s="28"/>
      <c r="M216" s="144"/>
      <c r="T216" s="52"/>
      <c r="AT216" s="13" t="s">
        <v>144</v>
      </c>
      <c r="AU216" s="13" t="s">
        <v>83</v>
      </c>
    </row>
    <row r="217" spans="2:65" s="1" customFormat="1" ht="24.2" customHeight="1">
      <c r="B217" s="28"/>
      <c r="C217" s="128" t="s">
        <v>311</v>
      </c>
      <c r="D217" s="128" t="s">
        <v>137</v>
      </c>
      <c r="E217" s="129" t="s">
        <v>312</v>
      </c>
      <c r="F217" s="130" t="s">
        <v>313</v>
      </c>
      <c r="G217" s="131" t="s">
        <v>215</v>
      </c>
      <c r="H217" s="132">
        <v>89</v>
      </c>
      <c r="I217" s="133"/>
      <c r="J217" s="134">
        <f>ROUND(I217*H217,2)</f>
        <v>0</v>
      </c>
      <c r="K217" s="130" t="s">
        <v>141</v>
      </c>
      <c r="L217" s="28"/>
      <c r="M217" s="135" t="s">
        <v>1</v>
      </c>
      <c r="N217" s="136" t="s">
        <v>38</v>
      </c>
      <c r="P217" s="137">
        <f>O217*H217</f>
        <v>0</v>
      </c>
      <c r="Q217" s="137">
        <v>0.29221000000000003</v>
      </c>
      <c r="R217" s="137">
        <f>Q217*H217</f>
        <v>26.006690000000003</v>
      </c>
      <c r="S217" s="137">
        <v>0</v>
      </c>
      <c r="T217" s="138">
        <f>S217*H217</f>
        <v>0</v>
      </c>
      <c r="AR217" s="139" t="s">
        <v>142</v>
      </c>
      <c r="AT217" s="139" t="s">
        <v>137</v>
      </c>
      <c r="AU217" s="139" t="s">
        <v>83</v>
      </c>
      <c r="AY217" s="13" t="s">
        <v>135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3" t="s">
        <v>81</v>
      </c>
      <c r="BK217" s="140">
        <f>ROUND(I217*H217,2)</f>
        <v>0</v>
      </c>
      <c r="BL217" s="13" t="s">
        <v>142</v>
      </c>
      <c r="BM217" s="139" t="s">
        <v>314</v>
      </c>
    </row>
    <row r="218" spans="2:65" s="1" customFormat="1" ht="19.5">
      <c r="B218" s="28"/>
      <c r="D218" s="141" t="s">
        <v>144</v>
      </c>
      <c r="F218" s="142" t="s">
        <v>315</v>
      </c>
      <c r="I218" s="143"/>
      <c r="L218" s="28"/>
      <c r="M218" s="144"/>
      <c r="T218" s="52"/>
      <c r="AT218" s="13" t="s">
        <v>144</v>
      </c>
      <c r="AU218" s="13" t="s">
        <v>83</v>
      </c>
    </row>
    <row r="219" spans="2:65" s="1" customFormat="1" ht="24.2" customHeight="1">
      <c r="B219" s="28"/>
      <c r="C219" s="146" t="s">
        <v>316</v>
      </c>
      <c r="D219" s="146" t="s">
        <v>197</v>
      </c>
      <c r="E219" s="147" t="s">
        <v>317</v>
      </c>
      <c r="F219" s="148" t="s">
        <v>318</v>
      </c>
      <c r="G219" s="149" t="s">
        <v>215</v>
      </c>
      <c r="H219" s="150">
        <v>89</v>
      </c>
      <c r="I219" s="151"/>
      <c r="J219" s="152">
        <f>ROUND(I219*H219,2)</f>
        <v>0</v>
      </c>
      <c r="K219" s="148" t="s">
        <v>1</v>
      </c>
      <c r="L219" s="153"/>
      <c r="M219" s="154" t="s">
        <v>1</v>
      </c>
      <c r="N219" s="155" t="s">
        <v>38</v>
      </c>
      <c r="P219" s="137">
        <f>O219*H219</f>
        <v>0</v>
      </c>
      <c r="Q219" s="137">
        <v>2.1000000000000001E-2</v>
      </c>
      <c r="R219" s="137">
        <f>Q219*H219</f>
        <v>1.8690000000000002</v>
      </c>
      <c r="S219" s="137">
        <v>0</v>
      </c>
      <c r="T219" s="138">
        <f>S219*H219</f>
        <v>0</v>
      </c>
      <c r="AR219" s="139" t="s">
        <v>178</v>
      </c>
      <c r="AT219" s="139" t="s">
        <v>197</v>
      </c>
      <c r="AU219" s="139" t="s">
        <v>83</v>
      </c>
      <c r="AY219" s="13" t="s">
        <v>135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3" t="s">
        <v>81</v>
      </c>
      <c r="BK219" s="140">
        <f>ROUND(I219*H219,2)</f>
        <v>0</v>
      </c>
      <c r="BL219" s="13" t="s">
        <v>142</v>
      </c>
      <c r="BM219" s="139" t="s">
        <v>319</v>
      </c>
    </row>
    <row r="220" spans="2:65" s="1" customFormat="1" ht="19.5">
      <c r="B220" s="28"/>
      <c r="D220" s="141" t="s">
        <v>144</v>
      </c>
      <c r="F220" s="142" t="s">
        <v>318</v>
      </c>
      <c r="I220" s="143"/>
      <c r="L220" s="28"/>
      <c r="M220" s="144"/>
      <c r="T220" s="52"/>
      <c r="AT220" s="13" t="s">
        <v>144</v>
      </c>
      <c r="AU220" s="13" t="s">
        <v>83</v>
      </c>
    </row>
    <row r="221" spans="2:65" s="1" customFormat="1" ht="16.5" customHeight="1">
      <c r="B221" s="28"/>
      <c r="C221" s="146" t="s">
        <v>320</v>
      </c>
      <c r="D221" s="146" t="s">
        <v>197</v>
      </c>
      <c r="E221" s="147" t="s">
        <v>321</v>
      </c>
      <c r="F221" s="148" t="s">
        <v>322</v>
      </c>
      <c r="G221" s="149" t="s">
        <v>215</v>
      </c>
      <c r="H221" s="150">
        <v>89</v>
      </c>
      <c r="I221" s="151"/>
      <c r="J221" s="152">
        <f>ROUND(I221*H221,2)</f>
        <v>0</v>
      </c>
      <c r="K221" s="148" t="s">
        <v>1</v>
      </c>
      <c r="L221" s="153"/>
      <c r="M221" s="154" t="s">
        <v>1</v>
      </c>
      <c r="N221" s="155" t="s">
        <v>38</v>
      </c>
      <c r="P221" s="137">
        <f>O221*H221</f>
        <v>0</v>
      </c>
      <c r="Q221" s="137">
        <v>2.1000000000000001E-2</v>
      </c>
      <c r="R221" s="137">
        <f>Q221*H221</f>
        <v>1.8690000000000002</v>
      </c>
      <c r="S221" s="137">
        <v>0</v>
      </c>
      <c r="T221" s="138">
        <f>S221*H221</f>
        <v>0</v>
      </c>
      <c r="AR221" s="139" t="s">
        <v>178</v>
      </c>
      <c r="AT221" s="139" t="s">
        <v>197</v>
      </c>
      <c r="AU221" s="139" t="s">
        <v>83</v>
      </c>
      <c r="AY221" s="13" t="s">
        <v>135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3" t="s">
        <v>81</v>
      </c>
      <c r="BK221" s="140">
        <f>ROUND(I221*H221,2)</f>
        <v>0</v>
      </c>
      <c r="BL221" s="13" t="s">
        <v>142</v>
      </c>
      <c r="BM221" s="139" t="s">
        <v>323</v>
      </c>
    </row>
    <row r="222" spans="2:65" s="1" customFormat="1">
      <c r="B222" s="28"/>
      <c r="D222" s="141" t="s">
        <v>144</v>
      </c>
      <c r="F222" s="142" t="s">
        <v>322</v>
      </c>
      <c r="I222" s="143"/>
      <c r="L222" s="28"/>
      <c r="M222" s="144"/>
      <c r="T222" s="52"/>
      <c r="AT222" s="13" t="s">
        <v>144</v>
      </c>
      <c r="AU222" s="13" t="s">
        <v>83</v>
      </c>
    </row>
    <row r="223" spans="2:65" s="1" customFormat="1" ht="24.2" customHeight="1">
      <c r="B223" s="28"/>
      <c r="C223" s="128" t="s">
        <v>324</v>
      </c>
      <c r="D223" s="128" t="s">
        <v>137</v>
      </c>
      <c r="E223" s="129" t="s">
        <v>325</v>
      </c>
      <c r="F223" s="130" t="s">
        <v>326</v>
      </c>
      <c r="G223" s="131" t="s">
        <v>140</v>
      </c>
      <c r="H223" s="132">
        <v>6025</v>
      </c>
      <c r="I223" s="133"/>
      <c r="J223" s="134">
        <f>ROUND(I223*H223,2)</f>
        <v>0</v>
      </c>
      <c r="K223" s="130" t="s">
        <v>141</v>
      </c>
      <c r="L223" s="28"/>
      <c r="M223" s="135" t="s">
        <v>1</v>
      </c>
      <c r="N223" s="136" t="s">
        <v>38</v>
      </c>
      <c r="P223" s="137">
        <f>O223*H223</f>
        <v>0</v>
      </c>
      <c r="Q223" s="137">
        <v>4.0000000000000003E-5</v>
      </c>
      <c r="R223" s="137">
        <f>Q223*H223</f>
        <v>0.24100000000000002</v>
      </c>
      <c r="S223" s="137">
        <v>0</v>
      </c>
      <c r="T223" s="138">
        <f>S223*H223</f>
        <v>0</v>
      </c>
      <c r="AR223" s="139" t="s">
        <v>142</v>
      </c>
      <c r="AT223" s="139" t="s">
        <v>137</v>
      </c>
      <c r="AU223" s="139" t="s">
        <v>83</v>
      </c>
      <c r="AY223" s="13" t="s">
        <v>135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3" t="s">
        <v>81</v>
      </c>
      <c r="BK223" s="140">
        <f>ROUND(I223*H223,2)</f>
        <v>0</v>
      </c>
      <c r="BL223" s="13" t="s">
        <v>142</v>
      </c>
      <c r="BM223" s="139" t="s">
        <v>327</v>
      </c>
    </row>
    <row r="224" spans="2:65" s="1" customFormat="1" ht="19.5">
      <c r="B224" s="28"/>
      <c r="D224" s="141" t="s">
        <v>144</v>
      </c>
      <c r="F224" s="142" t="s">
        <v>328</v>
      </c>
      <c r="I224" s="143"/>
      <c r="L224" s="28"/>
      <c r="M224" s="144"/>
      <c r="T224" s="52"/>
      <c r="AT224" s="13" t="s">
        <v>144</v>
      </c>
      <c r="AU224" s="13" t="s">
        <v>83</v>
      </c>
    </row>
    <row r="225" spans="2:65" s="1" customFormat="1" ht="24.2" customHeight="1">
      <c r="B225" s="28"/>
      <c r="C225" s="128" t="s">
        <v>329</v>
      </c>
      <c r="D225" s="128" t="s">
        <v>137</v>
      </c>
      <c r="E225" s="129" t="s">
        <v>330</v>
      </c>
      <c r="F225" s="130" t="s">
        <v>331</v>
      </c>
      <c r="G225" s="131" t="s">
        <v>140</v>
      </c>
      <c r="H225" s="132">
        <v>18.329999999999998</v>
      </c>
      <c r="I225" s="133"/>
      <c r="J225" s="134">
        <f>ROUND(I225*H225,2)</f>
        <v>0</v>
      </c>
      <c r="K225" s="130" t="s">
        <v>141</v>
      </c>
      <c r="L225" s="28"/>
      <c r="M225" s="135" t="s">
        <v>1</v>
      </c>
      <c r="N225" s="136" t="s">
        <v>38</v>
      </c>
      <c r="P225" s="137">
        <f>O225*H225</f>
        <v>0</v>
      </c>
      <c r="Q225" s="137">
        <v>2.9E-4</v>
      </c>
      <c r="R225" s="137">
        <f>Q225*H225</f>
        <v>5.3156999999999996E-3</v>
      </c>
      <c r="S225" s="137">
        <v>0</v>
      </c>
      <c r="T225" s="138">
        <f>S225*H225</f>
        <v>0</v>
      </c>
      <c r="AR225" s="139" t="s">
        <v>142</v>
      </c>
      <c r="AT225" s="139" t="s">
        <v>137</v>
      </c>
      <c r="AU225" s="139" t="s">
        <v>83</v>
      </c>
      <c r="AY225" s="13" t="s">
        <v>135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3" t="s">
        <v>81</v>
      </c>
      <c r="BK225" s="140">
        <f>ROUND(I225*H225,2)</f>
        <v>0</v>
      </c>
      <c r="BL225" s="13" t="s">
        <v>142</v>
      </c>
      <c r="BM225" s="139" t="s">
        <v>332</v>
      </c>
    </row>
    <row r="226" spans="2:65" s="1" customFormat="1" ht="29.25">
      <c r="B226" s="28"/>
      <c r="D226" s="141" t="s">
        <v>144</v>
      </c>
      <c r="F226" s="142" t="s">
        <v>333</v>
      </c>
      <c r="I226" s="143"/>
      <c r="L226" s="28"/>
      <c r="M226" s="144"/>
      <c r="T226" s="52"/>
      <c r="AT226" s="13" t="s">
        <v>144</v>
      </c>
      <c r="AU226" s="13" t="s">
        <v>83</v>
      </c>
    </row>
    <row r="227" spans="2:65" s="1" customFormat="1" ht="16.5" customHeight="1">
      <c r="B227" s="28"/>
      <c r="C227" s="128" t="s">
        <v>334</v>
      </c>
      <c r="D227" s="128" t="s">
        <v>137</v>
      </c>
      <c r="E227" s="129" t="s">
        <v>335</v>
      </c>
      <c r="F227" s="130" t="s">
        <v>336</v>
      </c>
      <c r="G227" s="131" t="s">
        <v>156</v>
      </c>
      <c r="H227" s="132">
        <v>0.42499999999999999</v>
      </c>
      <c r="I227" s="133"/>
      <c r="J227" s="134">
        <f>ROUND(I227*H227,2)</f>
        <v>0</v>
      </c>
      <c r="K227" s="130" t="s">
        <v>141</v>
      </c>
      <c r="L227" s="28"/>
      <c r="M227" s="135" t="s">
        <v>1</v>
      </c>
      <c r="N227" s="136" t="s">
        <v>38</v>
      </c>
      <c r="P227" s="137">
        <f>O227*H227</f>
        <v>0</v>
      </c>
      <c r="Q227" s="137">
        <v>0</v>
      </c>
      <c r="R227" s="137">
        <f>Q227*H227</f>
        <v>0</v>
      </c>
      <c r="S227" s="137">
        <v>2</v>
      </c>
      <c r="T227" s="138">
        <f>S227*H227</f>
        <v>0.85</v>
      </c>
      <c r="AR227" s="139" t="s">
        <v>142</v>
      </c>
      <c r="AT227" s="139" t="s">
        <v>137</v>
      </c>
      <c r="AU227" s="139" t="s">
        <v>83</v>
      </c>
      <c r="AY227" s="13" t="s">
        <v>135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3" t="s">
        <v>81</v>
      </c>
      <c r="BK227" s="140">
        <f>ROUND(I227*H227,2)</f>
        <v>0</v>
      </c>
      <c r="BL227" s="13" t="s">
        <v>142</v>
      </c>
      <c r="BM227" s="139" t="s">
        <v>337</v>
      </c>
    </row>
    <row r="228" spans="2:65" s="1" customFormat="1">
      <c r="B228" s="28"/>
      <c r="D228" s="141" t="s">
        <v>144</v>
      </c>
      <c r="F228" s="142" t="s">
        <v>336</v>
      </c>
      <c r="I228" s="143"/>
      <c r="L228" s="28"/>
      <c r="M228" s="144"/>
      <c r="T228" s="52"/>
      <c r="AT228" s="13" t="s">
        <v>144</v>
      </c>
      <c r="AU228" s="13" t="s">
        <v>83</v>
      </c>
    </row>
    <row r="229" spans="2:65" s="1" customFormat="1" ht="16.5" customHeight="1">
      <c r="B229" s="28"/>
      <c r="C229" s="128" t="s">
        <v>338</v>
      </c>
      <c r="D229" s="128" t="s">
        <v>137</v>
      </c>
      <c r="E229" s="129" t="s">
        <v>339</v>
      </c>
      <c r="F229" s="130" t="s">
        <v>340</v>
      </c>
      <c r="G229" s="131" t="s">
        <v>156</v>
      </c>
      <c r="H229" s="132">
        <v>9.3759999999999994</v>
      </c>
      <c r="I229" s="133"/>
      <c r="J229" s="134">
        <f>ROUND(I229*H229,2)</f>
        <v>0</v>
      </c>
      <c r="K229" s="130" t="s">
        <v>141</v>
      </c>
      <c r="L229" s="28"/>
      <c r="M229" s="135" t="s">
        <v>1</v>
      </c>
      <c r="N229" s="136" t="s">
        <v>38</v>
      </c>
      <c r="P229" s="137">
        <f>O229*H229</f>
        <v>0</v>
      </c>
      <c r="Q229" s="137">
        <v>0</v>
      </c>
      <c r="R229" s="137">
        <f>Q229*H229</f>
        <v>0</v>
      </c>
      <c r="S229" s="137">
        <v>2.4</v>
      </c>
      <c r="T229" s="138">
        <f>S229*H229</f>
        <v>22.502399999999998</v>
      </c>
      <c r="AR229" s="139" t="s">
        <v>142</v>
      </c>
      <c r="AT229" s="139" t="s">
        <v>137</v>
      </c>
      <c r="AU229" s="139" t="s">
        <v>83</v>
      </c>
      <c r="AY229" s="13" t="s">
        <v>135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3" t="s">
        <v>81</v>
      </c>
      <c r="BK229" s="140">
        <f>ROUND(I229*H229,2)</f>
        <v>0</v>
      </c>
      <c r="BL229" s="13" t="s">
        <v>142</v>
      </c>
      <c r="BM229" s="139" t="s">
        <v>341</v>
      </c>
    </row>
    <row r="230" spans="2:65" s="1" customFormat="1">
      <c r="B230" s="28"/>
      <c r="D230" s="141" t="s">
        <v>144</v>
      </c>
      <c r="F230" s="142" t="s">
        <v>342</v>
      </c>
      <c r="I230" s="143"/>
      <c r="L230" s="28"/>
      <c r="M230" s="144"/>
      <c r="T230" s="52"/>
      <c r="AT230" s="13" t="s">
        <v>144</v>
      </c>
      <c r="AU230" s="13" t="s">
        <v>83</v>
      </c>
    </row>
    <row r="231" spans="2:65" s="1" customFormat="1" ht="16.5" customHeight="1">
      <c r="B231" s="28"/>
      <c r="C231" s="128" t="s">
        <v>343</v>
      </c>
      <c r="D231" s="128" t="s">
        <v>137</v>
      </c>
      <c r="E231" s="129" t="s">
        <v>344</v>
      </c>
      <c r="F231" s="130" t="s">
        <v>345</v>
      </c>
      <c r="G231" s="131" t="s">
        <v>156</v>
      </c>
      <c r="H231" s="132">
        <v>9.7750000000000004</v>
      </c>
      <c r="I231" s="133"/>
      <c r="J231" s="134">
        <f>ROUND(I231*H231,2)</f>
        <v>0</v>
      </c>
      <c r="K231" s="130" t="s">
        <v>141</v>
      </c>
      <c r="L231" s="28"/>
      <c r="M231" s="135" t="s">
        <v>1</v>
      </c>
      <c r="N231" s="136" t="s">
        <v>38</v>
      </c>
      <c r="P231" s="137">
        <f>O231*H231</f>
        <v>0</v>
      </c>
      <c r="Q231" s="137">
        <v>0</v>
      </c>
      <c r="R231" s="137">
        <f>Q231*H231</f>
        <v>0</v>
      </c>
      <c r="S231" s="137">
        <v>2.4</v>
      </c>
      <c r="T231" s="138">
        <f>S231*H231</f>
        <v>23.46</v>
      </c>
      <c r="AR231" s="139" t="s">
        <v>142</v>
      </c>
      <c r="AT231" s="139" t="s">
        <v>137</v>
      </c>
      <c r="AU231" s="139" t="s">
        <v>83</v>
      </c>
      <c r="AY231" s="13" t="s">
        <v>135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3" t="s">
        <v>81</v>
      </c>
      <c r="BK231" s="140">
        <f>ROUND(I231*H231,2)</f>
        <v>0</v>
      </c>
      <c r="BL231" s="13" t="s">
        <v>142</v>
      </c>
      <c r="BM231" s="139" t="s">
        <v>346</v>
      </c>
    </row>
    <row r="232" spans="2:65" s="1" customFormat="1">
      <c r="B232" s="28"/>
      <c r="D232" s="141" t="s">
        <v>144</v>
      </c>
      <c r="F232" s="142" t="s">
        <v>347</v>
      </c>
      <c r="I232" s="143"/>
      <c r="L232" s="28"/>
      <c r="M232" s="144"/>
      <c r="T232" s="52"/>
      <c r="AT232" s="13" t="s">
        <v>144</v>
      </c>
      <c r="AU232" s="13" t="s">
        <v>83</v>
      </c>
    </row>
    <row r="233" spans="2:65" s="1" customFormat="1" ht="24.2" customHeight="1">
      <c r="B233" s="28"/>
      <c r="C233" s="128" t="s">
        <v>348</v>
      </c>
      <c r="D233" s="128" t="s">
        <v>137</v>
      </c>
      <c r="E233" s="129" t="s">
        <v>349</v>
      </c>
      <c r="F233" s="130" t="s">
        <v>350</v>
      </c>
      <c r="G233" s="131" t="s">
        <v>156</v>
      </c>
      <c r="H233" s="132">
        <v>0.97199999999999998</v>
      </c>
      <c r="I233" s="133"/>
      <c r="J233" s="134">
        <f>ROUND(I233*H233,2)</f>
        <v>0</v>
      </c>
      <c r="K233" s="130" t="s">
        <v>141</v>
      </c>
      <c r="L233" s="28"/>
      <c r="M233" s="135" t="s">
        <v>1</v>
      </c>
      <c r="N233" s="136" t="s">
        <v>38</v>
      </c>
      <c r="P233" s="137">
        <f>O233*H233</f>
        <v>0</v>
      </c>
      <c r="Q233" s="137">
        <v>0</v>
      </c>
      <c r="R233" s="137">
        <f>Q233*H233</f>
        <v>0</v>
      </c>
      <c r="S233" s="137">
        <v>2.4</v>
      </c>
      <c r="T233" s="138">
        <f>S233*H233</f>
        <v>2.3327999999999998</v>
      </c>
      <c r="AR233" s="139" t="s">
        <v>142</v>
      </c>
      <c r="AT233" s="139" t="s">
        <v>137</v>
      </c>
      <c r="AU233" s="139" t="s">
        <v>83</v>
      </c>
      <c r="AY233" s="13" t="s">
        <v>135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3" t="s">
        <v>81</v>
      </c>
      <c r="BK233" s="140">
        <f>ROUND(I233*H233,2)</f>
        <v>0</v>
      </c>
      <c r="BL233" s="13" t="s">
        <v>142</v>
      </c>
      <c r="BM233" s="139" t="s">
        <v>351</v>
      </c>
    </row>
    <row r="234" spans="2:65" s="1" customFormat="1" ht="19.5">
      <c r="B234" s="28"/>
      <c r="D234" s="141" t="s">
        <v>144</v>
      </c>
      <c r="F234" s="142" t="s">
        <v>352</v>
      </c>
      <c r="I234" s="143"/>
      <c r="L234" s="28"/>
      <c r="M234" s="144"/>
      <c r="T234" s="52"/>
      <c r="AT234" s="13" t="s">
        <v>144</v>
      </c>
      <c r="AU234" s="13" t="s">
        <v>83</v>
      </c>
    </row>
    <row r="235" spans="2:65" s="1" customFormat="1" ht="24.2" customHeight="1">
      <c r="B235" s="28"/>
      <c r="C235" s="128" t="s">
        <v>353</v>
      </c>
      <c r="D235" s="128" t="s">
        <v>137</v>
      </c>
      <c r="E235" s="129" t="s">
        <v>354</v>
      </c>
      <c r="F235" s="130" t="s">
        <v>355</v>
      </c>
      <c r="G235" s="131" t="s">
        <v>215</v>
      </c>
      <c r="H235" s="132">
        <v>0.6</v>
      </c>
      <c r="I235" s="133"/>
      <c r="J235" s="134">
        <f>ROUND(I235*H235,2)</f>
        <v>0</v>
      </c>
      <c r="K235" s="130" t="s">
        <v>141</v>
      </c>
      <c r="L235" s="28"/>
      <c r="M235" s="135" t="s">
        <v>1</v>
      </c>
      <c r="N235" s="136" t="s">
        <v>38</v>
      </c>
      <c r="P235" s="137">
        <f>O235*H235</f>
        <v>0</v>
      </c>
      <c r="Q235" s="137">
        <v>1.47E-3</v>
      </c>
      <c r="R235" s="137">
        <f>Q235*H235</f>
        <v>8.8199999999999997E-4</v>
      </c>
      <c r="S235" s="137">
        <v>3.9E-2</v>
      </c>
      <c r="T235" s="138">
        <f>S235*H235</f>
        <v>2.3400000000000001E-2</v>
      </c>
      <c r="AR235" s="139" t="s">
        <v>142</v>
      </c>
      <c r="AT235" s="139" t="s">
        <v>137</v>
      </c>
      <c r="AU235" s="139" t="s">
        <v>83</v>
      </c>
      <c r="AY235" s="13" t="s">
        <v>135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3" t="s">
        <v>81</v>
      </c>
      <c r="BK235" s="140">
        <f>ROUND(I235*H235,2)</f>
        <v>0</v>
      </c>
      <c r="BL235" s="13" t="s">
        <v>142</v>
      </c>
      <c r="BM235" s="139" t="s">
        <v>356</v>
      </c>
    </row>
    <row r="236" spans="2:65" s="1" customFormat="1" ht="29.25">
      <c r="B236" s="28"/>
      <c r="D236" s="141" t="s">
        <v>144</v>
      </c>
      <c r="F236" s="142" t="s">
        <v>357</v>
      </c>
      <c r="I236" s="143"/>
      <c r="L236" s="28"/>
      <c r="M236" s="144"/>
      <c r="T236" s="52"/>
      <c r="AT236" s="13" t="s">
        <v>144</v>
      </c>
      <c r="AU236" s="13" t="s">
        <v>83</v>
      </c>
    </row>
    <row r="237" spans="2:65" s="1" customFormat="1" ht="24.2" customHeight="1">
      <c r="B237" s="28"/>
      <c r="C237" s="128" t="s">
        <v>358</v>
      </c>
      <c r="D237" s="128" t="s">
        <v>137</v>
      </c>
      <c r="E237" s="129" t="s">
        <v>359</v>
      </c>
      <c r="F237" s="130" t="s">
        <v>360</v>
      </c>
      <c r="G237" s="131" t="s">
        <v>215</v>
      </c>
      <c r="H237" s="132">
        <v>6.7</v>
      </c>
      <c r="I237" s="133"/>
      <c r="J237" s="134">
        <f>ROUND(I237*H237,2)</f>
        <v>0</v>
      </c>
      <c r="K237" s="130" t="s">
        <v>141</v>
      </c>
      <c r="L237" s="28"/>
      <c r="M237" s="135" t="s">
        <v>1</v>
      </c>
      <c r="N237" s="136" t="s">
        <v>38</v>
      </c>
      <c r="P237" s="137">
        <f>O237*H237</f>
        <v>0</v>
      </c>
      <c r="Q237" s="137">
        <v>1.0000000000000001E-5</v>
      </c>
      <c r="R237" s="137">
        <f>Q237*H237</f>
        <v>6.7000000000000002E-5</v>
      </c>
      <c r="S237" s="137">
        <v>0</v>
      </c>
      <c r="T237" s="138">
        <f>S237*H237</f>
        <v>0</v>
      </c>
      <c r="AR237" s="139" t="s">
        <v>142</v>
      </c>
      <c r="AT237" s="139" t="s">
        <v>137</v>
      </c>
      <c r="AU237" s="139" t="s">
        <v>83</v>
      </c>
      <c r="AY237" s="13" t="s">
        <v>135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3" t="s">
        <v>81</v>
      </c>
      <c r="BK237" s="140">
        <f>ROUND(I237*H237,2)</f>
        <v>0</v>
      </c>
      <c r="BL237" s="13" t="s">
        <v>142</v>
      </c>
      <c r="BM237" s="139" t="s">
        <v>361</v>
      </c>
    </row>
    <row r="238" spans="2:65" s="1" customFormat="1" ht="19.5">
      <c r="B238" s="28"/>
      <c r="D238" s="141" t="s">
        <v>144</v>
      </c>
      <c r="F238" s="142" t="s">
        <v>362</v>
      </c>
      <c r="I238" s="143"/>
      <c r="L238" s="28"/>
      <c r="M238" s="144"/>
      <c r="T238" s="52"/>
      <c r="AT238" s="13" t="s">
        <v>144</v>
      </c>
      <c r="AU238" s="13" t="s">
        <v>83</v>
      </c>
    </row>
    <row r="239" spans="2:65" s="1" customFormat="1" ht="24.2" customHeight="1">
      <c r="B239" s="28"/>
      <c r="C239" s="128" t="s">
        <v>363</v>
      </c>
      <c r="D239" s="128" t="s">
        <v>137</v>
      </c>
      <c r="E239" s="129" t="s">
        <v>364</v>
      </c>
      <c r="F239" s="130" t="s">
        <v>365</v>
      </c>
      <c r="G239" s="131" t="s">
        <v>215</v>
      </c>
      <c r="H239" s="132">
        <v>186.82</v>
      </c>
      <c r="I239" s="133"/>
      <c r="J239" s="134">
        <f>ROUND(I239*H239,2)</f>
        <v>0</v>
      </c>
      <c r="K239" s="130" t="s">
        <v>141</v>
      </c>
      <c r="L239" s="28"/>
      <c r="M239" s="135" t="s">
        <v>1</v>
      </c>
      <c r="N239" s="136" t="s">
        <v>38</v>
      </c>
      <c r="P239" s="137">
        <f>O239*H239</f>
        <v>0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142</v>
      </c>
      <c r="AT239" s="139" t="s">
        <v>137</v>
      </c>
      <c r="AU239" s="139" t="s">
        <v>83</v>
      </c>
      <c r="AY239" s="13" t="s">
        <v>135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3" t="s">
        <v>81</v>
      </c>
      <c r="BK239" s="140">
        <f>ROUND(I239*H239,2)</f>
        <v>0</v>
      </c>
      <c r="BL239" s="13" t="s">
        <v>142</v>
      </c>
      <c r="BM239" s="139" t="s">
        <v>366</v>
      </c>
    </row>
    <row r="240" spans="2:65" s="1" customFormat="1" ht="19.5">
      <c r="B240" s="28"/>
      <c r="D240" s="141" t="s">
        <v>144</v>
      </c>
      <c r="F240" s="142" t="s">
        <v>367</v>
      </c>
      <c r="I240" s="143"/>
      <c r="L240" s="28"/>
      <c r="M240" s="144"/>
      <c r="T240" s="52"/>
      <c r="AT240" s="13" t="s">
        <v>144</v>
      </c>
      <c r="AU240" s="13" t="s">
        <v>83</v>
      </c>
    </row>
    <row r="241" spans="2:65" s="1" customFormat="1" ht="24.2" customHeight="1">
      <c r="B241" s="28"/>
      <c r="C241" s="128" t="s">
        <v>368</v>
      </c>
      <c r="D241" s="128" t="s">
        <v>137</v>
      </c>
      <c r="E241" s="129" t="s">
        <v>369</v>
      </c>
      <c r="F241" s="130" t="s">
        <v>370</v>
      </c>
      <c r="G241" s="131" t="s">
        <v>215</v>
      </c>
      <c r="H241" s="132">
        <v>304.28500000000003</v>
      </c>
      <c r="I241" s="133"/>
      <c r="J241" s="134">
        <f>ROUND(I241*H241,2)</f>
        <v>0</v>
      </c>
      <c r="K241" s="130" t="s">
        <v>141</v>
      </c>
      <c r="L241" s="28"/>
      <c r="M241" s="135" t="s">
        <v>1</v>
      </c>
      <c r="N241" s="136" t="s">
        <v>38</v>
      </c>
      <c r="P241" s="137">
        <f>O241*H241</f>
        <v>0</v>
      </c>
      <c r="Q241" s="137">
        <v>1.0000000000000001E-5</v>
      </c>
      <c r="R241" s="137">
        <f>Q241*H241</f>
        <v>3.0428500000000006E-3</v>
      </c>
      <c r="S241" s="137">
        <v>0</v>
      </c>
      <c r="T241" s="138">
        <f>S241*H241</f>
        <v>0</v>
      </c>
      <c r="AR241" s="139" t="s">
        <v>142</v>
      </c>
      <c r="AT241" s="139" t="s">
        <v>137</v>
      </c>
      <c r="AU241" s="139" t="s">
        <v>83</v>
      </c>
      <c r="AY241" s="13" t="s">
        <v>135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3" t="s">
        <v>81</v>
      </c>
      <c r="BK241" s="140">
        <f>ROUND(I241*H241,2)</f>
        <v>0</v>
      </c>
      <c r="BL241" s="13" t="s">
        <v>142</v>
      </c>
      <c r="BM241" s="139" t="s">
        <v>371</v>
      </c>
    </row>
    <row r="242" spans="2:65" s="1" customFormat="1" ht="19.5">
      <c r="B242" s="28"/>
      <c r="D242" s="141" t="s">
        <v>144</v>
      </c>
      <c r="F242" s="142" t="s">
        <v>372</v>
      </c>
      <c r="I242" s="143"/>
      <c r="L242" s="28"/>
      <c r="M242" s="144"/>
      <c r="T242" s="52"/>
      <c r="AT242" s="13" t="s">
        <v>144</v>
      </c>
      <c r="AU242" s="13" t="s">
        <v>83</v>
      </c>
    </row>
    <row r="243" spans="2:65" s="1" customFormat="1" ht="16.5" customHeight="1">
      <c r="B243" s="28"/>
      <c r="C243" s="128" t="s">
        <v>373</v>
      </c>
      <c r="D243" s="128" t="s">
        <v>137</v>
      </c>
      <c r="E243" s="129" t="s">
        <v>374</v>
      </c>
      <c r="F243" s="130" t="s">
        <v>375</v>
      </c>
      <c r="G243" s="131" t="s">
        <v>140</v>
      </c>
      <c r="H243" s="132">
        <v>1.08</v>
      </c>
      <c r="I243" s="133"/>
      <c r="J243" s="134">
        <f>ROUND(I243*H243,2)</f>
        <v>0</v>
      </c>
      <c r="K243" s="130" t="s">
        <v>1</v>
      </c>
      <c r="L243" s="28"/>
      <c r="M243" s="135" t="s">
        <v>1</v>
      </c>
      <c r="N243" s="136" t="s">
        <v>38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142</v>
      </c>
      <c r="AT243" s="139" t="s">
        <v>137</v>
      </c>
      <c r="AU243" s="139" t="s">
        <v>83</v>
      </c>
      <c r="AY243" s="13" t="s">
        <v>135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3" t="s">
        <v>81</v>
      </c>
      <c r="BK243" s="140">
        <f>ROUND(I243*H243,2)</f>
        <v>0</v>
      </c>
      <c r="BL243" s="13" t="s">
        <v>142</v>
      </c>
      <c r="BM243" s="139" t="s">
        <v>376</v>
      </c>
    </row>
    <row r="244" spans="2:65" s="1" customFormat="1">
      <c r="B244" s="28"/>
      <c r="D244" s="141" t="s">
        <v>144</v>
      </c>
      <c r="F244" s="142" t="s">
        <v>375</v>
      </c>
      <c r="I244" s="143"/>
      <c r="L244" s="28"/>
      <c r="M244" s="144"/>
      <c r="T244" s="52"/>
      <c r="AT244" s="13" t="s">
        <v>144</v>
      </c>
      <c r="AU244" s="13" t="s">
        <v>83</v>
      </c>
    </row>
    <row r="245" spans="2:65" s="1" customFormat="1" ht="21.75" customHeight="1">
      <c r="B245" s="28"/>
      <c r="C245" s="128" t="s">
        <v>377</v>
      </c>
      <c r="D245" s="128" t="s">
        <v>137</v>
      </c>
      <c r="E245" s="129" t="s">
        <v>378</v>
      </c>
      <c r="F245" s="130" t="s">
        <v>379</v>
      </c>
      <c r="G245" s="131" t="s">
        <v>140</v>
      </c>
      <c r="H245" s="132">
        <v>22.4</v>
      </c>
      <c r="I245" s="133"/>
      <c r="J245" s="134">
        <f>ROUND(I245*H245,2)</f>
        <v>0</v>
      </c>
      <c r="K245" s="130" t="s">
        <v>1</v>
      </c>
      <c r="L245" s="28"/>
      <c r="M245" s="135" t="s">
        <v>1</v>
      </c>
      <c r="N245" s="136" t="s">
        <v>38</v>
      </c>
      <c r="P245" s="137">
        <f>O245*H245</f>
        <v>0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142</v>
      </c>
      <c r="AT245" s="139" t="s">
        <v>137</v>
      </c>
      <c r="AU245" s="139" t="s">
        <v>83</v>
      </c>
      <c r="AY245" s="13" t="s">
        <v>135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3" t="s">
        <v>81</v>
      </c>
      <c r="BK245" s="140">
        <f>ROUND(I245*H245,2)</f>
        <v>0</v>
      </c>
      <c r="BL245" s="13" t="s">
        <v>142</v>
      </c>
      <c r="BM245" s="139" t="s">
        <v>380</v>
      </c>
    </row>
    <row r="246" spans="2:65" s="1" customFormat="1">
      <c r="B246" s="28"/>
      <c r="D246" s="141" t="s">
        <v>144</v>
      </c>
      <c r="F246" s="142" t="s">
        <v>379</v>
      </c>
      <c r="I246" s="143"/>
      <c r="L246" s="28"/>
      <c r="M246" s="144"/>
      <c r="T246" s="52"/>
      <c r="AT246" s="13" t="s">
        <v>144</v>
      </c>
      <c r="AU246" s="13" t="s">
        <v>83</v>
      </c>
    </row>
    <row r="247" spans="2:65" s="1" customFormat="1" ht="21.75" customHeight="1">
      <c r="B247" s="28"/>
      <c r="C247" s="128" t="s">
        <v>381</v>
      </c>
      <c r="D247" s="128" t="s">
        <v>137</v>
      </c>
      <c r="E247" s="129" t="s">
        <v>382</v>
      </c>
      <c r="F247" s="130" t="s">
        <v>383</v>
      </c>
      <c r="G247" s="131" t="s">
        <v>210</v>
      </c>
      <c r="H247" s="132">
        <v>4</v>
      </c>
      <c r="I247" s="133"/>
      <c r="J247" s="134">
        <f>ROUND(I247*H247,2)</f>
        <v>0</v>
      </c>
      <c r="K247" s="130" t="s">
        <v>1</v>
      </c>
      <c r="L247" s="28"/>
      <c r="M247" s="135" t="s">
        <v>1</v>
      </c>
      <c r="N247" s="136" t="s">
        <v>38</v>
      </c>
      <c r="P247" s="137">
        <f>O247*H247</f>
        <v>0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142</v>
      </c>
      <c r="AT247" s="139" t="s">
        <v>137</v>
      </c>
      <c r="AU247" s="139" t="s">
        <v>83</v>
      </c>
      <c r="AY247" s="13" t="s">
        <v>135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3" t="s">
        <v>81</v>
      </c>
      <c r="BK247" s="140">
        <f>ROUND(I247*H247,2)</f>
        <v>0</v>
      </c>
      <c r="BL247" s="13" t="s">
        <v>142</v>
      </c>
      <c r="BM247" s="139" t="s">
        <v>384</v>
      </c>
    </row>
    <row r="248" spans="2:65" s="1" customFormat="1">
      <c r="B248" s="28"/>
      <c r="D248" s="141" t="s">
        <v>144</v>
      </c>
      <c r="F248" s="142" t="s">
        <v>383</v>
      </c>
      <c r="I248" s="143"/>
      <c r="L248" s="28"/>
      <c r="M248" s="144"/>
      <c r="T248" s="52"/>
      <c r="AT248" s="13" t="s">
        <v>144</v>
      </c>
      <c r="AU248" s="13" t="s">
        <v>83</v>
      </c>
    </row>
    <row r="249" spans="2:65" s="1" customFormat="1" ht="24.2" customHeight="1">
      <c r="B249" s="28"/>
      <c r="C249" s="128" t="s">
        <v>385</v>
      </c>
      <c r="D249" s="128" t="s">
        <v>137</v>
      </c>
      <c r="E249" s="129" t="s">
        <v>386</v>
      </c>
      <c r="F249" s="130" t="s">
        <v>387</v>
      </c>
      <c r="G249" s="131" t="s">
        <v>215</v>
      </c>
      <c r="H249" s="132">
        <v>86</v>
      </c>
      <c r="I249" s="133"/>
      <c r="J249" s="134">
        <f>ROUND(I249*H249,2)</f>
        <v>0</v>
      </c>
      <c r="K249" s="130" t="s">
        <v>1</v>
      </c>
      <c r="L249" s="28"/>
      <c r="M249" s="135" t="s">
        <v>1</v>
      </c>
      <c r="N249" s="136" t="s">
        <v>38</v>
      </c>
      <c r="P249" s="137">
        <f>O249*H249</f>
        <v>0</v>
      </c>
      <c r="Q249" s="137">
        <v>0</v>
      </c>
      <c r="R249" s="137">
        <f>Q249*H249</f>
        <v>0</v>
      </c>
      <c r="S249" s="137">
        <v>0.01</v>
      </c>
      <c r="T249" s="138">
        <f>S249*H249</f>
        <v>0.86</v>
      </c>
      <c r="AR249" s="139" t="s">
        <v>142</v>
      </c>
      <c r="AT249" s="139" t="s">
        <v>137</v>
      </c>
      <c r="AU249" s="139" t="s">
        <v>83</v>
      </c>
      <c r="AY249" s="13" t="s">
        <v>135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3" t="s">
        <v>81</v>
      </c>
      <c r="BK249" s="140">
        <f>ROUND(I249*H249,2)</f>
        <v>0</v>
      </c>
      <c r="BL249" s="13" t="s">
        <v>142</v>
      </c>
      <c r="BM249" s="139" t="s">
        <v>388</v>
      </c>
    </row>
    <row r="250" spans="2:65" s="1" customFormat="1">
      <c r="B250" s="28"/>
      <c r="D250" s="141" t="s">
        <v>144</v>
      </c>
      <c r="F250" s="142" t="s">
        <v>387</v>
      </c>
      <c r="I250" s="143"/>
      <c r="L250" s="28"/>
      <c r="M250" s="144"/>
      <c r="T250" s="52"/>
      <c r="AT250" s="13" t="s">
        <v>144</v>
      </c>
      <c r="AU250" s="13" t="s">
        <v>83</v>
      </c>
    </row>
    <row r="251" spans="2:65" s="1" customFormat="1" ht="24.2" customHeight="1">
      <c r="B251" s="28"/>
      <c r="C251" s="128" t="s">
        <v>389</v>
      </c>
      <c r="D251" s="128" t="s">
        <v>137</v>
      </c>
      <c r="E251" s="129" t="s">
        <v>390</v>
      </c>
      <c r="F251" s="130" t="s">
        <v>391</v>
      </c>
      <c r="G251" s="131" t="s">
        <v>210</v>
      </c>
      <c r="H251" s="132">
        <v>4</v>
      </c>
      <c r="I251" s="133"/>
      <c r="J251" s="134">
        <f>ROUND(I251*H251,2)</f>
        <v>0</v>
      </c>
      <c r="K251" s="130" t="s">
        <v>1</v>
      </c>
      <c r="L251" s="28"/>
      <c r="M251" s="135" t="s">
        <v>1</v>
      </c>
      <c r="N251" s="136" t="s">
        <v>38</v>
      </c>
      <c r="P251" s="137">
        <f>O251*H251</f>
        <v>0</v>
      </c>
      <c r="Q251" s="137">
        <v>0</v>
      </c>
      <c r="R251" s="137">
        <f>Q251*H251</f>
        <v>0</v>
      </c>
      <c r="S251" s="137">
        <v>0</v>
      </c>
      <c r="T251" s="138">
        <f>S251*H251</f>
        <v>0</v>
      </c>
      <c r="AR251" s="139" t="s">
        <v>142</v>
      </c>
      <c r="AT251" s="139" t="s">
        <v>137</v>
      </c>
      <c r="AU251" s="139" t="s">
        <v>83</v>
      </c>
      <c r="AY251" s="13" t="s">
        <v>135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3" t="s">
        <v>81</v>
      </c>
      <c r="BK251" s="140">
        <f>ROUND(I251*H251,2)</f>
        <v>0</v>
      </c>
      <c r="BL251" s="13" t="s">
        <v>142</v>
      </c>
      <c r="BM251" s="139" t="s">
        <v>392</v>
      </c>
    </row>
    <row r="252" spans="2:65" s="1" customFormat="1" ht="19.5">
      <c r="B252" s="28"/>
      <c r="D252" s="141" t="s">
        <v>144</v>
      </c>
      <c r="F252" s="142" t="s">
        <v>391</v>
      </c>
      <c r="I252" s="143"/>
      <c r="L252" s="28"/>
      <c r="M252" s="144"/>
      <c r="T252" s="52"/>
      <c r="AT252" s="13" t="s">
        <v>144</v>
      </c>
      <c r="AU252" s="13" t="s">
        <v>83</v>
      </c>
    </row>
    <row r="253" spans="2:65" s="1" customFormat="1" ht="16.5" customHeight="1">
      <c r="B253" s="28"/>
      <c r="C253" s="128" t="s">
        <v>393</v>
      </c>
      <c r="D253" s="128" t="s">
        <v>137</v>
      </c>
      <c r="E253" s="129" t="s">
        <v>394</v>
      </c>
      <c r="F253" s="130" t="s">
        <v>395</v>
      </c>
      <c r="G253" s="131" t="s">
        <v>210</v>
      </c>
      <c r="H253" s="132">
        <v>1</v>
      </c>
      <c r="I253" s="133"/>
      <c r="J253" s="134">
        <f>ROUND(I253*H253,2)</f>
        <v>0</v>
      </c>
      <c r="K253" s="130" t="s">
        <v>1</v>
      </c>
      <c r="L253" s="28"/>
      <c r="M253" s="135" t="s">
        <v>1</v>
      </c>
      <c r="N253" s="136" t="s">
        <v>38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142</v>
      </c>
      <c r="AT253" s="139" t="s">
        <v>137</v>
      </c>
      <c r="AU253" s="139" t="s">
        <v>83</v>
      </c>
      <c r="AY253" s="13" t="s">
        <v>135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3" t="s">
        <v>81</v>
      </c>
      <c r="BK253" s="140">
        <f>ROUND(I253*H253,2)</f>
        <v>0</v>
      </c>
      <c r="BL253" s="13" t="s">
        <v>142</v>
      </c>
      <c r="BM253" s="139" t="s">
        <v>396</v>
      </c>
    </row>
    <row r="254" spans="2:65" s="1" customFormat="1">
      <c r="B254" s="28"/>
      <c r="D254" s="141" t="s">
        <v>144</v>
      </c>
      <c r="F254" s="142" t="s">
        <v>395</v>
      </c>
      <c r="I254" s="143"/>
      <c r="L254" s="28"/>
      <c r="M254" s="144"/>
      <c r="T254" s="52"/>
      <c r="AT254" s="13" t="s">
        <v>144</v>
      </c>
      <c r="AU254" s="13" t="s">
        <v>83</v>
      </c>
    </row>
    <row r="255" spans="2:65" s="1" customFormat="1" ht="16.5" customHeight="1">
      <c r="B255" s="28"/>
      <c r="C255" s="128" t="s">
        <v>397</v>
      </c>
      <c r="D255" s="128" t="s">
        <v>137</v>
      </c>
      <c r="E255" s="129" t="s">
        <v>398</v>
      </c>
      <c r="F255" s="130" t="s">
        <v>399</v>
      </c>
      <c r="G255" s="131" t="s">
        <v>210</v>
      </c>
      <c r="H255" s="132">
        <v>1</v>
      </c>
      <c r="I255" s="133"/>
      <c r="J255" s="134">
        <f>ROUND(I255*H255,2)</f>
        <v>0</v>
      </c>
      <c r="K255" s="130" t="s">
        <v>1</v>
      </c>
      <c r="L255" s="28"/>
      <c r="M255" s="135" t="s">
        <v>1</v>
      </c>
      <c r="N255" s="136" t="s">
        <v>38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AR255" s="139" t="s">
        <v>142</v>
      </c>
      <c r="AT255" s="139" t="s">
        <v>137</v>
      </c>
      <c r="AU255" s="139" t="s">
        <v>83</v>
      </c>
      <c r="AY255" s="13" t="s">
        <v>135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3" t="s">
        <v>81</v>
      </c>
      <c r="BK255" s="140">
        <f>ROUND(I255*H255,2)</f>
        <v>0</v>
      </c>
      <c r="BL255" s="13" t="s">
        <v>142</v>
      </c>
      <c r="BM255" s="139" t="s">
        <v>400</v>
      </c>
    </row>
    <row r="256" spans="2:65" s="1" customFormat="1">
      <c r="B256" s="28"/>
      <c r="D256" s="141" t="s">
        <v>144</v>
      </c>
      <c r="F256" s="142" t="s">
        <v>399</v>
      </c>
      <c r="I256" s="143"/>
      <c r="L256" s="28"/>
      <c r="M256" s="144"/>
      <c r="T256" s="52"/>
      <c r="AT256" s="13" t="s">
        <v>144</v>
      </c>
      <c r="AU256" s="13" t="s">
        <v>83</v>
      </c>
    </row>
    <row r="257" spans="2:65" s="1" customFormat="1" ht="16.5" customHeight="1">
      <c r="B257" s="28"/>
      <c r="C257" s="128" t="s">
        <v>401</v>
      </c>
      <c r="D257" s="128" t="s">
        <v>137</v>
      </c>
      <c r="E257" s="129" t="s">
        <v>402</v>
      </c>
      <c r="F257" s="130" t="s">
        <v>403</v>
      </c>
      <c r="G257" s="131" t="s">
        <v>215</v>
      </c>
      <c r="H257" s="132">
        <v>20</v>
      </c>
      <c r="I257" s="133"/>
      <c r="J257" s="134">
        <f>ROUND(I257*H257,2)</f>
        <v>0</v>
      </c>
      <c r="K257" s="130" t="s">
        <v>1</v>
      </c>
      <c r="L257" s="28"/>
      <c r="M257" s="135" t="s">
        <v>1</v>
      </c>
      <c r="N257" s="136" t="s">
        <v>38</v>
      </c>
      <c r="P257" s="137">
        <f>O257*H257</f>
        <v>0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AR257" s="139" t="s">
        <v>142</v>
      </c>
      <c r="AT257" s="139" t="s">
        <v>137</v>
      </c>
      <c r="AU257" s="139" t="s">
        <v>83</v>
      </c>
      <c r="AY257" s="13" t="s">
        <v>135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3" t="s">
        <v>81</v>
      </c>
      <c r="BK257" s="140">
        <f>ROUND(I257*H257,2)</f>
        <v>0</v>
      </c>
      <c r="BL257" s="13" t="s">
        <v>142</v>
      </c>
      <c r="BM257" s="139" t="s">
        <v>404</v>
      </c>
    </row>
    <row r="258" spans="2:65" s="1" customFormat="1">
      <c r="B258" s="28"/>
      <c r="D258" s="141" t="s">
        <v>144</v>
      </c>
      <c r="F258" s="142" t="s">
        <v>403</v>
      </c>
      <c r="I258" s="143"/>
      <c r="L258" s="28"/>
      <c r="M258" s="144"/>
      <c r="T258" s="52"/>
      <c r="AT258" s="13" t="s">
        <v>144</v>
      </c>
      <c r="AU258" s="13" t="s">
        <v>83</v>
      </c>
    </row>
    <row r="259" spans="2:65" s="1" customFormat="1" ht="33" customHeight="1">
      <c r="B259" s="28"/>
      <c r="C259" s="128" t="s">
        <v>405</v>
      </c>
      <c r="D259" s="128" t="s">
        <v>137</v>
      </c>
      <c r="E259" s="129" t="s">
        <v>406</v>
      </c>
      <c r="F259" s="130" t="s">
        <v>407</v>
      </c>
      <c r="G259" s="131" t="s">
        <v>408</v>
      </c>
      <c r="H259" s="132">
        <v>1</v>
      </c>
      <c r="I259" s="133"/>
      <c r="J259" s="134">
        <f>ROUND(I259*H259,2)</f>
        <v>0</v>
      </c>
      <c r="K259" s="130" t="s">
        <v>1</v>
      </c>
      <c r="L259" s="28"/>
      <c r="M259" s="135" t="s">
        <v>1</v>
      </c>
      <c r="N259" s="136" t="s">
        <v>38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AR259" s="139" t="s">
        <v>142</v>
      </c>
      <c r="AT259" s="139" t="s">
        <v>137</v>
      </c>
      <c r="AU259" s="139" t="s">
        <v>83</v>
      </c>
      <c r="AY259" s="13" t="s">
        <v>135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3" t="s">
        <v>81</v>
      </c>
      <c r="BK259" s="140">
        <f>ROUND(I259*H259,2)</f>
        <v>0</v>
      </c>
      <c r="BL259" s="13" t="s">
        <v>142</v>
      </c>
      <c r="BM259" s="139" t="s">
        <v>409</v>
      </c>
    </row>
    <row r="260" spans="2:65" s="1" customFormat="1" ht="19.5">
      <c r="B260" s="28"/>
      <c r="D260" s="141" t="s">
        <v>144</v>
      </c>
      <c r="F260" s="142" t="s">
        <v>407</v>
      </c>
      <c r="I260" s="143"/>
      <c r="L260" s="28"/>
      <c r="M260" s="144"/>
      <c r="T260" s="52"/>
      <c r="AT260" s="13" t="s">
        <v>144</v>
      </c>
      <c r="AU260" s="13" t="s">
        <v>83</v>
      </c>
    </row>
    <row r="261" spans="2:65" s="1" customFormat="1" ht="16.5" customHeight="1">
      <c r="B261" s="28"/>
      <c r="C261" s="128" t="s">
        <v>410</v>
      </c>
      <c r="D261" s="128" t="s">
        <v>137</v>
      </c>
      <c r="E261" s="129" t="s">
        <v>411</v>
      </c>
      <c r="F261" s="130" t="s">
        <v>412</v>
      </c>
      <c r="G261" s="131" t="s">
        <v>210</v>
      </c>
      <c r="H261" s="132">
        <v>5</v>
      </c>
      <c r="I261" s="133"/>
      <c r="J261" s="134">
        <f>ROUND(I261*H261,2)</f>
        <v>0</v>
      </c>
      <c r="K261" s="130" t="s">
        <v>1</v>
      </c>
      <c r="L261" s="28"/>
      <c r="M261" s="135" t="s">
        <v>1</v>
      </c>
      <c r="N261" s="136" t="s">
        <v>38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AR261" s="139" t="s">
        <v>142</v>
      </c>
      <c r="AT261" s="139" t="s">
        <v>137</v>
      </c>
      <c r="AU261" s="139" t="s">
        <v>83</v>
      </c>
      <c r="AY261" s="13" t="s">
        <v>135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3" t="s">
        <v>81</v>
      </c>
      <c r="BK261" s="140">
        <f>ROUND(I261*H261,2)</f>
        <v>0</v>
      </c>
      <c r="BL261" s="13" t="s">
        <v>142</v>
      </c>
      <c r="BM261" s="139" t="s">
        <v>413</v>
      </c>
    </row>
    <row r="262" spans="2:65" s="1" customFormat="1">
      <c r="B262" s="28"/>
      <c r="D262" s="141" t="s">
        <v>144</v>
      </c>
      <c r="F262" s="142" t="s">
        <v>412</v>
      </c>
      <c r="I262" s="143"/>
      <c r="L262" s="28"/>
      <c r="M262" s="144"/>
      <c r="T262" s="52"/>
      <c r="AT262" s="13" t="s">
        <v>144</v>
      </c>
      <c r="AU262" s="13" t="s">
        <v>83</v>
      </c>
    </row>
    <row r="263" spans="2:65" s="1" customFormat="1" ht="24.2" customHeight="1">
      <c r="B263" s="28"/>
      <c r="C263" s="128" t="s">
        <v>414</v>
      </c>
      <c r="D263" s="128" t="s">
        <v>137</v>
      </c>
      <c r="E263" s="129" t="s">
        <v>415</v>
      </c>
      <c r="F263" s="130" t="s">
        <v>416</v>
      </c>
      <c r="G263" s="131" t="s">
        <v>408</v>
      </c>
      <c r="H263" s="132">
        <v>1</v>
      </c>
      <c r="I263" s="133"/>
      <c r="J263" s="134">
        <f>ROUND(I263*H263,2)</f>
        <v>0</v>
      </c>
      <c r="K263" s="130" t="s">
        <v>1</v>
      </c>
      <c r="L263" s="28"/>
      <c r="M263" s="135" t="s">
        <v>1</v>
      </c>
      <c r="N263" s="136" t="s">
        <v>38</v>
      </c>
      <c r="P263" s="137">
        <f>O263*H263</f>
        <v>0</v>
      </c>
      <c r="Q263" s="137">
        <v>0</v>
      </c>
      <c r="R263" s="137">
        <f>Q263*H263</f>
        <v>0</v>
      </c>
      <c r="S263" s="137">
        <v>0</v>
      </c>
      <c r="T263" s="138">
        <f>S263*H263</f>
        <v>0</v>
      </c>
      <c r="AR263" s="139" t="s">
        <v>142</v>
      </c>
      <c r="AT263" s="139" t="s">
        <v>137</v>
      </c>
      <c r="AU263" s="139" t="s">
        <v>83</v>
      </c>
      <c r="AY263" s="13" t="s">
        <v>135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3" t="s">
        <v>81</v>
      </c>
      <c r="BK263" s="140">
        <f>ROUND(I263*H263,2)</f>
        <v>0</v>
      </c>
      <c r="BL263" s="13" t="s">
        <v>142</v>
      </c>
      <c r="BM263" s="139" t="s">
        <v>417</v>
      </c>
    </row>
    <row r="264" spans="2:65" s="1" customFormat="1" ht="19.5">
      <c r="B264" s="28"/>
      <c r="D264" s="141" t="s">
        <v>144</v>
      </c>
      <c r="F264" s="142" t="s">
        <v>416</v>
      </c>
      <c r="I264" s="143"/>
      <c r="L264" s="28"/>
      <c r="M264" s="144"/>
      <c r="T264" s="52"/>
      <c r="AT264" s="13" t="s">
        <v>144</v>
      </c>
      <c r="AU264" s="13" t="s">
        <v>83</v>
      </c>
    </row>
    <row r="265" spans="2:65" s="1" customFormat="1" ht="24.2" customHeight="1">
      <c r="B265" s="28"/>
      <c r="C265" s="128" t="s">
        <v>418</v>
      </c>
      <c r="D265" s="128" t="s">
        <v>137</v>
      </c>
      <c r="E265" s="129" t="s">
        <v>419</v>
      </c>
      <c r="F265" s="130" t="s">
        <v>420</v>
      </c>
      <c r="G265" s="131" t="s">
        <v>215</v>
      </c>
      <c r="H265" s="132">
        <v>47</v>
      </c>
      <c r="I265" s="133"/>
      <c r="J265" s="134">
        <f>ROUND(I265*H265,2)</f>
        <v>0</v>
      </c>
      <c r="K265" s="130" t="s">
        <v>1</v>
      </c>
      <c r="L265" s="28"/>
      <c r="M265" s="135" t="s">
        <v>1</v>
      </c>
      <c r="N265" s="136" t="s">
        <v>38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142</v>
      </c>
      <c r="AT265" s="139" t="s">
        <v>137</v>
      </c>
      <c r="AU265" s="139" t="s">
        <v>83</v>
      </c>
      <c r="AY265" s="13" t="s">
        <v>135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3" t="s">
        <v>81</v>
      </c>
      <c r="BK265" s="140">
        <f>ROUND(I265*H265,2)</f>
        <v>0</v>
      </c>
      <c r="BL265" s="13" t="s">
        <v>142</v>
      </c>
      <c r="BM265" s="139" t="s">
        <v>421</v>
      </c>
    </row>
    <row r="266" spans="2:65" s="1" customFormat="1">
      <c r="B266" s="28"/>
      <c r="D266" s="141" t="s">
        <v>144</v>
      </c>
      <c r="F266" s="142" t="s">
        <v>420</v>
      </c>
      <c r="I266" s="143"/>
      <c r="L266" s="28"/>
      <c r="M266" s="144"/>
      <c r="T266" s="52"/>
      <c r="AT266" s="13" t="s">
        <v>144</v>
      </c>
      <c r="AU266" s="13" t="s">
        <v>83</v>
      </c>
    </row>
    <row r="267" spans="2:65" s="1" customFormat="1" ht="21.75" customHeight="1">
      <c r="B267" s="28"/>
      <c r="C267" s="128" t="s">
        <v>422</v>
      </c>
      <c r="D267" s="128" t="s">
        <v>137</v>
      </c>
      <c r="E267" s="129" t="s">
        <v>423</v>
      </c>
      <c r="F267" s="130" t="s">
        <v>424</v>
      </c>
      <c r="G267" s="131" t="s">
        <v>408</v>
      </c>
      <c r="H267" s="132">
        <v>1</v>
      </c>
      <c r="I267" s="133"/>
      <c r="J267" s="134">
        <f>ROUND(I267*H267,2)</f>
        <v>0</v>
      </c>
      <c r="K267" s="130" t="s">
        <v>1</v>
      </c>
      <c r="L267" s="28"/>
      <c r="M267" s="135" t="s">
        <v>1</v>
      </c>
      <c r="N267" s="136" t="s">
        <v>38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AR267" s="139" t="s">
        <v>142</v>
      </c>
      <c r="AT267" s="139" t="s">
        <v>137</v>
      </c>
      <c r="AU267" s="139" t="s">
        <v>83</v>
      </c>
      <c r="AY267" s="13" t="s">
        <v>135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3" t="s">
        <v>81</v>
      </c>
      <c r="BK267" s="140">
        <f>ROUND(I267*H267,2)</f>
        <v>0</v>
      </c>
      <c r="BL267" s="13" t="s">
        <v>142</v>
      </c>
      <c r="BM267" s="139" t="s">
        <v>425</v>
      </c>
    </row>
    <row r="268" spans="2:65" s="1" customFormat="1">
      <c r="B268" s="28"/>
      <c r="D268" s="141" t="s">
        <v>144</v>
      </c>
      <c r="F268" s="142" t="s">
        <v>424</v>
      </c>
      <c r="I268" s="143"/>
      <c r="L268" s="28"/>
      <c r="M268" s="144"/>
      <c r="T268" s="52"/>
      <c r="AT268" s="13" t="s">
        <v>144</v>
      </c>
      <c r="AU268" s="13" t="s">
        <v>83</v>
      </c>
    </row>
    <row r="269" spans="2:65" s="1" customFormat="1" ht="21.75" customHeight="1">
      <c r="B269" s="28"/>
      <c r="C269" s="128" t="s">
        <v>426</v>
      </c>
      <c r="D269" s="128" t="s">
        <v>137</v>
      </c>
      <c r="E269" s="129" t="s">
        <v>427</v>
      </c>
      <c r="F269" s="130" t="s">
        <v>428</v>
      </c>
      <c r="G269" s="131" t="s">
        <v>215</v>
      </c>
      <c r="H269" s="132">
        <v>24</v>
      </c>
      <c r="I269" s="133"/>
      <c r="J269" s="134">
        <f>ROUND(I269*H269,2)</f>
        <v>0</v>
      </c>
      <c r="K269" s="130" t="s">
        <v>1</v>
      </c>
      <c r="L269" s="28"/>
      <c r="M269" s="135" t="s">
        <v>1</v>
      </c>
      <c r="N269" s="136" t="s">
        <v>38</v>
      </c>
      <c r="P269" s="137">
        <f>O269*H269</f>
        <v>0</v>
      </c>
      <c r="Q269" s="137">
        <v>0</v>
      </c>
      <c r="R269" s="137">
        <f>Q269*H269</f>
        <v>0</v>
      </c>
      <c r="S269" s="137">
        <v>0</v>
      </c>
      <c r="T269" s="138">
        <f>S269*H269</f>
        <v>0</v>
      </c>
      <c r="AR269" s="139" t="s">
        <v>142</v>
      </c>
      <c r="AT269" s="139" t="s">
        <v>137</v>
      </c>
      <c r="AU269" s="139" t="s">
        <v>83</v>
      </c>
      <c r="AY269" s="13" t="s">
        <v>135</v>
      </c>
      <c r="BE269" s="140">
        <f>IF(N269="základní",J269,0)</f>
        <v>0</v>
      </c>
      <c r="BF269" s="140">
        <f>IF(N269="snížená",J269,0)</f>
        <v>0</v>
      </c>
      <c r="BG269" s="140">
        <f>IF(N269="zákl. přenesená",J269,0)</f>
        <v>0</v>
      </c>
      <c r="BH269" s="140">
        <f>IF(N269="sníž. přenesená",J269,0)</f>
        <v>0</v>
      </c>
      <c r="BI269" s="140">
        <f>IF(N269="nulová",J269,0)</f>
        <v>0</v>
      </c>
      <c r="BJ269" s="13" t="s">
        <v>81</v>
      </c>
      <c r="BK269" s="140">
        <f>ROUND(I269*H269,2)</f>
        <v>0</v>
      </c>
      <c r="BL269" s="13" t="s">
        <v>142</v>
      </c>
      <c r="BM269" s="139" t="s">
        <v>429</v>
      </c>
    </row>
    <row r="270" spans="2:65" s="1" customFormat="1">
      <c r="B270" s="28"/>
      <c r="D270" s="141" t="s">
        <v>144</v>
      </c>
      <c r="F270" s="142" t="s">
        <v>428</v>
      </c>
      <c r="I270" s="143"/>
      <c r="L270" s="28"/>
      <c r="M270" s="144"/>
      <c r="T270" s="52"/>
      <c r="AT270" s="13" t="s">
        <v>144</v>
      </c>
      <c r="AU270" s="13" t="s">
        <v>83</v>
      </c>
    </row>
    <row r="271" spans="2:65" s="1" customFormat="1" ht="33" customHeight="1">
      <c r="B271" s="28"/>
      <c r="C271" s="128" t="s">
        <v>430</v>
      </c>
      <c r="D271" s="128" t="s">
        <v>137</v>
      </c>
      <c r="E271" s="129" t="s">
        <v>431</v>
      </c>
      <c r="F271" s="130" t="s">
        <v>432</v>
      </c>
      <c r="G271" s="131" t="s">
        <v>210</v>
      </c>
      <c r="H271" s="132">
        <v>1</v>
      </c>
      <c r="I271" s="133"/>
      <c r="J271" s="134">
        <f>ROUND(I271*H271,2)</f>
        <v>0</v>
      </c>
      <c r="K271" s="130" t="s">
        <v>1</v>
      </c>
      <c r="L271" s="28"/>
      <c r="M271" s="135" t="s">
        <v>1</v>
      </c>
      <c r="N271" s="136" t="s">
        <v>38</v>
      </c>
      <c r="P271" s="137">
        <f>O271*H271</f>
        <v>0</v>
      </c>
      <c r="Q271" s="137">
        <v>0</v>
      </c>
      <c r="R271" s="137">
        <f>Q271*H271</f>
        <v>0</v>
      </c>
      <c r="S271" s="137">
        <v>0</v>
      </c>
      <c r="T271" s="138">
        <f>S271*H271</f>
        <v>0</v>
      </c>
      <c r="AR271" s="139" t="s">
        <v>142</v>
      </c>
      <c r="AT271" s="139" t="s">
        <v>137</v>
      </c>
      <c r="AU271" s="139" t="s">
        <v>83</v>
      </c>
      <c r="AY271" s="13" t="s">
        <v>135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3" t="s">
        <v>81</v>
      </c>
      <c r="BK271" s="140">
        <f>ROUND(I271*H271,2)</f>
        <v>0</v>
      </c>
      <c r="BL271" s="13" t="s">
        <v>142</v>
      </c>
      <c r="BM271" s="139" t="s">
        <v>433</v>
      </c>
    </row>
    <row r="272" spans="2:65" s="1" customFormat="1" ht="19.5">
      <c r="B272" s="28"/>
      <c r="D272" s="141" t="s">
        <v>144</v>
      </c>
      <c r="F272" s="142" t="s">
        <v>432</v>
      </c>
      <c r="I272" s="143"/>
      <c r="L272" s="28"/>
      <c r="M272" s="144"/>
      <c r="T272" s="52"/>
      <c r="AT272" s="13" t="s">
        <v>144</v>
      </c>
      <c r="AU272" s="13" t="s">
        <v>83</v>
      </c>
    </row>
    <row r="273" spans="2:65" s="1" customFormat="1" ht="24.2" customHeight="1">
      <c r="B273" s="28"/>
      <c r="C273" s="128" t="s">
        <v>434</v>
      </c>
      <c r="D273" s="128" t="s">
        <v>137</v>
      </c>
      <c r="E273" s="129" t="s">
        <v>435</v>
      </c>
      <c r="F273" s="130" t="s">
        <v>436</v>
      </c>
      <c r="G273" s="131" t="s">
        <v>210</v>
      </c>
      <c r="H273" s="132">
        <v>2</v>
      </c>
      <c r="I273" s="133"/>
      <c r="J273" s="134">
        <f>ROUND(I273*H273,2)</f>
        <v>0</v>
      </c>
      <c r="K273" s="130" t="s">
        <v>1</v>
      </c>
      <c r="L273" s="28"/>
      <c r="M273" s="135" t="s">
        <v>1</v>
      </c>
      <c r="N273" s="136" t="s">
        <v>38</v>
      </c>
      <c r="P273" s="137">
        <f>O273*H273</f>
        <v>0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142</v>
      </c>
      <c r="AT273" s="139" t="s">
        <v>137</v>
      </c>
      <c r="AU273" s="139" t="s">
        <v>83</v>
      </c>
      <c r="AY273" s="13" t="s">
        <v>135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3" t="s">
        <v>81</v>
      </c>
      <c r="BK273" s="140">
        <f>ROUND(I273*H273,2)</f>
        <v>0</v>
      </c>
      <c r="BL273" s="13" t="s">
        <v>142</v>
      </c>
      <c r="BM273" s="139" t="s">
        <v>437</v>
      </c>
    </row>
    <row r="274" spans="2:65" s="1" customFormat="1">
      <c r="B274" s="28"/>
      <c r="D274" s="141" t="s">
        <v>144</v>
      </c>
      <c r="F274" s="142" t="s">
        <v>436</v>
      </c>
      <c r="I274" s="143"/>
      <c r="L274" s="28"/>
      <c r="M274" s="144"/>
      <c r="T274" s="52"/>
      <c r="AT274" s="13" t="s">
        <v>144</v>
      </c>
      <c r="AU274" s="13" t="s">
        <v>83</v>
      </c>
    </row>
    <row r="275" spans="2:65" s="11" customFormat="1" ht="22.9" customHeight="1">
      <c r="B275" s="116"/>
      <c r="D275" s="117" t="s">
        <v>72</v>
      </c>
      <c r="E275" s="126" t="s">
        <v>438</v>
      </c>
      <c r="F275" s="126" t="s">
        <v>439</v>
      </c>
      <c r="I275" s="119"/>
      <c r="J275" s="127">
        <f>BK275</f>
        <v>0</v>
      </c>
      <c r="L275" s="116"/>
      <c r="M275" s="121"/>
      <c r="P275" s="122">
        <f>SUM(P276:P283)</f>
        <v>0</v>
      </c>
      <c r="R275" s="122">
        <f>SUM(R276:R283)</f>
        <v>0</v>
      </c>
      <c r="T275" s="123">
        <f>SUM(T276:T283)</f>
        <v>0</v>
      </c>
      <c r="AR275" s="117" t="s">
        <v>81</v>
      </c>
      <c r="AT275" s="124" t="s">
        <v>72</v>
      </c>
      <c r="AU275" s="124" t="s">
        <v>81</v>
      </c>
      <c r="AY275" s="117" t="s">
        <v>135</v>
      </c>
      <c r="BK275" s="125">
        <f>SUM(BK276:BK283)</f>
        <v>0</v>
      </c>
    </row>
    <row r="276" spans="2:65" s="1" customFormat="1" ht="24.2" customHeight="1">
      <c r="B276" s="28"/>
      <c r="C276" s="128" t="s">
        <v>440</v>
      </c>
      <c r="D276" s="128" t="s">
        <v>137</v>
      </c>
      <c r="E276" s="129" t="s">
        <v>441</v>
      </c>
      <c r="F276" s="130" t="s">
        <v>442</v>
      </c>
      <c r="G276" s="131" t="s">
        <v>193</v>
      </c>
      <c r="H276" s="132">
        <v>57.113</v>
      </c>
      <c r="I276" s="133"/>
      <c r="J276" s="134">
        <f>ROUND(I276*H276,2)</f>
        <v>0</v>
      </c>
      <c r="K276" s="130" t="s">
        <v>141</v>
      </c>
      <c r="L276" s="28"/>
      <c r="M276" s="135" t="s">
        <v>1</v>
      </c>
      <c r="N276" s="136" t="s">
        <v>38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142</v>
      </c>
      <c r="AT276" s="139" t="s">
        <v>137</v>
      </c>
      <c r="AU276" s="139" t="s">
        <v>83</v>
      </c>
      <c r="AY276" s="13" t="s">
        <v>135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3" t="s">
        <v>81</v>
      </c>
      <c r="BK276" s="140">
        <f>ROUND(I276*H276,2)</f>
        <v>0</v>
      </c>
      <c r="BL276" s="13" t="s">
        <v>142</v>
      </c>
      <c r="BM276" s="139" t="s">
        <v>443</v>
      </c>
    </row>
    <row r="277" spans="2:65" s="1" customFormat="1" ht="19.5">
      <c r="B277" s="28"/>
      <c r="D277" s="141" t="s">
        <v>144</v>
      </c>
      <c r="F277" s="142" t="s">
        <v>444</v>
      </c>
      <c r="I277" s="143"/>
      <c r="L277" s="28"/>
      <c r="M277" s="144"/>
      <c r="T277" s="52"/>
      <c r="AT277" s="13" t="s">
        <v>144</v>
      </c>
      <c r="AU277" s="13" t="s">
        <v>83</v>
      </c>
    </row>
    <row r="278" spans="2:65" s="1" customFormat="1" ht="24.2" customHeight="1">
      <c r="B278" s="28"/>
      <c r="C278" s="128" t="s">
        <v>445</v>
      </c>
      <c r="D278" s="128" t="s">
        <v>137</v>
      </c>
      <c r="E278" s="129" t="s">
        <v>446</v>
      </c>
      <c r="F278" s="130" t="s">
        <v>447</v>
      </c>
      <c r="G278" s="131" t="s">
        <v>193</v>
      </c>
      <c r="H278" s="132">
        <v>57.113</v>
      </c>
      <c r="I278" s="133"/>
      <c r="J278" s="134">
        <f>ROUND(I278*H278,2)</f>
        <v>0</v>
      </c>
      <c r="K278" s="130" t="s">
        <v>141</v>
      </c>
      <c r="L278" s="28"/>
      <c r="M278" s="135" t="s">
        <v>1</v>
      </c>
      <c r="N278" s="136" t="s">
        <v>38</v>
      </c>
      <c r="P278" s="137">
        <f>O278*H278</f>
        <v>0</v>
      </c>
      <c r="Q278" s="137">
        <v>0</v>
      </c>
      <c r="R278" s="137">
        <f>Q278*H278</f>
        <v>0</v>
      </c>
      <c r="S278" s="137">
        <v>0</v>
      </c>
      <c r="T278" s="138">
        <f>S278*H278</f>
        <v>0</v>
      </c>
      <c r="AR278" s="139" t="s">
        <v>142</v>
      </c>
      <c r="AT278" s="139" t="s">
        <v>137</v>
      </c>
      <c r="AU278" s="139" t="s">
        <v>83</v>
      </c>
      <c r="AY278" s="13" t="s">
        <v>135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3" t="s">
        <v>81</v>
      </c>
      <c r="BK278" s="140">
        <f>ROUND(I278*H278,2)</f>
        <v>0</v>
      </c>
      <c r="BL278" s="13" t="s">
        <v>142</v>
      </c>
      <c r="BM278" s="139" t="s">
        <v>448</v>
      </c>
    </row>
    <row r="279" spans="2:65" s="1" customFormat="1" ht="19.5">
      <c r="B279" s="28"/>
      <c r="D279" s="141" t="s">
        <v>144</v>
      </c>
      <c r="F279" s="142" t="s">
        <v>449</v>
      </c>
      <c r="I279" s="143"/>
      <c r="L279" s="28"/>
      <c r="M279" s="144"/>
      <c r="T279" s="52"/>
      <c r="AT279" s="13" t="s">
        <v>144</v>
      </c>
      <c r="AU279" s="13" t="s">
        <v>83</v>
      </c>
    </row>
    <row r="280" spans="2:65" s="1" customFormat="1" ht="24.2" customHeight="1">
      <c r="B280" s="28"/>
      <c r="C280" s="128" t="s">
        <v>450</v>
      </c>
      <c r="D280" s="128" t="s">
        <v>137</v>
      </c>
      <c r="E280" s="129" t="s">
        <v>451</v>
      </c>
      <c r="F280" s="130" t="s">
        <v>452</v>
      </c>
      <c r="G280" s="131" t="s">
        <v>193</v>
      </c>
      <c r="H280" s="132">
        <v>799.58199999999999</v>
      </c>
      <c r="I280" s="133"/>
      <c r="J280" s="134">
        <f>ROUND(I280*H280,2)</f>
        <v>0</v>
      </c>
      <c r="K280" s="130" t="s">
        <v>141</v>
      </c>
      <c r="L280" s="28"/>
      <c r="M280" s="135" t="s">
        <v>1</v>
      </c>
      <c r="N280" s="136" t="s">
        <v>38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142</v>
      </c>
      <c r="AT280" s="139" t="s">
        <v>137</v>
      </c>
      <c r="AU280" s="139" t="s">
        <v>83</v>
      </c>
      <c r="AY280" s="13" t="s">
        <v>135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3" t="s">
        <v>81</v>
      </c>
      <c r="BK280" s="140">
        <f>ROUND(I280*H280,2)</f>
        <v>0</v>
      </c>
      <c r="BL280" s="13" t="s">
        <v>142</v>
      </c>
      <c r="BM280" s="139" t="s">
        <v>453</v>
      </c>
    </row>
    <row r="281" spans="2:65" s="1" customFormat="1" ht="29.25">
      <c r="B281" s="28"/>
      <c r="D281" s="141" t="s">
        <v>144</v>
      </c>
      <c r="F281" s="142" t="s">
        <v>454</v>
      </c>
      <c r="I281" s="143"/>
      <c r="L281" s="28"/>
      <c r="M281" s="144"/>
      <c r="T281" s="52"/>
      <c r="AT281" s="13" t="s">
        <v>144</v>
      </c>
      <c r="AU281" s="13" t="s">
        <v>83</v>
      </c>
    </row>
    <row r="282" spans="2:65" s="1" customFormat="1" ht="33" customHeight="1">
      <c r="B282" s="28"/>
      <c r="C282" s="128" t="s">
        <v>455</v>
      </c>
      <c r="D282" s="128" t="s">
        <v>137</v>
      </c>
      <c r="E282" s="129" t="s">
        <v>456</v>
      </c>
      <c r="F282" s="130" t="s">
        <v>457</v>
      </c>
      <c r="G282" s="131" t="s">
        <v>193</v>
      </c>
      <c r="H282" s="132">
        <v>57.113</v>
      </c>
      <c r="I282" s="133"/>
      <c r="J282" s="134">
        <f>ROUND(I282*H282,2)</f>
        <v>0</v>
      </c>
      <c r="K282" s="130" t="s">
        <v>141</v>
      </c>
      <c r="L282" s="28"/>
      <c r="M282" s="135" t="s">
        <v>1</v>
      </c>
      <c r="N282" s="136" t="s">
        <v>38</v>
      </c>
      <c r="P282" s="137">
        <f>O282*H282</f>
        <v>0</v>
      </c>
      <c r="Q282" s="137">
        <v>0</v>
      </c>
      <c r="R282" s="137">
        <f>Q282*H282</f>
        <v>0</v>
      </c>
      <c r="S282" s="137">
        <v>0</v>
      </c>
      <c r="T282" s="138">
        <f>S282*H282</f>
        <v>0</v>
      </c>
      <c r="AR282" s="139" t="s">
        <v>142</v>
      </c>
      <c r="AT282" s="139" t="s">
        <v>137</v>
      </c>
      <c r="AU282" s="139" t="s">
        <v>83</v>
      </c>
      <c r="AY282" s="13" t="s">
        <v>135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3" t="s">
        <v>81</v>
      </c>
      <c r="BK282" s="140">
        <f>ROUND(I282*H282,2)</f>
        <v>0</v>
      </c>
      <c r="BL282" s="13" t="s">
        <v>142</v>
      </c>
      <c r="BM282" s="139" t="s">
        <v>458</v>
      </c>
    </row>
    <row r="283" spans="2:65" s="1" customFormat="1" ht="29.25">
      <c r="B283" s="28"/>
      <c r="D283" s="141" t="s">
        <v>144</v>
      </c>
      <c r="F283" s="142" t="s">
        <v>459</v>
      </c>
      <c r="I283" s="143"/>
      <c r="L283" s="28"/>
      <c r="M283" s="144"/>
      <c r="T283" s="52"/>
      <c r="AT283" s="13" t="s">
        <v>144</v>
      </c>
      <c r="AU283" s="13" t="s">
        <v>83</v>
      </c>
    </row>
    <row r="284" spans="2:65" s="11" customFormat="1" ht="22.9" customHeight="1">
      <c r="B284" s="116"/>
      <c r="D284" s="117" t="s">
        <v>72</v>
      </c>
      <c r="E284" s="126" t="s">
        <v>460</v>
      </c>
      <c r="F284" s="126" t="s">
        <v>461</v>
      </c>
      <c r="I284" s="119"/>
      <c r="J284" s="127">
        <f>BK284</f>
        <v>0</v>
      </c>
      <c r="L284" s="116"/>
      <c r="M284" s="121"/>
      <c r="P284" s="122">
        <f>SUM(P285:P286)</f>
        <v>0</v>
      </c>
      <c r="R284" s="122">
        <f>SUM(R285:R286)</f>
        <v>0</v>
      </c>
      <c r="T284" s="123">
        <f>SUM(T285:T286)</f>
        <v>0</v>
      </c>
      <c r="AR284" s="117" t="s">
        <v>81</v>
      </c>
      <c r="AT284" s="124" t="s">
        <v>72</v>
      </c>
      <c r="AU284" s="124" t="s">
        <v>81</v>
      </c>
      <c r="AY284" s="117" t="s">
        <v>135</v>
      </c>
      <c r="BK284" s="125">
        <f>SUM(BK285:BK286)</f>
        <v>0</v>
      </c>
    </row>
    <row r="285" spans="2:65" s="1" customFormat="1" ht="16.5" customHeight="1">
      <c r="B285" s="28"/>
      <c r="C285" s="128" t="s">
        <v>462</v>
      </c>
      <c r="D285" s="128" t="s">
        <v>137</v>
      </c>
      <c r="E285" s="129" t="s">
        <v>463</v>
      </c>
      <c r="F285" s="130" t="s">
        <v>464</v>
      </c>
      <c r="G285" s="131" t="s">
        <v>193</v>
      </c>
      <c r="H285" s="132">
        <v>799.49199999999996</v>
      </c>
      <c r="I285" s="133"/>
      <c r="J285" s="134">
        <f>ROUND(I285*H285,2)</f>
        <v>0</v>
      </c>
      <c r="K285" s="130" t="s">
        <v>141</v>
      </c>
      <c r="L285" s="28"/>
      <c r="M285" s="135" t="s">
        <v>1</v>
      </c>
      <c r="N285" s="136" t="s">
        <v>38</v>
      </c>
      <c r="P285" s="137">
        <f>O285*H285</f>
        <v>0</v>
      </c>
      <c r="Q285" s="137">
        <v>0</v>
      </c>
      <c r="R285" s="137">
        <f>Q285*H285</f>
        <v>0</v>
      </c>
      <c r="S285" s="137">
        <v>0</v>
      </c>
      <c r="T285" s="138">
        <f>S285*H285</f>
        <v>0</v>
      </c>
      <c r="AR285" s="139" t="s">
        <v>142</v>
      </c>
      <c r="AT285" s="139" t="s">
        <v>137</v>
      </c>
      <c r="AU285" s="139" t="s">
        <v>83</v>
      </c>
      <c r="AY285" s="13" t="s">
        <v>135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3" t="s">
        <v>81</v>
      </c>
      <c r="BK285" s="140">
        <f>ROUND(I285*H285,2)</f>
        <v>0</v>
      </c>
      <c r="BL285" s="13" t="s">
        <v>142</v>
      </c>
      <c r="BM285" s="139" t="s">
        <v>465</v>
      </c>
    </row>
    <row r="286" spans="2:65" s="1" customFormat="1" ht="48.75">
      <c r="B286" s="28"/>
      <c r="D286" s="141" t="s">
        <v>144</v>
      </c>
      <c r="F286" s="142" t="s">
        <v>466</v>
      </c>
      <c r="I286" s="143"/>
      <c r="L286" s="28"/>
      <c r="M286" s="144"/>
      <c r="T286" s="52"/>
      <c r="AT286" s="13" t="s">
        <v>144</v>
      </c>
      <c r="AU286" s="13" t="s">
        <v>83</v>
      </c>
    </row>
    <row r="287" spans="2:65" s="11" customFormat="1" ht="25.9" customHeight="1">
      <c r="B287" s="116"/>
      <c r="D287" s="117" t="s">
        <v>72</v>
      </c>
      <c r="E287" s="118" t="s">
        <v>467</v>
      </c>
      <c r="F287" s="118" t="s">
        <v>468</v>
      </c>
      <c r="I287" s="119"/>
      <c r="J287" s="120">
        <f>BK287</f>
        <v>0</v>
      </c>
      <c r="L287" s="116"/>
      <c r="M287" s="121"/>
      <c r="P287" s="122">
        <f>P288+P301+P313+P318+P323+P342+P355</f>
        <v>0</v>
      </c>
      <c r="R287" s="122">
        <f>R288+R301+R313+R318+R323+R342+R355</f>
        <v>5.4098784000000002</v>
      </c>
      <c r="T287" s="123">
        <f>T288+T301+T313+T318+T323+T342+T355</f>
        <v>2.3841795000000001</v>
      </c>
      <c r="AR287" s="117" t="s">
        <v>83</v>
      </c>
      <c r="AT287" s="124" t="s">
        <v>72</v>
      </c>
      <c r="AU287" s="124" t="s">
        <v>73</v>
      </c>
      <c r="AY287" s="117" t="s">
        <v>135</v>
      </c>
      <c r="BK287" s="125">
        <f>BK288+BK301+BK313+BK318+BK323+BK342+BK355</f>
        <v>0</v>
      </c>
    </row>
    <row r="288" spans="2:65" s="11" customFormat="1" ht="22.9" customHeight="1">
      <c r="B288" s="116"/>
      <c r="D288" s="117" t="s">
        <v>72</v>
      </c>
      <c r="E288" s="126" t="s">
        <v>469</v>
      </c>
      <c r="F288" s="126" t="s">
        <v>470</v>
      </c>
      <c r="I288" s="119"/>
      <c r="J288" s="127">
        <f>BK288</f>
        <v>0</v>
      </c>
      <c r="L288" s="116"/>
      <c r="M288" s="121"/>
      <c r="P288" s="122">
        <f>SUM(P289:P300)</f>
        <v>0</v>
      </c>
      <c r="R288" s="122">
        <f>SUM(R289:R300)</f>
        <v>0.42631840000000004</v>
      </c>
      <c r="T288" s="123">
        <f>SUM(T289:T300)</f>
        <v>8.5000000000000006E-3</v>
      </c>
      <c r="AR288" s="117" t="s">
        <v>83</v>
      </c>
      <c r="AT288" s="124" t="s">
        <v>72</v>
      </c>
      <c r="AU288" s="124" t="s">
        <v>81</v>
      </c>
      <c r="AY288" s="117" t="s">
        <v>135</v>
      </c>
      <c r="BK288" s="125">
        <f>SUM(BK289:BK300)</f>
        <v>0</v>
      </c>
    </row>
    <row r="289" spans="2:65" s="1" customFormat="1" ht="24.2" customHeight="1">
      <c r="B289" s="28"/>
      <c r="C289" s="128" t="s">
        <v>471</v>
      </c>
      <c r="D289" s="128" t="s">
        <v>137</v>
      </c>
      <c r="E289" s="129" t="s">
        <v>472</v>
      </c>
      <c r="F289" s="130" t="s">
        <v>473</v>
      </c>
      <c r="G289" s="131" t="s">
        <v>140</v>
      </c>
      <c r="H289" s="132">
        <v>61</v>
      </c>
      <c r="I289" s="133"/>
      <c r="J289" s="134">
        <f>ROUND(I289*H289,2)</f>
        <v>0</v>
      </c>
      <c r="K289" s="130" t="s">
        <v>141</v>
      </c>
      <c r="L289" s="28"/>
      <c r="M289" s="135" t="s">
        <v>1</v>
      </c>
      <c r="N289" s="136" t="s">
        <v>38</v>
      </c>
      <c r="P289" s="137">
        <f>O289*H289</f>
        <v>0</v>
      </c>
      <c r="Q289" s="137">
        <v>0</v>
      </c>
      <c r="R289" s="137">
        <f>Q289*H289</f>
        <v>0</v>
      </c>
      <c r="S289" s="137">
        <v>0</v>
      </c>
      <c r="T289" s="138">
        <f>S289*H289</f>
        <v>0</v>
      </c>
      <c r="AR289" s="139" t="s">
        <v>223</v>
      </c>
      <c r="AT289" s="139" t="s">
        <v>137</v>
      </c>
      <c r="AU289" s="139" t="s">
        <v>83</v>
      </c>
      <c r="AY289" s="13" t="s">
        <v>135</v>
      </c>
      <c r="BE289" s="140">
        <f>IF(N289="základní",J289,0)</f>
        <v>0</v>
      </c>
      <c r="BF289" s="140">
        <f>IF(N289="snížená",J289,0)</f>
        <v>0</v>
      </c>
      <c r="BG289" s="140">
        <f>IF(N289="zákl. přenesená",J289,0)</f>
        <v>0</v>
      </c>
      <c r="BH289" s="140">
        <f>IF(N289="sníž. přenesená",J289,0)</f>
        <v>0</v>
      </c>
      <c r="BI289" s="140">
        <f>IF(N289="nulová",J289,0)</f>
        <v>0</v>
      </c>
      <c r="BJ289" s="13" t="s">
        <v>81</v>
      </c>
      <c r="BK289" s="140">
        <f>ROUND(I289*H289,2)</f>
        <v>0</v>
      </c>
      <c r="BL289" s="13" t="s">
        <v>223</v>
      </c>
      <c r="BM289" s="139" t="s">
        <v>474</v>
      </c>
    </row>
    <row r="290" spans="2:65" s="1" customFormat="1" ht="19.5">
      <c r="B290" s="28"/>
      <c r="D290" s="141" t="s">
        <v>144</v>
      </c>
      <c r="F290" s="142" t="s">
        <v>475</v>
      </c>
      <c r="I290" s="143"/>
      <c r="L290" s="28"/>
      <c r="M290" s="144"/>
      <c r="T290" s="52"/>
      <c r="AT290" s="13" t="s">
        <v>144</v>
      </c>
      <c r="AU290" s="13" t="s">
        <v>83</v>
      </c>
    </row>
    <row r="291" spans="2:65" s="1" customFormat="1" ht="16.5" customHeight="1">
      <c r="B291" s="28"/>
      <c r="C291" s="146" t="s">
        <v>476</v>
      </c>
      <c r="D291" s="146" t="s">
        <v>197</v>
      </c>
      <c r="E291" s="147" t="s">
        <v>477</v>
      </c>
      <c r="F291" s="148" t="s">
        <v>478</v>
      </c>
      <c r="G291" s="149" t="s">
        <v>193</v>
      </c>
      <c r="H291" s="150">
        <v>1.7999999999999999E-2</v>
      </c>
      <c r="I291" s="151"/>
      <c r="J291" s="152">
        <f>ROUND(I291*H291,2)</f>
        <v>0</v>
      </c>
      <c r="K291" s="148" t="s">
        <v>141</v>
      </c>
      <c r="L291" s="153"/>
      <c r="M291" s="154" t="s">
        <v>1</v>
      </c>
      <c r="N291" s="155" t="s">
        <v>38</v>
      </c>
      <c r="P291" s="137">
        <f>O291*H291</f>
        <v>0</v>
      </c>
      <c r="Q291" s="137">
        <v>1</v>
      </c>
      <c r="R291" s="137">
        <f>Q291*H291</f>
        <v>1.7999999999999999E-2</v>
      </c>
      <c r="S291" s="137">
        <v>0</v>
      </c>
      <c r="T291" s="138">
        <f>S291*H291</f>
        <v>0</v>
      </c>
      <c r="AR291" s="139" t="s">
        <v>296</v>
      </c>
      <c r="AT291" s="139" t="s">
        <v>197</v>
      </c>
      <c r="AU291" s="139" t="s">
        <v>83</v>
      </c>
      <c r="AY291" s="13" t="s">
        <v>135</v>
      </c>
      <c r="BE291" s="140">
        <f>IF(N291="základní",J291,0)</f>
        <v>0</v>
      </c>
      <c r="BF291" s="140">
        <f>IF(N291="snížená",J291,0)</f>
        <v>0</v>
      </c>
      <c r="BG291" s="140">
        <f>IF(N291="zákl. přenesená",J291,0)</f>
        <v>0</v>
      </c>
      <c r="BH291" s="140">
        <f>IF(N291="sníž. přenesená",J291,0)</f>
        <v>0</v>
      </c>
      <c r="BI291" s="140">
        <f>IF(N291="nulová",J291,0)</f>
        <v>0</v>
      </c>
      <c r="BJ291" s="13" t="s">
        <v>81</v>
      </c>
      <c r="BK291" s="140">
        <f>ROUND(I291*H291,2)</f>
        <v>0</v>
      </c>
      <c r="BL291" s="13" t="s">
        <v>223</v>
      </c>
      <c r="BM291" s="139" t="s">
        <v>479</v>
      </c>
    </row>
    <row r="292" spans="2:65" s="1" customFormat="1">
      <c r="B292" s="28"/>
      <c r="D292" s="141" t="s">
        <v>144</v>
      </c>
      <c r="F292" s="142" t="s">
        <v>478</v>
      </c>
      <c r="I292" s="143"/>
      <c r="L292" s="28"/>
      <c r="M292" s="144"/>
      <c r="T292" s="52"/>
      <c r="AT292" s="13" t="s">
        <v>144</v>
      </c>
      <c r="AU292" s="13" t="s">
        <v>83</v>
      </c>
    </row>
    <row r="293" spans="2:65" s="1" customFormat="1" ht="16.5" customHeight="1">
      <c r="B293" s="28"/>
      <c r="C293" s="128" t="s">
        <v>480</v>
      </c>
      <c r="D293" s="128" t="s">
        <v>137</v>
      </c>
      <c r="E293" s="129" t="s">
        <v>481</v>
      </c>
      <c r="F293" s="130" t="s">
        <v>482</v>
      </c>
      <c r="G293" s="131" t="s">
        <v>140</v>
      </c>
      <c r="H293" s="132">
        <v>2.125</v>
      </c>
      <c r="I293" s="133"/>
      <c r="J293" s="134">
        <f>ROUND(I293*H293,2)</f>
        <v>0</v>
      </c>
      <c r="K293" s="130" t="s">
        <v>141</v>
      </c>
      <c r="L293" s="28"/>
      <c r="M293" s="135" t="s">
        <v>1</v>
      </c>
      <c r="N293" s="136" t="s">
        <v>38</v>
      </c>
      <c r="P293" s="137">
        <f>O293*H293</f>
        <v>0</v>
      </c>
      <c r="Q293" s="137">
        <v>0</v>
      </c>
      <c r="R293" s="137">
        <f>Q293*H293</f>
        <v>0</v>
      </c>
      <c r="S293" s="137">
        <v>4.0000000000000001E-3</v>
      </c>
      <c r="T293" s="138">
        <f>S293*H293</f>
        <v>8.5000000000000006E-3</v>
      </c>
      <c r="AR293" s="139" t="s">
        <v>223</v>
      </c>
      <c r="AT293" s="139" t="s">
        <v>137</v>
      </c>
      <c r="AU293" s="139" t="s">
        <v>83</v>
      </c>
      <c r="AY293" s="13" t="s">
        <v>135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3" t="s">
        <v>81</v>
      </c>
      <c r="BK293" s="140">
        <f>ROUND(I293*H293,2)</f>
        <v>0</v>
      </c>
      <c r="BL293" s="13" t="s">
        <v>223</v>
      </c>
      <c r="BM293" s="139" t="s">
        <v>483</v>
      </c>
    </row>
    <row r="294" spans="2:65" s="1" customFormat="1">
      <c r="B294" s="28"/>
      <c r="D294" s="141" t="s">
        <v>144</v>
      </c>
      <c r="F294" s="142" t="s">
        <v>484</v>
      </c>
      <c r="I294" s="143"/>
      <c r="L294" s="28"/>
      <c r="M294" s="144"/>
      <c r="T294" s="52"/>
      <c r="AT294" s="13" t="s">
        <v>144</v>
      </c>
      <c r="AU294" s="13" t="s">
        <v>83</v>
      </c>
    </row>
    <row r="295" spans="2:65" s="1" customFormat="1" ht="24.2" customHeight="1">
      <c r="B295" s="28"/>
      <c r="C295" s="128" t="s">
        <v>485</v>
      </c>
      <c r="D295" s="128" t="s">
        <v>137</v>
      </c>
      <c r="E295" s="129" t="s">
        <v>486</v>
      </c>
      <c r="F295" s="130" t="s">
        <v>487</v>
      </c>
      <c r="G295" s="131" t="s">
        <v>140</v>
      </c>
      <c r="H295" s="132">
        <v>61</v>
      </c>
      <c r="I295" s="133"/>
      <c r="J295" s="134">
        <f>ROUND(I295*H295,2)</f>
        <v>0</v>
      </c>
      <c r="K295" s="130" t="s">
        <v>141</v>
      </c>
      <c r="L295" s="28"/>
      <c r="M295" s="135" t="s">
        <v>1</v>
      </c>
      <c r="N295" s="136" t="s">
        <v>38</v>
      </c>
      <c r="P295" s="137">
        <f>O295*H295</f>
        <v>0</v>
      </c>
      <c r="Q295" s="137">
        <v>4.0000000000000002E-4</v>
      </c>
      <c r="R295" s="137">
        <f>Q295*H295</f>
        <v>2.4400000000000002E-2</v>
      </c>
      <c r="S295" s="137">
        <v>0</v>
      </c>
      <c r="T295" s="138">
        <f>S295*H295</f>
        <v>0</v>
      </c>
      <c r="AR295" s="139" t="s">
        <v>223</v>
      </c>
      <c r="AT295" s="139" t="s">
        <v>137</v>
      </c>
      <c r="AU295" s="139" t="s">
        <v>83</v>
      </c>
      <c r="AY295" s="13" t="s">
        <v>135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3" t="s">
        <v>81</v>
      </c>
      <c r="BK295" s="140">
        <f>ROUND(I295*H295,2)</f>
        <v>0</v>
      </c>
      <c r="BL295" s="13" t="s">
        <v>223</v>
      </c>
      <c r="BM295" s="139" t="s">
        <v>488</v>
      </c>
    </row>
    <row r="296" spans="2:65" s="1" customFormat="1" ht="19.5">
      <c r="B296" s="28"/>
      <c r="D296" s="141" t="s">
        <v>144</v>
      </c>
      <c r="F296" s="142" t="s">
        <v>489</v>
      </c>
      <c r="I296" s="143"/>
      <c r="L296" s="28"/>
      <c r="M296" s="144"/>
      <c r="T296" s="52"/>
      <c r="AT296" s="13" t="s">
        <v>144</v>
      </c>
      <c r="AU296" s="13" t="s">
        <v>83</v>
      </c>
    </row>
    <row r="297" spans="2:65" s="1" customFormat="1" ht="49.15" customHeight="1">
      <c r="B297" s="28"/>
      <c r="C297" s="146" t="s">
        <v>490</v>
      </c>
      <c r="D297" s="146" t="s">
        <v>197</v>
      </c>
      <c r="E297" s="147" t="s">
        <v>491</v>
      </c>
      <c r="F297" s="148" t="s">
        <v>492</v>
      </c>
      <c r="G297" s="149" t="s">
        <v>140</v>
      </c>
      <c r="H297" s="150">
        <v>71.096000000000004</v>
      </c>
      <c r="I297" s="151"/>
      <c r="J297" s="152">
        <f>ROUND(I297*H297,2)</f>
        <v>0</v>
      </c>
      <c r="K297" s="148" t="s">
        <v>141</v>
      </c>
      <c r="L297" s="153"/>
      <c r="M297" s="154" t="s">
        <v>1</v>
      </c>
      <c r="N297" s="155" t="s">
        <v>38</v>
      </c>
      <c r="P297" s="137">
        <f>O297*H297</f>
        <v>0</v>
      </c>
      <c r="Q297" s="137">
        <v>5.4000000000000003E-3</v>
      </c>
      <c r="R297" s="137">
        <f>Q297*H297</f>
        <v>0.38391840000000005</v>
      </c>
      <c r="S297" s="137">
        <v>0</v>
      </c>
      <c r="T297" s="138">
        <f>S297*H297</f>
        <v>0</v>
      </c>
      <c r="AR297" s="139" t="s">
        <v>296</v>
      </c>
      <c r="AT297" s="139" t="s">
        <v>197</v>
      </c>
      <c r="AU297" s="139" t="s">
        <v>83</v>
      </c>
      <c r="AY297" s="13" t="s">
        <v>135</v>
      </c>
      <c r="BE297" s="140">
        <f>IF(N297="základní",J297,0)</f>
        <v>0</v>
      </c>
      <c r="BF297" s="140">
        <f>IF(N297="snížená",J297,0)</f>
        <v>0</v>
      </c>
      <c r="BG297" s="140">
        <f>IF(N297="zákl. přenesená",J297,0)</f>
        <v>0</v>
      </c>
      <c r="BH297" s="140">
        <f>IF(N297="sníž. přenesená",J297,0)</f>
        <v>0</v>
      </c>
      <c r="BI297" s="140">
        <f>IF(N297="nulová",J297,0)</f>
        <v>0</v>
      </c>
      <c r="BJ297" s="13" t="s">
        <v>81</v>
      </c>
      <c r="BK297" s="140">
        <f>ROUND(I297*H297,2)</f>
        <v>0</v>
      </c>
      <c r="BL297" s="13" t="s">
        <v>223</v>
      </c>
      <c r="BM297" s="139" t="s">
        <v>493</v>
      </c>
    </row>
    <row r="298" spans="2:65" s="1" customFormat="1" ht="29.25">
      <c r="B298" s="28"/>
      <c r="D298" s="141" t="s">
        <v>144</v>
      </c>
      <c r="F298" s="142" t="s">
        <v>492</v>
      </c>
      <c r="I298" s="143"/>
      <c r="L298" s="28"/>
      <c r="M298" s="144"/>
      <c r="T298" s="52"/>
      <c r="AT298" s="13" t="s">
        <v>144</v>
      </c>
      <c r="AU298" s="13" t="s">
        <v>83</v>
      </c>
    </row>
    <row r="299" spans="2:65" s="1" customFormat="1" ht="24.2" customHeight="1">
      <c r="B299" s="28"/>
      <c r="C299" s="128" t="s">
        <v>494</v>
      </c>
      <c r="D299" s="128" t="s">
        <v>137</v>
      </c>
      <c r="E299" s="129" t="s">
        <v>495</v>
      </c>
      <c r="F299" s="130" t="s">
        <v>496</v>
      </c>
      <c r="G299" s="131" t="s">
        <v>497</v>
      </c>
      <c r="H299" s="156"/>
      <c r="I299" s="133"/>
      <c r="J299" s="134">
        <f>ROUND(I299*H299,2)</f>
        <v>0</v>
      </c>
      <c r="K299" s="130" t="s">
        <v>141</v>
      </c>
      <c r="L299" s="28"/>
      <c r="M299" s="135" t="s">
        <v>1</v>
      </c>
      <c r="N299" s="136" t="s">
        <v>38</v>
      </c>
      <c r="P299" s="137">
        <f>O299*H299</f>
        <v>0</v>
      </c>
      <c r="Q299" s="137">
        <v>0</v>
      </c>
      <c r="R299" s="137">
        <f>Q299*H299</f>
        <v>0</v>
      </c>
      <c r="S299" s="137">
        <v>0</v>
      </c>
      <c r="T299" s="138">
        <f>S299*H299</f>
        <v>0</v>
      </c>
      <c r="AR299" s="139" t="s">
        <v>223</v>
      </c>
      <c r="AT299" s="139" t="s">
        <v>137</v>
      </c>
      <c r="AU299" s="139" t="s">
        <v>83</v>
      </c>
      <c r="AY299" s="13" t="s">
        <v>135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3" t="s">
        <v>81</v>
      </c>
      <c r="BK299" s="140">
        <f>ROUND(I299*H299,2)</f>
        <v>0</v>
      </c>
      <c r="BL299" s="13" t="s">
        <v>223</v>
      </c>
      <c r="BM299" s="139" t="s">
        <v>498</v>
      </c>
    </row>
    <row r="300" spans="2:65" s="1" customFormat="1" ht="29.25">
      <c r="B300" s="28"/>
      <c r="D300" s="141" t="s">
        <v>144</v>
      </c>
      <c r="F300" s="142" t="s">
        <v>499</v>
      </c>
      <c r="I300" s="143"/>
      <c r="L300" s="28"/>
      <c r="M300" s="144"/>
      <c r="T300" s="52"/>
      <c r="AT300" s="13" t="s">
        <v>144</v>
      </c>
      <c r="AU300" s="13" t="s">
        <v>83</v>
      </c>
    </row>
    <row r="301" spans="2:65" s="11" customFormat="1" ht="22.9" customHeight="1">
      <c r="B301" s="116"/>
      <c r="D301" s="117" t="s">
        <v>72</v>
      </c>
      <c r="E301" s="126" t="s">
        <v>500</v>
      </c>
      <c r="F301" s="126" t="s">
        <v>501</v>
      </c>
      <c r="I301" s="119"/>
      <c r="J301" s="127">
        <f>BK301</f>
        <v>0</v>
      </c>
      <c r="L301" s="116"/>
      <c r="M301" s="121"/>
      <c r="P301" s="122">
        <f>SUM(P302:P312)</f>
        <v>0</v>
      </c>
      <c r="R301" s="122">
        <f>SUM(R302:R312)</f>
        <v>3.3534000000000002</v>
      </c>
      <c r="T301" s="123">
        <f>SUM(T302:T312)</f>
        <v>4.8874999999999995E-3</v>
      </c>
      <c r="AR301" s="117" t="s">
        <v>83</v>
      </c>
      <c r="AT301" s="124" t="s">
        <v>72</v>
      </c>
      <c r="AU301" s="124" t="s">
        <v>81</v>
      </c>
      <c r="AY301" s="117" t="s">
        <v>135</v>
      </c>
      <c r="BK301" s="125">
        <f>SUM(BK302:BK312)</f>
        <v>0</v>
      </c>
    </row>
    <row r="302" spans="2:65" s="1" customFormat="1" ht="24.2" customHeight="1">
      <c r="B302" s="28"/>
      <c r="C302" s="128" t="s">
        <v>502</v>
      </c>
      <c r="D302" s="128" t="s">
        <v>137</v>
      </c>
      <c r="E302" s="129" t="s">
        <v>503</v>
      </c>
      <c r="F302" s="130" t="s">
        <v>504</v>
      </c>
      <c r="G302" s="131" t="s">
        <v>140</v>
      </c>
      <c r="H302" s="132">
        <v>2.125</v>
      </c>
      <c r="I302" s="133"/>
      <c r="J302" s="134">
        <f>ROUND(I302*H302,2)</f>
        <v>0</v>
      </c>
      <c r="K302" s="130" t="s">
        <v>141</v>
      </c>
      <c r="L302" s="28"/>
      <c r="M302" s="135" t="s">
        <v>1</v>
      </c>
      <c r="N302" s="136" t="s">
        <v>38</v>
      </c>
      <c r="P302" s="137">
        <f>O302*H302</f>
        <v>0</v>
      </c>
      <c r="Q302" s="137">
        <v>0</v>
      </c>
      <c r="R302" s="137">
        <f>Q302*H302</f>
        <v>0</v>
      </c>
      <c r="S302" s="137">
        <v>2.3E-3</v>
      </c>
      <c r="T302" s="138">
        <f>S302*H302</f>
        <v>4.8874999999999995E-3</v>
      </c>
      <c r="AR302" s="139" t="s">
        <v>223</v>
      </c>
      <c r="AT302" s="139" t="s">
        <v>137</v>
      </c>
      <c r="AU302" s="139" t="s">
        <v>83</v>
      </c>
      <c r="AY302" s="13" t="s">
        <v>135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3" t="s">
        <v>81</v>
      </c>
      <c r="BK302" s="140">
        <f>ROUND(I302*H302,2)</f>
        <v>0</v>
      </c>
      <c r="BL302" s="13" t="s">
        <v>223</v>
      </c>
      <c r="BM302" s="139" t="s">
        <v>505</v>
      </c>
    </row>
    <row r="303" spans="2:65" s="1" customFormat="1" ht="29.25">
      <c r="B303" s="28"/>
      <c r="D303" s="141" t="s">
        <v>144</v>
      </c>
      <c r="F303" s="142" t="s">
        <v>506</v>
      </c>
      <c r="I303" s="143"/>
      <c r="L303" s="28"/>
      <c r="M303" s="144"/>
      <c r="T303" s="52"/>
      <c r="AT303" s="13" t="s">
        <v>144</v>
      </c>
      <c r="AU303" s="13" t="s">
        <v>83</v>
      </c>
    </row>
    <row r="304" spans="2:65" s="1" customFormat="1" ht="24.2" customHeight="1">
      <c r="B304" s="28"/>
      <c r="C304" s="128" t="s">
        <v>507</v>
      </c>
      <c r="D304" s="128" t="s">
        <v>137</v>
      </c>
      <c r="E304" s="129" t="s">
        <v>508</v>
      </c>
      <c r="F304" s="130" t="s">
        <v>509</v>
      </c>
      <c r="G304" s="131" t="s">
        <v>140</v>
      </c>
      <c r="H304" s="132">
        <v>3240</v>
      </c>
      <c r="I304" s="133"/>
      <c r="J304" s="134">
        <f>ROUND(I304*H304,2)</f>
        <v>0</v>
      </c>
      <c r="K304" s="130" t="s">
        <v>141</v>
      </c>
      <c r="L304" s="28"/>
      <c r="M304" s="135" t="s">
        <v>1</v>
      </c>
      <c r="N304" s="136" t="s">
        <v>38</v>
      </c>
      <c r="P304" s="137">
        <f>O304*H304</f>
        <v>0</v>
      </c>
      <c r="Q304" s="137">
        <v>0</v>
      </c>
      <c r="R304" s="137">
        <f>Q304*H304</f>
        <v>0</v>
      </c>
      <c r="S304" s="137">
        <v>0</v>
      </c>
      <c r="T304" s="138">
        <f>S304*H304</f>
        <v>0</v>
      </c>
      <c r="AR304" s="139" t="s">
        <v>223</v>
      </c>
      <c r="AT304" s="139" t="s">
        <v>137</v>
      </c>
      <c r="AU304" s="139" t="s">
        <v>83</v>
      </c>
      <c r="AY304" s="13" t="s">
        <v>135</v>
      </c>
      <c r="BE304" s="140">
        <f>IF(N304="základní",J304,0)</f>
        <v>0</v>
      </c>
      <c r="BF304" s="140">
        <f>IF(N304="snížená",J304,0)</f>
        <v>0</v>
      </c>
      <c r="BG304" s="140">
        <f>IF(N304="zákl. přenesená",J304,0)</f>
        <v>0</v>
      </c>
      <c r="BH304" s="140">
        <f>IF(N304="sníž. přenesená",J304,0)</f>
        <v>0</v>
      </c>
      <c r="BI304" s="140">
        <f>IF(N304="nulová",J304,0)</f>
        <v>0</v>
      </c>
      <c r="BJ304" s="13" t="s">
        <v>81</v>
      </c>
      <c r="BK304" s="140">
        <f>ROUND(I304*H304,2)</f>
        <v>0</v>
      </c>
      <c r="BL304" s="13" t="s">
        <v>223</v>
      </c>
      <c r="BM304" s="139" t="s">
        <v>510</v>
      </c>
    </row>
    <row r="305" spans="2:65" s="1" customFormat="1" ht="29.25">
      <c r="B305" s="28"/>
      <c r="D305" s="141" t="s">
        <v>144</v>
      </c>
      <c r="F305" s="142" t="s">
        <v>511</v>
      </c>
      <c r="I305" s="143"/>
      <c r="L305" s="28"/>
      <c r="M305" s="144"/>
      <c r="T305" s="52"/>
      <c r="AT305" s="13" t="s">
        <v>144</v>
      </c>
      <c r="AU305" s="13" t="s">
        <v>83</v>
      </c>
    </row>
    <row r="306" spans="2:65" s="1" customFormat="1" ht="24.2" customHeight="1">
      <c r="B306" s="28"/>
      <c r="C306" s="146" t="s">
        <v>512</v>
      </c>
      <c r="D306" s="146" t="s">
        <v>197</v>
      </c>
      <c r="E306" s="147" t="s">
        <v>513</v>
      </c>
      <c r="F306" s="148" t="s">
        <v>514</v>
      </c>
      <c r="G306" s="149" t="s">
        <v>140</v>
      </c>
      <c r="H306" s="150">
        <v>1620</v>
      </c>
      <c r="I306" s="151"/>
      <c r="J306" s="152">
        <f>ROUND(I306*H306,2)</f>
        <v>0</v>
      </c>
      <c r="K306" s="148" t="s">
        <v>141</v>
      </c>
      <c r="L306" s="153"/>
      <c r="M306" s="154" t="s">
        <v>1</v>
      </c>
      <c r="N306" s="155" t="s">
        <v>38</v>
      </c>
      <c r="P306" s="137">
        <f>O306*H306</f>
        <v>0</v>
      </c>
      <c r="Q306" s="137">
        <v>6.4999999999999997E-4</v>
      </c>
      <c r="R306" s="137">
        <f>Q306*H306</f>
        <v>1.0529999999999999</v>
      </c>
      <c r="S306" s="137">
        <v>0</v>
      </c>
      <c r="T306" s="138">
        <f>S306*H306</f>
        <v>0</v>
      </c>
      <c r="AR306" s="139" t="s">
        <v>296</v>
      </c>
      <c r="AT306" s="139" t="s">
        <v>197</v>
      </c>
      <c r="AU306" s="139" t="s">
        <v>83</v>
      </c>
      <c r="AY306" s="13" t="s">
        <v>135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3" t="s">
        <v>81</v>
      </c>
      <c r="BK306" s="140">
        <f>ROUND(I306*H306,2)</f>
        <v>0</v>
      </c>
      <c r="BL306" s="13" t="s">
        <v>223</v>
      </c>
      <c r="BM306" s="139" t="s">
        <v>515</v>
      </c>
    </row>
    <row r="307" spans="2:65" s="1" customFormat="1" ht="19.5">
      <c r="B307" s="28"/>
      <c r="D307" s="141" t="s">
        <v>144</v>
      </c>
      <c r="F307" s="142" t="s">
        <v>514</v>
      </c>
      <c r="I307" s="143"/>
      <c r="L307" s="28"/>
      <c r="M307" s="144"/>
      <c r="T307" s="52"/>
      <c r="AT307" s="13" t="s">
        <v>144</v>
      </c>
      <c r="AU307" s="13" t="s">
        <v>83</v>
      </c>
    </row>
    <row r="308" spans="2:65" s="1" customFormat="1" ht="24.2" customHeight="1">
      <c r="B308" s="28"/>
      <c r="C308" s="146" t="s">
        <v>516</v>
      </c>
      <c r="D308" s="146" t="s">
        <v>197</v>
      </c>
      <c r="E308" s="147" t="s">
        <v>517</v>
      </c>
      <c r="F308" s="148" t="s">
        <v>518</v>
      </c>
      <c r="G308" s="149" t="s">
        <v>140</v>
      </c>
      <c r="H308" s="150">
        <v>1620</v>
      </c>
      <c r="I308" s="151"/>
      <c r="J308" s="152">
        <f>ROUND(I308*H308,2)</f>
        <v>0</v>
      </c>
      <c r="K308" s="148" t="s">
        <v>141</v>
      </c>
      <c r="L308" s="153"/>
      <c r="M308" s="154" t="s">
        <v>1</v>
      </c>
      <c r="N308" s="155" t="s">
        <v>38</v>
      </c>
      <c r="P308" s="137">
        <f>O308*H308</f>
        <v>0</v>
      </c>
      <c r="Q308" s="137">
        <v>1.42E-3</v>
      </c>
      <c r="R308" s="137">
        <f>Q308*H308</f>
        <v>2.3004000000000002</v>
      </c>
      <c r="S308" s="137">
        <v>0</v>
      </c>
      <c r="T308" s="138">
        <f>S308*H308</f>
        <v>0</v>
      </c>
      <c r="AR308" s="139" t="s">
        <v>296</v>
      </c>
      <c r="AT308" s="139" t="s">
        <v>197</v>
      </c>
      <c r="AU308" s="139" t="s">
        <v>83</v>
      </c>
      <c r="AY308" s="13" t="s">
        <v>135</v>
      </c>
      <c r="BE308" s="140">
        <f>IF(N308="základní",J308,0)</f>
        <v>0</v>
      </c>
      <c r="BF308" s="140">
        <f>IF(N308="snížená",J308,0)</f>
        <v>0</v>
      </c>
      <c r="BG308" s="140">
        <f>IF(N308="zákl. přenesená",J308,0)</f>
        <v>0</v>
      </c>
      <c r="BH308" s="140">
        <f>IF(N308="sníž. přenesená",J308,0)</f>
        <v>0</v>
      </c>
      <c r="BI308" s="140">
        <f>IF(N308="nulová",J308,0)</f>
        <v>0</v>
      </c>
      <c r="BJ308" s="13" t="s">
        <v>81</v>
      </c>
      <c r="BK308" s="140">
        <f>ROUND(I308*H308,2)</f>
        <v>0</v>
      </c>
      <c r="BL308" s="13" t="s">
        <v>223</v>
      </c>
      <c r="BM308" s="139" t="s">
        <v>519</v>
      </c>
    </row>
    <row r="309" spans="2:65" s="1" customFormat="1" ht="19.5">
      <c r="B309" s="28"/>
      <c r="D309" s="141" t="s">
        <v>144</v>
      </c>
      <c r="F309" s="142" t="s">
        <v>518</v>
      </c>
      <c r="I309" s="143"/>
      <c r="L309" s="28"/>
      <c r="M309" s="144"/>
      <c r="T309" s="52"/>
      <c r="AT309" s="13" t="s">
        <v>144</v>
      </c>
      <c r="AU309" s="13" t="s">
        <v>83</v>
      </c>
    </row>
    <row r="310" spans="2:65" s="1" customFormat="1" ht="19.5">
      <c r="B310" s="28"/>
      <c r="D310" s="141" t="s">
        <v>146</v>
      </c>
      <c r="F310" s="145" t="s">
        <v>520</v>
      </c>
      <c r="I310" s="143"/>
      <c r="L310" s="28"/>
      <c r="M310" s="144"/>
      <c r="T310" s="52"/>
      <c r="AT310" s="13" t="s">
        <v>146</v>
      </c>
      <c r="AU310" s="13" t="s">
        <v>83</v>
      </c>
    </row>
    <row r="311" spans="2:65" s="1" customFormat="1" ht="24.2" customHeight="1">
      <c r="B311" s="28"/>
      <c r="C311" s="128" t="s">
        <v>521</v>
      </c>
      <c r="D311" s="128" t="s">
        <v>137</v>
      </c>
      <c r="E311" s="129" t="s">
        <v>522</v>
      </c>
      <c r="F311" s="130" t="s">
        <v>523</v>
      </c>
      <c r="G311" s="131" t="s">
        <v>497</v>
      </c>
      <c r="H311" s="156"/>
      <c r="I311" s="133"/>
      <c r="J311" s="134">
        <f>ROUND(I311*H311,2)</f>
        <v>0</v>
      </c>
      <c r="K311" s="130" t="s">
        <v>141</v>
      </c>
      <c r="L311" s="28"/>
      <c r="M311" s="135" t="s">
        <v>1</v>
      </c>
      <c r="N311" s="136" t="s">
        <v>38</v>
      </c>
      <c r="P311" s="137">
        <f>O311*H311</f>
        <v>0</v>
      </c>
      <c r="Q311" s="137">
        <v>0</v>
      </c>
      <c r="R311" s="137">
        <f>Q311*H311</f>
        <v>0</v>
      </c>
      <c r="S311" s="137">
        <v>0</v>
      </c>
      <c r="T311" s="138">
        <f>S311*H311</f>
        <v>0</v>
      </c>
      <c r="AR311" s="139" t="s">
        <v>223</v>
      </c>
      <c r="AT311" s="139" t="s">
        <v>137</v>
      </c>
      <c r="AU311" s="139" t="s">
        <v>83</v>
      </c>
      <c r="AY311" s="13" t="s">
        <v>135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3" t="s">
        <v>81</v>
      </c>
      <c r="BK311" s="140">
        <f>ROUND(I311*H311,2)</f>
        <v>0</v>
      </c>
      <c r="BL311" s="13" t="s">
        <v>223</v>
      </c>
      <c r="BM311" s="139" t="s">
        <v>524</v>
      </c>
    </row>
    <row r="312" spans="2:65" s="1" customFormat="1" ht="29.25">
      <c r="B312" s="28"/>
      <c r="D312" s="141" t="s">
        <v>144</v>
      </c>
      <c r="F312" s="142" t="s">
        <v>525</v>
      </c>
      <c r="I312" s="143"/>
      <c r="L312" s="28"/>
      <c r="M312" s="144"/>
      <c r="T312" s="52"/>
      <c r="AT312" s="13" t="s">
        <v>144</v>
      </c>
      <c r="AU312" s="13" t="s">
        <v>83</v>
      </c>
    </row>
    <row r="313" spans="2:65" s="11" customFormat="1" ht="22.9" customHeight="1">
      <c r="B313" s="116"/>
      <c r="D313" s="117" t="s">
        <v>72</v>
      </c>
      <c r="E313" s="126" t="s">
        <v>526</v>
      </c>
      <c r="F313" s="126" t="s">
        <v>527</v>
      </c>
      <c r="I313" s="119"/>
      <c r="J313" s="127">
        <f>BK313</f>
        <v>0</v>
      </c>
      <c r="L313" s="116"/>
      <c r="M313" s="121"/>
      <c r="P313" s="122">
        <f>SUM(P314:P317)</f>
        <v>0</v>
      </c>
      <c r="R313" s="122">
        <f>SUM(R314:R317)</f>
        <v>2.8400000000000002E-2</v>
      </c>
      <c r="T313" s="123">
        <f>SUM(T314:T317)</f>
        <v>0</v>
      </c>
      <c r="AR313" s="117" t="s">
        <v>83</v>
      </c>
      <c r="AT313" s="124" t="s">
        <v>72</v>
      </c>
      <c r="AU313" s="124" t="s">
        <v>81</v>
      </c>
      <c r="AY313" s="117" t="s">
        <v>135</v>
      </c>
      <c r="BK313" s="125">
        <f>SUM(BK314:BK317)</f>
        <v>0</v>
      </c>
    </row>
    <row r="314" spans="2:65" s="1" customFormat="1" ht="21.75" customHeight="1">
      <c r="B314" s="28"/>
      <c r="C314" s="128" t="s">
        <v>528</v>
      </c>
      <c r="D314" s="128" t="s">
        <v>137</v>
      </c>
      <c r="E314" s="129" t="s">
        <v>529</v>
      </c>
      <c r="F314" s="130" t="s">
        <v>530</v>
      </c>
      <c r="G314" s="131" t="s">
        <v>215</v>
      </c>
      <c r="H314" s="132">
        <v>20</v>
      </c>
      <c r="I314" s="133"/>
      <c r="J314" s="134">
        <f>ROUND(I314*H314,2)</f>
        <v>0</v>
      </c>
      <c r="K314" s="130" t="s">
        <v>141</v>
      </c>
      <c r="L314" s="28"/>
      <c r="M314" s="135" t="s">
        <v>1</v>
      </c>
      <c r="N314" s="136" t="s">
        <v>38</v>
      </c>
      <c r="P314" s="137">
        <f>O314*H314</f>
        <v>0</v>
      </c>
      <c r="Q314" s="137">
        <v>1.42E-3</v>
      </c>
      <c r="R314" s="137">
        <f>Q314*H314</f>
        <v>2.8400000000000002E-2</v>
      </c>
      <c r="S314" s="137">
        <v>0</v>
      </c>
      <c r="T314" s="138">
        <f>S314*H314</f>
        <v>0</v>
      </c>
      <c r="AR314" s="139" t="s">
        <v>223</v>
      </c>
      <c r="AT314" s="139" t="s">
        <v>137</v>
      </c>
      <c r="AU314" s="139" t="s">
        <v>83</v>
      </c>
      <c r="AY314" s="13" t="s">
        <v>135</v>
      </c>
      <c r="BE314" s="140">
        <f>IF(N314="základní",J314,0)</f>
        <v>0</v>
      </c>
      <c r="BF314" s="140">
        <f>IF(N314="snížená",J314,0)</f>
        <v>0</v>
      </c>
      <c r="BG314" s="140">
        <f>IF(N314="zákl. přenesená",J314,0)</f>
        <v>0</v>
      </c>
      <c r="BH314" s="140">
        <f>IF(N314="sníž. přenesená",J314,0)</f>
        <v>0</v>
      </c>
      <c r="BI314" s="140">
        <f>IF(N314="nulová",J314,0)</f>
        <v>0</v>
      </c>
      <c r="BJ314" s="13" t="s">
        <v>81</v>
      </c>
      <c r="BK314" s="140">
        <f>ROUND(I314*H314,2)</f>
        <v>0</v>
      </c>
      <c r="BL314" s="13" t="s">
        <v>223</v>
      </c>
      <c r="BM314" s="139" t="s">
        <v>531</v>
      </c>
    </row>
    <row r="315" spans="2:65" s="1" customFormat="1">
      <c r="B315" s="28"/>
      <c r="D315" s="141" t="s">
        <v>144</v>
      </c>
      <c r="F315" s="142" t="s">
        <v>532</v>
      </c>
      <c r="I315" s="143"/>
      <c r="L315" s="28"/>
      <c r="M315" s="144"/>
      <c r="T315" s="52"/>
      <c r="AT315" s="13" t="s">
        <v>144</v>
      </c>
      <c r="AU315" s="13" t="s">
        <v>83</v>
      </c>
    </row>
    <row r="316" spans="2:65" s="1" customFormat="1" ht="24.2" customHeight="1">
      <c r="B316" s="28"/>
      <c r="C316" s="128" t="s">
        <v>533</v>
      </c>
      <c r="D316" s="128" t="s">
        <v>137</v>
      </c>
      <c r="E316" s="129" t="s">
        <v>534</v>
      </c>
      <c r="F316" s="130" t="s">
        <v>535</v>
      </c>
      <c r="G316" s="131" t="s">
        <v>497</v>
      </c>
      <c r="H316" s="156"/>
      <c r="I316" s="133"/>
      <c r="J316" s="134">
        <f>ROUND(I316*H316,2)</f>
        <v>0</v>
      </c>
      <c r="K316" s="130" t="s">
        <v>141</v>
      </c>
      <c r="L316" s="28"/>
      <c r="M316" s="135" t="s">
        <v>1</v>
      </c>
      <c r="N316" s="136" t="s">
        <v>38</v>
      </c>
      <c r="P316" s="137">
        <f>O316*H316</f>
        <v>0</v>
      </c>
      <c r="Q316" s="137">
        <v>0</v>
      </c>
      <c r="R316" s="137">
        <f>Q316*H316</f>
        <v>0</v>
      </c>
      <c r="S316" s="137">
        <v>0</v>
      </c>
      <c r="T316" s="138">
        <f>S316*H316</f>
        <v>0</v>
      </c>
      <c r="AR316" s="139" t="s">
        <v>223</v>
      </c>
      <c r="AT316" s="139" t="s">
        <v>137</v>
      </c>
      <c r="AU316" s="139" t="s">
        <v>83</v>
      </c>
      <c r="AY316" s="13" t="s">
        <v>135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3" t="s">
        <v>81</v>
      </c>
      <c r="BK316" s="140">
        <f>ROUND(I316*H316,2)</f>
        <v>0</v>
      </c>
      <c r="BL316" s="13" t="s">
        <v>223</v>
      </c>
      <c r="BM316" s="139" t="s">
        <v>536</v>
      </c>
    </row>
    <row r="317" spans="2:65" s="1" customFormat="1" ht="29.25">
      <c r="B317" s="28"/>
      <c r="D317" s="141" t="s">
        <v>144</v>
      </c>
      <c r="F317" s="142" t="s">
        <v>537</v>
      </c>
      <c r="I317" s="143"/>
      <c r="L317" s="28"/>
      <c r="M317" s="144"/>
      <c r="T317" s="52"/>
      <c r="AT317" s="13" t="s">
        <v>144</v>
      </c>
      <c r="AU317" s="13" t="s">
        <v>83</v>
      </c>
    </row>
    <row r="318" spans="2:65" s="11" customFormat="1" ht="22.9" customHeight="1">
      <c r="B318" s="116"/>
      <c r="D318" s="117" t="s">
        <v>72</v>
      </c>
      <c r="E318" s="126" t="s">
        <v>538</v>
      </c>
      <c r="F318" s="126" t="s">
        <v>539</v>
      </c>
      <c r="I318" s="119"/>
      <c r="J318" s="127">
        <f>BK318</f>
        <v>0</v>
      </c>
      <c r="L318" s="116"/>
      <c r="M318" s="121"/>
      <c r="P318" s="122">
        <f>SUM(P319:P322)</f>
        <v>0</v>
      </c>
      <c r="R318" s="122">
        <f>SUM(R319:R322)</f>
        <v>0</v>
      </c>
      <c r="T318" s="123">
        <f>SUM(T319:T322)</f>
        <v>0</v>
      </c>
      <c r="AR318" s="117" t="s">
        <v>83</v>
      </c>
      <c r="AT318" s="124" t="s">
        <v>72</v>
      </c>
      <c r="AU318" s="124" t="s">
        <v>81</v>
      </c>
      <c r="AY318" s="117" t="s">
        <v>135</v>
      </c>
      <c r="BK318" s="125">
        <f>SUM(BK319:BK322)</f>
        <v>0</v>
      </c>
    </row>
    <row r="319" spans="2:65" s="1" customFormat="1" ht="24.2" customHeight="1">
      <c r="B319" s="28"/>
      <c r="C319" s="128" t="s">
        <v>540</v>
      </c>
      <c r="D319" s="128" t="s">
        <v>137</v>
      </c>
      <c r="E319" s="129" t="s">
        <v>541</v>
      </c>
      <c r="F319" s="130" t="s">
        <v>542</v>
      </c>
      <c r="G319" s="131" t="s">
        <v>215</v>
      </c>
      <c r="H319" s="132">
        <v>39.5</v>
      </c>
      <c r="I319" s="133"/>
      <c r="J319" s="134">
        <f>ROUND(I319*H319,2)</f>
        <v>0</v>
      </c>
      <c r="K319" s="130" t="s">
        <v>1</v>
      </c>
      <c r="L319" s="28"/>
      <c r="M319" s="135" t="s">
        <v>1</v>
      </c>
      <c r="N319" s="136" t="s">
        <v>38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223</v>
      </c>
      <c r="AT319" s="139" t="s">
        <v>137</v>
      </c>
      <c r="AU319" s="139" t="s">
        <v>83</v>
      </c>
      <c r="AY319" s="13" t="s">
        <v>135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3" t="s">
        <v>81</v>
      </c>
      <c r="BK319" s="140">
        <f>ROUND(I319*H319,2)</f>
        <v>0</v>
      </c>
      <c r="BL319" s="13" t="s">
        <v>223</v>
      </c>
      <c r="BM319" s="139" t="s">
        <v>543</v>
      </c>
    </row>
    <row r="320" spans="2:65" s="1" customFormat="1" ht="19.5">
      <c r="B320" s="28"/>
      <c r="D320" s="141" t="s">
        <v>144</v>
      </c>
      <c r="F320" s="142" t="s">
        <v>542</v>
      </c>
      <c r="I320" s="143"/>
      <c r="L320" s="28"/>
      <c r="M320" s="144"/>
      <c r="T320" s="52"/>
      <c r="AT320" s="13" t="s">
        <v>144</v>
      </c>
      <c r="AU320" s="13" t="s">
        <v>83</v>
      </c>
    </row>
    <row r="321" spans="2:65" s="1" customFormat="1" ht="24.2" customHeight="1">
      <c r="B321" s="28"/>
      <c r="C321" s="128" t="s">
        <v>544</v>
      </c>
      <c r="D321" s="128" t="s">
        <v>137</v>
      </c>
      <c r="E321" s="129" t="s">
        <v>545</v>
      </c>
      <c r="F321" s="130" t="s">
        <v>546</v>
      </c>
      <c r="G321" s="131" t="s">
        <v>497</v>
      </c>
      <c r="H321" s="156"/>
      <c r="I321" s="133"/>
      <c r="J321" s="134">
        <f>ROUND(I321*H321,2)</f>
        <v>0</v>
      </c>
      <c r="K321" s="130" t="s">
        <v>141</v>
      </c>
      <c r="L321" s="28"/>
      <c r="M321" s="135" t="s">
        <v>1</v>
      </c>
      <c r="N321" s="136" t="s">
        <v>38</v>
      </c>
      <c r="P321" s="137">
        <f>O321*H321</f>
        <v>0</v>
      </c>
      <c r="Q321" s="137">
        <v>0</v>
      </c>
      <c r="R321" s="137">
        <f>Q321*H321</f>
        <v>0</v>
      </c>
      <c r="S321" s="137">
        <v>0</v>
      </c>
      <c r="T321" s="138">
        <f>S321*H321</f>
        <v>0</v>
      </c>
      <c r="AR321" s="139" t="s">
        <v>223</v>
      </c>
      <c r="AT321" s="139" t="s">
        <v>137</v>
      </c>
      <c r="AU321" s="139" t="s">
        <v>83</v>
      </c>
      <c r="AY321" s="13" t="s">
        <v>135</v>
      </c>
      <c r="BE321" s="140">
        <f>IF(N321="základní",J321,0)</f>
        <v>0</v>
      </c>
      <c r="BF321" s="140">
        <f>IF(N321="snížená",J321,0)</f>
        <v>0</v>
      </c>
      <c r="BG321" s="140">
        <f>IF(N321="zákl. přenesená",J321,0)</f>
        <v>0</v>
      </c>
      <c r="BH321" s="140">
        <f>IF(N321="sníž. přenesená",J321,0)</f>
        <v>0</v>
      </c>
      <c r="BI321" s="140">
        <f>IF(N321="nulová",J321,0)</f>
        <v>0</v>
      </c>
      <c r="BJ321" s="13" t="s">
        <v>81</v>
      </c>
      <c r="BK321" s="140">
        <f>ROUND(I321*H321,2)</f>
        <v>0</v>
      </c>
      <c r="BL321" s="13" t="s">
        <v>223</v>
      </c>
      <c r="BM321" s="139" t="s">
        <v>547</v>
      </c>
    </row>
    <row r="322" spans="2:65" s="1" customFormat="1" ht="29.25">
      <c r="B322" s="28"/>
      <c r="D322" s="141" t="s">
        <v>144</v>
      </c>
      <c r="F322" s="142" t="s">
        <v>548</v>
      </c>
      <c r="I322" s="143"/>
      <c r="L322" s="28"/>
      <c r="M322" s="144"/>
      <c r="T322" s="52"/>
      <c r="AT322" s="13" t="s">
        <v>144</v>
      </c>
      <c r="AU322" s="13" t="s">
        <v>83</v>
      </c>
    </row>
    <row r="323" spans="2:65" s="11" customFormat="1" ht="22.9" customHeight="1">
      <c r="B323" s="116"/>
      <c r="D323" s="117" t="s">
        <v>72</v>
      </c>
      <c r="E323" s="126" t="s">
        <v>549</v>
      </c>
      <c r="F323" s="126" t="s">
        <v>550</v>
      </c>
      <c r="I323" s="119"/>
      <c r="J323" s="127">
        <f>BK323</f>
        <v>0</v>
      </c>
      <c r="L323" s="116"/>
      <c r="M323" s="121"/>
      <c r="P323" s="122">
        <f>SUM(P324:P341)</f>
        <v>0</v>
      </c>
      <c r="R323" s="122">
        <f>SUM(R324:R341)</f>
        <v>8.7600000000000004E-3</v>
      </c>
      <c r="T323" s="123">
        <f>SUM(T324:T341)</f>
        <v>1.4587920000000001</v>
      </c>
      <c r="AR323" s="117" t="s">
        <v>83</v>
      </c>
      <c r="AT323" s="124" t="s">
        <v>72</v>
      </c>
      <c r="AU323" s="124" t="s">
        <v>81</v>
      </c>
      <c r="AY323" s="117" t="s">
        <v>135</v>
      </c>
      <c r="BK323" s="125">
        <f>SUM(BK324:BK341)</f>
        <v>0</v>
      </c>
    </row>
    <row r="324" spans="2:65" s="1" customFormat="1" ht="21.75" customHeight="1">
      <c r="B324" s="28"/>
      <c r="C324" s="128" t="s">
        <v>551</v>
      </c>
      <c r="D324" s="128" t="s">
        <v>137</v>
      </c>
      <c r="E324" s="129" t="s">
        <v>552</v>
      </c>
      <c r="F324" s="130" t="s">
        <v>553</v>
      </c>
      <c r="G324" s="131" t="s">
        <v>140</v>
      </c>
      <c r="H324" s="132">
        <v>66.876000000000005</v>
      </c>
      <c r="I324" s="133"/>
      <c r="J324" s="134">
        <f>ROUND(I324*H324,2)</f>
        <v>0</v>
      </c>
      <c r="K324" s="130" t="s">
        <v>141</v>
      </c>
      <c r="L324" s="28"/>
      <c r="M324" s="135" t="s">
        <v>1</v>
      </c>
      <c r="N324" s="136" t="s">
        <v>38</v>
      </c>
      <c r="P324" s="137">
        <f>O324*H324</f>
        <v>0</v>
      </c>
      <c r="Q324" s="137">
        <v>0</v>
      </c>
      <c r="R324" s="137">
        <f>Q324*H324</f>
        <v>0</v>
      </c>
      <c r="S324" s="137">
        <v>7.0000000000000001E-3</v>
      </c>
      <c r="T324" s="138">
        <f>S324*H324</f>
        <v>0.46813200000000005</v>
      </c>
      <c r="AR324" s="139" t="s">
        <v>223</v>
      </c>
      <c r="AT324" s="139" t="s">
        <v>137</v>
      </c>
      <c r="AU324" s="139" t="s">
        <v>83</v>
      </c>
      <c r="AY324" s="13" t="s">
        <v>135</v>
      </c>
      <c r="BE324" s="140">
        <f>IF(N324="základní",J324,0)</f>
        <v>0</v>
      </c>
      <c r="BF324" s="140">
        <f>IF(N324="snížená",J324,0)</f>
        <v>0</v>
      </c>
      <c r="BG324" s="140">
        <f>IF(N324="zákl. přenesená",J324,0)</f>
        <v>0</v>
      </c>
      <c r="BH324" s="140">
        <f>IF(N324="sníž. přenesená",J324,0)</f>
        <v>0</v>
      </c>
      <c r="BI324" s="140">
        <f>IF(N324="nulová",J324,0)</f>
        <v>0</v>
      </c>
      <c r="BJ324" s="13" t="s">
        <v>81</v>
      </c>
      <c r="BK324" s="140">
        <f>ROUND(I324*H324,2)</f>
        <v>0</v>
      </c>
      <c r="BL324" s="13" t="s">
        <v>223</v>
      </c>
      <c r="BM324" s="139" t="s">
        <v>554</v>
      </c>
    </row>
    <row r="325" spans="2:65" s="1" customFormat="1">
      <c r="B325" s="28"/>
      <c r="D325" s="141" t="s">
        <v>144</v>
      </c>
      <c r="F325" s="142" t="s">
        <v>555</v>
      </c>
      <c r="I325" s="143"/>
      <c r="L325" s="28"/>
      <c r="M325" s="144"/>
      <c r="T325" s="52"/>
      <c r="AT325" s="13" t="s">
        <v>144</v>
      </c>
      <c r="AU325" s="13" t="s">
        <v>83</v>
      </c>
    </row>
    <row r="326" spans="2:65" s="1" customFormat="1" ht="24.2" customHeight="1">
      <c r="B326" s="28"/>
      <c r="C326" s="128" t="s">
        <v>556</v>
      </c>
      <c r="D326" s="128" t="s">
        <v>137</v>
      </c>
      <c r="E326" s="129" t="s">
        <v>557</v>
      </c>
      <c r="F326" s="130" t="s">
        <v>558</v>
      </c>
      <c r="G326" s="131" t="s">
        <v>140</v>
      </c>
      <c r="H326" s="132">
        <v>4</v>
      </c>
      <c r="I326" s="133"/>
      <c r="J326" s="134">
        <f>ROUND(I326*H326,2)</f>
        <v>0</v>
      </c>
      <c r="K326" s="130" t="s">
        <v>141</v>
      </c>
      <c r="L326" s="28"/>
      <c r="M326" s="135" t="s">
        <v>1</v>
      </c>
      <c r="N326" s="136" t="s">
        <v>38</v>
      </c>
      <c r="P326" s="137">
        <f>O326*H326</f>
        <v>0</v>
      </c>
      <c r="Q326" s="137">
        <v>1.2999999999999999E-4</v>
      </c>
      <c r="R326" s="137">
        <f>Q326*H326</f>
        <v>5.1999999999999995E-4</v>
      </c>
      <c r="S326" s="137">
        <v>0</v>
      </c>
      <c r="T326" s="138">
        <f>S326*H326</f>
        <v>0</v>
      </c>
      <c r="AR326" s="139" t="s">
        <v>223</v>
      </c>
      <c r="AT326" s="139" t="s">
        <v>137</v>
      </c>
      <c r="AU326" s="139" t="s">
        <v>83</v>
      </c>
      <c r="AY326" s="13" t="s">
        <v>135</v>
      </c>
      <c r="BE326" s="140">
        <f>IF(N326="základní",J326,0)</f>
        <v>0</v>
      </c>
      <c r="BF326" s="140">
        <f>IF(N326="snížená",J326,0)</f>
        <v>0</v>
      </c>
      <c r="BG326" s="140">
        <f>IF(N326="zákl. přenesená",J326,0)</f>
        <v>0</v>
      </c>
      <c r="BH326" s="140">
        <f>IF(N326="sníž. přenesená",J326,0)</f>
        <v>0</v>
      </c>
      <c r="BI326" s="140">
        <f>IF(N326="nulová",J326,0)</f>
        <v>0</v>
      </c>
      <c r="BJ326" s="13" t="s">
        <v>81</v>
      </c>
      <c r="BK326" s="140">
        <f>ROUND(I326*H326,2)</f>
        <v>0</v>
      </c>
      <c r="BL326" s="13" t="s">
        <v>223</v>
      </c>
      <c r="BM326" s="139" t="s">
        <v>559</v>
      </c>
    </row>
    <row r="327" spans="2:65" s="1" customFormat="1" ht="19.5">
      <c r="B327" s="28"/>
      <c r="D327" s="141" t="s">
        <v>144</v>
      </c>
      <c r="F327" s="142" t="s">
        <v>560</v>
      </c>
      <c r="I327" s="143"/>
      <c r="L327" s="28"/>
      <c r="M327" s="144"/>
      <c r="T327" s="52"/>
      <c r="AT327" s="13" t="s">
        <v>144</v>
      </c>
      <c r="AU327" s="13" t="s">
        <v>83</v>
      </c>
    </row>
    <row r="328" spans="2:65" s="1" customFormat="1" ht="16.5" customHeight="1">
      <c r="B328" s="28"/>
      <c r="C328" s="146" t="s">
        <v>561</v>
      </c>
      <c r="D328" s="146" t="s">
        <v>197</v>
      </c>
      <c r="E328" s="147" t="s">
        <v>562</v>
      </c>
      <c r="F328" s="148" t="s">
        <v>563</v>
      </c>
      <c r="G328" s="149" t="s">
        <v>210</v>
      </c>
      <c r="H328" s="150">
        <v>4</v>
      </c>
      <c r="I328" s="151"/>
      <c r="J328" s="152">
        <f>ROUND(I328*H328,2)</f>
        <v>0</v>
      </c>
      <c r="K328" s="148" t="s">
        <v>1</v>
      </c>
      <c r="L328" s="153"/>
      <c r="M328" s="154" t="s">
        <v>1</v>
      </c>
      <c r="N328" s="155" t="s">
        <v>38</v>
      </c>
      <c r="P328" s="137">
        <f>O328*H328</f>
        <v>0</v>
      </c>
      <c r="Q328" s="137">
        <v>2.0600000000000002E-3</v>
      </c>
      <c r="R328" s="137">
        <f>Q328*H328</f>
        <v>8.2400000000000008E-3</v>
      </c>
      <c r="S328" s="137">
        <v>0</v>
      </c>
      <c r="T328" s="138">
        <f>S328*H328</f>
        <v>0</v>
      </c>
      <c r="AR328" s="139" t="s">
        <v>296</v>
      </c>
      <c r="AT328" s="139" t="s">
        <v>197</v>
      </c>
      <c r="AU328" s="139" t="s">
        <v>83</v>
      </c>
      <c r="AY328" s="13" t="s">
        <v>135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3" t="s">
        <v>81</v>
      </c>
      <c r="BK328" s="140">
        <f>ROUND(I328*H328,2)</f>
        <v>0</v>
      </c>
      <c r="BL328" s="13" t="s">
        <v>223</v>
      </c>
      <c r="BM328" s="139" t="s">
        <v>564</v>
      </c>
    </row>
    <row r="329" spans="2:65" s="1" customFormat="1">
      <c r="B329" s="28"/>
      <c r="D329" s="141" t="s">
        <v>144</v>
      </c>
      <c r="F329" s="142" t="s">
        <v>563</v>
      </c>
      <c r="I329" s="143"/>
      <c r="L329" s="28"/>
      <c r="M329" s="144"/>
      <c r="T329" s="52"/>
      <c r="AT329" s="13" t="s">
        <v>144</v>
      </c>
      <c r="AU329" s="13" t="s">
        <v>83</v>
      </c>
    </row>
    <row r="330" spans="2:65" s="1" customFormat="1" ht="24.2" customHeight="1">
      <c r="B330" s="28"/>
      <c r="C330" s="128" t="s">
        <v>565</v>
      </c>
      <c r="D330" s="128" t="s">
        <v>137</v>
      </c>
      <c r="E330" s="129" t="s">
        <v>566</v>
      </c>
      <c r="F330" s="130" t="s">
        <v>567</v>
      </c>
      <c r="G330" s="131" t="s">
        <v>568</v>
      </c>
      <c r="H330" s="132">
        <v>990.66</v>
      </c>
      <c r="I330" s="133"/>
      <c r="J330" s="134">
        <f>ROUND(I330*H330,2)</f>
        <v>0</v>
      </c>
      <c r="K330" s="130" t="s">
        <v>141</v>
      </c>
      <c r="L330" s="28"/>
      <c r="M330" s="135" t="s">
        <v>1</v>
      </c>
      <c r="N330" s="136" t="s">
        <v>38</v>
      </c>
      <c r="P330" s="137">
        <f>O330*H330</f>
        <v>0</v>
      </c>
      <c r="Q330" s="137">
        <v>0</v>
      </c>
      <c r="R330" s="137">
        <f>Q330*H330</f>
        <v>0</v>
      </c>
      <c r="S330" s="137">
        <v>1E-3</v>
      </c>
      <c r="T330" s="138">
        <f>S330*H330</f>
        <v>0.99065999999999999</v>
      </c>
      <c r="AR330" s="139" t="s">
        <v>223</v>
      </c>
      <c r="AT330" s="139" t="s">
        <v>137</v>
      </c>
      <c r="AU330" s="139" t="s">
        <v>83</v>
      </c>
      <c r="AY330" s="13" t="s">
        <v>135</v>
      </c>
      <c r="BE330" s="140">
        <f>IF(N330="základní",J330,0)</f>
        <v>0</v>
      </c>
      <c r="BF330" s="140">
        <f>IF(N330="snížená",J330,0)</f>
        <v>0</v>
      </c>
      <c r="BG330" s="140">
        <f>IF(N330="zákl. přenesená",J330,0)</f>
        <v>0</v>
      </c>
      <c r="BH330" s="140">
        <f>IF(N330="sníž. přenesená",J330,0)</f>
        <v>0</v>
      </c>
      <c r="BI330" s="140">
        <f>IF(N330="nulová",J330,0)</f>
        <v>0</v>
      </c>
      <c r="BJ330" s="13" t="s">
        <v>81</v>
      </c>
      <c r="BK330" s="140">
        <f>ROUND(I330*H330,2)</f>
        <v>0</v>
      </c>
      <c r="BL330" s="13" t="s">
        <v>223</v>
      </c>
      <c r="BM330" s="139" t="s">
        <v>569</v>
      </c>
    </row>
    <row r="331" spans="2:65" s="1" customFormat="1" ht="19.5">
      <c r="B331" s="28"/>
      <c r="D331" s="141" t="s">
        <v>144</v>
      </c>
      <c r="F331" s="142" t="s">
        <v>570</v>
      </c>
      <c r="I331" s="143"/>
      <c r="L331" s="28"/>
      <c r="M331" s="144"/>
      <c r="T331" s="52"/>
      <c r="AT331" s="13" t="s">
        <v>144</v>
      </c>
      <c r="AU331" s="13" t="s">
        <v>83</v>
      </c>
    </row>
    <row r="332" spans="2:65" s="1" customFormat="1" ht="21.75" customHeight="1">
      <c r="B332" s="28"/>
      <c r="C332" s="128" t="s">
        <v>571</v>
      </c>
      <c r="D332" s="128" t="s">
        <v>137</v>
      </c>
      <c r="E332" s="129" t="s">
        <v>572</v>
      </c>
      <c r="F332" s="130" t="s">
        <v>573</v>
      </c>
      <c r="G332" s="131" t="s">
        <v>140</v>
      </c>
      <c r="H332" s="132">
        <v>2</v>
      </c>
      <c r="I332" s="133"/>
      <c r="J332" s="134">
        <f>ROUND(I332*H332,2)</f>
        <v>0</v>
      </c>
      <c r="K332" s="130" t="s">
        <v>1</v>
      </c>
      <c r="L332" s="28"/>
      <c r="M332" s="135" t="s">
        <v>1</v>
      </c>
      <c r="N332" s="136" t="s">
        <v>38</v>
      </c>
      <c r="P332" s="137">
        <f>O332*H332</f>
        <v>0</v>
      </c>
      <c r="Q332" s="137">
        <v>0</v>
      </c>
      <c r="R332" s="137">
        <f>Q332*H332</f>
        <v>0</v>
      </c>
      <c r="S332" s="137">
        <v>0</v>
      </c>
      <c r="T332" s="138">
        <f>S332*H332</f>
        <v>0</v>
      </c>
      <c r="AR332" s="139" t="s">
        <v>223</v>
      </c>
      <c r="AT332" s="139" t="s">
        <v>137</v>
      </c>
      <c r="AU332" s="139" t="s">
        <v>83</v>
      </c>
      <c r="AY332" s="13" t="s">
        <v>135</v>
      </c>
      <c r="BE332" s="140">
        <f>IF(N332="základní",J332,0)</f>
        <v>0</v>
      </c>
      <c r="BF332" s="140">
        <f>IF(N332="snížená",J332,0)</f>
        <v>0</v>
      </c>
      <c r="BG332" s="140">
        <f>IF(N332="zákl. přenesená",J332,0)</f>
        <v>0</v>
      </c>
      <c r="BH332" s="140">
        <f>IF(N332="sníž. přenesená",J332,0)</f>
        <v>0</v>
      </c>
      <c r="BI332" s="140">
        <f>IF(N332="nulová",J332,0)</f>
        <v>0</v>
      </c>
      <c r="BJ332" s="13" t="s">
        <v>81</v>
      </c>
      <c r="BK332" s="140">
        <f>ROUND(I332*H332,2)</f>
        <v>0</v>
      </c>
      <c r="BL332" s="13" t="s">
        <v>223</v>
      </c>
      <c r="BM332" s="139" t="s">
        <v>574</v>
      </c>
    </row>
    <row r="333" spans="2:65" s="1" customFormat="1">
      <c r="B333" s="28"/>
      <c r="D333" s="141" t="s">
        <v>144</v>
      </c>
      <c r="F333" s="142" t="s">
        <v>573</v>
      </c>
      <c r="I333" s="143"/>
      <c r="L333" s="28"/>
      <c r="M333" s="144"/>
      <c r="T333" s="52"/>
      <c r="AT333" s="13" t="s">
        <v>144</v>
      </c>
      <c r="AU333" s="13" t="s">
        <v>83</v>
      </c>
    </row>
    <row r="334" spans="2:65" s="1" customFormat="1" ht="16.5" customHeight="1">
      <c r="B334" s="28"/>
      <c r="C334" s="128" t="s">
        <v>575</v>
      </c>
      <c r="D334" s="128" t="s">
        <v>137</v>
      </c>
      <c r="E334" s="129" t="s">
        <v>576</v>
      </c>
      <c r="F334" s="130" t="s">
        <v>577</v>
      </c>
      <c r="G334" s="131" t="s">
        <v>568</v>
      </c>
      <c r="H334" s="132">
        <v>178.5</v>
      </c>
      <c r="I334" s="133"/>
      <c r="J334" s="134">
        <f>ROUND(I334*H334,2)</f>
        <v>0</v>
      </c>
      <c r="K334" s="130" t="s">
        <v>1</v>
      </c>
      <c r="L334" s="28"/>
      <c r="M334" s="135" t="s">
        <v>1</v>
      </c>
      <c r="N334" s="136" t="s">
        <v>38</v>
      </c>
      <c r="P334" s="137">
        <f>O334*H334</f>
        <v>0</v>
      </c>
      <c r="Q334" s="137">
        <v>0</v>
      </c>
      <c r="R334" s="137">
        <f>Q334*H334</f>
        <v>0</v>
      </c>
      <c r="S334" s="137">
        <v>0</v>
      </c>
      <c r="T334" s="138">
        <f>S334*H334</f>
        <v>0</v>
      </c>
      <c r="AR334" s="139" t="s">
        <v>223</v>
      </c>
      <c r="AT334" s="139" t="s">
        <v>137</v>
      </c>
      <c r="AU334" s="139" t="s">
        <v>83</v>
      </c>
      <c r="AY334" s="13" t="s">
        <v>135</v>
      </c>
      <c r="BE334" s="140">
        <f>IF(N334="základní",J334,0)</f>
        <v>0</v>
      </c>
      <c r="BF334" s="140">
        <f>IF(N334="snížená",J334,0)</f>
        <v>0</v>
      </c>
      <c r="BG334" s="140">
        <f>IF(N334="zákl. přenesená",J334,0)</f>
        <v>0</v>
      </c>
      <c r="BH334" s="140">
        <f>IF(N334="sníž. přenesená",J334,0)</f>
        <v>0</v>
      </c>
      <c r="BI334" s="140">
        <f>IF(N334="nulová",J334,0)</f>
        <v>0</v>
      </c>
      <c r="BJ334" s="13" t="s">
        <v>81</v>
      </c>
      <c r="BK334" s="140">
        <f>ROUND(I334*H334,2)</f>
        <v>0</v>
      </c>
      <c r="BL334" s="13" t="s">
        <v>223</v>
      </c>
      <c r="BM334" s="139" t="s">
        <v>578</v>
      </c>
    </row>
    <row r="335" spans="2:65" s="1" customFormat="1">
      <c r="B335" s="28"/>
      <c r="D335" s="141" t="s">
        <v>144</v>
      </c>
      <c r="F335" s="142" t="s">
        <v>577</v>
      </c>
      <c r="I335" s="143"/>
      <c r="L335" s="28"/>
      <c r="M335" s="144"/>
      <c r="T335" s="52"/>
      <c r="AT335" s="13" t="s">
        <v>144</v>
      </c>
      <c r="AU335" s="13" t="s">
        <v>83</v>
      </c>
    </row>
    <row r="336" spans="2:65" s="1" customFormat="1" ht="16.5" customHeight="1">
      <c r="B336" s="28"/>
      <c r="C336" s="128" t="s">
        <v>579</v>
      </c>
      <c r="D336" s="128" t="s">
        <v>137</v>
      </c>
      <c r="E336" s="129" t="s">
        <v>580</v>
      </c>
      <c r="F336" s="130" t="s">
        <v>581</v>
      </c>
      <c r="G336" s="131" t="s">
        <v>568</v>
      </c>
      <c r="H336" s="132">
        <v>260</v>
      </c>
      <c r="I336" s="133"/>
      <c r="J336" s="134">
        <f>ROUND(I336*H336,2)</f>
        <v>0</v>
      </c>
      <c r="K336" s="130" t="s">
        <v>1</v>
      </c>
      <c r="L336" s="28"/>
      <c r="M336" s="135" t="s">
        <v>1</v>
      </c>
      <c r="N336" s="136" t="s">
        <v>38</v>
      </c>
      <c r="P336" s="137">
        <f>O336*H336</f>
        <v>0</v>
      </c>
      <c r="Q336" s="137">
        <v>0</v>
      </c>
      <c r="R336" s="137">
        <f>Q336*H336</f>
        <v>0</v>
      </c>
      <c r="S336" s="137">
        <v>0</v>
      </c>
      <c r="T336" s="138">
        <f>S336*H336</f>
        <v>0</v>
      </c>
      <c r="AR336" s="139" t="s">
        <v>223</v>
      </c>
      <c r="AT336" s="139" t="s">
        <v>137</v>
      </c>
      <c r="AU336" s="139" t="s">
        <v>83</v>
      </c>
      <c r="AY336" s="13" t="s">
        <v>135</v>
      </c>
      <c r="BE336" s="140">
        <f>IF(N336="základní",J336,0)</f>
        <v>0</v>
      </c>
      <c r="BF336" s="140">
        <f>IF(N336="snížená",J336,0)</f>
        <v>0</v>
      </c>
      <c r="BG336" s="140">
        <f>IF(N336="zákl. přenesená",J336,0)</f>
        <v>0</v>
      </c>
      <c r="BH336" s="140">
        <f>IF(N336="sníž. přenesená",J336,0)</f>
        <v>0</v>
      </c>
      <c r="BI336" s="140">
        <f>IF(N336="nulová",J336,0)</f>
        <v>0</v>
      </c>
      <c r="BJ336" s="13" t="s">
        <v>81</v>
      </c>
      <c r="BK336" s="140">
        <f>ROUND(I336*H336,2)</f>
        <v>0</v>
      </c>
      <c r="BL336" s="13" t="s">
        <v>223</v>
      </c>
      <c r="BM336" s="139" t="s">
        <v>582</v>
      </c>
    </row>
    <row r="337" spans="2:65" s="1" customFormat="1">
      <c r="B337" s="28"/>
      <c r="D337" s="141" t="s">
        <v>144</v>
      </c>
      <c r="F337" s="142" t="s">
        <v>581</v>
      </c>
      <c r="I337" s="143"/>
      <c r="L337" s="28"/>
      <c r="M337" s="144"/>
      <c r="T337" s="52"/>
      <c r="AT337" s="13" t="s">
        <v>144</v>
      </c>
      <c r="AU337" s="13" t="s">
        <v>83</v>
      </c>
    </row>
    <row r="338" spans="2:65" s="1" customFormat="1" ht="16.5" customHeight="1">
      <c r="B338" s="28"/>
      <c r="C338" s="128" t="s">
        <v>583</v>
      </c>
      <c r="D338" s="128" t="s">
        <v>137</v>
      </c>
      <c r="E338" s="129" t="s">
        <v>584</v>
      </c>
      <c r="F338" s="130" t="s">
        <v>585</v>
      </c>
      <c r="G338" s="131" t="s">
        <v>210</v>
      </c>
      <c r="H338" s="132">
        <v>1</v>
      </c>
      <c r="I338" s="133"/>
      <c r="J338" s="134">
        <f>ROUND(I338*H338,2)</f>
        <v>0</v>
      </c>
      <c r="K338" s="130" t="s">
        <v>1</v>
      </c>
      <c r="L338" s="28"/>
      <c r="M338" s="135" t="s">
        <v>1</v>
      </c>
      <c r="N338" s="136" t="s">
        <v>38</v>
      </c>
      <c r="P338" s="137">
        <f>O338*H338</f>
        <v>0</v>
      </c>
      <c r="Q338" s="137">
        <v>0</v>
      </c>
      <c r="R338" s="137">
        <f>Q338*H338</f>
        <v>0</v>
      </c>
      <c r="S338" s="137">
        <v>0</v>
      </c>
      <c r="T338" s="138">
        <f>S338*H338</f>
        <v>0</v>
      </c>
      <c r="AR338" s="139" t="s">
        <v>223</v>
      </c>
      <c r="AT338" s="139" t="s">
        <v>137</v>
      </c>
      <c r="AU338" s="139" t="s">
        <v>83</v>
      </c>
      <c r="AY338" s="13" t="s">
        <v>135</v>
      </c>
      <c r="BE338" s="140">
        <f>IF(N338="základní",J338,0)</f>
        <v>0</v>
      </c>
      <c r="BF338" s="140">
        <f>IF(N338="snížená",J338,0)</f>
        <v>0</v>
      </c>
      <c r="BG338" s="140">
        <f>IF(N338="zákl. přenesená",J338,0)</f>
        <v>0</v>
      </c>
      <c r="BH338" s="140">
        <f>IF(N338="sníž. přenesená",J338,0)</f>
        <v>0</v>
      </c>
      <c r="BI338" s="140">
        <f>IF(N338="nulová",J338,0)</f>
        <v>0</v>
      </c>
      <c r="BJ338" s="13" t="s">
        <v>81</v>
      </c>
      <c r="BK338" s="140">
        <f>ROUND(I338*H338,2)</f>
        <v>0</v>
      </c>
      <c r="BL338" s="13" t="s">
        <v>223</v>
      </c>
      <c r="BM338" s="139" t="s">
        <v>586</v>
      </c>
    </row>
    <row r="339" spans="2:65" s="1" customFormat="1">
      <c r="B339" s="28"/>
      <c r="D339" s="141" t="s">
        <v>144</v>
      </c>
      <c r="F339" s="142" t="s">
        <v>585</v>
      </c>
      <c r="I339" s="143"/>
      <c r="L339" s="28"/>
      <c r="M339" s="144"/>
      <c r="T339" s="52"/>
      <c r="AT339" s="13" t="s">
        <v>144</v>
      </c>
      <c r="AU339" s="13" t="s">
        <v>83</v>
      </c>
    </row>
    <row r="340" spans="2:65" s="1" customFormat="1" ht="24.2" customHeight="1">
      <c r="B340" s="28"/>
      <c r="C340" s="128" t="s">
        <v>587</v>
      </c>
      <c r="D340" s="128" t="s">
        <v>137</v>
      </c>
      <c r="E340" s="129" t="s">
        <v>588</v>
      </c>
      <c r="F340" s="130" t="s">
        <v>589</v>
      </c>
      <c r="G340" s="131" t="s">
        <v>497</v>
      </c>
      <c r="H340" s="156"/>
      <c r="I340" s="133"/>
      <c r="J340" s="134">
        <f>ROUND(I340*H340,2)</f>
        <v>0</v>
      </c>
      <c r="K340" s="130" t="s">
        <v>141</v>
      </c>
      <c r="L340" s="28"/>
      <c r="M340" s="135" t="s">
        <v>1</v>
      </c>
      <c r="N340" s="136" t="s">
        <v>38</v>
      </c>
      <c r="P340" s="137">
        <f>O340*H340</f>
        <v>0</v>
      </c>
      <c r="Q340" s="137">
        <v>0</v>
      </c>
      <c r="R340" s="137">
        <f>Q340*H340</f>
        <v>0</v>
      </c>
      <c r="S340" s="137">
        <v>0</v>
      </c>
      <c r="T340" s="138">
        <f>S340*H340</f>
        <v>0</v>
      </c>
      <c r="AR340" s="139" t="s">
        <v>223</v>
      </c>
      <c r="AT340" s="139" t="s">
        <v>137</v>
      </c>
      <c r="AU340" s="139" t="s">
        <v>83</v>
      </c>
      <c r="AY340" s="13" t="s">
        <v>135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3" t="s">
        <v>81</v>
      </c>
      <c r="BK340" s="140">
        <f>ROUND(I340*H340,2)</f>
        <v>0</v>
      </c>
      <c r="BL340" s="13" t="s">
        <v>223</v>
      </c>
      <c r="BM340" s="139" t="s">
        <v>590</v>
      </c>
    </row>
    <row r="341" spans="2:65" s="1" customFormat="1" ht="29.25">
      <c r="B341" s="28"/>
      <c r="D341" s="141" t="s">
        <v>144</v>
      </c>
      <c r="F341" s="142" t="s">
        <v>591</v>
      </c>
      <c r="I341" s="143"/>
      <c r="L341" s="28"/>
      <c r="M341" s="144"/>
      <c r="T341" s="52"/>
      <c r="AT341" s="13" t="s">
        <v>144</v>
      </c>
      <c r="AU341" s="13" t="s">
        <v>83</v>
      </c>
    </row>
    <row r="342" spans="2:65" s="11" customFormat="1" ht="22.9" customHeight="1">
      <c r="B342" s="116"/>
      <c r="D342" s="117" t="s">
        <v>72</v>
      </c>
      <c r="E342" s="126" t="s">
        <v>592</v>
      </c>
      <c r="F342" s="126" t="s">
        <v>593</v>
      </c>
      <c r="I342" s="119"/>
      <c r="J342" s="127">
        <f>BK342</f>
        <v>0</v>
      </c>
      <c r="L342" s="116"/>
      <c r="M342" s="121"/>
      <c r="P342" s="122">
        <f>SUM(P343:P354)</f>
        <v>0</v>
      </c>
      <c r="R342" s="122">
        <f>SUM(R343:R354)</f>
        <v>0</v>
      </c>
      <c r="T342" s="123">
        <f>SUM(T343:T354)</f>
        <v>0.91200000000000003</v>
      </c>
      <c r="AR342" s="117" t="s">
        <v>83</v>
      </c>
      <c r="AT342" s="124" t="s">
        <v>72</v>
      </c>
      <c r="AU342" s="124" t="s">
        <v>81</v>
      </c>
      <c r="AY342" s="117" t="s">
        <v>135</v>
      </c>
      <c r="BK342" s="125">
        <f>SUM(BK343:BK354)</f>
        <v>0</v>
      </c>
    </row>
    <row r="343" spans="2:65" s="1" customFormat="1" ht="16.5" customHeight="1">
      <c r="B343" s="28"/>
      <c r="C343" s="128" t="s">
        <v>594</v>
      </c>
      <c r="D343" s="128" t="s">
        <v>137</v>
      </c>
      <c r="E343" s="129" t="s">
        <v>595</v>
      </c>
      <c r="F343" s="130" t="s">
        <v>596</v>
      </c>
      <c r="G343" s="131" t="s">
        <v>140</v>
      </c>
      <c r="H343" s="132">
        <v>412</v>
      </c>
      <c r="I343" s="133"/>
      <c r="J343" s="134">
        <f>ROUND(I343*H343,2)</f>
        <v>0</v>
      </c>
      <c r="K343" s="130" t="s">
        <v>141</v>
      </c>
      <c r="L343" s="28"/>
      <c r="M343" s="135" t="s">
        <v>1</v>
      </c>
      <c r="N343" s="136" t="s">
        <v>38</v>
      </c>
      <c r="P343" s="137">
        <f>O343*H343</f>
        <v>0</v>
      </c>
      <c r="Q343" s="137">
        <v>0</v>
      </c>
      <c r="R343" s="137">
        <f>Q343*H343</f>
        <v>0</v>
      </c>
      <c r="S343" s="137">
        <v>0</v>
      </c>
      <c r="T343" s="138">
        <f>S343*H343</f>
        <v>0</v>
      </c>
      <c r="AR343" s="139" t="s">
        <v>223</v>
      </c>
      <c r="AT343" s="139" t="s">
        <v>137</v>
      </c>
      <c r="AU343" s="139" t="s">
        <v>83</v>
      </c>
      <c r="AY343" s="13" t="s">
        <v>135</v>
      </c>
      <c r="BE343" s="140">
        <f>IF(N343="základní",J343,0)</f>
        <v>0</v>
      </c>
      <c r="BF343" s="140">
        <f>IF(N343="snížená",J343,0)</f>
        <v>0</v>
      </c>
      <c r="BG343" s="140">
        <f>IF(N343="zákl. přenesená",J343,0)</f>
        <v>0</v>
      </c>
      <c r="BH343" s="140">
        <f>IF(N343="sníž. přenesená",J343,0)</f>
        <v>0</v>
      </c>
      <c r="BI343" s="140">
        <f>IF(N343="nulová",J343,0)</f>
        <v>0</v>
      </c>
      <c r="BJ343" s="13" t="s">
        <v>81</v>
      </c>
      <c r="BK343" s="140">
        <f>ROUND(I343*H343,2)</f>
        <v>0</v>
      </c>
      <c r="BL343" s="13" t="s">
        <v>223</v>
      </c>
      <c r="BM343" s="139" t="s">
        <v>597</v>
      </c>
    </row>
    <row r="344" spans="2:65" s="1" customFormat="1">
      <c r="B344" s="28"/>
      <c r="D344" s="141" t="s">
        <v>144</v>
      </c>
      <c r="F344" s="142" t="s">
        <v>598</v>
      </c>
      <c r="I344" s="143"/>
      <c r="L344" s="28"/>
      <c r="M344" s="144"/>
      <c r="T344" s="52"/>
      <c r="AT344" s="13" t="s">
        <v>144</v>
      </c>
      <c r="AU344" s="13" t="s">
        <v>83</v>
      </c>
    </row>
    <row r="345" spans="2:65" s="1" customFormat="1" ht="24.2" customHeight="1">
      <c r="B345" s="28"/>
      <c r="C345" s="128" t="s">
        <v>599</v>
      </c>
      <c r="D345" s="128" t="s">
        <v>137</v>
      </c>
      <c r="E345" s="129" t="s">
        <v>600</v>
      </c>
      <c r="F345" s="130" t="s">
        <v>601</v>
      </c>
      <c r="G345" s="131" t="s">
        <v>140</v>
      </c>
      <c r="H345" s="132">
        <v>304</v>
      </c>
      <c r="I345" s="133"/>
      <c r="J345" s="134">
        <f>ROUND(I345*H345,2)</f>
        <v>0</v>
      </c>
      <c r="K345" s="130" t="s">
        <v>141</v>
      </c>
      <c r="L345" s="28"/>
      <c r="M345" s="135" t="s">
        <v>1</v>
      </c>
      <c r="N345" s="136" t="s">
        <v>38</v>
      </c>
      <c r="P345" s="137">
        <f>O345*H345</f>
        <v>0</v>
      </c>
      <c r="Q345" s="137">
        <v>0</v>
      </c>
      <c r="R345" s="137">
        <f>Q345*H345</f>
        <v>0</v>
      </c>
      <c r="S345" s="137">
        <v>3.0000000000000001E-3</v>
      </c>
      <c r="T345" s="138">
        <f>S345*H345</f>
        <v>0.91200000000000003</v>
      </c>
      <c r="AR345" s="139" t="s">
        <v>223</v>
      </c>
      <c r="AT345" s="139" t="s">
        <v>137</v>
      </c>
      <c r="AU345" s="139" t="s">
        <v>83</v>
      </c>
      <c r="AY345" s="13" t="s">
        <v>135</v>
      </c>
      <c r="BE345" s="140">
        <f>IF(N345="základní",J345,0)</f>
        <v>0</v>
      </c>
      <c r="BF345" s="140">
        <f>IF(N345="snížená",J345,0)</f>
        <v>0</v>
      </c>
      <c r="BG345" s="140">
        <f>IF(N345="zákl. přenesená",J345,0)</f>
        <v>0</v>
      </c>
      <c r="BH345" s="140">
        <f>IF(N345="sníž. přenesená",J345,0)</f>
        <v>0</v>
      </c>
      <c r="BI345" s="140">
        <f>IF(N345="nulová",J345,0)</f>
        <v>0</v>
      </c>
      <c r="BJ345" s="13" t="s">
        <v>81</v>
      </c>
      <c r="BK345" s="140">
        <f>ROUND(I345*H345,2)</f>
        <v>0</v>
      </c>
      <c r="BL345" s="13" t="s">
        <v>223</v>
      </c>
      <c r="BM345" s="139" t="s">
        <v>602</v>
      </c>
    </row>
    <row r="346" spans="2:65" s="1" customFormat="1" ht="19.5">
      <c r="B346" s="28"/>
      <c r="D346" s="141" t="s">
        <v>144</v>
      </c>
      <c r="F346" s="142" t="s">
        <v>601</v>
      </c>
      <c r="I346" s="143"/>
      <c r="L346" s="28"/>
      <c r="M346" s="144"/>
      <c r="T346" s="52"/>
      <c r="AT346" s="13" t="s">
        <v>144</v>
      </c>
      <c r="AU346" s="13" t="s">
        <v>83</v>
      </c>
    </row>
    <row r="347" spans="2:65" s="1" customFormat="1" ht="16.5" customHeight="1">
      <c r="B347" s="28"/>
      <c r="C347" s="128" t="s">
        <v>603</v>
      </c>
      <c r="D347" s="128" t="s">
        <v>137</v>
      </c>
      <c r="E347" s="129" t="s">
        <v>604</v>
      </c>
      <c r="F347" s="130" t="s">
        <v>605</v>
      </c>
      <c r="G347" s="131" t="s">
        <v>140</v>
      </c>
      <c r="H347" s="132">
        <v>412</v>
      </c>
      <c r="I347" s="133"/>
      <c r="J347" s="134">
        <f>ROUND(I347*H347,2)</f>
        <v>0</v>
      </c>
      <c r="K347" s="130" t="s">
        <v>1</v>
      </c>
      <c r="L347" s="28"/>
      <c r="M347" s="135" t="s">
        <v>1</v>
      </c>
      <c r="N347" s="136" t="s">
        <v>38</v>
      </c>
      <c r="P347" s="137">
        <f>O347*H347</f>
        <v>0</v>
      </c>
      <c r="Q347" s="137">
        <v>0</v>
      </c>
      <c r="R347" s="137">
        <f>Q347*H347</f>
        <v>0</v>
      </c>
      <c r="S347" s="137">
        <v>0</v>
      </c>
      <c r="T347" s="138">
        <f>S347*H347</f>
        <v>0</v>
      </c>
      <c r="AR347" s="139" t="s">
        <v>223</v>
      </c>
      <c r="AT347" s="139" t="s">
        <v>137</v>
      </c>
      <c r="AU347" s="139" t="s">
        <v>83</v>
      </c>
      <c r="AY347" s="13" t="s">
        <v>135</v>
      </c>
      <c r="BE347" s="140">
        <f>IF(N347="základní",J347,0)</f>
        <v>0</v>
      </c>
      <c r="BF347" s="140">
        <f>IF(N347="snížená",J347,0)</f>
        <v>0</v>
      </c>
      <c r="BG347" s="140">
        <f>IF(N347="zákl. přenesená",J347,0)</f>
        <v>0</v>
      </c>
      <c r="BH347" s="140">
        <f>IF(N347="sníž. přenesená",J347,0)</f>
        <v>0</v>
      </c>
      <c r="BI347" s="140">
        <f>IF(N347="nulová",J347,0)</f>
        <v>0</v>
      </c>
      <c r="BJ347" s="13" t="s">
        <v>81</v>
      </c>
      <c r="BK347" s="140">
        <f>ROUND(I347*H347,2)</f>
        <v>0</v>
      </c>
      <c r="BL347" s="13" t="s">
        <v>223</v>
      </c>
      <c r="BM347" s="139" t="s">
        <v>606</v>
      </c>
    </row>
    <row r="348" spans="2:65" s="1" customFormat="1">
      <c r="B348" s="28"/>
      <c r="D348" s="141" t="s">
        <v>144</v>
      </c>
      <c r="F348" s="142" t="s">
        <v>605</v>
      </c>
      <c r="I348" s="143"/>
      <c r="L348" s="28"/>
      <c r="M348" s="144"/>
      <c r="T348" s="52"/>
      <c r="AT348" s="13" t="s">
        <v>144</v>
      </c>
      <c r="AU348" s="13" t="s">
        <v>83</v>
      </c>
    </row>
    <row r="349" spans="2:65" s="1" customFormat="1" ht="21.75" customHeight="1">
      <c r="B349" s="28"/>
      <c r="C349" s="128" t="s">
        <v>607</v>
      </c>
      <c r="D349" s="128" t="s">
        <v>137</v>
      </c>
      <c r="E349" s="129" t="s">
        <v>608</v>
      </c>
      <c r="F349" s="130" t="s">
        <v>609</v>
      </c>
      <c r="G349" s="131" t="s">
        <v>215</v>
      </c>
      <c r="H349" s="132">
        <v>25</v>
      </c>
      <c r="I349" s="133"/>
      <c r="J349" s="134">
        <f>ROUND(I349*H349,2)</f>
        <v>0</v>
      </c>
      <c r="K349" s="130" t="s">
        <v>1</v>
      </c>
      <c r="L349" s="28"/>
      <c r="M349" s="135" t="s">
        <v>1</v>
      </c>
      <c r="N349" s="136" t="s">
        <v>38</v>
      </c>
      <c r="P349" s="137">
        <f>O349*H349</f>
        <v>0</v>
      </c>
      <c r="Q349" s="137">
        <v>0</v>
      </c>
      <c r="R349" s="137">
        <f>Q349*H349</f>
        <v>0</v>
      </c>
      <c r="S349" s="137">
        <v>0</v>
      </c>
      <c r="T349" s="138">
        <f>S349*H349</f>
        <v>0</v>
      </c>
      <c r="AR349" s="139" t="s">
        <v>223</v>
      </c>
      <c r="AT349" s="139" t="s">
        <v>137</v>
      </c>
      <c r="AU349" s="139" t="s">
        <v>83</v>
      </c>
      <c r="AY349" s="13" t="s">
        <v>135</v>
      </c>
      <c r="BE349" s="140">
        <f>IF(N349="základní",J349,0)</f>
        <v>0</v>
      </c>
      <c r="BF349" s="140">
        <f>IF(N349="snížená",J349,0)</f>
        <v>0</v>
      </c>
      <c r="BG349" s="140">
        <f>IF(N349="zákl. přenesená",J349,0)</f>
        <v>0</v>
      </c>
      <c r="BH349" s="140">
        <f>IF(N349="sníž. přenesená",J349,0)</f>
        <v>0</v>
      </c>
      <c r="BI349" s="140">
        <f>IF(N349="nulová",J349,0)</f>
        <v>0</v>
      </c>
      <c r="BJ349" s="13" t="s">
        <v>81</v>
      </c>
      <c r="BK349" s="140">
        <f>ROUND(I349*H349,2)</f>
        <v>0</v>
      </c>
      <c r="BL349" s="13" t="s">
        <v>223</v>
      </c>
      <c r="BM349" s="139" t="s">
        <v>610</v>
      </c>
    </row>
    <row r="350" spans="2:65" s="1" customFormat="1">
      <c r="B350" s="28"/>
      <c r="D350" s="141" t="s">
        <v>144</v>
      </c>
      <c r="F350" s="142" t="s">
        <v>609</v>
      </c>
      <c r="I350" s="143"/>
      <c r="L350" s="28"/>
      <c r="M350" s="144"/>
      <c r="T350" s="52"/>
      <c r="AT350" s="13" t="s">
        <v>144</v>
      </c>
      <c r="AU350" s="13" t="s">
        <v>83</v>
      </c>
    </row>
    <row r="351" spans="2:65" s="1" customFormat="1" ht="21.75" customHeight="1">
      <c r="B351" s="28"/>
      <c r="C351" s="128" t="s">
        <v>611</v>
      </c>
      <c r="D351" s="128" t="s">
        <v>137</v>
      </c>
      <c r="E351" s="129" t="s">
        <v>612</v>
      </c>
      <c r="F351" s="130" t="s">
        <v>613</v>
      </c>
      <c r="G351" s="131" t="s">
        <v>140</v>
      </c>
      <c r="H351" s="132">
        <v>2.5</v>
      </c>
      <c r="I351" s="133"/>
      <c r="J351" s="134">
        <f>ROUND(I351*H351,2)</f>
        <v>0</v>
      </c>
      <c r="K351" s="130" t="s">
        <v>1</v>
      </c>
      <c r="L351" s="28"/>
      <c r="M351" s="135" t="s">
        <v>1</v>
      </c>
      <c r="N351" s="136" t="s">
        <v>38</v>
      </c>
      <c r="P351" s="137">
        <f>O351*H351</f>
        <v>0</v>
      </c>
      <c r="Q351" s="137">
        <v>0</v>
      </c>
      <c r="R351" s="137">
        <f>Q351*H351</f>
        <v>0</v>
      </c>
      <c r="S351" s="137">
        <v>0</v>
      </c>
      <c r="T351" s="138">
        <f>S351*H351</f>
        <v>0</v>
      </c>
      <c r="AR351" s="139" t="s">
        <v>223</v>
      </c>
      <c r="AT351" s="139" t="s">
        <v>137</v>
      </c>
      <c r="AU351" s="139" t="s">
        <v>83</v>
      </c>
      <c r="AY351" s="13" t="s">
        <v>135</v>
      </c>
      <c r="BE351" s="140">
        <f>IF(N351="základní",J351,0)</f>
        <v>0</v>
      </c>
      <c r="BF351" s="140">
        <f>IF(N351="snížená",J351,0)</f>
        <v>0</v>
      </c>
      <c r="BG351" s="140">
        <f>IF(N351="zákl. přenesená",J351,0)</f>
        <v>0</v>
      </c>
      <c r="BH351" s="140">
        <f>IF(N351="sníž. přenesená",J351,0)</f>
        <v>0</v>
      </c>
      <c r="BI351" s="140">
        <f>IF(N351="nulová",J351,0)</f>
        <v>0</v>
      </c>
      <c r="BJ351" s="13" t="s">
        <v>81</v>
      </c>
      <c r="BK351" s="140">
        <f>ROUND(I351*H351,2)</f>
        <v>0</v>
      </c>
      <c r="BL351" s="13" t="s">
        <v>223</v>
      </c>
      <c r="BM351" s="139" t="s">
        <v>614</v>
      </c>
    </row>
    <row r="352" spans="2:65" s="1" customFormat="1">
      <c r="B352" s="28"/>
      <c r="D352" s="141" t="s">
        <v>144</v>
      </c>
      <c r="F352" s="142" t="s">
        <v>613</v>
      </c>
      <c r="I352" s="143"/>
      <c r="L352" s="28"/>
      <c r="M352" s="144"/>
      <c r="T352" s="52"/>
      <c r="AT352" s="13" t="s">
        <v>144</v>
      </c>
      <c r="AU352" s="13" t="s">
        <v>83</v>
      </c>
    </row>
    <row r="353" spans="2:65" s="1" customFormat="1" ht="24.2" customHeight="1">
      <c r="B353" s="28"/>
      <c r="C353" s="128" t="s">
        <v>615</v>
      </c>
      <c r="D353" s="128" t="s">
        <v>137</v>
      </c>
      <c r="E353" s="129" t="s">
        <v>616</v>
      </c>
      <c r="F353" s="130" t="s">
        <v>617</v>
      </c>
      <c r="G353" s="131" t="s">
        <v>497</v>
      </c>
      <c r="H353" s="156"/>
      <c r="I353" s="133"/>
      <c r="J353" s="134">
        <f>ROUND(I353*H353,2)</f>
        <v>0</v>
      </c>
      <c r="K353" s="130" t="s">
        <v>141</v>
      </c>
      <c r="L353" s="28"/>
      <c r="M353" s="135" t="s">
        <v>1</v>
      </c>
      <c r="N353" s="136" t="s">
        <v>38</v>
      </c>
      <c r="P353" s="137">
        <f>O353*H353</f>
        <v>0</v>
      </c>
      <c r="Q353" s="137">
        <v>0</v>
      </c>
      <c r="R353" s="137">
        <f>Q353*H353</f>
        <v>0</v>
      </c>
      <c r="S353" s="137">
        <v>0</v>
      </c>
      <c r="T353" s="138">
        <f>S353*H353</f>
        <v>0</v>
      </c>
      <c r="AR353" s="139" t="s">
        <v>223</v>
      </c>
      <c r="AT353" s="139" t="s">
        <v>137</v>
      </c>
      <c r="AU353" s="139" t="s">
        <v>83</v>
      </c>
      <c r="AY353" s="13" t="s">
        <v>135</v>
      </c>
      <c r="BE353" s="140">
        <f>IF(N353="základní",J353,0)</f>
        <v>0</v>
      </c>
      <c r="BF353" s="140">
        <f>IF(N353="snížená",J353,0)</f>
        <v>0</v>
      </c>
      <c r="BG353" s="140">
        <f>IF(N353="zákl. přenesená",J353,0)</f>
        <v>0</v>
      </c>
      <c r="BH353" s="140">
        <f>IF(N353="sníž. přenesená",J353,0)</f>
        <v>0</v>
      </c>
      <c r="BI353" s="140">
        <f>IF(N353="nulová",J353,0)</f>
        <v>0</v>
      </c>
      <c r="BJ353" s="13" t="s">
        <v>81</v>
      </c>
      <c r="BK353" s="140">
        <f>ROUND(I353*H353,2)</f>
        <v>0</v>
      </c>
      <c r="BL353" s="13" t="s">
        <v>223</v>
      </c>
      <c r="BM353" s="139" t="s">
        <v>618</v>
      </c>
    </row>
    <row r="354" spans="2:65" s="1" customFormat="1" ht="29.25">
      <c r="B354" s="28"/>
      <c r="D354" s="141" t="s">
        <v>144</v>
      </c>
      <c r="F354" s="142" t="s">
        <v>619</v>
      </c>
      <c r="I354" s="143"/>
      <c r="L354" s="28"/>
      <c r="M354" s="144"/>
      <c r="T354" s="52"/>
      <c r="AT354" s="13" t="s">
        <v>144</v>
      </c>
      <c r="AU354" s="13" t="s">
        <v>83</v>
      </c>
    </row>
    <row r="355" spans="2:65" s="11" customFormat="1" ht="22.9" customHeight="1">
      <c r="B355" s="116"/>
      <c r="D355" s="117" t="s">
        <v>72</v>
      </c>
      <c r="E355" s="126" t="s">
        <v>620</v>
      </c>
      <c r="F355" s="126" t="s">
        <v>621</v>
      </c>
      <c r="I355" s="119"/>
      <c r="J355" s="127">
        <f>BK355</f>
        <v>0</v>
      </c>
      <c r="L355" s="116"/>
      <c r="M355" s="121"/>
      <c r="P355" s="122">
        <f>SUM(P356:P361)</f>
        <v>0</v>
      </c>
      <c r="R355" s="122">
        <f>SUM(R356:R361)</f>
        <v>1.593</v>
      </c>
      <c r="T355" s="123">
        <f>SUM(T356:T361)</f>
        <v>0</v>
      </c>
      <c r="AR355" s="117" t="s">
        <v>83</v>
      </c>
      <c r="AT355" s="124" t="s">
        <v>72</v>
      </c>
      <c r="AU355" s="124" t="s">
        <v>81</v>
      </c>
      <c r="AY355" s="117" t="s">
        <v>135</v>
      </c>
      <c r="BK355" s="125">
        <f>SUM(BK356:BK361)</f>
        <v>0</v>
      </c>
    </row>
    <row r="356" spans="2:65" s="1" customFormat="1" ht="21.75" customHeight="1">
      <c r="B356" s="28"/>
      <c r="C356" s="128" t="s">
        <v>622</v>
      </c>
      <c r="D356" s="128" t="s">
        <v>137</v>
      </c>
      <c r="E356" s="129" t="s">
        <v>623</v>
      </c>
      <c r="F356" s="130" t="s">
        <v>624</v>
      </c>
      <c r="G356" s="131" t="s">
        <v>140</v>
      </c>
      <c r="H356" s="132">
        <v>2151</v>
      </c>
      <c r="I356" s="133"/>
      <c r="J356" s="134">
        <f>ROUND(I356*H356,2)</f>
        <v>0</v>
      </c>
      <c r="K356" s="130" t="s">
        <v>141</v>
      </c>
      <c r="L356" s="28"/>
      <c r="M356" s="135" t="s">
        <v>1</v>
      </c>
      <c r="N356" s="136" t="s">
        <v>38</v>
      </c>
      <c r="P356" s="137">
        <f>O356*H356</f>
        <v>0</v>
      </c>
      <c r="Q356" s="137">
        <v>0</v>
      </c>
      <c r="R356" s="137">
        <f>Q356*H356</f>
        <v>0</v>
      </c>
      <c r="S356" s="137">
        <v>0</v>
      </c>
      <c r="T356" s="138">
        <f>S356*H356</f>
        <v>0</v>
      </c>
      <c r="AR356" s="139" t="s">
        <v>223</v>
      </c>
      <c r="AT356" s="139" t="s">
        <v>137</v>
      </c>
      <c r="AU356" s="139" t="s">
        <v>83</v>
      </c>
      <c r="AY356" s="13" t="s">
        <v>135</v>
      </c>
      <c r="BE356" s="140">
        <f>IF(N356="základní",J356,0)</f>
        <v>0</v>
      </c>
      <c r="BF356" s="140">
        <f>IF(N356="snížená",J356,0)</f>
        <v>0</v>
      </c>
      <c r="BG356" s="140">
        <f>IF(N356="zákl. přenesená",J356,0)</f>
        <v>0</v>
      </c>
      <c r="BH356" s="140">
        <f>IF(N356="sníž. přenesená",J356,0)</f>
        <v>0</v>
      </c>
      <c r="BI356" s="140">
        <f>IF(N356="nulová",J356,0)</f>
        <v>0</v>
      </c>
      <c r="BJ356" s="13" t="s">
        <v>81</v>
      </c>
      <c r="BK356" s="140">
        <f>ROUND(I356*H356,2)</f>
        <v>0</v>
      </c>
      <c r="BL356" s="13" t="s">
        <v>223</v>
      </c>
      <c r="BM356" s="139" t="s">
        <v>625</v>
      </c>
    </row>
    <row r="357" spans="2:65" s="1" customFormat="1" ht="19.5">
      <c r="B357" s="28"/>
      <c r="D357" s="141" t="s">
        <v>144</v>
      </c>
      <c r="F357" s="142" t="s">
        <v>626</v>
      </c>
      <c r="I357" s="143"/>
      <c r="L357" s="28"/>
      <c r="M357" s="144"/>
      <c r="T357" s="52"/>
      <c r="AT357" s="13" t="s">
        <v>144</v>
      </c>
      <c r="AU357" s="13" t="s">
        <v>83</v>
      </c>
    </row>
    <row r="358" spans="2:65" s="1" customFormat="1" ht="21.75" customHeight="1">
      <c r="B358" s="28"/>
      <c r="C358" s="128" t="s">
        <v>627</v>
      </c>
      <c r="D358" s="128" t="s">
        <v>137</v>
      </c>
      <c r="E358" s="129" t="s">
        <v>628</v>
      </c>
      <c r="F358" s="130" t="s">
        <v>629</v>
      </c>
      <c r="G358" s="131" t="s">
        <v>140</v>
      </c>
      <c r="H358" s="132">
        <v>531</v>
      </c>
      <c r="I358" s="133"/>
      <c r="J358" s="134">
        <f>ROUND(I358*H358,2)</f>
        <v>0</v>
      </c>
      <c r="K358" s="130" t="s">
        <v>1</v>
      </c>
      <c r="L358" s="28"/>
      <c r="M358" s="135" t="s">
        <v>1</v>
      </c>
      <c r="N358" s="136" t="s">
        <v>38</v>
      </c>
      <c r="P358" s="137">
        <f>O358*H358</f>
        <v>0</v>
      </c>
      <c r="Q358" s="137">
        <v>3.0000000000000001E-3</v>
      </c>
      <c r="R358" s="137">
        <f>Q358*H358</f>
        <v>1.593</v>
      </c>
      <c r="S358" s="137">
        <v>0</v>
      </c>
      <c r="T358" s="138">
        <f>S358*H358</f>
        <v>0</v>
      </c>
      <c r="AR358" s="139" t="s">
        <v>223</v>
      </c>
      <c r="AT358" s="139" t="s">
        <v>137</v>
      </c>
      <c r="AU358" s="139" t="s">
        <v>83</v>
      </c>
      <c r="AY358" s="13" t="s">
        <v>135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3" t="s">
        <v>81</v>
      </c>
      <c r="BK358" s="140">
        <f>ROUND(I358*H358,2)</f>
        <v>0</v>
      </c>
      <c r="BL358" s="13" t="s">
        <v>223</v>
      </c>
      <c r="BM358" s="139" t="s">
        <v>630</v>
      </c>
    </row>
    <row r="359" spans="2:65" s="1" customFormat="1">
      <c r="B359" s="28"/>
      <c r="D359" s="141" t="s">
        <v>144</v>
      </c>
      <c r="F359" s="142" t="s">
        <v>629</v>
      </c>
      <c r="I359" s="143"/>
      <c r="L359" s="28"/>
      <c r="M359" s="144"/>
      <c r="T359" s="52"/>
      <c r="AT359" s="13" t="s">
        <v>144</v>
      </c>
      <c r="AU359" s="13" t="s">
        <v>83</v>
      </c>
    </row>
    <row r="360" spans="2:65" s="1" customFormat="1" ht="21.75" customHeight="1">
      <c r="B360" s="28"/>
      <c r="C360" s="128" t="s">
        <v>631</v>
      </c>
      <c r="D360" s="128" t="s">
        <v>137</v>
      </c>
      <c r="E360" s="129" t="s">
        <v>632</v>
      </c>
      <c r="F360" s="130" t="s">
        <v>633</v>
      </c>
      <c r="G360" s="131" t="s">
        <v>140</v>
      </c>
      <c r="H360" s="132">
        <v>531</v>
      </c>
      <c r="I360" s="133"/>
      <c r="J360" s="134">
        <f>ROUND(I360*H360,2)</f>
        <v>0</v>
      </c>
      <c r="K360" s="130" t="s">
        <v>1</v>
      </c>
      <c r="L360" s="28"/>
      <c r="M360" s="135" t="s">
        <v>1</v>
      </c>
      <c r="N360" s="136" t="s">
        <v>38</v>
      </c>
      <c r="P360" s="137">
        <f>O360*H360</f>
        <v>0</v>
      </c>
      <c r="Q360" s="137">
        <v>0</v>
      </c>
      <c r="R360" s="137">
        <f>Q360*H360</f>
        <v>0</v>
      </c>
      <c r="S360" s="137">
        <v>0</v>
      </c>
      <c r="T360" s="138">
        <f>S360*H360</f>
        <v>0</v>
      </c>
      <c r="AR360" s="139" t="s">
        <v>223</v>
      </c>
      <c r="AT360" s="139" t="s">
        <v>137</v>
      </c>
      <c r="AU360" s="139" t="s">
        <v>83</v>
      </c>
      <c r="AY360" s="13" t="s">
        <v>135</v>
      </c>
      <c r="BE360" s="140">
        <f>IF(N360="základní",J360,0)</f>
        <v>0</v>
      </c>
      <c r="BF360" s="140">
        <f>IF(N360="snížená",J360,0)</f>
        <v>0</v>
      </c>
      <c r="BG360" s="140">
        <f>IF(N360="zákl. přenesená",J360,0)</f>
        <v>0</v>
      </c>
      <c r="BH360" s="140">
        <f>IF(N360="sníž. přenesená",J360,0)</f>
        <v>0</v>
      </c>
      <c r="BI360" s="140">
        <f>IF(N360="nulová",J360,0)</f>
        <v>0</v>
      </c>
      <c r="BJ360" s="13" t="s">
        <v>81</v>
      </c>
      <c r="BK360" s="140">
        <f>ROUND(I360*H360,2)</f>
        <v>0</v>
      </c>
      <c r="BL360" s="13" t="s">
        <v>223</v>
      </c>
      <c r="BM360" s="139" t="s">
        <v>634</v>
      </c>
    </row>
    <row r="361" spans="2:65" s="1" customFormat="1">
      <c r="B361" s="28"/>
      <c r="D361" s="141" t="s">
        <v>144</v>
      </c>
      <c r="F361" s="142" t="s">
        <v>633</v>
      </c>
      <c r="I361" s="143"/>
      <c r="L361" s="28"/>
      <c r="M361" s="144"/>
      <c r="T361" s="52"/>
      <c r="AT361" s="13" t="s">
        <v>144</v>
      </c>
      <c r="AU361" s="13" t="s">
        <v>83</v>
      </c>
    </row>
    <row r="362" spans="2:65" s="11" customFormat="1" ht="25.9" customHeight="1">
      <c r="B362" s="116"/>
      <c r="D362" s="117" t="s">
        <v>72</v>
      </c>
      <c r="E362" s="118" t="s">
        <v>197</v>
      </c>
      <c r="F362" s="118" t="s">
        <v>635</v>
      </c>
      <c r="I362" s="119"/>
      <c r="J362" s="120">
        <f>BK362</f>
        <v>0</v>
      </c>
      <c r="L362" s="116"/>
      <c r="M362" s="121"/>
      <c r="P362" s="122">
        <f>P363</f>
        <v>0</v>
      </c>
      <c r="R362" s="122">
        <f>R363</f>
        <v>1.14E-3</v>
      </c>
      <c r="T362" s="123">
        <f>T363</f>
        <v>0</v>
      </c>
      <c r="AR362" s="117" t="s">
        <v>152</v>
      </c>
      <c r="AT362" s="124" t="s">
        <v>72</v>
      </c>
      <c r="AU362" s="124" t="s">
        <v>73</v>
      </c>
      <c r="AY362" s="117" t="s">
        <v>135</v>
      </c>
      <c r="BK362" s="125">
        <f>BK363</f>
        <v>0</v>
      </c>
    </row>
    <row r="363" spans="2:65" s="11" customFormat="1" ht="22.9" customHeight="1">
      <c r="B363" s="116"/>
      <c r="D363" s="117" t="s">
        <v>72</v>
      </c>
      <c r="E363" s="126" t="s">
        <v>636</v>
      </c>
      <c r="F363" s="126" t="s">
        <v>637</v>
      </c>
      <c r="I363" s="119"/>
      <c r="J363" s="127">
        <f>BK363</f>
        <v>0</v>
      </c>
      <c r="L363" s="116"/>
      <c r="M363" s="121"/>
      <c r="P363" s="122">
        <f>SUM(P364:P367)</f>
        <v>0</v>
      </c>
      <c r="R363" s="122">
        <f>SUM(R364:R367)</f>
        <v>1.14E-3</v>
      </c>
      <c r="T363" s="123">
        <f>SUM(T364:T367)</f>
        <v>0</v>
      </c>
      <c r="AR363" s="117" t="s">
        <v>152</v>
      </c>
      <c r="AT363" s="124" t="s">
        <v>72</v>
      </c>
      <c r="AU363" s="124" t="s">
        <v>81</v>
      </c>
      <c r="AY363" s="117" t="s">
        <v>135</v>
      </c>
      <c r="BK363" s="125">
        <f>SUM(BK364:BK367)</f>
        <v>0</v>
      </c>
    </row>
    <row r="364" spans="2:65" s="1" customFormat="1" ht="16.5" customHeight="1">
      <c r="B364" s="28"/>
      <c r="C364" s="128" t="s">
        <v>638</v>
      </c>
      <c r="D364" s="128" t="s">
        <v>137</v>
      </c>
      <c r="E364" s="129" t="s">
        <v>639</v>
      </c>
      <c r="F364" s="130" t="s">
        <v>640</v>
      </c>
      <c r="G364" s="131" t="s">
        <v>215</v>
      </c>
      <c r="H364" s="132">
        <v>6</v>
      </c>
      <c r="I364" s="133"/>
      <c r="J364" s="134">
        <f>ROUND(I364*H364,2)</f>
        <v>0</v>
      </c>
      <c r="K364" s="130" t="s">
        <v>141</v>
      </c>
      <c r="L364" s="28"/>
      <c r="M364" s="135" t="s">
        <v>1</v>
      </c>
      <c r="N364" s="136" t="s">
        <v>38</v>
      </c>
      <c r="P364" s="137">
        <f>O364*H364</f>
        <v>0</v>
      </c>
      <c r="Q364" s="137">
        <v>0</v>
      </c>
      <c r="R364" s="137">
        <f>Q364*H364</f>
        <v>0</v>
      </c>
      <c r="S364" s="137">
        <v>0</v>
      </c>
      <c r="T364" s="138">
        <f>S364*H364</f>
        <v>0</v>
      </c>
      <c r="AR364" s="139" t="s">
        <v>440</v>
      </c>
      <c r="AT364" s="139" t="s">
        <v>137</v>
      </c>
      <c r="AU364" s="139" t="s">
        <v>83</v>
      </c>
      <c r="AY364" s="13" t="s">
        <v>135</v>
      </c>
      <c r="BE364" s="140">
        <f>IF(N364="základní",J364,0)</f>
        <v>0</v>
      </c>
      <c r="BF364" s="140">
        <f>IF(N364="snížená",J364,0)</f>
        <v>0</v>
      </c>
      <c r="BG364" s="140">
        <f>IF(N364="zákl. přenesená",J364,0)</f>
        <v>0</v>
      </c>
      <c r="BH364" s="140">
        <f>IF(N364="sníž. přenesená",J364,0)</f>
        <v>0</v>
      </c>
      <c r="BI364" s="140">
        <f>IF(N364="nulová",J364,0)</f>
        <v>0</v>
      </c>
      <c r="BJ364" s="13" t="s">
        <v>81</v>
      </c>
      <c r="BK364" s="140">
        <f>ROUND(I364*H364,2)</f>
        <v>0</v>
      </c>
      <c r="BL364" s="13" t="s">
        <v>440</v>
      </c>
      <c r="BM364" s="139" t="s">
        <v>641</v>
      </c>
    </row>
    <row r="365" spans="2:65" s="1" customFormat="1">
      <c r="B365" s="28"/>
      <c r="D365" s="141" t="s">
        <v>144</v>
      </c>
      <c r="F365" s="142" t="s">
        <v>642</v>
      </c>
      <c r="I365" s="143"/>
      <c r="L365" s="28"/>
      <c r="M365" s="144"/>
      <c r="T365" s="52"/>
      <c r="AT365" s="13" t="s">
        <v>144</v>
      </c>
      <c r="AU365" s="13" t="s">
        <v>83</v>
      </c>
    </row>
    <row r="366" spans="2:65" s="1" customFormat="1" ht="24.2" customHeight="1">
      <c r="B366" s="28"/>
      <c r="C366" s="146" t="s">
        <v>643</v>
      </c>
      <c r="D366" s="146" t="s">
        <v>197</v>
      </c>
      <c r="E366" s="147" t="s">
        <v>644</v>
      </c>
      <c r="F366" s="148" t="s">
        <v>645</v>
      </c>
      <c r="G366" s="149" t="s">
        <v>215</v>
      </c>
      <c r="H366" s="150">
        <v>6</v>
      </c>
      <c r="I366" s="151"/>
      <c r="J366" s="152">
        <f>ROUND(I366*H366,2)</f>
        <v>0</v>
      </c>
      <c r="K366" s="148" t="s">
        <v>141</v>
      </c>
      <c r="L366" s="153"/>
      <c r="M366" s="154" t="s">
        <v>1</v>
      </c>
      <c r="N366" s="155" t="s">
        <v>38</v>
      </c>
      <c r="P366" s="137">
        <f>O366*H366</f>
        <v>0</v>
      </c>
      <c r="Q366" s="137">
        <v>1.9000000000000001E-4</v>
      </c>
      <c r="R366" s="137">
        <f>Q366*H366</f>
        <v>1.14E-3</v>
      </c>
      <c r="S366" s="137">
        <v>0</v>
      </c>
      <c r="T366" s="138">
        <f>S366*H366</f>
        <v>0</v>
      </c>
      <c r="AR366" s="139" t="s">
        <v>646</v>
      </c>
      <c r="AT366" s="139" t="s">
        <v>197</v>
      </c>
      <c r="AU366" s="139" t="s">
        <v>83</v>
      </c>
      <c r="AY366" s="13" t="s">
        <v>135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3" t="s">
        <v>81</v>
      </c>
      <c r="BK366" s="140">
        <f>ROUND(I366*H366,2)</f>
        <v>0</v>
      </c>
      <c r="BL366" s="13" t="s">
        <v>646</v>
      </c>
      <c r="BM366" s="139" t="s">
        <v>647</v>
      </c>
    </row>
    <row r="367" spans="2:65" s="1" customFormat="1" ht="19.5">
      <c r="B367" s="28"/>
      <c r="D367" s="141" t="s">
        <v>144</v>
      </c>
      <c r="F367" s="142" t="s">
        <v>645</v>
      </c>
      <c r="I367" s="143"/>
      <c r="L367" s="28"/>
      <c r="M367" s="157"/>
      <c r="N367" s="158"/>
      <c r="O367" s="158"/>
      <c r="P367" s="158"/>
      <c r="Q367" s="158"/>
      <c r="R367" s="158"/>
      <c r="S367" s="158"/>
      <c r="T367" s="159"/>
      <c r="AT367" s="13" t="s">
        <v>144</v>
      </c>
      <c r="AU367" s="13" t="s">
        <v>83</v>
      </c>
    </row>
    <row r="368" spans="2:65" s="1" customFormat="1" ht="6.95" customHeight="1">
      <c r="B368" s="40"/>
      <c r="C368" s="41"/>
      <c r="D368" s="41"/>
      <c r="E368" s="41"/>
      <c r="F368" s="41"/>
      <c r="G368" s="41"/>
      <c r="H368" s="41"/>
      <c r="I368" s="41"/>
      <c r="J368" s="41"/>
      <c r="K368" s="41"/>
      <c r="L368" s="28"/>
    </row>
  </sheetData>
  <sheetProtection algorithmName="SHA-512" hashValue="N2iaoB6R2Il5rc6Av6yFtQe977nQt7h/DfPOLuh/I7GeWoxoAdRdNJ2fQEKi6EFW+OAique55FsUP/GsmuyjAA==" saltValue="YDYUI9vy0f9CxgVYlEI2wA==" spinCount="100000" sheet="1" objects="1" scenarios="1" formatColumns="0" formatRows="0" autoFilter="0"/>
  <autoFilter ref="C135:K367" xr:uid="{00000000-0009-0000-0000-000001000000}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4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86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83</v>
      </c>
    </row>
    <row r="4" spans="2:46" ht="24.95" customHeight="1">
      <c r="B4" s="16"/>
      <c r="D4" s="17" t="s">
        <v>92</v>
      </c>
      <c r="L4" s="16"/>
      <c r="M4" s="84" t="s">
        <v>10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16</v>
      </c>
      <c r="L6" s="16"/>
    </row>
    <row r="7" spans="2:46" ht="16.5" customHeight="1">
      <c r="B7" s="16"/>
      <c r="E7" s="199" t="str">
        <f>'Rekapitulace stavby'!K6</f>
        <v>Zimní stadion Tábor - nová ledová plocha</v>
      </c>
      <c r="F7" s="200"/>
      <c r="G7" s="200"/>
      <c r="H7" s="200"/>
      <c r="L7" s="16"/>
    </row>
    <row r="8" spans="2:46" s="1" customFormat="1" ht="12" customHeight="1">
      <c r="B8" s="28"/>
      <c r="D8" s="23" t="s">
        <v>93</v>
      </c>
      <c r="L8" s="28"/>
    </row>
    <row r="9" spans="2:46" s="1" customFormat="1" ht="16.5" customHeight="1">
      <c r="B9" s="28"/>
      <c r="E9" s="189" t="s">
        <v>648</v>
      </c>
      <c r="F9" s="198"/>
      <c r="G9" s="198"/>
      <c r="H9" s="198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18</v>
      </c>
      <c r="F11" s="21" t="s">
        <v>1</v>
      </c>
      <c r="I11" s="23" t="s">
        <v>19</v>
      </c>
      <c r="J11" s="21" t="s">
        <v>1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23" t="s">
        <v>22</v>
      </c>
      <c r="J12" s="48" t="str">
        <f>'Rekapitulace stavby'!AN8</f>
        <v>12. 2. 2024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24</v>
      </c>
      <c r="I14" s="23" t="s">
        <v>25</v>
      </c>
      <c r="J14" s="21" t="str">
        <f>IF('Rekapitulace stavby'!AN10="","",'Rekapitulace stavby'!AN10)</f>
        <v/>
      </c>
      <c r="L14" s="28"/>
    </row>
    <row r="15" spans="2:46" s="1" customFormat="1" ht="18" customHeight="1">
      <c r="B15" s="28"/>
      <c r="E15" s="21" t="str">
        <f>IF('Rekapitulace stavby'!E11="","",'Rekapitulace stavby'!E11)</f>
        <v xml:space="preserve"> </v>
      </c>
      <c r="I15" s="23" t="s">
        <v>26</v>
      </c>
      <c r="J15" s="21" t="str">
        <f>IF('Rekapitulace stavby'!AN11="","",'Rekapitulace stavby'!AN11)</f>
        <v/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25</v>
      </c>
      <c r="J17" s="24" t="str">
        <f>'Rekapitulace stavby'!AN13</f>
        <v>Vyplň údaj</v>
      </c>
      <c r="L17" s="28"/>
    </row>
    <row r="18" spans="2:12" s="1" customFormat="1" ht="18" customHeight="1">
      <c r="B18" s="28"/>
      <c r="E18" s="201" t="str">
        <f>'Rekapitulace stavby'!E14</f>
        <v>Vyplň údaj</v>
      </c>
      <c r="F18" s="171"/>
      <c r="G18" s="171"/>
      <c r="H18" s="171"/>
      <c r="I18" s="23" t="s">
        <v>26</v>
      </c>
      <c r="J18" s="24" t="str">
        <f>'Rekapitulace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25</v>
      </c>
      <c r="J20" s="21" t="str">
        <f>IF('Rekapitulace stavby'!AN16="","",'Rekapitulace stavby'!AN16)</f>
        <v/>
      </c>
      <c r="L20" s="28"/>
    </row>
    <row r="21" spans="2:12" s="1" customFormat="1" ht="18" customHeight="1">
      <c r="B21" s="28"/>
      <c r="E21" s="21" t="str">
        <f>IF('Rekapitulace stavby'!E17="","",'Rekapitulace stavby'!E17)</f>
        <v xml:space="preserve"> </v>
      </c>
      <c r="I21" s="23" t="s">
        <v>26</v>
      </c>
      <c r="J21" s="21" t="str">
        <f>IF('Rekapitulace stavby'!AN17="","",'Rekapitulace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25</v>
      </c>
      <c r="J23" s="21" t="str">
        <f>IF('Rekapitulace stavby'!AN19="","",'Rekapitulace stavby'!AN19)</f>
        <v/>
      </c>
      <c r="L23" s="28"/>
    </row>
    <row r="24" spans="2:12" s="1" customFormat="1" ht="18" customHeight="1">
      <c r="B24" s="28"/>
      <c r="E24" s="21" t="str">
        <f>IF('Rekapitulace stavby'!E20="","",'Rekapitulace stavby'!E20)</f>
        <v xml:space="preserve"> </v>
      </c>
      <c r="I24" s="23" t="s">
        <v>26</v>
      </c>
      <c r="J24" s="21" t="str">
        <f>IF('Rekapitulace stavby'!AN20="","",'Rekapitulace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85"/>
      <c r="E27" s="175" t="s">
        <v>1</v>
      </c>
      <c r="F27" s="175"/>
      <c r="G27" s="175"/>
      <c r="H27" s="175"/>
      <c r="L27" s="85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33</v>
      </c>
      <c r="J30" s="62">
        <f>ROUND(J125,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>
      <c r="B33" s="28"/>
      <c r="D33" s="51" t="s">
        <v>37</v>
      </c>
      <c r="E33" s="23" t="s">
        <v>38</v>
      </c>
      <c r="F33" s="87">
        <f>ROUND((SUM(BE125:BE246)),  2)</f>
        <v>0</v>
      </c>
      <c r="I33" s="88">
        <v>0.21</v>
      </c>
      <c r="J33" s="87">
        <f>ROUND(((SUM(BE125:BE246))*I33),  2)</f>
        <v>0</v>
      </c>
      <c r="L33" s="28"/>
    </row>
    <row r="34" spans="2:12" s="1" customFormat="1" ht="14.45" customHeight="1">
      <c r="B34" s="28"/>
      <c r="E34" s="23" t="s">
        <v>39</v>
      </c>
      <c r="F34" s="87">
        <f>ROUND((SUM(BF125:BF246)),  2)</f>
        <v>0</v>
      </c>
      <c r="I34" s="88">
        <v>0.12</v>
      </c>
      <c r="J34" s="87">
        <f>ROUND(((SUM(BF125:BF246))*I34),  2)</f>
        <v>0</v>
      </c>
      <c r="L34" s="28"/>
    </row>
    <row r="35" spans="2:12" s="1" customFormat="1" ht="14.45" hidden="1" customHeight="1">
      <c r="B35" s="28"/>
      <c r="E35" s="23" t="s">
        <v>40</v>
      </c>
      <c r="F35" s="87">
        <f>ROUND((SUM(BG125:BG246)),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3" t="s">
        <v>41</v>
      </c>
      <c r="F36" s="87">
        <f>ROUND((SUM(BH125:BH246)),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3" t="s">
        <v>42</v>
      </c>
      <c r="F37" s="87">
        <f>ROUND((SUM(BI125:BI246)),  2)</f>
        <v>0</v>
      </c>
      <c r="I37" s="88">
        <v>0</v>
      </c>
      <c r="J37" s="87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>
      <c r="B82" s="28"/>
      <c r="C82" s="17" t="s">
        <v>95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16</v>
      </c>
      <c r="L84" s="28"/>
    </row>
    <row r="85" spans="2:47" s="1" customFormat="1" ht="16.5" customHeight="1">
      <c r="B85" s="28"/>
      <c r="E85" s="199" t="str">
        <f>E7</f>
        <v>Zimní stadion Tábor - nová ledová plocha</v>
      </c>
      <c r="F85" s="200"/>
      <c r="G85" s="200"/>
      <c r="H85" s="200"/>
      <c r="L85" s="28"/>
    </row>
    <row r="86" spans="2:47" s="1" customFormat="1" ht="12" customHeight="1">
      <c r="B86" s="28"/>
      <c r="C86" s="23" t="s">
        <v>93</v>
      </c>
      <c r="L86" s="28"/>
    </row>
    <row r="87" spans="2:47" s="1" customFormat="1" ht="16.5" customHeight="1">
      <c r="B87" s="28"/>
      <c r="E87" s="189" t="str">
        <f>E9</f>
        <v>Chla - Technologie chlazení</v>
      </c>
      <c r="F87" s="198"/>
      <c r="G87" s="198"/>
      <c r="H87" s="198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20</v>
      </c>
      <c r="F89" s="21" t="str">
        <f>F12</f>
        <v xml:space="preserve"> </v>
      </c>
      <c r="I89" s="23" t="s">
        <v>22</v>
      </c>
      <c r="J89" s="48" t="str">
        <f>IF(J12="","",J12)</f>
        <v>12. 2. 2024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24</v>
      </c>
      <c r="F91" s="21" t="str">
        <f>E15</f>
        <v xml:space="preserve"> 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96</v>
      </c>
      <c r="D94" s="89"/>
      <c r="E94" s="89"/>
      <c r="F94" s="89"/>
      <c r="G94" s="89"/>
      <c r="H94" s="89"/>
      <c r="I94" s="89"/>
      <c r="J94" s="98" t="s">
        <v>97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99" t="s">
        <v>98</v>
      </c>
      <c r="J96" s="62">
        <f>J125</f>
        <v>0</v>
      </c>
      <c r="L96" s="28"/>
      <c r="AU96" s="13" t="s">
        <v>99</v>
      </c>
    </row>
    <row r="97" spans="2:12" s="8" customFormat="1" ht="24.95" customHeight="1">
      <c r="B97" s="100"/>
      <c r="D97" s="101" t="s">
        <v>649</v>
      </c>
      <c r="E97" s="102"/>
      <c r="F97" s="102"/>
      <c r="G97" s="102"/>
      <c r="H97" s="102"/>
      <c r="I97" s="102"/>
      <c r="J97" s="103">
        <f>J126</f>
        <v>0</v>
      </c>
      <c r="L97" s="100"/>
    </row>
    <row r="98" spans="2:12" s="9" customFormat="1" ht="19.899999999999999" customHeight="1">
      <c r="B98" s="104"/>
      <c r="D98" s="105" t="s">
        <v>650</v>
      </c>
      <c r="E98" s="106"/>
      <c r="F98" s="106"/>
      <c r="G98" s="106"/>
      <c r="H98" s="106"/>
      <c r="I98" s="106"/>
      <c r="J98" s="107">
        <f>J127</f>
        <v>0</v>
      </c>
      <c r="L98" s="104"/>
    </row>
    <row r="99" spans="2:12" s="8" customFormat="1" ht="24.95" customHeight="1">
      <c r="B99" s="100"/>
      <c r="D99" s="101" t="s">
        <v>651</v>
      </c>
      <c r="E99" s="102"/>
      <c r="F99" s="102"/>
      <c r="G99" s="102"/>
      <c r="H99" s="102"/>
      <c r="I99" s="102"/>
      <c r="J99" s="103">
        <f>J150</f>
        <v>0</v>
      </c>
      <c r="L99" s="100"/>
    </row>
    <row r="100" spans="2:12" s="9" customFormat="1" ht="19.899999999999999" customHeight="1">
      <c r="B100" s="104"/>
      <c r="D100" s="105" t="s">
        <v>652</v>
      </c>
      <c r="E100" s="106"/>
      <c r="F100" s="106"/>
      <c r="G100" s="106"/>
      <c r="H100" s="106"/>
      <c r="I100" s="106"/>
      <c r="J100" s="107">
        <f>J151</f>
        <v>0</v>
      </c>
      <c r="L100" s="104"/>
    </row>
    <row r="101" spans="2:12" s="9" customFormat="1" ht="19.899999999999999" customHeight="1">
      <c r="B101" s="104"/>
      <c r="D101" s="105" t="s">
        <v>653</v>
      </c>
      <c r="E101" s="106"/>
      <c r="F101" s="106"/>
      <c r="G101" s="106"/>
      <c r="H101" s="106"/>
      <c r="I101" s="106"/>
      <c r="J101" s="107">
        <f>J194</f>
        <v>0</v>
      </c>
      <c r="L101" s="104"/>
    </row>
    <row r="102" spans="2:12" s="9" customFormat="1" ht="19.899999999999999" customHeight="1">
      <c r="B102" s="104"/>
      <c r="D102" s="105" t="s">
        <v>654</v>
      </c>
      <c r="E102" s="106"/>
      <c r="F102" s="106"/>
      <c r="G102" s="106"/>
      <c r="H102" s="106"/>
      <c r="I102" s="106"/>
      <c r="J102" s="107">
        <f>J201</f>
        <v>0</v>
      </c>
      <c r="L102" s="104"/>
    </row>
    <row r="103" spans="2:12" s="9" customFormat="1" ht="19.899999999999999" customHeight="1">
      <c r="B103" s="104"/>
      <c r="D103" s="105" t="s">
        <v>655</v>
      </c>
      <c r="E103" s="106"/>
      <c r="F103" s="106"/>
      <c r="G103" s="106"/>
      <c r="H103" s="106"/>
      <c r="I103" s="106"/>
      <c r="J103" s="107">
        <f>J210</f>
        <v>0</v>
      </c>
      <c r="L103" s="104"/>
    </row>
    <row r="104" spans="2:12" s="9" customFormat="1" ht="19.899999999999999" customHeight="1">
      <c r="B104" s="104"/>
      <c r="D104" s="105" t="s">
        <v>656</v>
      </c>
      <c r="E104" s="106"/>
      <c r="F104" s="106"/>
      <c r="G104" s="106"/>
      <c r="H104" s="106"/>
      <c r="I104" s="106"/>
      <c r="J104" s="107">
        <f>J217</f>
        <v>0</v>
      </c>
      <c r="L104" s="104"/>
    </row>
    <row r="105" spans="2:12" s="8" customFormat="1" ht="24.95" customHeight="1">
      <c r="B105" s="100"/>
      <c r="D105" s="101" t="s">
        <v>657</v>
      </c>
      <c r="E105" s="102"/>
      <c r="F105" s="102"/>
      <c r="G105" s="102"/>
      <c r="H105" s="102"/>
      <c r="I105" s="102"/>
      <c r="J105" s="103">
        <f>J232</f>
        <v>0</v>
      </c>
      <c r="L105" s="100"/>
    </row>
    <row r="106" spans="2:12" s="1" customFormat="1" ht="21.75" customHeight="1">
      <c r="B106" s="28"/>
      <c r="L106" s="28"/>
    </row>
    <row r="107" spans="2:12" s="1" customFormat="1" ht="6.95" customHeight="1"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28"/>
    </row>
    <row r="111" spans="2:12" s="1" customFormat="1" ht="6.95" customHeight="1"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28"/>
    </row>
    <row r="112" spans="2:12" s="1" customFormat="1" ht="24.95" customHeight="1">
      <c r="B112" s="28"/>
      <c r="C112" s="17" t="s">
        <v>120</v>
      </c>
      <c r="L112" s="28"/>
    </row>
    <row r="113" spans="2:65" s="1" customFormat="1" ht="6.95" customHeight="1">
      <c r="B113" s="28"/>
      <c r="L113" s="28"/>
    </row>
    <row r="114" spans="2:65" s="1" customFormat="1" ht="12" customHeight="1">
      <c r="B114" s="28"/>
      <c r="C114" s="23" t="s">
        <v>16</v>
      </c>
      <c r="L114" s="28"/>
    </row>
    <row r="115" spans="2:65" s="1" customFormat="1" ht="16.5" customHeight="1">
      <c r="B115" s="28"/>
      <c r="E115" s="199" t="str">
        <f>E7</f>
        <v>Zimní stadion Tábor - nová ledová plocha</v>
      </c>
      <c r="F115" s="200"/>
      <c r="G115" s="200"/>
      <c r="H115" s="200"/>
      <c r="L115" s="28"/>
    </row>
    <row r="116" spans="2:65" s="1" customFormat="1" ht="12" customHeight="1">
      <c r="B116" s="28"/>
      <c r="C116" s="23" t="s">
        <v>93</v>
      </c>
      <c r="L116" s="28"/>
    </row>
    <row r="117" spans="2:65" s="1" customFormat="1" ht="16.5" customHeight="1">
      <c r="B117" s="28"/>
      <c r="E117" s="189" t="str">
        <f>E9</f>
        <v>Chla - Technologie chlazení</v>
      </c>
      <c r="F117" s="198"/>
      <c r="G117" s="198"/>
      <c r="H117" s="198"/>
      <c r="L117" s="28"/>
    </row>
    <row r="118" spans="2:65" s="1" customFormat="1" ht="6.95" customHeight="1">
      <c r="B118" s="28"/>
      <c r="L118" s="28"/>
    </row>
    <row r="119" spans="2:65" s="1" customFormat="1" ht="12" customHeight="1">
      <c r="B119" s="28"/>
      <c r="C119" s="23" t="s">
        <v>20</v>
      </c>
      <c r="F119" s="21" t="str">
        <f>F12</f>
        <v xml:space="preserve"> </v>
      </c>
      <c r="I119" s="23" t="s">
        <v>22</v>
      </c>
      <c r="J119" s="48" t="str">
        <f>IF(J12="","",J12)</f>
        <v>12. 2. 2024</v>
      </c>
      <c r="L119" s="28"/>
    </row>
    <row r="120" spans="2:65" s="1" customFormat="1" ht="6.95" customHeight="1">
      <c r="B120" s="28"/>
      <c r="L120" s="28"/>
    </row>
    <row r="121" spans="2:65" s="1" customFormat="1" ht="15.2" customHeight="1">
      <c r="B121" s="28"/>
      <c r="C121" s="23" t="s">
        <v>24</v>
      </c>
      <c r="F121" s="21" t="str">
        <f>E15</f>
        <v xml:space="preserve"> </v>
      </c>
      <c r="I121" s="23" t="s">
        <v>29</v>
      </c>
      <c r="J121" s="26" t="str">
        <f>E21</f>
        <v xml:space="preserve"> </v>
      </c>
      <c r="L121" s="28"/>
    </row>
    <row r="122" spans="2:65" s="1" customFormat="1" ht="15.2" customHeight="1">
      <c r="B122" s="28"/>
      <c r="C122" s="23" t="s">
        <v>27</v>
      </c>
      <c r="F122" s="21" t="str">
        <f>IF(E18="","",E18)</f>
        <v>Vyplň údaj</v>
      </c>
      <c r="I122" s="23" t="s">
        <v>31</v>
      </c>
      <c r="J122" s="26" t="str">
        <f>E24</f>
        <v xml:space="preserve"> </v>
      </c>
      <c r="L122" s="28"/>
    </row>
    <row r="123" spans="2:65" s="1" customFormat="1" ht="10.35" customHeight="1">
      <c r="B123" s="28"/>
      <c r="L123" s="28"/>
    </row>
    <row r="124" spans="2:65" s="10" customFormat="1" ht="29.25" customHeight="1">
      <c r="B124" s="108"/>
      <c r="C124" s="109" t="s">
        <v>121</v>
      </c>
      <c r="D124" s="110" t="s">
        <v>58</v>
      </c>
      <c r="E124" s="110" t="s">
        <v>54</v>
      </c>
      <c r="F124" s="110" t="s">
        <v>55</v>
      </c>
      <c r="G124" s="110" t="s">
        <v>122</v>
      </c>
      <c r="H124" s="110" t="s">
        <v>123</v>
      </c>
      <c r="I124" s="110" t="s">
        <v>124</v>
      </c>
      <c r="J124" s="110" t="s">
        <v>97</v>
      </c>
      <c r="K124" s="111" t="s">
        <v>125</v>
      </c>
      <c r="L124" s="108"/>
      <c r="M124" s="55" t="s">
        <v>1</v>
      </c>
      <c r="N124" s="56" t="s">
        <v>37</v>
      </c>
      <c r="O124" s="56" t="s">
        <v>126</v>
      </c>
      <c r="P124" s="56" t="s">
        <v>127</v>
      </c>
      <c r="Q124" s="56" t="s">
        <v>128</v>
      </c>
      <c r="R124" s="56" t="s">
        <v>129</v>
      </c>
      <c r="S124" s="56" t="s">
        <v>130</v>
      </c>
      <c r="T124" s="57" t="s">
        <v>131</v>
      </c>
    </row>
    <row r="125" spans="2:65" s="1" customFormat="1" ht="22.9" customHeight="1">
      <c r="B125" s="28"/>
      <c r="C125" s="60" t="s">
        <v>132</v>
      </c>
      <c r="J125" s="112">
        <f>BK125</f>
        <v>0</v>
      </c>
      <c r="L125" s="28"/>
      <c r="M125" s="58"/>
      <c r="N125" s="49"/>
      <c r="O125" s="49"/>
      <c r="P125" s="113">
        <f>P126+P150+P232</f>
        <v>0</v>
      </c>
      <c r="Q125" s="49"/>
      <c r="R125" s="113">
        <f>R126+R150+R232</f>
        <v>0</v>
      </c>
      <c r="S125" s="49"/>
      <c r="T125" s="114">
        <f>T126+T150+T232</f>
        <v>0</v>
      </c>
      <c r="AT125" s="13" t="s">
        <v>72</v>
      </c>
      <c r="AU125" s="13" t="s">
        <v>99</v>
      </c>
      <c r="BK125" s="115">
        <f>BK126+BK150+BK232</f>
        <v>0</v>
      </c>
    </row>
    <row r="126" spans="2:65" s="11" customFormat="1" ht="25.9" customHeight="1">
      <c r="B126" s="116"/>
      <c r="D126" s="117" t="s">
        <v>72</v>
      </c>
      <c r="E126" s="118" t="s">
        <v>658</v>
      </c>
      <c r="F126" s="118" t="s">
        <v>659</v>
      </c>
      <c r="I126" s="119"/>
      <c r="J126" s="120">
        <f>BK126</f>
        <v>0</v>
      </c>
      <c r="L126" s="116"/>
      <c r="M126" s="121"/>
      <c r="P126" s="122">
        <f>P127</f>
        <v>0</v>
      </c>
      <c r="R126" s="122">
        <f>R127</f>
        <v>0</v>
      </c>
      <c r="T126" s="123">
        <f>T127</f>
        <v>0</v>
      </c>
      <c r="AR126" s="117" t="s">
        <v>81</v>
      </c>
      <c r="AT126" s="124" t="s">
        <v>72</v>
      </c>
      <c r="AU126" s="124" t="s">
        <v>73</v>
      </c>
      <c r="AY126" s="117" t="s">
        <v>135</v>
      </c>
      <c r="BK126" s="125">
        <f>BK127</f>
        <v>0</v>
      </c>
    </row>
    <row r="127" spans="2:65" s="11" customFormat="1" ht="22.9" customHeight="1">
      <c r="B127" s="116"/>
      <c r="D127" s="117" t="s">
        <v>72</v>
      </c>
      <c r="E127" s="126" t="s">
        <v>660</v>
      </c>
      <c r="F127" s="126" t="s">
        <v>659</v>
      </c>
      <c r="I127" s="119"/>
      <c r="J127" s="127">
        <f>BK127</f>
        <v>0</v>
      </c>
      <c r="L127" s="116"/>
      <c r="M127" s="121"/>
      <c r="P127" s="122">
        <f>SUM(P128:P149)</f>
        <v>0</v>
      </c>
      <c r="R127" s="122">
        <f>SUM(R128:R149)</f>
        <v>0</v>
      </c>
      <c r="T127" s="123">
        <f>SUM(T128:T149)</f>
        <v>0</v>
      </c>
      <c r="AR127" s="117" t="s">
        <v>81</v>
      </c>
      <c r="AT127" s="124" t="s">
        <v>72</v>
      </c>
      <c r="AU127" s="124" t="s">
        <v>81</v>
      </c>
      <c r="AY127" s="117" t="s">
        <v>135</v>
      </c>
      <c r="BK127" s="125">
        <f>SUM(BK128:BK149)</f>
        <v>0</v>
      </c>
    </row>
    <row r="128" spans="2:65" s="1" customFormat="1" ht="24.2" customHeight="1">
      <c r="B128" s="28"/>
      <c r="C128" s="128" t="s">
        <v>81</v>
      </c>
      <c r="D128" s="128" t="s">
        <v>137</v>
      </c>
      <c r="E128" s="129" t="s">
        <v>661</v>
      </c>
      <c r="F128" s="130" t="s">
        <v>662</v>
      </c>
      <c r="G128" s="131" t="s">
        <v>663</v>
      </c>
      <c r="H128" s="132">
        <v>7</v>
      </c>
      <c r="I128" s="133"/>
      <c r="J128" s="134">
        <f>ROUND(I128*H128,2)</f>
        <v>0</v>
      </c>
      <c r="K128" s="130" t="s">
        <v>1</v>
      </c>
      <c r="L128" s="28"/>
      <c r="M128" s="135" t="s">
        <v>1</v>
      </c>
      <c r="N128" s="136" t="s">
        <v>38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142</v>
      </c>
      <c r="AT128" s="139" t="s">
        <v>137</v>
      </c>
      <c r="AU128" s="139" t="s">
        <v>83</v>
      </c>
      <c r="AY128" s="13" t="s">
        <v>135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3" t="s">
        <v>81</v>
      </c>
      <c r="BK128" s="140">
        <f>ROUND(I128*H128,2)</f>
        <v>0</v>
      </c>
      <c r="BL128" s="13" t="s">
        <v>142</v>
      </c>
      <c r="BM128" s="139" t="s">
        <v>83</v>
      </c>
    </row>
    <row r="129" spans="2:65" s="1" customFormat="1" ht="19.5">
      <c r="B129" s="28"/>
      <c r="D129" s="141" t="s">
        <v>144</v>
      </c>
      <c r="F129" s="142" t="s">
        <v>664</v>
      </c>
      <c r="I129" s="143"/>
      <c r="L129" s="28"/>
      <c r="M129" s="144"/>
      <c r="T129" s="52"/>
      <c r="AT129" s="13" t="s">
        <v>144</v>
      </c>
      <c r="AU129" s="13" t="s">
        <v>83</v>
      </c>
    </row>
    <row r="130" spans="2:65" s="1" customFormat="1" ht="24.2" customHeight="1">
      <c r="B130" s="28"/>
      <c r="C130" s="128" t="s">
        <v>83</v>
      </c>
      <c r="D130" s="128" t="s">
        <v>137</v>
      </c>
      <c r="E130" s="129" t="s">
        <v>665</v>
      </c>
      <c r="F130" s="130" t="s">
        <v>666</v>
      </c>
      <c r="G130" s="131" t="s">
        <v>663</v>
      </c>
      <c r="H130" s="132">
        <v>1</v>
      </c>
      <c r="I130" s="133"/>
      <c r="J130" s="134">
        <f>ROUND(I130*H130,2)</f>
        <v>0</v>
      </c>
      <c r="K130" s="130" t="s">
        <v>1</v>
      </c>
      <c r="L130" s="28"/>
      <c r="M130" s="135" t="s">
        <v>1</v>
      </c>
      <c r="N130" s="136" t="s">
        <v>38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142</v>
      </c>
      <c r="AT130" s="139" t="s">
        <v>137</v>
      </c>
      <c r="AU130" s="139" t="s">
        <v>83</v>
      </c>
      <c r="AY130" s="13" t="s">
        <v>135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3" t="s">
        <v>81</v>
      </c>
      <c r="BK130" s="140">
        <f>ROUND(I130*H130,2)</f>
        <v>0</v>
      </c>
      <c r="BL130" s="13" t="s">
        <v>142</v>
      </c>
      <c r="BM130" s="139" t="s">
        <v>142</v>
      </c>
    </row>
    <row r="131" spans="2:65" s="1" customFormat="1" ht="19.5">
      <c r="B131" s="28"/>
      <c r="D131" s="141" t="s">
        <v>144</v>
      </c>
      <c r="F131" s="142" t="s">
        <v>666</v>
      </c>
      <c r="I131" s="143"/>
      <c r="L131" s="28"/>
      <c r="M131" s="144"/>
      <c r="T131" s="52"/>
      <c r="AT131" s="13" t="s">
        <v>144</v>
      </c>
      <c r="AU131" s="13" t="s">
        <v>83</v>
      </c>
    </row>
    <row r="132" spans="2:65" s="1" customFormat="1" ht="24.2" customHeight="1">
      <c r="B132" s="28"/>
      <c r="C132" s="128" t="s">
        <v>152</v>
      </c>
      <c r="D132" s="128" t="s">
        <v>137</v>
      </c>
      <c r="E132" s="129" t="s">
        <v>667</v>
      </c>
      <c r="F132" s="130" t="s">
        <v>668</v>
      </c>
      <c r="G132" s="131" t="s">
        <v>663</v>
      </c>
      <c r="H132" s="132">
        <v>1</v>
      </c>
      <c r="I132" s="133"/>
      <c r="J132" s="134">
        <f>ROUND(I132*H132,2)</f>
        <v>0</v>
      </c>
      <c r="K132" s="130" t="s">
        <v>1</v>
      </c>
      <c r="L132" s="28"/>
      <c r="M132" s="135" t="s">
        <v>1</v>
      </c>
      <c r="N132" s="136" t="s">
        <v>38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142</v>
      </c>
      <c r="AT132" s="139" t="s">
        <v>137</v>
      </c>
      <c r="AU132" s="139" t="s">
        <v>83</v>
      </c>
      <c r="AY132" s="13" t="s">
        <v>135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3" t="s">
        <v>81</v>
      </c>
      <c r="BK132" s="140">
        <f>ROUND(I132*H132,2)</f>
        <v>0</v>
      </c>
      <c r="BL132" s="13" t="s">
        <v>142</v>
      </c>
      <c r="BM132" s="139" t="s">
        <v>168</v>
      </c>
    </row>
    <row r="133" spans="2:65" s="1" customFormat="1" ht="19.5">
      <c r="B133" s="28"/>
      <c r="D133" s="141" t="s">
        <v>144</v>
      </c>
      <c r="F133" s="142" t="s">
        <v>668</v>
      </c>
      <c r="I133" s="143"/>
      <c r="L133" s="28"/>
      <c r="M133" s="144"/>
      <c r="T133" s="52"/>
      <c r="AT133" s="13" t="s">
        <v>144</v>
      </c>
      <c r="AU133" s="13" t="s">
        <v>83</v>
      </c>
    </row>
    <row r="134" spans="2:65" s="1" customFormat="1" ht="24.2" customHeight="1">
      <c r="B134" s="28"/>
      <c r="C134" s="128" t="s">
        <v>142</v>
      </c>
      <c r="D134" s="128" t="s">
        <v>137</v>
      </c>
      <c r="E134" s="129" t="s">
        <v>669</v>
      </c>
      <c r="F134" s="130" t="s">
        <v>670</v>
      </c>
      <c r="G134" s="131" t="s">
        <v>663</v>
      </c>
      <c r="H134" s="132">
        <v>7</v>
      </c>
      <c r="I134" s="133"/>
      <c r="J134" s="134">
        <f>ROUND(I134*H134,2)</f>
        <v>0</v>
      </c>
      <c r="K134" s="130" t="s">
        <v>1</v>
      </c>
      <c r="L134" s="28"/>
      <c r="M134" s="135" t="s">
        <v>1</v>
      </c>
      <c r="N134" s="136" t="s">
        <v>38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142</v>
      </c>
      <c r="AT134" s="139" t="s">
        <v>137</v>
      </c>
      <c r="AU134" s="139" t="s">
        <v>83</v>
      </c>
      <c r="AY134" s="13" t="s">
        <v>135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3" t="s">
        <v>81</v>
      </c>
      <c r="BK134" s="140">
        <f>ROUND(I134*H134,2)</f>
        <v>0</v>
      </c>
      <c r="BL134" s="13" t="s">
        <v>142</v>
      </c>
      <c r="BM134" s="139" t="s">
        <v>178</v>
      </c>
    </row>
    <row r="135" spans="2:65" s="1" customFormat="1" ht="19.5">
      <c r="B135" s="28"/>
      <c r="D135" s="141" t="s">
        <v>144</v>
      </c>
      <c r="F135" s="142" t="s">
        <v>670</v>
      </c>
      <c r="I135" s="143"/>
      <c r="L135" s="28"/>
      <c r="M135" s="144"/>
      <c r="T135" s="52"/>
      <c r="AT135" s="13" t="s">
        <v>144</v>
      </c>
      <c r="AU135" s="13" t="s">
        <v>83</v>
      </c>
    </row>
    <row r="136" spans="2:65" s="1" customFormat="1" ht="33" customHeight="1">
      <c r="B136" s="28"/>
      <c r="C136" s="128" t="s">
        <v>163</v>
      </c>
      <c r="D136" s="128" t="s">
        <v>137</v>
      </c>
      <c r="E136" s="129" t="s">
        <v>671</v>
      </c>
      <c r="F136" s="130" t="s">
        <v>672</v>
      </c>
      <c r="G136" s="131" t="s">
        <v>663</v>
      </c>
      <c r="H136" s="132">
        <v>7</v>
      </c>
      <c r="I136" s="133"/>
      <c r="J136" s="134">
        <f>ROUND(I136*H136,2)</f>
        <v>0</v>
      </c>
      <c r="K136" s="130" t="s">
        <v>1</v>
      </c>
      <c r="L136" s="28"/>
      <c r="M136" s="135" t="s">
        <v>1</v>
      </c>
      <c r="N136" s="136" t="s">
        <v>38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142</v>
      </c>
      <c r="AT136" s="139" t="s">
        <v>137</v>
      </c>
      <c r="AU136" s="139" t="s">
        <v>83</v>
      </c>
      <c r="AY136" s="13" t="s">
        <v>135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3" t="s">
        <v>81</v>
      </c>
      <c r="BK136" s="140">
        <f>ROUND(I136*H136,2)</f>
        <v>0</v>
      </c>
      <c r="BL136" s="13" t="s">
        <v>142</v>
      </c>
      <c r="BM136" s="139" t="s">
        <v>190</v>
      </c>
    </row>
    <row r="137" spans="2:65" s="1" customFormat="1" ht="19.5">
      <c r="B137" s="28"/>
      <c r="D137" s="141" t="s">
        <v>144</v>
      </c>
      <c r="F137" s="142" t="s">
        <v>672</v>
      </c>
      <c r="I137" s="143"/>
      <c r="L137" s="28"/>
      <c r="M137" s="144"/>
      <c r="T137" s="52"/>
      <c r="AT137" s="13" t="s">
        <v>144</v>
      </c>
      <c r="AU137" s="13" t="s">
        <v>83</v>
      </c>
    </row>
    <row r="138" spans="2:65" s="1" customFormat="1" ht="24.2" customHeight="1">
      <c r="B138" s="28"/>
      <c r="C138" s="128" t="s">
        <v>168</v>
      </c>
      <c r="D138" s="128" t="s">
        <v>137</v>
      </c>
      <c r="E138" s="129" t="s">
        <v>673</v>
      </c>
      <c r="F138" s="130" t="s">
        <v>674</v>
      </c>
      <c r="G138" s="131" t="s">
        <v>663</v>
      </c>
      <c r="H138" s="132">
        <v>7</v>
      </c>
      <c r="I138" s="133"/>
      <c r="J138" s="134">
        <f>ROUND(I138*H138,2)</f>
        <v>0</v>
      </c>
      <c r="K138" s="130" t="s">
        <v>1</v>
      </c>
      <c r="L138" s="28"/>
      <c r="M138" s="135" t="s">
        <v>1</v>
      </c>
      <c r="N138" s="136" t="s">
        <v>38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142</v>
      </c>
      <c r="AT138" s="139" t="s">
        <v>137</v>
      </c>
      <c r="AU138" s="139" t="s">
        <v>83</v>
      </c>
      <c r="AY138" s="13" t="s">
        <v>135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3" t="s">
        <v>81</v>
      </c>
      <c r="BK138" s="140">
        <f>ROUND(I138*H138,2)</f>
        <v>0</v>
      </c>
      <c r="BL138" s="13" t="s">
        <v>142</v>
      </c>
      <c r="BM138" s="139" t="s">
        <v>8</v>
      </c>
    </row>
    <row r="139" spans="2:65" s="1" customFormat="1" ht="19.5">
      <c r="B139" s="28"/>
      <c r="D139" s="141" t="s">
        <v>144</v>
      </c>
      <c r="F139" s="142" t="s">
        <v>675</v>
      </c>
      <c r="I139" s="143"/>
      <c r="L139" s="28"/>
      <c r="M139" s="144"/>
      <c r="T139" s="52"/>
      <c r="AT139" s="13" t="s">
        <v>144</v>
      </c>
      <c r="AU139" s="13" t="s">
        <v>83</v>
      </c>
    </row>
    <row r="140" spans="2:65" s="1" customFormat="1" ht="24.2" customHeight="1">
      <c r="B140" s="28"/>
      <c r="C140" s="128" t="s">
        <v>173</v>
      </c>
      <c r="D140" s="128" t="s">
        <v>137</v>
      </c>
      <c r="E140" s="129" t="s">
        <v>676</v>
      </c>
      <c r="F140" s="130" t="s">
        <v>677</v>
      </c>
      <c r="G140" s="131" t="s">
        <v>663</v>
      </c>
      <c r="H140" s="132">
        <v>1</v>
      </c>
      <c r="I140" s="133"/>
      <c r="J140" s="134">
        <f>ROUND(I140*H140,2)</f>
        <v>0</v>
      </c>
      <c r="K140" s="130" t="s">
        <v>1</v>
      </c>
      <c r="L140" s="28"/>
      <c r="M140" s="135" t="s">
        <v>1</v>
      </c>
      <c r="N140" s="136" t="s">
        <v>38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142</v>
      </c>
      <c r="AT140" s="139" t="s">
        <v>137</v>
      </c>
      <c r="AU140" s="139" t="s">
        <v>83</v>
      </c>
      <c r="AY140" s="13" t="s">
        <v>135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3" t="s">
        <v>81</v>
      </c>
      <c r="BK140" s="140">
        <f>ROUND(I140*H140,2)</f>
        <v>0</v>
      </c>
      <c r="BL140" s="13" t="s">
        <v>142</v>
      </c>
      <c r="BM140" s="139" t="s">
        <v>212</v>
      </c>
    </row>
    <row r="141" spans="2:65" s="1" customFormat="1" ht="19.5">
      <c r="B141" s="28"/>
      <c r="D141" s="141" t="s">
        <v>144</v>
      </c>
      <c r="F141" s="142" t="s">
        <v>678</v>
      </c>
      <c r="I141" s="143"/>
      <c r="L141" s="28"/>
      <c r="M141" s="144"/>
      <c r="T141" s="52"/>
      <c r="AT141" s="13" t="s">
        <v>144</v>
      </c>
      <c r="AU141" s="13" t="s">
        <v>83</v>
      </c>
    </row>
    <row r="142" spans="2:65" s="1" customFormat="1" ht="33" customHeight="1">
      <c r="B142" s="28"/>
      <c r="C142" s="128" t="s">
        <v>178</v>
      </c>
      <c r="D142" s="128" t="s">
        <v>137</v>
      </c>
      <c r="E142" s="129" t="s">
        <v>679</v>
      </c>
      <c r="F142" s="130" t="s">
        <v>680</v>
      </c>
      <c r="G142" s="131" t="s">
        <v>663</v>
      </c>
      <c r="H142" s="132">
        <v>1</v>
      </c>
      <c r="I142" s="133"/>
      <c r="J142" s="134">
        <f>ROUND(I142*H142,2)</f>
        <v>0</v>
      </c>
      <c r="K142" s="130" t="s">
        <v>1</v>
      </c>
      <c r="L142" s="28"/>
      <c r="M142" s="135" t="s">
        <v>1</v>
      </c>
      <c r="N142" s="136" t="s">
        <v>38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142</v>
      </c>
      <c r="AT142" s="139" t="s">
        <v>137</v>
      </c>
      <c r="AU142" s="139" t="s">
        <v>83</v>
      </c>
      <c r="AY142" s="13" t="s">
        <v>135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3" t="s">
        <v>81</v>
      </c>
      <c r="BK142" s="140">
        <f>ROUND(I142*H142,2)</f>
        <v>0</v>
      </c>
      <c r="BL142" s="13" t="s">
        <v>142</v>
      </c>
      <c r="BM142" s="139" t="s">
        <v>223</v>
      </c>
    </row>
    <row r="143" spans="2:65" s="1" customFormat="1" ht="19.5">
      <c r="B143" s="28"/>
      <c r="D143" s="141" t="s">
        <v>144</v>
      </c>
      <c r="F143" s="142" t="s">
        <v>680</v>
      </c>
      <c r="I143" s="143"/>
      <c r="L143" s="28"/>
      <c r="M143" s="144"/>
      <c r="T143" s="52"/>
      <c r="AT143" s="13" t="s">
        <v>144</v>
      </c>
      <c r="AU143" s="13" t="s">
        <v>83</v>
      </c>
    </row>
    <row r="144" spans="2:65" s="1" customFormat="1" ht="24.2" customHeight="1">
      <c r="B144" s="28"/>
      <c r="C144" s="128" t="s">
        <v>184</v>
      </c>
      <c r="D144" s="128" t="s">
        <v>137</v>
      </c>
      <c r="E144" s="129" t="s">
        <v>681</v>
      </c>
      <c r="F144" s="130" t="s">
        <v>682</v>
      </c>
      <c r="G144" s="131" t="s">
        <v>663</v>
      </c>
      <c r="H144" s="132">
        <v>1</v>
      </c>
      <c r="I144" s="133"/>
      <c r="J144" s="134">
        <f>ROUND(I144*H144,2)</f>
        <v>0</v>
      </c>
      <c r="K144" s="130" t="s">
        <v>1</v>
      </c>
      <c r="L144" s="28"/>
      <c r="M144" s="135" t="s">
        <v>1</v>
      </c>
      <c r="N144" s="136" t="s">
        <v>38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142</v>
      </c>
      <c r="AT144" s="139" t="s">
        <v>137</v>
      </c>
      <c r="AU144" s="139" t="s">
        <v>83</v>
      </c>
      <c r="AY144" s="13" t="s">
        <v>135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3" t="s">
        <v>81</v>
      </c>
      <c r="BK144" s="140">
        <f>ROUND(I144*H144,2)</f>
        <v>0</v>
      </c>
      <c r="BL144" s="13" t="s">
        <v>142</v>
      </c>
      <c r="BM144" s="139" t="s">
        <v>232</v>
      </c>
    </row>
    <row r="145" spans="2:65" s="1" customFormat="1" ht="19.5">
      <c r="B145" s="28"/>
      <c r="D145" s="141" t="s">
        <v>144</v>
      </c>
      <c r="F145" s="142" t="s">
        <v>682</v>
      </c>
      <c r="I145" s="143"/>
      <c r="L145" s="28"/>
      <c r="M145" s="144"/>
      <c r="T145" s="52"/>
      <c r="AT145" s="13" t="s">
        <v>144</v>
      </c>
      <c r="AU145" s="13" t="s">
        <v>83</v>
      </c>
    </row>
    <row r="146" spans="2:65" s="1" customFormat="1" ht="37.9" customHeight="1">
      <c r="B146" s="28"/>
      <c r="C146" s="128" t="s">
        <v>190</v>
      </c>
      <c r="D146" s="128" t="s">
        <v>137</v>
      </c>
      <c r="E146" s="129" t="s">
        <v>683</v>
      </c>
      <c r="F146" s="130" t="s">
        <v>684</v>
      </c>
      <c r="G146" s="131" t="s">
        <v>663</v>
      </c>
      <c r="H146" s="132">
        <v>1</v>
      </c>
      <c r="I146" s="133"/>
      <c r="J146" s="134">
        <f>ROUND(I146*H146,2)</f>
        <v>0</v>
      </c>
      <c r="K146" s="130" t="s">
        <v>1</v>
      </c>
      <c r="L146" s="28"/>
      <c r="M146" s="135" t="s">
        <v>1</v>
      </c>
      <c r="N146" s="136" t="s">
        <v>38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142</v>
      </c>
      <c r="AT146" s="139" t="s">
        <v>137</v>
      </c>
      <c r="AU146" s="139" t="s">
        <v>83</v>
      </c>
      <c r="AY146" s="13" t="s">
        <v>135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3" t="s">
        <v>81</v>
      </c>
      <c r="BK146" s="140">
        <f>ROUND(I146*H146,2)</f>
        <v>0</v>
      </c>
      <c r="BL146" s="13" t="s">
        <v>142</v>
      </c>
      <c r="BM146" s="139" t="s">
        <v>243</v>
      </c>
    </row>
    <row r="147" spans="2:65" s="1" customFormat="1" ht="29.25">
      <c r="B147" s="28"/>
      <c r="D147" s="141" t="s">
        <v>144</v>
      </c>
      <c r="F147" s="142" t="s">
        <v>685</v>
      </c>
      <c r="I147" s="143"/>
      <c r="L147" s="28"/>
      <c r="M147" s="144"/>
      <c r="T147" s="52"/>
      <c r="AT147" s="13" t="s">
        <v>144</v>
      </c>
      <c r="AU147" s="13" t="s">
        <v>83</v>
      </c>
    </row>
    <row r="148" spans="2:65" s="1" customFormat="1" ht="16.5" customHeight="1">
      <c r="B148" s="28"/>
      <c r="C148" s="128" t="s">
        <v>196</v>
      </c>
      <c r="D148" s="128" t="s">
        <v>137</v>
      </c>
      <c r="E148" s="129" t="s">
        <v>686</v>
      </c>
      <c r="F148" s="130" t="s">
        <v>687</v>
      </c>
      <c r="G148" s="131" t="s">
        <v>688</v>
      </c>
      <c r="H148" s="132">
        <v>4</v>
      </c>
      <c r="I148" s="133"/>
      <c r="J148" s="134">
        <f>ROUND(I148*H148,2)</f>
        <v>0</v>
      </c>
      <c r="K148" s="130" t="s">
        <v>1</v>
      </c>
      <c r="L148" s="28"/>
      <c r="M148" s="135" t="s">
        <v>1</v>
      </c>
      <c r="N148" s="136" t="s">
        <v>38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142</v>
      </c>
      <c r="AT148" s="139" t="s">
        <v>137</v>
      </c>
      <c r="AU148" s="139" t="s">
        <v>83</v>
      </c>
      <c r="AY148" s="13" t="s">
        <v>135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3" t="s">
        <v>81</v>
      </c>
      <c r="BK148" s="140">
        <f>ROUND(I148*H148,2)</f>
        <v>0</v>
      </c>
      <c r="BL148" s="13" t="s">
        <v>142</v>
      </c>
      <c r="BM148" s="139" t="s">
        <v>252</v>
      </c>
    </row>
    <row r="149" spans="2:65" s="1" customFormat="1">
      <c r="B149" s="28"/>
      <c r="D149" s="141" t="s">
        <v>144</v>
      </c>
      <c r="F149" s="142" t="s">
        <v>687</v>
      </c>
      <c r="I149" s="143"/>
      <c r="L149" s="28"/>
      <c r="M149" s="144"/>
      <c r="T149" s="52"/>
      <c r="AT149" s="13" t="s">
        <v>144</v>
      </c>
      <c r="AU149" s="13" t="s">
        <v>83</v>
      </c>
    </row>
    <row r="150" spans="2:65" s="11" customFormat="1" ht="25.9" customHeight="1">
      <c r="B150" s="116"/>
      <c r="D150" s="117" t="s">
        <v>72</v>
      </c>
      <c r="E150" s="118" t="s">
        <v>689</v>
      </c>
      <c r="F150" s="118" t="s">
        <v>690</v>
      </c>
      <c r="I150" s="119"/>
      <c r="J150" s="120">
        <f>BK150</f>
        <v>0</v>
      </c>
      <c r="L150" s="116"/>
      <c r="M150" s="121"/>
      <c r="P150" s="122">
        <f>P151+P194+P201+P210+P217</f>
        <v>0</v>
      </c>
      <c r="R150" s="122">
        <f>R151+R194+R201+R210+R217</f>
        <v>0</v>
      </c>
      <c r="T150" s="123">
        <f>T151+T194+T201+T210+T217</f>
        <v>0</v>
      </c>
      <c r="AR150" s="117" t="s">
        <v>81</v>
      </c>
      <c r="AT150" s="124" t="s">
        <v>72</v>
      </c>
      <c r="AU150" s="124" t="s">
        <v>73</v>
      </c>
      <c r="AY150" s="117" t="s">
        <v>135</v>
      </c>
      <c r="BK150" s="125">
        <f>BK151+BK194+BK201+BK210+BK217</f>
        <v>0</v>
      </c>
    </row>
    <row r="151" spans="2:65" s="11" customFormat="1" ht="22.9" customHeight="1">
      <c r="B151" s="116"/>
      <c r="D151" s="117" t="s">
        <v>72</v>
      </c>
      <c r="E151" s="126" t="s">
        <v>691</v>
      </c>
      <c r="F151" s="126" t="s">
        <v>692</v>
      </c>
      <c r="I151" s="119"/>
      <c r="J151" s="127">
        <f>BK151</f>
        <v>0</v>
      </c>
      <c r="L151" s="116"/>
      <c r="M151" s="121"/>
      <c r="P151" s="122">
        <f>SUM(P152:P193)</f>
        <v>0</v>
      </c>
      <c r="R151" s="122">
        <f>SUM(R152:R193)</f>
        <v>0</v>
      </c>
      <c r="T151" s="123">
        <f>SUM(T152:T193)</f>
        <v>0</v>
      </c>
      <c r="AR151" s="117" t="s">
        <v>81</v>
      </c>
      <c r="AT151" s="124" t="s">
        <v>72</v>
      </c>
      <c r="AU151" s="124" t="s">
        <v>81</v>
      </c>
      <c r="AY151" s="117" t="s">
        <v>135</v>
      </c>
      <c r="BK151" s="125">
        <f>SUM(BK152:BK193)</f>
        <v>0</v>
      </c>
    </row>
    <row r="152" spans="2:65" s="1" customFormat="1" ht="24.2" customHeight="1">
      <c r="B152" s="28"/>
      <c r="C152" s="128" t="s">
        <v>8</v>
      </c>
      <c r="D152" s="128" t="s">
        <v>137</v>
      </c>
      <c r="E152" s="129" t="s">
        <v>693</v>
      </c>
      <c r="F152" s="130" t="s">
        <v>694</v>
      </c>
      <c r="G152" s="131" t="s">
        <v>215</v>
      </c>
      <c r="H152" s="132">
        <v>54</v>
      </c>
      <c r="I152" s="133"/>
      <c r="J152" s="134">
        <f>ROUND(I152*H152,2)</f>
        <v>0</v>
      </c>
      <c r="K152" s="130" t="s">
        <v>1</v>
      </c>
      <c r="L152" s="28"/>
      <c r="M152" s="135" t="s">
        <v>1</v>
      </c>
      <c r="N152" s="136" t="s">
        <v>38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142</v>
      </c>
      <c r="AT152" s="139" t="s">
        <v>137</v>
      </c>
      <c r="AU152" s="139" t="s">
        <v>83</v>
      </c>
      <c r="AY152" s="13" t="s">
        <v>135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3" t="s">
        <v>81</v>
      </c>
      <c r="BK152" s="140">
        <f>ROUND(I152*H152,2)</f>
        <v>0</v>
      </c>
      <c r="BL152" s="13" t="s">
        <v>142</v>
      </c>
      <c r="BM152" s="139" t="s">
        <v>263</v>
      </c>
    </row>
    <row r="153" spans="2:65" s="1" customFormat="1" ht="19.5">
      <c r="B153" s="28"/>
      <c r="D153" s="141" t="s">
        <v>144</v>
      </c>
      <c r="F153" s="142" t="s">
        <v>694</v>
      </c>
      <c r="I153" s="143"/>
      <c r="L153" s="28"/>
      <c r="M153" s="144"/>
      <c r="T153" s="52"/>
      <c r="AT153" s="13" t="s">
        <v>144</v>
      </c>
      <c r="AU153" s="13" t="s">
        <v>83</v>
      </c>
    </row>
    <row r="154" spans="2:65" s="1" customFormat="1" ht="24.2" customHeight="1">
      <c r="B154" s="28"/>
      <c r="C154" s="128" t="s">
        <v>207</v>
      </c>
      <c r="D154" s="128" t="s">
        <v>137</v>
      </c>
      <c r="E154" s="129" t="s">
        <v>695</v>
      </c>
      <c r="F154" s="130" t="s">
        <v>696</v>
      </c>
      <c r="G154" s="131" t="s">
        <v>215</v>
      </c>
      <c r="H154" s="132">
        <v>84</v>
      </c>
      <c r="I154" s="133"/>
      <c r="J154" s="134">
        <f>ROUND(I154*H154,2)</f>
        <v>0</v>
      </c>
      <c r="K154" s="130" t="s">
        <v>1</v>
      </c>
      <c r="L154" s="28"/>
      <c r="M154" s="135" t="s">
        <v>1</v>
      </c>
      <c r="N154" s="136" t="s">
        <v>38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142</v>
      </c>
      <c r="AT154" s="139" t="s">
        <v>137</v>
      </c>
      <c r="AU154" s="139" t="s">
        <v>83</v>
      </c>
      <c r="AY154" s="13" t="s">
        <v>135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3" t="s">
        <v>81</v>
      </c>
      <c r="BK154" s="140">
        <f>ROUND(I154*H154,2)</f>
        <v>0</v>
      </c>
      <c r="BL154" s="13" t="s">
        <v>142</v>
      </c>
      <c r="BM154" s="139" t="s">
        <v>272</v>
      </c>
    </row>
    <row r="155" spans="2:65" s="1" customFormat="1" ht="19.5">
      <c r="B155" s="28"/>
      <c r="D155" s="141" t="s">
        <v>144</v>
      </c>
      <c r="F155" s="142" t="s">
        <v>696</v>
      </c>
      <c r="I155" s="143"/>
      <c r="L155" s="28"/>
      <c r="M155" s="144"/>
      <c r="T155" s="52"/>
      <c r="AT155" s="13" t="s">
        <v>144</v>
      </c>
      <c r="AU155" s="13" t="s">
        <v>83</v>
      </c>
    </row>
    <row r="156" spans="2:65" s="1" customFormat="1" ht="24.2" customHeight="1">
      <c r="B156" s="28"/>
      <c r="C156" s="128" t="s">
        <v>212</v>
      </c>
      <c r="D156" s="128" t="s">
        <v>137</v>
      </c>
      <c r="E156" s="129" t="s">
        <v>697</v>
      </c>
      <c r="F156" s="130" t="s">
        <v>698</v>
      </c>
      <c r="G156" s="131" t="s">
        <v>215</v>
      </c>
      <c r="H156" s="132">
        <v>23200</v>
      </c>
      <c r="I156" s="133"/>
      <c r="J156" s="134">
        <f>ROUND(I156*H156,2)</f>
        <v>0</v>
      </c>
      <c r="K156" s="130" t="s">
        <v>1</v>
      </c>
      <c r="L156" s="28"/>
      <c r="M156" s="135" t="s">
        <v>1</v>
      </c>
      <c r="N156" s="136" t="s">
        <v>38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142</v>
      </c>
      <c r="AT156" s="139" t="s">
        <v>137</v>
      </c>
      <c r="AU156" s="139" t="s">
        <v>83</v>
      </c>
      <c r="AY156" s="13" t="s">
        <v>135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3" t="s">
        <v>81</v>
      </c>
      <c r="BK156" s="140">
        <f>ROUND(I156*H156,2)</f>
        <v>0</v>
      </c>
      <c r="BL156" s="13" t="s">
        <v>142</v>
      </c>
      <c r="BM156" s="139" t="s">
        <v>280</v>
      </c>
    </row>
    <row r="157" spans="2:65" s="1" customFormat="1" ht="19.5">
      <c r="B157" s="28"/>
      <c r="D157" s="141" t="s">
        <v>144</v>
      </c>
      <c r="F157" s="142" t="s">
        <v>698</v>
      </c>
      <c r="I157" s="143"/>
      <c r="L157" s="28"/>
      <c r="M157" s="144"/>
      <c r="T157" s="52"/>
      <c r="AT157" s="13" t="s">
        <v>144</v>
      </c>
      <c r="AU157" s="13" t="s">
        <v>83</v>
      </c>
    </row>
    <row r="158" spans="2:65" s="1" customFormat="1" ht="24.2" customHeight="1">
      <c r="B158" s="28"/>
      <c r="C158" s="128" t="s">
        <v>218</v>
      </c>
      <c r="D158" s="128" t="s">
        <v>137</v>
      </c>
      <c r="E158" s="129" t="s">
        <v>699</v>
      </c>
      <c r="F158" s="130" t="s">
        <v>700</v>
      </c>
      <c r="G158" s="131" t="s">
        <v>215</v>
      </c>
      <c r="H158" s="132">
        <v>6</v>
      </c>
      <c r="I158" s="133"/>
      <c r="J158" s="134">
        <f>ROUND(I158*H158,2)</f>
        <v>0</v>
      </c>
      <c r="K158" s="130" t="s">
        <v>1</v>
      </c>
      <c r="L158" s="28"/>
      <c r="M158" s="135" t="s">
        <v>1</v>
      </c>
      <c r="N158" s="136" t="s">
        <v>38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142</v>
      </c>
      <c r="AT158" s="139" t="s">
        <v>137</v>
      </c>
      <c r="AU158" s="139" t="s">
        <v>83</v>
      </c>
      <c r="AY158" s="13" t="s">
        <v>135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3" t="s">
        <v>81</v>
      </c>
      <c r="BK158" s="140">
        <f>ROUND(I158*H158,2)</f>
        <v>0</v>
      </c>
      <c r="BL158" s="13" t="s">
        <v>142</v>
      </c>
      <c r="BM158" s="139" t="s">
        <v>288</v>
      </c>
    </row>
    <row r="159" spans="2:65" s="1" customFormat="1" ht="19.5">
      <c r="B159" s="28"/>
      <c r="D159" s="141" t="s">
        <v>144</v>
      </c>
      <c r="F159" s="142" t="s">
        <v>700</v>
      </c>
      <c r="I159" s="143"/>
      <c r="L159" s="28"/>
      <c r="M159" s="144"/>
      <c r="T159" s="52"/>
      <c r="AT159" s="13" t="s">
        <v>144</v>
      </c>
      <c r="AU159" s="13" t="s">
        <v>83</v>
      </c>
    </row>
    <row r="160" spans="2:65" s="1" customFormat="1" ht="24.2" customHeight="1">
      <c r="B160" s="28"/>
      <c r="C160" s="128" t="s">
        <v>223</v>
      </c>
      <c r="D160" s="128" t="s">
        <v>137</v>
      </c>
      <c r="E160" s="129" t="s">
        <v>701</v>
      </c>
      <c r="F160" s="130" t="s">
        <v>702</v>
      </c>
      <c r="G160" s="131" t="s">
        <v>215</v>
      </c>
      <c r="H160" s="132">
        <v>246</v>
      </c>
      <c r="I160" s="133"/>
      <c r="J160" s="134">
        <f>ROUND(I160*H160,2)</f>
        <v>0</v>
      </c>
      <c r="K160" s="130" t="s">
        <v>1</v>
      </c>
      <c r="L160" s="28"/>
      <c r="M160" s="135" t="s">
        <v>1</v>
      </c>
      <c r="N160" s="136" t="s">
        <v>38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AR160" s="139" t="s">
        <v>142</v>
      </c>
      <c r="AT160" s="139" t="s">
        <v>137</v>
      </c>
      <c r="AU160" s="139" t="s">
        <v>83</v>
      </c>
      <c r="AY160" s="13" t="s">
        <v>135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3" t="s">
        <v>81</v>
      </c>
      <c r="BK160" s="140">
        <f>ROUND(I160*H160,2)</f>
        <v>0</v>
      </c>
      <c r="BL160" s="13" t="s">
        <v>142</v>
      </c>
      <c r="BM160" s="139" t="s">
        <v>296</v>
      </c>
    </row>
    <row r="161" spans="2:65" s="1" customFormat="1" ht="19.5">
      <c r="B161" s="28"/>
      <c r="D161" s="141" t="s">
        <v>144</v>
      </c>
      <c r="F161" s="142" t="s">
        <v>703</v>
      </c>
      <c r="I161" s="143"/>
      <c r="L161" s="28"/>
      <c r="M161" s="144"/>
      <c r="T161" s="52"/>
      <c r="AT161" s="13" t="s">
        <v>144</v>
      </c>
      <c r="AU161" s="13" t="s">
        <v>83</v>
      </c>
    </row>
    <row r="162" spans="2:65" s="1" customFormat="1" ht="33" customHeight="1">
      <c r="B162" s="28"/>
      <c r="C162" s="128" t="s">
        <v>228</v>
      </c>
      <c r="D162" s="128" t="s">
        <v>137</v>
      </c>
      <c r="E162" s="129" t="s">
        <v>704</v>
      </c>
      <c r="F162" s="130" t="s">
        <v>705</v>
      </c>
      <c r="G162" s="131" t="s">
        <v>663</v>
      </c>
      <c r="H162" s="132">
        <v>6</v>
      </c>
      <c r="I162" s="133"/>
      <c r="J162" s="134">
        <f>ROUND(I162*H162,2)</f>
        <v>0</v>
      </c>
      <c r="K162" s="130" t="s">
        <v>1</v>
      </c>
      <c r="L162" s="28"/>
      <c r="M162" s="135" t="s">
        <v>1</v>
      </c>
      <c r="N162" s="136" t="s">
        <v>38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142</v>
      </c>
      <c r="AT162" s="139" t="s">
        <v>137</v>
      </c>
      <c r="AU162" s="139" t="s">
        <v>83</v>
      </c>
      <c r="AY162" s="13" t="s">
        <v>135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3" t="s">
        <v>81</v>
      </c>
      <c r="BK162" s="140">
        <f>ROUND(I162*H162,2)</f>
        <v>0</v>
      </c>
      <c r="BL162" s="13" t="s">
        <v>142</v>
      </c>
      <c r="BM162" s="139" t="s">
        <v>306</v>
      </c>
    </row>
    <row r="163" spans="2:65" s="1" customFormat="1" ht="19.5">
      <c r="B163" s="28"/>
      <c r="D163" s="141" t="s">
        <v>144</v>
      </c>
      <c r="F163" s="142" t="s">
        <v>705</v>
      </c>
      <c r="I163" s="143"/>
      <c r="L163" s="28"/>
      <c r="M163" s="144"/>
      <c r="T163" s="52"/>
      <c r="AT163" s="13" t="s">
        <v>144</v>
      </c>
      <c r="AU163" s="13" t="s">
        <v>83</v>
      </c>
    </row>
    <row r="164" spans="2:65" s="1" customFormat="1" ht="29.25">
      <c r="B164" s="28"/>
      <c r="D164" s="141" t="s">
        <v>146</v>
      </c>
      <c r="F164" s="145" t="s">
        <v>706</v>
      </c>
      <c r="I164" s="143"/>
      <c r="L164" s="28"/>
      <c r="M164" s="144"/>
      <c r="T164" s="52"/>
      <c r="AT164" s="13" t="s">
        <v>146</v>
      </c>
      <c r="AU164" s="13" t="s">
        <v>83</v>
      </c>
    </row>
    <row r="165" spans="2:65" s="1" customFormat="1" ht="24.2" customHeight="1">
      <c r="B165" s="28"/>
      <c r="C165" s="128" t="s">
        <v>232</v>
      </c>
      <c r="D165" s="128" t="s">
        <v>137</v>
      </c>
      <c r="E165" s="129" t="s">
        <v>707</v>
      </c>
      <c r="F165" s="130" t="s">
        <v>708</v>
      </c>
      <c r="G165" s="131" t="s">
        <v>663</v>
      </c>
      <c r="H165" s="132">
        <v>1</v>
      </c>
      <c r="I165" s="133"/>
      <c r="J165" s="134">
        <f>ROUND(I165*H165,2)</f>
        <v>0</v>
      </c>
      <c r="K165" s="130" t="s">
        <v>1</v>
      </c>
      <c r="L165" s="28"/>
      <c r="M165" s="135" t="s">
        <v>1</v>
      </c>
      <c r="N165" s="136" t="s">
        <v>38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142</v>
      </c>
      <c r="AT165" s="139" t="s">
        <v>137</v>
      </c>
      <c r="AU165" s="139" t="s">
        <v>83</v>
      </c>
      <c r="AY165" s="13" t="s">
        <v>135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3" t="s">
        <v>81</v>
      </c>
      <c r="BK165" s="140">
        <f>ROUND(I165*H165,2)</f>
        <v>0</v>
      </c>
      <c r="BL165" s="13" t="s">
        <v>142</v>
      </c>
      <c r="BM165" s="139" t="s">
        <v>316</v>
      </c>
    </row>
    <row r="166" spans="2:65" s="1" customFormat="1" ht="19.5">
      <c r="B166" s="28"/>
      <c r="D166" s="141" t="s">
        <v>144</v>
      </c>
      <c r="F166" s="142" t="s">
        <v>708</v>
      </c>
      <c r="I166" s="143"/>
      <c r="L166" s="28"/>
      <c r="M166" s="144"/>
      <c r="T166" s="52"/>
      <c r="AT166" s="13" t="s">
        <v>144</v>
      </c>
      <c r="AU166" s="13" t="s">
        <v>83</v>
      </c>
    </row>
    <row r="167" spans="2:65" s="1" customFormat="1" ht="29.25">
      <c r="B167" s="28"/>
      <c r="D167" s="141" t="s">
        <v>146</v>
      </c>
      <c r="F167" s="145" t="s">
        <v>709</v>
      </c>
      <c r="I167" s="143"/>
      <c r="L167" s="28"/>
      <c r="M167" s="144"/>
      <c r="T167" s="52"/>
      <c r="AT167" s="13" t="s">
        <v>146</v>
      </c>
      <c r="AU167" s="13" t="s">
        <v>83</v>
      </c>
    </row>
    <row r="168" spans="2:65" s="1" customFormat="1" ht="24.2" customHeight="1">
      <c r="B168" s="28"/>
      <c r="C168" s="128" t="s">
        <v>238</v>
      </c>
      <c r="D168" s="128" t="s">
        <v>137</v>
      </c>
      <c r="E168" s="129" t="s">
        <v>710</v>
      </c>
      <c r="F168" s="130" t="s">
        <v>711</v>
      </c>
      <c r="G168" s="131" t="s">
        <v>663</v>
      </c>
      <c r="H168" s="132">
        <v>10</v>
      </c>
      <c r="I168" s="133"/>
      <c r="J168" s="134">
        <f>ROUND(I168*H168,2)</f>
        <v>0</v>
      </c>
      <c r="K168" s="130" t="s">
        <v>1</v>
      </c>
      <c r="L168" s="28"/>
      <c r="M168" s="135" t="s">
        <v>1</v>
      </c>
      <c r="N168" s="136" t="s">
        <v>38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142</v>
      </c>
      <c r="AT168" s="139" t="s">
        <v>137</v>
      </c>
      <c r="AU168" s="139" t="s">
        <v>83</v>
      </c>
      <c r="AY168" s="13" t="s">
        <v>135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3" t="s">
        <v>81</v>
      </c>
      <c r="BK168" s="140">
        <f>ROUND(I168*H168,2)</f>
        <v>0</v>
      </c>
      <c r="BL168" s="13" t="s">
        <v>142</v>
      </c>
      <c r="BM168" s="139" t="s">
        <v>324</v>
      </c>
    </row>
    <row r="169" spans="2:65" s="1" customFormat="1" ht="19.5">
      <c r="B169" s="28"/>
      <c r="D169" s="141" t="s">
        <v>144</v>
      </c>
      <c r="F169" s="142" t="s">
        <v>711</v>
      </c>
      <c r="I169" s="143"/>
      <c r="L169" s="28"/>
      <c r="M169" s="144"/>
      <c r="T169" s="52"/>
      <c r="AT169" s="13" t="s">
        <v>144</v>
      </c>
      <c r="AU169" s="13" t="s">
        <v>83</v>
      </c>
    </row>
    <row r="170" spans="2:65" s="1" customFormat="1" ht="24.2" customHeight="1">
      <c r="B170" s="28"/>
      <c r="C170" s="128" t="s">
        <v>243</v>
      </c>
      <c r="D170" s="128" t="s">
        <v>137</v>
      </c>
      <c r="E170" s="129" t="s">
        <v>712</v>
      </c>
      <c r="F170" s="130" t="s">
        <v>713</v>
      </c>
      <c r="G170" s="131" t="s">
        <v>663</v>
      </c>
      <c r="H170" s="132">
        <v>8</v>
      </c>
      <c r="I170" s="133"/>
      <c r="J170" s="134">
        <f>ROUND(I170*H170,2)</f>
        <v>0</v>
      </c>
      <c r="K170" s="130" t="s">
        <v>1</v>
      </c>
      <c r="L170" s="28"/>
      <c r="M170" s="135" t="s">
        <v>1</v>
      </c>
      <c r="N170" s="136" t="s">
        <v>38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142</v>
      </c>
      <c r="AT170" s="139" t="s">
        <v>137</v>
      </c>
      <c r="AU170" s="139" t="s">
        <v>83</v>
      </c>
      <c r="AY170" s="13" t="s">
        <v>135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3" t="s">
        <v>81</v>
      </c>
      <c r="BK170" s="140">
        <f>ROUND(I170*H170,2)</f>
        <v>0</v>
      </c>
      <c r="BL170" s="13" t="s">
        <v>142</v>
      </c>
      <c r="BM170" s="139" t="s">
        <v>334</v>
      </c>
    </row>
    <row r="171" spans="2:65" s="1" customFormat="1" ht="19.5">
      <c r="B171" s="28"/>
      <c r="D171" s="141" t="s">
        <v>144</v>
      </c>
      <c r="F171" s="142" t="s">
        <v>713</v>
      </c>
      <c r="I171" s="143"/>
      <c r="L171" s="28"/>
      <c r="M171" s="144"/>
      <c r="T171" s="52"/>
      <c r="AT171" s="13" t="s">
        <v>144</v>
      </c>
      <c r="AU171" s="13" t="s">
        <v>83</v>
      </c>
    </row>
    <row r="172" spans="2:65" s="1" customFormat="1" ht="24.2" customHeight="1">
      <c r="B172" s="28"/>
      <c r="C172" s="128" t="s">
        <v>7</v>
      </c>
      <c r="D172" s="128" t="s">
        <v>137</v>
      </c>
      <c r="E172" s="129" t="s">
        <v>714</v>
      </c>
      <c r="F172" s="130" t="s">
        <v>715</v>
      </c>
      <c r="G172" s="131" t="s">
        <v>663</v>
      </c>
      <c r="H172" s="132">
        <v>326</v>
      </c>
      <c r="I172" s="133"/>
      <c r="J172" s="134">
        <f>ROUND(I172*H172,2)</f>
        <v>0</v>
      </c>
      <c r="K172" s="130" t="s">
        <v>1</v>
      </c>
      <c r="L172" s="28"/>
      <c r="M172" s="135" t="s">
        <v>1</v>
      </c>
      <c r="N172" s="136" t="s">
        <v>38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142</v>
      </c>
      <c r="AT172" s="139" t="s">
        <v>137</v>
      </c>
      <c r="AU172" s="139" t="s">
        <v>83</v>
      </c>
      <c r="AY172" s="13" t="s">
        <v>135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3" t="s">
        <v>81</v>
      </c>
      <c r="BK172" s="140">
        <f>ROUND(I172*H172,2)</f>
        <v>0</v>
      </c>
      <c r="BL172" s="13" t="s">
        <v>142</v>
      </c>
      <c r="BM172" s="139" t="s">
        <v>343</v>
      </c>
    </row>
    <row r="173" spans="2:65" s="1" customFormat="1" ht="19.5">
      <c r="B173" s="28"/>
      <c r="D173" s="141" t="s">
        <v>144</v>
      </c>
      <c r="F173" s="142" t="s">
        <v>715</v>
      </c>
      <c r="I173" s="143"/>
      <c r="L173" s="28"/>
      <c r="M173" s="144"/>
      <c r="T173" s="52"/>
      <c r="AT173" s="13" t="s">
        <v>144</v>
      </c>
      <c r="AU173" s="13" t="s">
        <v>83</v>
      </c>
    </row>
    <row r="174" spans="2:65" s="1" customFormat="1" ht="24.2" customHeight="1">
      <c r="B174" s="28"/>
      <c r="C174" s="128" t="s">
        <v>252</v>
      </c>
      <c r="D174" s="128" t="s">
        <v>137</v>
      </c>
      <c r="E174" s="129" t="s">
        <v>716</v>
      </c>
      <c r="F174" s="130" t="s">
        <v>717</v>
      </c>
      <c r="G174" s="131" t="s">
        <v>663</v>
      </c>
      <c r="H174" s="132">
        <v>12</v>
      </c>
      <c r="I174" s="133"/>
      <c r="J174" s="134">
        <f>ROUND(I174*H174,2)</f>
        <v>0</v>
      </c>
      <c r="K174" s="130" t="s">
        <v>1</v>
      </c>
      <c r="L174" s="28"/>
      <c r="M174" s="135" t="s">
        <v>1</v>
      </c>
      <c r="N174" s="136" t="s">
        <v>38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142</v>
      </c>
      <c r="AT174" s="139" t="s">
        <v>137</v>
      </c>
      <c r="AU174" s="139" t="s">
        <v>83</v>
      </c>
      <c r="AY174" s="13" t="s">
        <v>135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3" t="s">
        <v>81</v>
      </c>
      <c r="BK174" s="140">
        <f>ROUND(I174*H174,2)</f>
        <v>0</v>
      </c>
      <c r="BL174" s="13" t="s">
        <v>142</v>
      </c>
      <c r="BM174" s="139" t="s">
        <v>353</v>
      </c>
    </row>
    <row r="175" spans="2:65" s="1" customFormat="1" ht="19.5">
      <c r="B175" s="28"/>
      <c r="D175" s="141" t="s">
        <v>144</v>
      </c>
      <c r="F175" s="142" t="s">
        <v>717</v>
      </c>
      <c r="I175" s="143"/>
      <c r="L175" s="28"/>
      <c r="M175" s="144"/>
      <c r="T175" s="52"/>
      <c r="AT175" s="13" t="s">
        <v>144</v>
      </c>
      <c r="AU175" s="13" t="s">
        <v>83</v>
      </c>
    </row>
    <row r="176" spans="2:65" s="1" customFormat="1" ht="24.2" customHeight="1">
      <c r="B176" s="28"/>
      <c r="C176" s="128" t="s">
        <v>257</v>
      </c>
      <c r="D176" s="128" t="s">
        <v>137</v>
      </c>
      <c r="E176" s="129" t="s">
        <v>718</v>
      </c>
      <c r="F176" s="130" t="s">
        <v>719</v>
      </c>
      <c r="G176" s="131" t="s">
        <v>663</v>
      </c>
      <c r="H176" s="132">
        <v>324</v>
      </c>
      <c r="I176" s="133"/>
      <c r="J176" s="134">
        <f>ROUND(I176*H176,2)</f>
        <v>0</v>
      </c>
      <c r="K176" s="130" t="s">
        <v>1</v>
      </c>
      <c r="L176" s="28"/>
      <c r="M176" s="135" t="s">
        <v>1</v>
      </c>
      <c r="N176" s="136" t="s">
        <v>38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142</v>
      </c>
      <c r="AT176" s="139" t="s">
        <v>137</v>
      </c>
      <c r="AU176" s="139" t="s">
        <v>83</v>
      </c>
      <c r="AY176" s="13" t="s">
        <v>135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3" t="s">
        <v>81</v>
      </c>
      <c r="BK176" s="140">
        <f>ROUND(I176*H176,2)</f>
        <v>0</v>
      </c>
      <c r="BL176" s="13" t="s">
        <v>142</v>
      </c>
      <c r="BM176" s="139" t="s">
        <v>363</v>
      </c>
    </row>
    <row r="177" spans="2:65" s="1" customFormat="1" ht="19.5">
      <c r="B177" s="28"/>
      <c r="D177" s="141" t="s">
        <v>144</v>
      </c>
      <c r="F177" s="142" t="s">
        <v>719</v>
      </c>
      <c r="I177" s="143"/>
      <c r="L177" s="28"/>
      <c r="M177" s="144"/>
      <c r="T177" s="52"/>
      <c r="AT177" s="13" t="s">
        <v>144</v>
      </c>
      <c r="AU177" s="13" t="s">
        <v>83</v>
      </c>
    </row>
    <row r="178" spans="2:65" s="1" customFormat="1" ht="24.2" customHeight="1">
      <c r="B178" s="28"/>
      <c r="C178" s="128" t="s">
        <v>263</v>
      </c>
      <c r="D178" s="128" t="s">
        <v>137</v>
      </c>
      <c r="E178" s="129" t="s">
        <v>720</v>
      </c>
      <c r="F178" s="130" t="s">
        <v>721</v>
      </c>
      <c r="G178" s="131" t="s">
        <v>663</v>
      </c>
      <c r="H178" s="132">
        <v>324</v>
      </c>
      <c r="I178" s="133"/>
      <c r="J178" s="134">
        <f>ROUND(I178*H178,2)</f>
        <v>0</v>
      </c>
      <c r="K178" s="130" t="s">
        <v>1</v>
      </c>
      <c r="L178" s="28"/>
      <c r="M178" s="135" t="s">
        <v>1</v>
      </c>
      <c r="N178" s="136" t="s">
        <v>38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142</v>
      </c>
      <c r="AT178" s="139" t="s">
        <v>137</v>
      </c>
      <c r="AU178" s="139" t="s">
        <v>83</v>
      </c>
      <c r="AY178" s="13" t="s">
        <v>135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3" t="s">
        <v>81</v>
      </c>
      <c r="BK178" s="140">
        <f>ROUND(I178*H178,2)</f>
        <v>0</v>
      </c>
      <c r="BL178" s="13" t="s">
        <v>142</v>
      </c>
      <c r="BM178" s="139" t="s">
        <v>373</v>
      </c>
    </row>
    <row r="179" spans="2:65" s="1" customFormat="1" ht="19.5">
      <c r="B179" s="28"/>
      <c r="D179" s="141" t="s">
        <v>144</v>
      </c>
      <c r="F179" s="142" t="s">
        <v>721</v>
      </c>
      <c r="I179" s="143"/>
      <c r="L179" s="28"/>
      <c r="M179" s="144"/>
      <c r="T179" s="52"/>
      <c r="AT179" s="13" t="s">
        <v>144</v>
      </c>
      <c r="AU179" s="13" t="s">
        <v>83</v>
      </c>
    </row>
    <row r="180" spans="2:65" s="1" customFormat="1" ht="24.2" customHeight="1">
      <c r="B180" s="28"/>
      <c r="C180" s="128" t="s">
        <v>268</v>
      </c>
      <c r="D180" s="128" t="s">
        <v>137</v>
      </c>
      <c r="E180" s="129" t="s">
        <v>722</v>
      </c>
      <c r="F180" s="130" t="s">
        <v>723</v>
      </c>
      <c r="G180" s="131" t="s">
        <v>663</v>
      </c>
      <c r="H180" s="132">
        <v>1</v>
      </c>
      <c r="I180" s="133"/>
      <c r="J180" s="134">
        <f>ROUND(I180*H180,2)</f>
        <v>0</v>
      </c>
      <c r="K180" s="130" t="s">
        <v>1</v>
      </c>
      <c r="L180" s="28"/>
      <c r="M180" s="135" t="s">
        <v>1</v>
      </c>
      <c r="N180" s="136" t="s">
        <v>38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142</v>
      </c>
      <c r="AT180" s="139" t="s">
        <v>137</v>
      </c>
      <c r="AU180" s="139" t="s">
        <v>83</v>
      </c>
      <c r="AY180" s="13" t="s">
        <v>135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3" t="s">
        <v>81</v>
      </c>
      <c r="BK180" s="140">
        <f>ROUND(I180*H180,2)</f>
        <v>0</v>
      </c>
      <c r="BL180" s="13" t="s">
        <v>142</v>
      </c>
      <c r="BM180" s="139" t="s">
        <v>381</v>
      </c>
    </row>
    <row r="181" spans="2:65" s="1" customFormat="1">
      <c r="B181" s="28"/>
      <c r="D181" s="141" t="s">
        <v>144</v>
      </c>
      <c r="F181" s="142" t="s">
        <v>723</v>
      </c>
      <c r="I181" s="143"/>
      <c r="L181" s="28"/>
      <c r="M181" s="144"/>
      <c r="T181" s="52"/>
      <c r="AT181" s="13" t="s">
        <v>144</v>
      </c>
      <c r="AU181" s="13" t="s">
        <v>83</v>
      </c>
    </row>
    <row r="182" spans="2:65" s="1" customFormat="1" ht="24.2" customHeight="1">
      <c r="B182" s="28"/>
      <c r="C182" s="128" t="s">
        <v>272</v>
      </c>
      <c r="D182" s="128" t="s">
        <v>137</v>
      </c>
      <c r="E182" s="129" t="s">
        <v>724</v>
      </c>
      <c r="F182" s="130" t="s">
        <v>725</v>
      </c>
      <c r="G182" s="131" t="s">
        <v>663</v>
      </c>
      <c r="H182" s="132">
        <v>12</v>
      </c>
      <c r="I182" s="133"/>
      <c r="J182" s="134">
        <f>ROUND(I182*H182,2)</f>
        <v>0</v>
      </c>
      <c r="K182" s="130" t="s">
        <v>1</v>
      </c>
      <c r="L182" s="28"/>
      <c r="M182" s="135" t="s">
        <v>1</v>
      </c>
      <c r="N182" s="136" t="s">
        <v>38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142</v>
      </c>
      <c r="AT182" s="139" t="s">
        <v>137</v>
      </c>
      <c r="AU182" s="139" t="s">
        <v>83</v>
      </c>
      <c r="AY182" s="13" t="s">
        <v>135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3" t="s">
        <v>81</v>
      </c>
      <c r="BK182" s="140">
        <f>ROUND(I182*H182,2)</f>
        <v>0</v>
      </c>
      <c r="BL182" s="13" t="s">
        <v>142</v>
      </c>
      <c r="BM182" s="139" t="s">
        <v>389</v>
      </c>
    </row>
    <row r="183" spans="2:65" s="1" customFormat="1">
      <c r="B183" s="28"/>
      <c r="D183" s="141" t="s">
        <v>144</v>
      </c>
      <c r="F183" s="142" t="s">
        <v>725</v>
      </c>
      <c r="I183" s="143"/>
      <c r="L183" s="28"/>
      <c r="M183" s="144"/>
      <c r="T183" s="52"/>
      <c r="AT183" s="13" t="s">
        <v>144</v>
      </c>
      <c r="AU183" s="13" t="s">
        <v>83</v>
      </c>
    </row>
    <row r="184" spans="2:65" s="1" customFormat="1" ht="24.2" customHeight="1">
      <c r="B184" s="28"/>
      <c r="C184" s="128" t="s">
        <v>276</v>
      </c>
      <c r="D184" s="128" t="s">
        <v>137</v>
      </c>
      <c r="E184" s="129" t="s">
        <v>726</v>
      </c>
      <c r="F184" s="130" t="s">
        <v>727</v>
      </c>
      <c r="G184" s="131" t="s">
        <v>663</v>
      </c>
      <c r="H184" s="132">
        <v>1</v>
      </c>
      <c r="I184" s="133"/>
      <c r="J184" s="134">
        <f>ROUND(I184*H184,2)</f>
        <v>0</v>
      </c>
      <c r="K184" s="130" t="s">
        <v>1</v>
      </c>
      <c r="L184" s="28"/>
      <c r="M184" s="135" t="s">
        <v>1</v>
      </c>
      <c r="N184" s="136" t="s">
        <v>38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142</v>
      </c>
      <c r="AT184" s="139" t="s">
        <v>137</v>
      </c>
      <c r="AU184" s="139" t="s">
        <v>83</v>
      </c>
      <c r="AY184" s="13" t="s">
        <v>135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3" t="s">
        <v>81</v>
      </c>
      <c r="BK184" s="140">
        <f>ROUND(I184*H184,2)</f>
        <v>0</v>
      </c>
      <c r="BL184" s="13" t="s">
        <v>142</v>
      </c>
      <c r="BM184" s="139" t="s">
        <v>397</v>
      </c>
    </row>
    <row r="185" spans="2:65" s="1" customFormat="1">
      <c r="B185" s="28"/>
      <c r="D185" s="141" t="s">
        <v>144</v>
      </c>
      <c r="F185" s="142" t="s">
        <v>727</v>
      </c>
      <c r="I185" s="143"/>
      <c r="L185" s="28"/>
      <c r="M185" s="144"/>
      <c r="T185" s="52"/>
      <c r="AT185" s="13" t="s">
        <v>144</v>
      </c>
      <c r="AU185" s="13" t="s">
        <v>83</v>
      </c>
    </row>
    <row r="186" spans="2:65" s="1" customFormat="1" ht="24.2" customHeight="1">
      <c r="B186" s="28"/>
      <c r="C186" s="128" t="s">
        <v>280</v>
      </c>
      <c r="D186" s="128" t="s">
        <v>137</v>
      </c>
      <c r="E186" s="129" t="s">
        <v>728</v>
      </c>
      <c r="F186" s="130" t="s">
        <v>729</v>
      </c>
      <c r="G186" s="131" t="s">
        <v>663</v>
      </c>
      <c r="H186" s="132">
        <v>162</v>
      </c>
      <c r="I186" s="133"/>
      <c r="J186" s="134">
        <f>ROUND(I186*H186,2)</f>
        <v>0</v>
      </c>
      <c r="K186" s="130" t="s">
        <v>1</v>
      </c>
      <c r="L186" s="28"/>
      <c r="M186" s="135" t="s">
        <v>1</v>
      </c>
      <c r="N186" s="136" t="s">
        <v>38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142</v>
      </c>
      <c r="AT186" s="139" t="s">
        <v>137</v>
      </c>
      <c r="AU186" s="139" t="s">
        <v>83</v>
      </c>
      <c r="AY186" s="13" t="s">
        <v>135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3" t="s">
        <v>81</v>
      </c>
      <c r="BK186" s="140">
        <f>ROUND(I186*H186,2)</f>
        <v>0</v>
      </c>
      <c r="BL186" s="13" t="s">
        <v>142</v>
      </c>
      <c r="BM186" s="139" t="s">
        <v>405</v>
      </c>
    </row>
    <row r="187" spans="2:65" s="1" customFormat="1">
      <c r="B187" s="28"/>
      <c r="D187" s="141" t="s">
        <v>144</v>
      </c>
      <c r="F187" s="142" t="s">
        <v>729</v>
      </c>
      <c r="I187" s="143"/>
      <c r="L187" s="28"/>
      <c r="M187" s="144"/>
      <c r="T187" s="52"/>
      <c r="AT187" s="13" t="s">
        <v>144</v>
      </c>
      <c r="AU187" s="13" t="s">
        <v>83</v>
      </c>
    </row>
    <row r="188" spans="2:65" s="1" customFormat="1" ht="24.2" customHeight="1">
      <c r="B188" s="28"/>
      <c r="C188" s="128" t="s">
        <v>284</v>
      </c>
      <c r="D188" s="128" t="s">
        <v>137</v>
      </c>
      <c r="E188" s="129" t="s">
        <v>730</v>
      </c>
      <c r="F188" s="130" t="s">
        <v>731</v>
      </c>
      <c r="G188" s="131" t="s">
        <v>663</v>
      </c>
      <c r="H188" s="132">
        <v>1</v>
      </c>
      <c r="I188" s="133"/>
      <c r="J188" s="134">
        <f>ROUND(I188*H188,2)</f>
        <v>0</v>
      </c>
      <c r="K188" s="130" t="s">
        <v>1</v>
      </c>
      <c r="L188" s="28"/>
      <c r="M188" s="135" t="s">
        <v>1</v>
      </c>
      <c r="N188" s="136" t="s">
        <v>38</v>
      </c>
      <c r="P188" s="137">
        <f>O188*H188</f>
        <v>0</v>
      </c>
      <c r="Q188" s="137">
        <v>0</v>
      </c>
      <c r="R188" s="137">
        <f>Q188*H188</f>
        <v>0</v>
      </c>
      <c r="S188" s="137">
        <v>0</v>
      </c>
      <c r="T188" s="138">
        <f>S188*H188</f>
        <v>0</v>
      </c>
      <c r="AR188" s="139" t="s">
        <v>142</v>
      </c>
      <c r="AT188" s="139" t="s">
        <v>137</v>
      </c>
      <c r="AU188" s="139" t="s">
        <v>83</v>
      </c>
      <c r="AY188" s="13" t="s">
        <v>135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3" t="s">
        <v>81</v>
      </c>
      <c r="BK188" s="140">
        <f>ROUND(I188*H188,2)</f>
        <v>0</v>
      </c>
      <c r="BL188" s="13" t="s">
        <v>142</v>
      </c>
      <c r="BM188" s="139" t="s">
        <v>414</v>
      </c>
    </row>
    <row r="189" spans="2:65" s="1" customFormat="1" ht="19.5">
      <c r="B189" s="28"/>
      <c r="D189" s="141" t="s">
        <v>144</v>
      </c>
      <c r="F189" s="142" t="s">
        <v>731</v>
      </c>
      <c r="I189" s="143"/>
      <c r="L189" s="28"/>
      <c r="M189" s="144"/>
      <c r="T189" s="52"/>
      <c r="AT189" s="13" t="s">
        <v>144</v>
      </c>
      <c r="AU189" s="13" t="s">
        <v>83</v>
      </c>
    </row>
    <row r="190" spans="2:65" s="1" customFormat="1" ht="24.2" customHeight="1">
      <c r="B190" s="28"/>
      <c r="C190" s="128" t="s">
        <v>288</v>
      </c>
      <c r="D190" s="128" t="s">
        <v>137</v>
      </c>
      <c r="E190" s="129" t="s">
        <v>732</v>
      </c>
      <c r="F190" s="130" t="s">
        <v>733</v>
      </c>
      <c r="G190" s="131" t="s">
        <v>663</v>
      </c>
      <c r="H190" s="132">
        <v>1</v>
      </c>
      <c r="I190" s="133"/>
      <c r="J190" s="134">
        <f>ROUND(I190*H190,2)</f>
        <v>0</v>
      </c>
      <c r="K190" s="130" t="s">
        <v>1</v>
      </c>
      <c r="L190" s="28"/>
      <c r="M190" s="135" t="s">
        <v>1</v>
      </c>
      <c r="N190" s="136" t="s">
        <v>38</v>
      </c>
      <c r="P190" s="137">
        <f>O190*H190</f>
        <v>0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142</v>
      </c>
      <c r="AT190" s="139" t="s">
        <v>137</v>
      </c>
      <c r="AU190" s="139" t="s">
        <v>83</v>
      </c>
      <c r="AY190" s="13" t="s">
        <v>135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3" t="s">
        <v>81</v>
      </c>
      <c r="BK190" s="140">
        <f>ROUND(I190*H190,2)</f>
        <v>0</v>
      </c>
      <c r="BL190" s="13" t="s">
        <v>142</v>
      </c>
      <c r="BM190" s="139" t="s">
        <v>422</v>
      </c>
    </row>
    <row r="191" spans="2:65" s="1" customFormat="1" ht="19.5">
      <c r="B191" s="28"/>
      <c r="D191" s="141" t="s">
        <v>144</v>
      </c>
      <c r="F191" s="142" t="s">
        <v>733</v>
      </c>
      <c r="I191" s="143"/>
      <c r="L191" s="28"/>
      <c r="M191" s="144"/>
      <c r="T191" s="52"/>
      <c r="AT191" s="13" t="s">
        <v>144</v>
      </c>
      <c r="AU191" s="13" t="s">
        <v>83</v>
      </c>
    </row>
    <row r="192" spans="2:65" s="1" customFormat="1" ht="21.75" customHeight="1">
      <c r="B192" s="28"/>
      <c r="C192" s="128" t="s">
        <v>292</v>
      </c>
      <c r="D192" s="128" t="s">
        <v>137</v>
      </c>
      <c r="E192" s="129" t="s">
        <v>734</v>
      </c>
      <c r="F192" s="130" t="s">
        <v>735</v>
      </c>
      <c r="G192" s="131" t="s">
        <v>688</v>
      </c>
      <c r="H192" s="132">
        <v>1</v>
      </c>
      <c r="I192" s="133"/>
      <c r="J192" s="134">
        <f>ROUND(I192*H192,2)</f>
        <v>0</v>
      </c>
      <c r="K192" s="130" t="s">
        <v>1</v>
      </c>
      <c r="L192" s="28"/>
      <c r="M192" s="135" t="s">
        <v>1</v>
      </c>
      <c r="N192" s="136" t="s">
        <v>38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142</v>
      </c>
      <c r="AT192" s="139" t="s">
        <v>137</v>
      </c>
      <c r="AU192" s="139" t="s">
        <v>83</v>
      </c>
      <c r="AY192" s="13" t="s">
        <v>135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3" t="s">
        <v>81</v>
      </c>
      <c r="BK192" s="140">
        <f>ROUND(I192*H192,2)</f>
        <v>0</v>
      </c>
      <c r="BL192" s="13" t="s">
        <v>142</v>
      </c>
      <c r="BM192" s="139" t="s">
        <v>430</v>
      </c>
    </row>
    <row r="193" spans="2:65" s="1" customFormat="1" ht="19.5">
      <c r="B193" s="28"/>
      <c r="D193" s="141" t="s">
        <v>144</v>
      </c>
      <c r="F193" s="142" t="s">
        <v>736</v>
      </c>
      <c r="I193" s="143"/>
      <c r="L193" s="28"/>
      <c r="M193" s="144"/>
      <c r="T193" s="52"/>
      <c r="AT193" s="13" t="s">
        <v>144</v>
      </c>
      <c r="AU193" s="13" t="s">
        <v>83</v>
      </c>
    </row>
    <row r="194" spans="2:65" s="11" customFormat="1" ht="22.9" customHeight="1">
      <c r="B194" s="116"/>
      <c r="D194" s="117" t="s">
        <v>72</v>
      </c>
      <c r="E194" s="126" t="s">
        <v>737</v>
      </c>
      <c r="F194" s="126" t="s">
        <v>738</v>
      </c>
      <c r="I194" s="119"/>
      <c r="J194" s="127">
        <f>BK194</f>
        <v>0</v>
      </c>
      <c r="L194" s="116"/>
      <c r="M194" s="121"/>
      <c r="P194" s="122">
        <f>SUM(P195:P200)</f>
        <v>0</v>
      </c>
      <c r="R194" s="122">
        <f>SUM(R195:R200)</f>
        <v>0</v>
      </c>
      <c r="T194" s="123">
        <f>SUM(T195:T200)</f>
        <v>0</v>
      </c>
      <c r="AR194" s="117" t="s">
        <v>81</v>
      </c>
      <c r="AT194" s="124" t="s">
        <v>72</v>
      </c>
      <c r="AU194" s="124" t="s">
        <v>81</v>
      </c>
      <c r="AY194" s="117" t="s">
        <v>135</v>
      </c>
      <c r="BK194" s="125">
        <f>SUM(BK195:BK200)</f>
        <v>0</v>
      </c>
    </row>
    <row r="195" spans="2:65" s="1" customFormat="1" ht="16.5" customHeight="1">
      <c r="B195" s="28"/>
      <c r="C195" s="128" t="s">
        <v>296</v>
      </c>
      <c r="D195" s="128" t="s">
        <v>137</v>
      </c>
      <c r="E195" s="129" t="s">
        <v>739</v>
      </c>
      <c r="F195" s="130" t="s">
        <v>740</v>
      </c>
      <c r="G195" s="131" t="s">
        <v>215</v>
      </c>
      <c r="H195" s="132">
        <v>26</v>
      </c>
      <c r="I195" s="133"/>
      <c r="J195" s="134">
        <f>ROUND(I195*H195,2)</f>
        <v>0</v>
      </c>
      <c r="K195" s="130" t="s">
        <v>1</v>
      </c>
      <c r="L195" s="28"/>
      <c r="M195" s="135" t="s">
        <v>1</v>
      </c>
      <c r="N195" s="136" t="s">
        <v>38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142</v>
      </c>
      <c r="AT195" s="139" t="s">
        <v>137</v>
      </c>
      <c r="AU195" s="139" t="s">
        <v>83</v>
      </c>
      <c r="AY195" s="13" t="s">
        <v>135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3" t="s">
        <v>81</v>
      </c>
      <c r="BK195" s="140">
        <f>ROUND(I195*H195,2)</f>
        <v>0</v>
      </c>
      <c r="BL195" s="13" t="s">
        <v>142</v>
      </c>
      <c r="BM195" s="139" t="s">
        <v>440</v>
      </c>
    </row>
    <row r="196" spans="2:65" s="1" customFormat="1">
      <c r="B196" s="28"/>
      <c r="D196" s="141" t="s">
        <v>144</v>
      </c>
      <c r="F196" s="142" t="s">
        <v>740</v>
      </c>
      <c r="I196" s="143"/>
      <c r="L196" s="28"/>
      <c r="M196" s="144"/>
      <c r="T196" s="52"/>
      <c r="AT196" s="13" t="s">
        <v>144</v>
      </c>
      <c r="AU196" s="13" t="s">
        <v>83</v>
      </c>
    </row>
    <row r="197" spans="2:65" s="1" customFormat="1" ht="16.5" customHeight="1">
      <c r="B197" s="28"/>
      <c r="C197" s="128" t="s">
        <v>301</v>
      </c>
      <c r="D197" s="128" t="s">
        <v>137</v>
      </c>
      <c r="E197" s="129" t="s">
        <v>741</v>
      </c>
      <c r="F197" s="130" t="s">
        <v>742</v>
      </c>
      <c r="G197" s="131" t="s">
        <v>215</v>
      </c>
      <c r="H197" s="132">
        <v>36</v>
      </c>
      <c r="I197" s="133"/>
      <c r="J197" s="134">
        <f>ROUND(I197*H197,2)</f>
        <v>0</v>
      </c>
      <c r="K197" s="130" t="s">
        <v>1</v>
      </c>
      <c r="L197" s="28"/>
      <c r="M197" s="135" t="s">
        <v>1</v>
      </c>
      <c r="N197" s="136" t="s">
        <v>38</v>
      </c>
      <c r="P197" s="137">
        <f>O197*H197</f>
        <v>0</v>
      </c>
      <c r="Q197" s="137">
        <v>0</v>
      </c>
      <c r="R197" s="137">
        <f>Q197*H197</f>
        <v>0</v>
      </c>
      <c r="S197" s="137">
        <v>0</v>
      </c>
      <c r="T197" s="138">
        <f>S197*H197</f>
        <v>0</v>
      </c>
      <c r="AR197" s="139" t="s">
        <v>142</v>
      </c>
      <c r="AT197" s="139" t="s">
        <v>137</v>
      </c>
      <c r="AU197" s="139" t="s">
        <v>83</v>
      </c>
      <c r="AY197" s="13" t="s">
        <v>135</v>
      </c>
      <c r="BE197" s="140">
        <f>IF(N197="základní",J197,0)</f>
        <v>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3" t="s">
        <v>81</v>
      </c>
      <c r="BK197" s="140">
        <f>ROUND(I197*H197,2)</f>
        <v>0</v>
      </c>
      <c r="BL197" s="13" t="s">
        <v>142</v>
      </c>
      <c r="BM197" s="139" t="s">
        <v>450</v>
      </c>
    </row>
    <row r="198" spans="2:65" s="1" customFormat="1">
      <c r="B198" s="28"/>
      <c r="D198" s="141" t="s">
        <v>144</v>
      </c>
      <c r="F198" s="142" t="s">
        <v>742</v>
      </c>
      <c r="I198" s="143"/>
      <c r="L198" s="28"/>
      <c r="M198" s="144"/>
      <c r="T198" s="52"/>
      <c r="AT198" s="13" t="s">
        <v>144</v>
      </c>
      <c r="AU198" s="13" t="s">
        <v>83</v>
      </c>
    </row>
    <row r="199" spans="2:65" s="1" customFormat="1" ht="16.5" customHeight="1">
      <c r="B199" s="28"/>
      <c r="C199" s="128" t="s">
        <v>306</v>
      </c>
      <c r="D199" s="128" t="s">
        <v>137</v>
      </c>
      <c r="E199" s="129" t="s">
        <v>743</v>
      </c>
      <c r="F199" s="130" t="s">
        <v>744</v>
      </c>
      <c r="G199" s="131" t="s">
        <v>745</v>
      </c>
      <c r="H199" s="132">
        <v>16</v>
      </c>
      <c r="I199" s="133"/>
      <c r="J199" s="134">
        <f>ROUND(I199*H199,2)</f>
        <v>0</v>
      </c>
      <c r="K199" s="130" t="s">
        <v>1</v>
      </c>
      <c r="L199" s="28"/>
      <c r="M199" s="135" t="s">
        <v>1</v>
      </c>
      <c r="N199" s="136" t="s">
        <v>38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142</v>
      </c>
      <c r="AT199" s="139" t="s">
        <v>137</v>
      </c>
      <c r="AU199" s="139" t="s">
        <v>83</v>
      </c>
      <c r="AY199" s="13" t="s">
        <v>135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3" t="s">
        <v>81</v>
      </c>
      <c r="BK199" s="140">
        <f>ROUND(I199*H199,2)</f>
        <v>0</v>
      </c>
      <c r="BL199" s="13" t="s">
        <v>142</v>
      </c>
      <c r="BM199" s="139" t="s">
        <v>462</v>
      </c>
    </row>
    <row r="200" spans="2:65" s="1" customFormat="1">
      <c r="B200" s="28"/>
      <c r="D200" s="141" t="s">
        <v>144</v>
      </c>
      <c r="F200" s="142" t="s">
        <v>744</v>
      </c>
      <c r="I200" s="143"/>
      <c r="L200" s="28"/>
      <c r="M200" s="144"/>
      <c r="T200" s="52"/>
      <c r="AT200" s="13" t="s">
        <v>144</v>
      </c>
      <c r="AU200" s="13" t="s">
        <v>83</v>
      </c>
    </row>
    <row r="201" spans="2:65" s="11" customFormat="1" ht="22.9" customHeight="1">
      <c r="B201" s="116"/>
      <c r="D201" s="117" t="s">
        <v>72</v>
      </c>
      <c r="E201" s="126" t="s">
        <v>746</v>
      </c>
      <c r="F201" s="126" t="s">
        <v>747</v>
      </c>
      <c r="I201" s="119"/>
      <c r="J201" s="127">
        <f>BK201</f>
        <v>0</v>
      </c>
      <c r="L201" s="116"/>
      <c r="M201" s="121"/>
      <c r="P201" s="122">
        <f>SUM(P202:P209)</f>
        <v>0</v>
      </c>
      <c r="R201" s="122">
        <f>SUM(R202:R209)</f>
        <v>0</v>
      </c>
      <c r="T201" s="123">
        <f>SUM(T202:T209)</f>
        <v>0</v>
      </c>
      <c r="AR201" s="117" t="s">
        <v>81</v>
      </c>
      <c r="AT201" s="124" t="s">
        <v>72</v>
      </c>
      <c r="AU201" s="124" t="s">
        <v>81</v>
      </c>
      <c r="AY201" s="117" t="s">
        <v>135</v>
      </c>
      <c r="BK201" s="125">
        <f>SUM(BK202:BK209)</f>
        <v>0</v>
      </c>
    </row>
    <row r="202" spans="2:65" s="1" customFormat="1" ht="33" customHeight="1">
      <c r="B202" s="28"/>
      <c r="C202" s="128" t="s">
        <v>311</v>
      </c>
      <c r="D202" s="128" t="s">
        <v>137</v>
      </c>
      <c r="E202" s="129" t="s">
        <v>748</v>
      </c>
      <c r="F202" s="130" t="s">
        <v>749</v>
      </c>
      <c r="G202" s="131" t="s">
        <v>663</v>
      </c>
      <c r="H202" s="132">
        <v>29</v>
      </c>
      <c r="I202" s="133"/>
      <c r="J202" s="134">
        <f>ROUND(I202*H202,2)</f>
        <v>0</v>
      </c>
      <c r="K202" s="130" t="s">
        <v>1</v>
      </c>
      <c r="L202" s="28"/>
      <c r="M202" s="135" t="s">
        <v>1</v>
      </c>
      <c r="N202" s="136" t="s">
        <v>38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142</v>
      </c>
      <c r="AT202" s="139" t="s">
        <v>137</v>
      </c>
      <c r="AU202" s="139" t="s">
        <v>83</v>
      </c>
      <c r="AY202" s="13" t="s">
        <v>135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3" t="s">
        <v>81</v>
      </c>
      <c r="BK202" s="140">
        <f>ROUND(I202*H202,2)</f>
        <v>0</v>
      </c>
      <c r="BL202" s="13" t="s">
        <v>142</v>
      </c>
      <c r="BM202" s="139" t="s">
        <v>476</v>
      </c>
    </row>
    <row r="203" spans="2:65" s="1" customFormat="1" ht="19.5">
      <c r="B203" s="28"/>
      <c r="D203" s="141" t="s">
        <v>144</v>
      </c>
      <c r="F203" s="142" t="s">
        <v>749</v>
      </c>
      <c r="I203" s="143"/>
      <c r="L203" s="28"/>
      <c r="M203" s="144"/>
      <c r="T203" s="52"/>
      <c r="AT203" s="13" t="s">
        <v>144</v>
      </c>
      <c r="AU203" s="13" t="s">
        <v>83</v>
      </c>
    </row>
    <row r="204" spans="2:65" s="1" customFormat="1" ht="24.2" customHeight="1">
      <c r="B204" s="28"/>
      <c r="C204" s="128" t="s">
        <v>316</v>
      </c>
      <c r="D204" s="128" t="s">
        <v>137</v>
      </c>
      <c r="E204" s="129" t="s">
        <v>750</v>
      </c>
      <c r="F204" s="130" t="s">
        <v>751</v>
      </c>
      <c r="G204" s="131" t="s">
        <v>663</v>
      </c>
      <c r="H204" s="132">
        <v>12</v>
      </c>
      <c r="I204" s="133"/>
      <c r="J204" s="134">
        <f>ROUND(I204*H204,2)</f>
        <v>0</v>
      </c>
      <c r="K204" s="130" t="s">
        <v>1</v>
      </c>
      <c r="L204" s="28"/>
      <c r="M204" s="135" t="s">
        <v>1</v>
      </c>
      <c r="N204" s="136" t="s">
        <v>38</v>
      </c>
      <c r="P204" s="137">
        <f>O204*H204</f>
        <v>0</v>
      </c>
      <c r="Q204" s="137">
        <v>0</v>
      </c>
      <c r="R204" s="137">
        <f>Q204*H204</f>
        <v>0</v>
      </c>
      <c r="S204" s="137">
        <v>0</v>
      </c>
      <c r="T204" s="138">
        <f>S204*H204</f>
        <v>0</v>
      </c>
      <c r="AR204" s="139" t="s">
        <v>142</v>
      </c>
      <c r="AT204" s="139" t="s">
        <v>137</v>
      </c>
      <c r="AU204" s="139" t="s">
        <v>83</v>
      </c>
      <c r="AY204" s="13" t="s">
        <v>135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3" t="s">
        <v>81</v>
      </c>
      <c r="BK204" s="140">
        <f>ROUND(I204*H204,2)</f>
        <v>0</v>
      </c>
      <c r="BL204" s="13" t="s">
        <v>142</v>
      </c>
      <c r="BM204" s="139" t="s">
        <v>485</v>
      </c>
    </row>
    <row r="205" spans="2:65" s="1" customFormat="1" ht="19.5">
      <c r="B205" s="28"/>
      <c r="D205" s="141" t="s">
        <v>144</v>
      </c>
      <c r="F205" s="142" t="s">
        <v>751</v>
      </c>
      <c r="I205" s="143"/>
      <c r="L205" s="28"/>
      <c r="M205" s="144"/>
      <c r="T205" s="52"/>
      <c r="AT205" s="13" t="s">
        <v>144</v>
      </c>
      <c r="AU205" s="13" t="s">
        <v>83</v>
      </c>
    </row>
    <row r="206" spans="2:65" s="1" customFormat="1" ht="24.2" customHeight="1">
      <c r="B206" s="28"/>
      <c r="C206" s="128" t="s">
        <v>320</v>
      </c>
      <c r="D206" s="128" t="s">
        <v>137</v>
      </c>
      <c r="E206" s="129" t="s">
        <v>752</v>
      </c>
      <c r="F206" s="130" t="s">
        <v>753</v>
      </c>
      <c r="G206" s="131" t="s">
        <v>663</v>
      </c>
      <c r="H206" s="132">
        <v>34</v>
      </c>
      <c r="I206" s="133"/>
      <c r="J206" s="134">
        <f>ROUND(I206*H206,2)</f>
        <v>0</v>
      </c>
      <c r="K206" s="130" t="s">
        <v>1</v>
      </c>
      <c r="L206" s="28"/>
      <c r="M206" s="135" t="s">
        <v>1</v>
      </c>
      <c r="N206" s="136" t="s">
        <v>38</v>
      </c>
      <c r="P206" s="137">
        <f>O206*H206</f>
        <v>0</v>
      </c>
      <c r="Q206" s="137">
        <v>0</v>
      </c>
      <c r="R206" s="137">
        <f>Q206*H206</f>
        <v>0</v>
      </c>
      <c r="S206" s="137">
        <v>0</v>
      </c>
      <c r="T206" s="138">
        <f>S206*H206</f>
        <v>0</v>
      </c>
      <c r="AR206" s="139" t="s">
        <v>142</v>
      </c>
      <c r="AT206" s="139" t="s">
        <v>137</v>
      </c>
      <c r="AU206" s="139" t="s">
        <v>83</v>
      </c>
      <c r="AY206" s="13" t="s">
        <v>135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3" t="s">
        <v>81</v>
      </c>
      <c r="BK206" s="140">
        <f>ROUND(I206*H206,2)</f>
        <v>0</v>
      </c>
      <c r="BL206" s="13" t="s">
        <v>142</v>
      </c>
      <c r="BM206" s="139" t="s">
        <v>494</v>
      </c>
    </row>
    <row r="207" spans="2:65" s="1" customFormat="1" ht="19.5">
      <c r="B207" s="28"/>
      <c r="D207" s="141" t="s">
        <v>144</v>
      </c>
      <c r="F207" s="142" t="s">
        <v>753</v>
      </c>
      <c r="I207" s="143"/>
      <c r="L207" s="28"/>
      <c r="M207" s="144"/>
      <c r="T207" s="52"/>
      <c r="AT207" s="13" t="s">
        <v>144</v>
      </c>
      <c r="AU207" s="13" t="s">
        <v>83</v>
      </c>
    </row>
    <row r="208" spans="2:65" s="1" customFormat="1" ht="24.2" customHeight="1">
      <c r="B208" s="28"/>
      <c r="C208" s="128" t="s">
        <v>324</v>
      </c>
      <c r="D208" s="128" t="s">
        <v>137</v>
      </c>
      <c r="E208" s="129" t="s">
        <v>754</v>
      </c>
      <c r="F208" s="130" t="s">
        <v>755</v>
      </c>
      <c r="G208" s="131" t="s">
        <v>688</v>
      </c>
      <c r="H208" s="132">
        <v>1</v>
      </c>
      <c r="I208" s="133"/>
      <c r="J208" s="134">
        <f>ROUND(I208*H208,2)</f>
        <v>0</v>
      </c>
      <c r="K208" s="130" t="s">
        <v>1</v>
      </c>
      <c r="L208" s="28"/>
      <c r="M208" s="135" t="s">
        <v>1</v>
      </c>
      <c r="N208" s="136" t="s">
        <v>38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142</v>
      </c>
      <c r="AT208" s="139" t="s">
        <v>137</v>
      </c>
      <c r="AU208" s="139" t="s">
        <v>83</v>
      </c>
      <c r="AY208" s="13" t="s">
        <v>135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3" t="s">
        <v>81</v>
      </c>
      <c r="BK208" s="140">
        <f>ROUND(I208*H208,2)</f>
        <v>0</v>
      </c>
      <c r="BL208" s="13" t="s">
        <v>142</v>
      </c>
      <c r="BM208" s="139" t="s">
        <v>507</v>
      </c>
    </row>
    <row r="209" spans="2:65" s="1" customFormat="1" ht="19.5">
      <c r="B209" s="28"/>
      <c r="D209" s="141" t="s">
        <v>144</v>
      </c>
      <c r="F209" s="142" t="s">
        <v>755</v>
      </c>
      <c r="I209" s="143"/>
      <c r="L209" s="28"/>
      <c r="M209" s="144"/>
      <c r="T209" s="52"/>
      <c r="AT209" s="13" t="s">
        <v>144</v>
      </c>
      <c r="AU209" s="13" t="s">
        <v>83</v>
      </c>
    </row>
    <row r="210" spans="2:65" s="11" customFormat="1" ht="22.9" customHeight="1">
      <c r="B210" s="116"/>
      <c r="D210" s="117" t="s">
        <v>72</v>
      </c>
      <c r="E210" s="126" t="s">
        <v>756</v>
      </c>
      <c r="F210" s="126" t="s">
        <v>757</v>
      </c>
      <c r="I210" s="119"/>
      <c r="J210" s="127">
        <f>BK210</f>
        <v>0</v>
      </c>
      <c r="L210" s="116"/>
      <c r="M210" s="121"/>
      <c r="P210" s="122">
        <f>SUM(P211:P216)</f>
        <v>0</v>
      </c>
      <c r="R210" s="122">
        <f>SUM(R211:R216)</f>
        <v>0</v>
      </c>
      <c r="T210" s="123">
        <f>SUM(T211:T216)</f>
        <v>0</v>
      </c>
      <c r="AR210" s="117" t="s">
        <v>81</v>
      </c>
      <c r="AT210" s="124" t="s">
        <v>72</v>
      </c>
      <c r="AU210" s="124" t="s">
        <v>81</v>
      </c>
      <c r="AY210" s="117" t="s">
        <v>135</v>
      </c>
      <c r="BK210" s="125">
        <f>SUM(BK211:BK216)</f>
        <v>0</v>
      </c>
    </row>
    <row r="211" spans="2:65" s="1" customFormat="1" ht="24.2" customHeight="1">
      <c r="B211" s="28"/>
      <c r="C211" s="128" t="s">
        <v>329</v>
      </c>
      <c r="D211" s="128" t="s">
        <v>137</v>
      </c>
      <c r="E211" s="129" t="s">
        <v>758</v>
      </c>
      <c r="F211" s="130" t="s">
        <v>759</v>
      </c>
      <c r="G211" s="131" t="s">
        <v>745</v>
      </c>
      <c r="H211" s="132">
        <v>33</v>
      </c>
      <c r="I211" s="133"/>
      <c r="J211" s="134">
        <f>ROUND(I211*H211,2)</f>
        <v>0</v>
      </c>
      <c r="K211" s="130" t="s">
        <v>1</v>
      </c>
      <c r="L211" s="28"/>
      <c r="M211" s="135" t="s">
        <v>1</v>
      </c>
      <c r="N211" s="136" t="s">
        <v>38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142</v>
      </c>
      <c r="AT211" s="139" t="s">
        <v>137</v>
      </c>
      <c r="AU211" s="139" t="s">
        <v>83</v>
      </c>
      <c r="AY211" s="13" t="s">
        <v>135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3" t="s">
        <v>81</v>
      </c>
      <c r="BK211" s="140">
        <f>ROUND(I211*H211,2)</f>
        <v>0</v>
      </c>
      <c r="BL211" s="13" t="s">
        <v>142</v>
      </c>
      <c r="BM211" s="139" t="s">
        <v>516</v>
      </c>
    </row>
    <row r="212" spans="2:65" s="1" customFormat="1" ht="19.5">
      <c r="B212" s="28"/>
      <c r="D212" s="141" t="s">
        <v>144</v>
      </c>
      <c r="F212" s="142" t="s">
        <v>759</v>
      </c>
      <c r="I212" s="143"/>
      <c r="L212" s="28"/>
      <c r="M212" s="144"/>
      <c r="T212" s="52"/>
      <c r="AT212" s="13" t="s">
        <v>144</v>
      </c>
      <c r="AU212" s="13" t="s">
        <v>83</v>
      </c>
    </row>
    <row r="213" spans="2:65" s="1" customFormat="1" ht="78">
      <c r="B213" s="28"/>
      <c r="D213" s="141" t="s">
        <v>146</v>
      </c>
      <c r="F213" s="145" t="s">
        <v>760</v>
      </c>
      <c r="I213" s="143"/>
      <c r="L213" s="28"/>
      <c r="M213" s="144"/>
      <c r="T213" s="52"/>
      <c r="AT213" s="13" t="s">
        <v>146</v>
      </c>
      <c r="AU213" s="13" t="s">
        <v>83</v>
      </c>
    </row>
    <row r="214" spans="2:65" s="1" customFormat="1" ht="24.2" customHeight="1">
      <c r="B214" s="28"/>
      <c r="C214" s="128" t="s">
        <v>334</v>
      </c>
      <c r="D214" s="128" t="s">
        <v>137</v>
      </c>
      <c r="E214" s="129" t="s">
        <v>761</v>
      </c>
      <c r="F214" s="130" t="s">
        <v>762</v>
      </c>
      <c r="G214" s="131" t="s">
        <v>745</v>
      </c>
      <c r="H214" s="132">
        <v>19</v>
      </c>
      <c r="I214" s="133"/>
      <c r="J214" s="134">
        <f>ROUND(I214*H214,2)</f>
        <v>0</v>
      </c>
      <c r="K214" s="130" t="s">
        <v>1</v>
      </c>
      <c r="L214" s="28"/>
      <c r="M214" s="135" t="s">
        <v>1</v>
      </c>
      <c r="N214" s="136" t="s">
        <v>38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142</v>
      </c>
      <c r="AT214" s="139" t="s">
        <v>137</v>
      </c>
      <c r="AU214" s="139" t="s">
        <v>83</v>
      </c>
      <c r="AY214" s="13" t="s">
        <v>135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3" t="s">
        <v>81</v>
      </c>
      <c r="BK214" s="140">
        <f>ROUND(I214*H214,2)</f>
        <v>0</v>
      </c>
      <c r="BL214" s="13" t="s">
        <v>142</v>
      </c>
      <c r="BM214" s="139" t="s">
        <v>528</v>
      </c>
    </row>
    <row r="215" spans="2:65" s="1" customFormat="1" ht="19.5">
      <c r="B215" s="28"/>
      <c r="D215" s="141" t="s">
        <v>144</v>
      </c>
      <c r="F215" s="142" t="s">
        <v>762</v>
      </c>
      <c r="I215" s="143"/>
      <c r="L215" s="28"/>
      <c r="M215" s="144"/>
      <c r="T215" s="52"/>
      <c r="AT215" s="13" t="s">
        <v>144</v>
      </c>
      <c r="AU215" s="13" t="s">
        <v>83</v>
      </c>
    </row>
    <row r="216" spans="2:65" s="1" customFormat="1" ht="68.25">
      <c r="B216" s="28"/>
      <c r="D216" s="141" t="s">
        <v>146</v>
      </c>
      <c r="F216" s="145" t="s">
        <v>763</v>
      </c>
      <c r="I216" s="143"/>
      <c r="L216" s="28"/>
      <c r="M216" s="144"/>
      <c r="T216" s="52"/>
      <c r="AT216" s="13" t="s">
        <v>146</v>
      </c>
      <c r="AU216" s="13" t="s">
        <v>83</v>
      </c>
    </row>
    <row r="217" spans="2:65" s="11" customFormat="1" ht="22.9" customHeight="1">
      <c r="B217" s="116"/>
      <c r="D217" s="117" t="s">
        <v>72</v>
      </c>
      <c r="E217" s="126" t="s">
        <v>764</v>
      </c>
      <c r="F217" s="126" t="s">
        <v>765</v>
      </c>
      <c r="I217" s="119"/>
      <c r="J217" s="127">
        <f>BK217</f>
        <v>0</v>
      </c>
      <c r="L217" s="116"/>
      <c r="M217" s="121"/>
      <c r="P217" s="122">
        <f>SUM(P218:P231)</f>
        <v>0</v>
      </c>
      <c r="R217" s="122">
        <f>SUM(R218:R231)</f>
        <v>0</v>
      </c>
      <c r="T217" s="123">
        <f>SUM(T218:T231)</f>
        <v>0</v>
      </c>
      <c r="AR217" s="117" t="s">
        <v>81</v>
      </c>
      <c r="AT217" s="124" t="s">
        <v>72</v>
      </c>
      <c r="AU217" s="124" t="s">
        <v>81</v>
      </c>
      <c r="AY217" s="117" t="s">
        <v>135</v>
      </c>
      <c r="BK217" s="125">
        <f>SUM(BK218:BK231)</f>
        <v>0</v>
      </c>
    </row>
    <row r="218" spans="2:65" s="1" customFormat="1" ht="24.2" customHeight="1">
      <c r="B218" s="28"/>
      <c r="C218" s="128" t="s">
        <v>338</v>
      </c>
      <c r="D218" s="128" t="s">
        <v>137</v>
      </c>
      <c r="E218" s="129" t="s">
        <v>766</v>
      </c>
      <c r="F218" s="130" t="s">
        <v>767</v>
      </c>
      <c r="G218" s="131" t="s">
        <v>215</v>
      </c>
      <c r="H218" s="132">
        <v>81</v>
      </c>
      <c r="I218" s="133"/>
      <c r="J218" s="134">
        <f>ROUND(I218*H218,2)</f>
        <v>0</v>
      </c>
      <c r="K218" s="130" t="s">
        <v>1</v>
      </c>
      <c r="L218" s="28"/>
      <c r="M218" s="135" t="s">
        <v>1</v>
      </c>
      <c r="N218" s="136" t="s">
        <v>38</v>
      </c>
      <c r="P218" s="137">
        <f>O218*H218</f>
        <v>0</v>
      </c>
      <c r="Q218" s="137">
        <v>0</v>
      </c>
      <c r="R218" s="137">
        <f>Q218*H218</f>
        <v>0</v>
      </c>
      <c r="S218" s="137">
        <v>0</v>
      </c>
      <c r="T218" s="138">
        <f>S218*H218</f>
        <v>0</v>
      </c>
      <c r="AR218" s="139" t="s">
        <v>142</v>
      </c>
      <c r="AT218" s="139" t="s">
        <v>137</v>
      </c>
      <c r="AU218" s="139" t="s">
        <v>83</v>
      </c>
      <c r="AY218" s="13" t="s">
        <v>135</v>
      </c>
      <c r="BE218" s="140">
        <f>IF(N218="základní",J218,0)</f>
        <v>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3" t="s">
        <v>81</v>
      </c>
      <c r="BK218" s="140">
        <f>ROUND(I218*H218,2)</f>
        <v>0</v>
      </c>
      <c r="BL218" s="13" t="s">
        <v>142</v>
      </c>
      <c r="BM218" s="139" t="s">
        <v>540</v>
      </c>
    </row>
    <row r="219" spans="2:65" s="1" customFormat="1">
      <c r="B219" s="28"/>
      <c r="D219" s="141" t="s">
        <v>144</v>
      </c>
      <c r="F219" s="142" t="s">
        <v>767</v>
      </c>
      <c r="I219" s="143"/>
      <c r="L219" s="28"/>
      <c r="M219" s="144"/>
      <c r="T219" s="52"/>
      <c r="AT219" s="13" t="s">
        <v>144</v>
      </c>
      <c r="AU219" s="13" t="s">
        <v>83</v>
      </c>
    </row>
    <row r="220" spans="2:65" s="1" customFormat="1" ht="24.2" customHeight="1">
      <c r="B220" s="28"/>
      <c r="C220" s="128" t="s">
        <v>343</v>
      </c>
      <c r="D220" s="128" t="s">
        <v>137</v>
      </c>
      <c r="E220" s="129" t="s">
        <v>768</v>
      </c>
      <c r="F220" s="130" t="s">
        <v>769</v>
      </c>
      <c r="G220" s="131" t="s">
        <v>215</v>
      </c>
      <c r="H220" s="132">
        <v>27</v>
      </c>
      <c r="I220" s="133"/>
      <c r="J220" s="134">
        <f>ROUND(I220*H220,2)</f>
        <v>0</v>
      </c>
      <c r="K220" s="130" t="s">
        <v>1</v>
      </c>
      <c r="L220" s="28"/>
      <c r="M220" s="135" t="s">
        <v>1</v>
      </c>
      <c r="N220" s="136" t="s">
        <v>38</v>
      </c>
      <c r="P220" s="137">
        <f>O220*H220</f>
        <v>0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142</v>
      </c>
      <c r="AT220" s="139" t="s">
        <v>137</v>
      </c>
      <c r="AU220" s="139" t="s">
        <v>83</v>
      </c>
      <c r="AY220" s="13" t="s">
        <v>135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3" t="s">
        <v>81</v>
      </c>
      <c r="BK220" s="140">
        <f>ROUND(I220*H220,2)</f>
        <v>0</v>
      </c>
      <c r="BL220" s="13" t="s">
        <v>142</v>
      </c>
      <c r="BM220" s="139" t="s">
        <v>551</v>
      </c>
    </row>
    <row r="221" spans="2:65" s="1" customFormat="1">
      <c r="B221" s="28"/>
      <c r="D221" s="141" t="s">
        <v>144</v>
      </c>
      <c r="F221" s="142" t="s">
        <v>769</v>
      </c>
      <c r="I221" s="143"/>
      <c r="L221" s="28"/>
      <c r="M221" s="144"/>
      <c r="T221" s="52"/>
      <c r="AT221" s="13" t="s">
        <v>144</v>
      </c>
      <c r="AU221" s="13" t="s">
        <v>83</v>
      </c>
    </row>
    <row r="222" spans="2:65" s="1" customFormat="1" ht="24.2" customHeight="1">
      <c r="B222" s="28"/>
      <c r="C222" s="128" t="s">
        <v>348</v>
      </c>
      <c r="D222" s="128" t="s">
        <v>137</v>
      </c>
      <c r="E222" s="129" t="s">
        <v>770</v>
      </c>
      <c r="F222" s="130" t="s">
        <v>771</v>
      </c>
      <c r="G222" s="131" t="s">
        <v>215</v>
      </c>
      <c r="H222" s="132">
        <v>84</v>
      </c>
      <c r="I222" s="133"/>
      <c r="J222" s="134">
        <f>ROUND(I222*H222,2)</f>
        <v>0</v>
      </c>
      <c r="K222" s="130" t="s">
        <v>1</v>
      </c>
      <c r="L222" s="28"/>
      <c r="M222" s="135" t="s">
        <v>1</v>
      </c>
      <c r="N222" s="136" t="s">
        <v>38</v>
      </c>
      <c r="P222" s="137">
        <f>O222*H222</f>
        <v>0</v>
      </c>
      <c r="Q222" s="137">
        <v>0</v>
      </c>
      <c r="R222" s="137">
        <f>Q222*H222</f>
        <v>0</v>
      </c>
      <c r="S222" s="137">
        <v>0</v>
      </c>
      <c r="T222" s="138">
        <f>S222*H222</f>
        <v>0</v>
      </c>
      <c r="AR222" s="139" t="s">
        <v>142</v>
      </c>
      <c r="AT222" s="139" t="s">
        <v>137</v>
      </c>
      <c r="AU222" s="139" t="s">
        <v>83</v>
      </c>
      <c r="AY222" s="13" t="s">
        <v>135</v>
      </c>
      <c r="BE222" s="140">
        <f>IF(N222="základní",J222,0)</f>
        <v>0</v>
      </c>
      <c r="BF222" s="140">
        <f>IF(N222="snížená",J222,0)</f>
        <v>0</v>
      </c>
      <c r="BG222" s="140">
        <f>IF(N222="zákl. přenesená",J222,0)</f>
        <v>0</v>
      </c>
      <c r="BH222" s="140">
        <f>IF(N222="sníž. přenesená",J222,0)</f>
        <v>0</v>
      </c>
      <c r="BI222" s="140">
        <f>IF(N222="nulová",J222,0)</f>
        <v>0</v>
      </c>
      <c r="BJ222" s="13" t="s">
        <v>81</v>
      </c>
      <c r="BK222" s="140">
        <f>ROUND(I222*H222,2)</f>
        <v>0</v>
      </c>
      <c r="BL222" s="13" t="s">
        <v>142</v>
      </c>
      <c r="BM222" s="139" t="s">
        <v>561</v>
      </c>
    </row>
    <row r="223" spans="2:65" s="1" customFormat="1">
      <c r="B223" s="28"/>
      <c r="D223" s="141" t="s">
        <v>144</v>
      </c>
      <c r="F223" s="142" t="s">
        <v>771</v>
      </c>
      <c r="I223" s="143"/>
      <c r="L223" s="28"/>
      <c r="M223" s="144"/>
      <c r="T223" s="52"/>
      <c r="AT223" s="13" t="s">
        <v>144</v>
      </c>
      <c r="AU223" s="13" t="s">
        <v>83</v>
      </c>
    </row>
    <row r="224" spans="2:65" s="1" customFormat="1" ht="24.2" customHeight="1">
      <c r="B224" s="28"/>
      <c r="C224" s="128" t="s">
        <v>353</v>
      </c>
      <c r="D224" s="128" t="s">
        <v>137</v>
      </c>
      <c r="E224" s="129" t="s">
        <v>772</v>
      </c>
      <c r="F224" s="130" t="s">
        <v>773</v>
      </c>
      <c r="G224" s="131" t="s">
        <v>215</v>
      </c>
      <c r="H224" s="132">
        <v>112</v>
      </c>
      <c r="I224" s="133"/>
      <c r="J224" s="134">
        <f>ROUND(I224*H224,2)</f>
        <v>0</v>
      </c>
      <c r="K224" s="130" t="s">
        <v>1</v>
      </c>
      <c r="L224" s="28"/>
      <c r="M224" s="135" t="s">
        <v>1</v>
      </c>
      <c r="N224" s="136" t="s">
        <v>38</v>
      </c>
      <c r="P224" s="137">
        <f>O224*H224</f>
        <v>0</v>
      </c>
      <c r="Q224" s="137">
        <v>0</v>
      </c>
      <c r="R224" s="137">
        <f>Q224*H224</f>
        <v>0</v>
      </c>
      <c r="S224" s="137">
        <v>0</v>
      </c>
      <c r="T224" s="138">
        <f>S224*H224</f>
        <v>0</v>
      </c>
      <c r="AR224" s="139" t="s">
        <v>142</v>
      </c>
      <c r="AT224" s="139" t="s">
        <v>137</v>
      </c>
      <c r="AU224" s="139" t="s">
        <v>83</v>
      </c>
      <c r="AY224" s="13" t="s">
        <v>135</v>
      </c>
      <c r="BE224" s="140">
        <f>IF(N224="základní",J224,0)</f>
        <v>0</v>
      </c>
      <c r="BF224" s="140">
        <f>IF(N224="snížená",J224,0)</f>
        <v>0</v>
      </c>
      <c r="BG224" s="140">
        <f>IF(N224="zákl. přenesená",J224,0)</f>
        <v>0</v>
      </c>
      <c r="BH224" s="140">
        <f>IF(N224="sníž. přenesená",J224,0)</f>
        <v>0</v>
      </c>
      <c r="BI224" s="140">
        <f>IF(N224="nulová",J224,0)</f>
        <v>0</v>
      </c>
      <c r="BJ224" s="13" t="s">
        <v>81</v>
      </c>
      <c r="BK224" s="140">
        <f>ROUND(I224*H224,2)</f>
        <v>0</v>
      </c>
      <c r="BL224" s="13" t="s">
        <v>142</v>
      </c>
      <c r="BM224" s="139" t="s">
        <v>571</v>
      </c>
    </row>
    <row r="225" spans="2:65" s="1" customFormat="1">
      <c r="B225" s="28"/>
      <c r="D225" s="141" t="s">
        <v>144</v>
      </c>
      <c r="F225" s="142" t="s">
        <v>773</v>
      </c>
      <c r="I225" s="143"/>
      <c r="L225" s="28"/>
      <c r="M225" s="144"/>
      <c r="T225" s="52"/>
      <c r="AT225" s="13" t="s">
        <v>144</v>
      </c>
      <c r="AU225" s="13" t="s">
        <v>83</v>
      </c>
    </row>
    <row r="226" spans="2:65" s="1" customFormat="1" ht="24.2" customHeight="1">
      <c r="B226" s="28"/>
      <c r="C226" s="128" t="s">
        <v>358</v>
      </c>
      <c r="D226" s="128" t="s">
        <v>137</v>
      </c>
      <c r="E226" s="129" t="s">
        <v>774</v>
      </c>
      <c r="F226" s="130" t="s">
        <v>775</v>
      </c>
      <c r="G226" s="131" t="s">
        <v>215</v>
      </c>
      <c r="H226" s="132">
        <v>6</v>
      </c>
      <c r="I226" s="133"/>
      <c r="J226" s="134">
        <f>ROUND(I226*H226,2)</f>
        <v>0</v>
      </c>
      <c r="K226" s="130" t="s">
        <v>1</v>
      </c>
      <c r="L226" s="28"/>
      <c r="M226" s="135" t="s">
        <v>1</v>
      </c>
      <c r="N226" s="136" t="s">
        <v>38</v>
      </c>
      <c r="P226" s="137">
        <f>O226*H226</f>
        <v>0</v>
      </c>
      <c r="Q226" s="137">
        <v>0</v>
      </c>
      <c r="R226" s="137">
        <f>Q226*H226</f>
        <v>0</v>
      </c>
      <c r="S226" s="137">
        <v>0</v>
      </c>
      <c r="T226" s="138">
        <f>S226*H226</f>
        <v>0</v>
      </c>
      <c r="AR226" s="139" t="s">
        <v>142</v>
      </c>
      <c r="AT226" s="139" t="s">
        <v>137</v>
      </c>
      <c r="AU226" s="139" t="s">
        <v>83</v>
      </c>
      <c r="AY226" s="13" t="s">
        <v>135</v>
      </c>
      <c r="BE226" s="140">
        <f>IF(N226="základní",J226,0)</f>
        <v>0</v>
      </c>
      <c r="BF226" s="140">
        <f>IF(N226="snížená",J226,0)</f>
        <v>0</v>
      </c>
      <c r="BG226" s="140">
        <f>IF(N226="zákl. přenesená",J226,0)</f>
        <v>0</v>
      </c>
      <c r="BH226" s="140">
        <f>IF(N226="sníž. přenesená",J226,0)</f>
        <v>0</v>
      </c>
      <c r="BI226" s="140">
        <f>IF(N226="nulová",J226,0)</f>
        <v>0</v>
      </c>
      <c r="BJ226" s="13" t="s">
        <v>81</v>
      </c>
      <c r="BK226" s="140">
        <f>ROUND(I226*H226,2)</f>
        <v>0</v>
      </c>
      <c r="BL226" s="13" t="s">
        <v>142</v>
      </c>
      <c r="BM226" s="139" t="s">
        <v>579</v>
      </c>
    </row>
    <row r="227" spans="2:65" s="1" customFormat="1">
      <c r="B227" s="28"/>
      <c r="D227" s="141" t="s">
        <v>144</v>
      </c>
      <c r="F227" s="142" t="s">
        <v>775</v>
      </c>
      <c r="I227" s="143"/>
      <c r="L227" s="28"/>
      <c r="M227" s="144"/>
      <c r="T227" s="52"/>
      <c r="AT227" s="13" t="s">
        <v>144</v>
      </c>
      <c r="AU227" s="13" t="s">
        <v>83</v>
      </c>
    </row>
    <row r="228" spans="2:65" s="1" customFormat="1" ht="21.75" customHeight="1">
      <c r="B228" s="28"/>
      <c r="C228" s="128" t="s">
        <v>363</v>
      </c>
      <c r="D228" s="128" t="s">
        <v>137</v>
      </c>
      <c r="E228" s="129" t="s">
        <v>776</v>
      </c>
      <c r="F228" s="130" t="s">
        <v>777</v>
      </c>
      <c r="G228" s="131" t="s">
        <v>215</v>
      </c>
      <c r="H228" s="132">
        <v>280</v>
      </c>
      <c r="I228" s="133"/>
      <c r="J228" s="134">
        <f>ROUND(I228*H228,2)</f>
        <v>0</v>
      </c>
      <c r="K228" s="130" t="s">
        <v>1</v>
      </c>
      <c r="L228" s="28"/>
      <c r="M228" s="135" t="s">
        <v>1</v>
      </c>
      <c r="N228" s="136" t="s">
        <v>38</v>
      </c>
      <c r="P228" s="137">
        <f>O228*H228</f>
        <v>0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142</v>
      </c>
      <c r="AT228" s="139" t="s">
        <v>137</v>
      </c>
      <c r="AU228" s="139" t="s">
        <v>83</v>
      </c>
      <c r="AY228" s="13" t="s">
        <v>135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3" t="s">
        <v>81</v>
      </c>
      <c r="BK228" s="140">
        <f>ROUND(I228*H228,2)</f>
        <v>0</v>
      </c>
      <c r="BL228" s="13" t="s">
        <v>142</v>
      </c>
      <c r="BM228" s="139" t="s">
        <v>587</v>
      </c>
    </row>
    <row r="229" spans="2:65" s="1" customFormat="1">
      <c r="B229" s="28"/>
      <c r="D229" s="141" t="s">
        <v>144</v>
      </c>
      <c r="F229" s="142" t="s">
        <v>777</v>
      </c>
      <c r="I229" s="143"/>
      <c r="L229" s="28"/>
      <c r="M229" s="144"/>
      <c r="T229" s="52"/>
      <c r="AT229" s="13" t="s">
        <v>144</v>
      </c>
      <c r="AU229" s="13" t="s">
        <v>83</v>
      </c>
    </row>
    <row r="230" spans="2:65" s="1" customFormat="1" ht="16.5" customHeight="1">
      <c r="B230" s="28"/>
      <c r="C230" s="128" t="s">
        <v>368</v>
      </c>
      <c r="D230" s="128" t="s">
        <v>137</v>
      </c>
      <c r="E230" s="129" t="s">
        <v>778</v>
      </c>
      <c r="F230" s="130" t="s">
        <v>779</v>
      </c>
      <c r="G230" s="131" t="s">
        <v>688</v>
      </c>
      <c r="H230" s="132">
        <v>1</v>
      </c>
      <c r="I230" s="133"/>
      <c r="J230" s="134">
        <f>ROUND(I230*H230,2)</f>
        <v>0</v>
      </c>
      <c r="K230" s="130" t="s">
        <v>1</v>
      </c>
      <c r="L230" s="28"/>
      <c r="M230" s="135" t="s">
        <v>1</v>
      </c>
      <c r="N230" s="136" t="s">
        <v>38</v>
      </c>
      <c r="P230" s="137">
        <f>O230*H230</f>
        <v>0</v>
      </c>
      <c r="Q230" s="137">
        <v>0</v>
      </c>
      <c r="R230" s="137">
        <f>Q230*H230</f>
        <v>0</v>
      </c>
      <c r="S230" s="137">
        <v>0</v>
      </c>
      <c r="T230" s="138">
        <f>S230*H230</f>
        <v>0</v>
      </c>
      <c r="AR230" s="139" t="s">
        <v>142</v>
      </c>
      <c r="AT230" s="139" t="s">
        <v>137</v>
      </c>
      <c r="AU230" s="139" t="s">
        <v>83</v>
      </c>
      <c r="AY230" s="13" t="s">
        <v>135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3" t="s">
        <v>81</v>
      </c>
      <c r="BK230" s="140">
        <f>ROUND(I230*H230,2)</f>
        <v>0</v>
      </c>
      <c r="BL230" s="13" t="s">
        <v>142</v>
      </c>
      <c r="BM230" s="139" t="s">
        <v>599</v>
      </c>
    </row>
    <row r="231" spans="2:65" s="1" customFormat="1">
      <c r="B231" s="28"/>
      <c r="D231" s="141" t="s">
        <v>144</v>
      </c>
      <c r="F231" s="142" t="s">
        <v>780</v>
      </c>
      <c r="I231" s="143"/>
      <c r="L231" s="28"/>
      <c r="M231" s="144"/>
      <c r="T231" s="52"/>
      <c r="AT231" s="13" t="s">
        <v>144</v>
      </c>
      <c r="AU231" s="13" t="s">
        <v>83</v>
      </c>
    </row>
    <row r="232" spans="2:65" s="11" customFormat="1" ht="25.9" customHeight="1">
      <c r="B232" s="116"/>
      <c r="D232" s="117" t="s">
        <v>72</v>
      </c>
      <c r="E232" s="118" t="s">
        <v>781</v>
      </c>
      <c r="F232" s="118" t="s">
        <v>782</v>
      </c>
      <c r="I232" s="119"/>
      <c r="J232" s="120">
        <f>BK232</f>
        <v>0</v>
      </c>
      <c r="L232" s="116"/>
      <c r="M232" s="121"/>
      <c r="P232" s="122">
        <f>SUM(P233:P246)</f>
        <v>0</v>
      </c>
      <c r="R232" s="122">
        <f>SUM(R233:R246)</f>
        <v>0</v>
      </c>
      <c r="T232" s="123">
        <f>SUM(T233:T246)</f>
        <v>0</v>
      </c>
      <c r="AR232" s="117" t="s">
        <v>81</v>
      </c>
      <c r="AT232" s="124" t="s">
        <v>72</v>
      </c>
      <c r="AU232" s="124" t="s">
        <v>73</v>
      </c>
      <c r="AY232" s="117" t="s">
        <v>135</v>
      </c>
      <c r="BK232" s="125">
        <f>SUM(BK233:BK246)</f>
        <v>0</v>
      </c>
    </row>
    <row r="233" spans="2:65" s="1" customFormat="1" ht="16.5" customHeight="1">
      <c r="B233" s="28"/>
      <c r="C233" s="128" t="s">
        <v>373</v>
      </c>
      <c r="D233" s="128" t="s">
        <v>137</v>
      </c>
      <c r="E233" s="129" t="s">
        <v>783</v>
      </c>
      <c r="F233" s="130" t="s">
        <v>784</v>
      </c>
      <c r="G233" s="131" t="s">
        <v>688</v>
      </c>
      <c r="H233" s="132">
        <v>1</v>
      </c>
      <c r="I233" s="133"/>
      <c r="J233" s="134">
        <f>ROUND(I233*H233,2)</f>
        <v>0</v>
      </c>
      <c r="K233" s="130" t="s">
        <v>1</v>
      </c>
      <c r="L233" s="28"/>
      <c r="M233" s="135" t="s">
        <v>1</v>
      </c>
      <c r="N233" s="136" t="s">
        <v>38</v>
      </c>
      <c r="P233" s="137">
        <f>O233*H233</f>
        <v>0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142</v>
      </c>
      <c r="AT233" s="139" t="s">
        <v>137</v>
      </c>
      <c r="AU233" s="139" t="s">
        <v>81</v>
      </c>
      <c r="AY233" s="13" t="s">
        <v>135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3" t="s">
        <v>81</v>
      </c>
      <c r="BK233" s="140">
        <f>ROUND(I233*H233,2)</f>
        <v>0</v>
      </c>
      <c r="BL233" s="13" t="s">
        <v>142</v>
      </c>
      <c r="BM233" s="139" t="s">
        <v>607</v>
      </c>
    </row>
    <row r="234" spans="2:65" s="1" customFormat="1">
      <c r="B234" s="28"/>
      <c r="D234" s="141" t="s">
        <v>144</v>
      </c>
      <c r="F234" s="142" t="s">
        <v>784</v>
      </c>
      <c r="I234" s="143"/>
      <c r="L234" s="28"/>
      <c r="M234" s="144"/>
      <c r="T234" s="52"/>
      <c r="AT234" s="13" t="s">
        <v>144</v>
      </c>
      <c r="AU234" s="13" t="s">
        <v>81</v>
      </c>
    </row>
    <row r="235" spans="2:65" s="1" customFormat="1" ht="68.25">
      <c r="B235" s="28"/>
      <c r="D235" s="141" t="s">
        <v>146</v>
      </c>
      <c r="F235" s="145" t="s">
        <v>785</v>
      </c>
      <c r="I235" s="143"/>
      <c r="L235" s="28"/>
      <c r="M235" s="144"/>
      <c r="T235" s="52"/>
      <c r="AT235" s="13" t="s">
        <v>146</v>
      </c>
      <c r="AU235" s="13" t="s">
        <v>81</v>
      </c>
    </row>
    <row r="236" spans="2:65" s="1" customFormat="1" ht="16.5" customHeight="1">
      <c r="B236" s="28"/>
      <c r="C236" s="128" t="s">
        <v>377</v>
      </c>
      <c r="D236" s="128" t="s">
        <v>137</v>
      </c>
      <c r="E236" s="129" t="s">
        <v>786</v>
      </c>
      <c r="F236" s="130" t="s">
        <v>787</v>
      </c>
      <c r="G236" s="131" t="s">
        <v>688</v>
      </c>
      <c r="H236" s="132">
        <v>1</v>
      </c>
      <c r="I236" s="133"/>
      <c r="J236" s="134">
        <f>ROUND(I236*H236,2)</f>
        <v>0</v>
      </c>
      <c r="K236" s="130" t="s">
        <v>1</v>
      </c>
      <c r="L236" s="28"/>
      <c r="M236" s="135" t="s">
        <v>1</v>
      </c>
      <c r="N236" s="136" t="s">
        <v>38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142</v>
      </c>
      <c r="AT236" s="139" t="s">
        <v>137</v>
      </c>
      <c r="AU236" s="139" t="s">
        <v>81</v>
      </c>
      <c r="AY236" s="13" t="s">
        <v>135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3" t="s">
        <v>81</v>
      </c>
      <c r="BK236" s="140">
        <f>ROUND(I236*H236,2)</f>
        <v>0</v>
      </c>
      <c r="BL236" s="13" t="s">
        <v>142</v>
      </c>
      <c r="BM236" s="139" t="s">
        <v>615</v>
      </c>
    </row>
    <row r="237" spans="2:65" s="1" customFormat="1">
      <c r="B237" s="28"/>
      <c r="D237" s="141" t="s">
        <v>144</v>
      </c>
      <c r="F237" s="142" t="s">
        <v>787</v>
      </c>
      <c r="I237" s="143"/>
      <c r="L237" s="28"/>
      <c r="M237" s="144"/>
      <c r="T237" s="52"/>
      <c r="AT237" s="13" t="s">
        <v>144</v>
      </c>
      <c r="AU237" s="13" t="s">
        <v>81</v>
      </c>
    </row>
    <row r="238" spans="2:65" s="1" customFormat="1" ht="39">
      <c r="B238" s="28"/>
      <c r="D238" s="141" t="s">
        <v>146</v>
      </c>
      <c r="F238" s="145" t="s">
        <v>788</v>
      </c>
      <c r="I238" s="143"/>
      <c r="L238" s="28"/>
      <c r="M238" s="144"/>
      <c r="T238" s="52"/>
      <c r="AT238" s="13" t="s">
        <v>146</v>
      </c>
      <c r="AU238" s="13" t="s">
        <v>81</v>
      </c>
    </row>
    <row r="239" spans="2:65" s="1" customFormat="1" ht="24.2" customHeight="1">
      <c r="B239" s="28"/>
      <c r="C239" s="128" t="s">
        <v>381</v>
      </c>
      <c r="D239" s="128" t="s">
        <v>137</v>
      </c>
      <c r="E239" s="129" t="s">
        <v>789</v>
      </c>
      <c r="F239" s="130" t="s">
        <v>790</v>
      </c>
      <c r="G239" s="131" t="s">
        <v>688</v>
      </c>
      <c r="H239" s="132">
        <v>1</v>
      </c>
      <c r="I239" s="133"/>
      <c r="J239" s="134">
        <f>ROUND(I239*H239,2)</f>
        <v>0</v>
      </c>
      <c r="K239" s="130" t="s">
        <v>1</v>
      </c>
      <c r="L239" s="28"/>
      <c r="M239" s="135" t="s">
        <v>1</v>
      </c>
      <c r="N239" s="136" t="s">
        <v>38</v>
      </c>
      <c r="P239" s="137">
        <f>O239*H239</f>
        <v>0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142</v>
      </c>
      <c r="AT239" s="139" t="s">
        <v>137</v>
      </c>
      <c r="AU239" s="139" t="s">
        <v>81</v>
      </c>
      <c r="AY239" s="13" t="s">
        <v>135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3" t="s">
        <v>81</v>
      </c>
      <c r="BK239" s="140">
        <f>ROUND(I239*H239,2)</f>
        <v>0</v>
      </c>
      <c r="BL239" s="13" t="s">
        <v>142</v>
      </c>
      <c r="BM239" s="139" t="s">
        <v>627</v>
      </c>
    </row>
    <row r="240" spans="2:65" s="1" customFormat="1">
      <c r="B240" s="28"/>
      <c r="D240" s="141" t="s">
        <v>144</v>
      </c>
      <c r="F240" s="142" t="s">
        <v>790</v>
      </c>
      <c r="I240" s="143"/>
      <c r="L240" s="28"/>
      <c r="M240" s="144"/>
      <c r="T240" s="52"/>
      <c r="AT240" s="13" t="s">
        <v>144</v>
      </c>
      <c r="AU240" s="13" t="s">
        <v>81</v>
      </c>
    </row>
    <row r="241" spans="2:65" s="1" customFormat="1" ht="24.2" customHeight="1">
      <c r="B241" s="28"/>
      <c r="C241" s="128" t="s">
        <v>385</v>
      </c>
      <c r="D241" s="128" t="s">
        <v>137</v>
      </c>
      <c r="E241" s="129" t="s">
        <v>791</v>
      </c>
      <c r="F241" s="130" t="s">
        <v>792</v>
      </c>
      <c r="G241" s="131" t="s">
        <v>688</v>
      </c>
      <c r="H241" s="132">
        <v>1</v>
      </c>
      <c r="I241" s="133"/>
      <c r="J241" s="134">
        <f>ROUND(I241*H241,2)</f>
        <v>0</v>
      </c>
      <c r="K241" s="130" t="s">
        <v>1</v>
      </c>
      <c r="L241" s="28"/>
      <c r="M241" s="135" t="s">
        <v>1</v>
      </c>
      <c r="N241" s="136" t="s">
        <v>38</v>
      </c>
      <c r="P241" s="137">
        <f>O241*H241</f>
        <v>0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142</v>
      </c>
      <c r="AT241" s="139" t="s">
        <v>137</v>
      </c>
      <c r="AU241" s="139" t="s">
        <v>81</v>
      </c>
      <c r="AY241" s="13" t="s">
        <v>135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3" t="s">
        <v>81</v>
      </c>
      <c r="BK241" s="140">
        <f>ROUND(I241*H241,2)</f>
        <v>0</v>
      </c>
      <c r="BL241" s="13" t="s">
        <v>142</v>
      </c>
      <c r="BM241" s="139" t="s">
        <v>638</v>
      </c>
    </row>
    <row r="242" spans="2:65" s="1" customFormat="1">
      <c r="B242" s="28"/>
      <c r="D242" s="141" t="s">
        <v>144</v>
      </c>
      <c r="F242" s="142" t="s">
        <v>792</v>
      </c>
      <c r="I242" s="143"/>
      <c r="L242" s="28"/>
      <c r="M242" s="144"/>
      <c r="T242" s="52"/>
      <c r="AT242" s="13" t="s">
        <v>144</v>
      </c>
      <c r="AU242" s="13" t="s">
        <v>81</v>
      </c>
    </row>
    <row r="243" spans="2:65" s="1" customFormat="1" ht="29.25">
      <c r="B243" s="28"/>
      <c r="D243" s="141" t="s">
        <v>146</v>
      </c>
      <c r="F243" s="145" t="s">
        <v>793</v>
      </c>
      <c r="I243" s="143"/>
      <c r="L243" s="28"/>
      <c r="M243" s="144"/>
      <c r="T243" s="52"/>
      <c r="AT243" s="13" t="s">
        <v>146</v>
      </c>
      <c r="AU243" s="13" t="s">
        <v>81</v>
      </c>
    </row>
    <row r="244" spans="2:65" s="1" customFormat="1" ht="16.5" customHeight="1">
      <c r="B244" s="28"/>
      <c r="C244" s="128" t="s">
        <v>389</v>
      </c>
      <c r="D244" s="128" t="s">
        <v>137</v>
      </c>
      <c r="E244" s="129" t="s">
        <v>794</v>
      </c>
      <c r="F244" s="130" t="s">
        <v>782</v>
      </c>
      <c r="G244" s="131" t="s">
        <v>688</v>
      </c>
      <c r="H244" s="132">
        <v>1</v>
      </c>
      <c r="I244" s="133"/>
      <c r="J244" s="134">
        <f>ROUND(I244*H244,2)</f>
        <v>0</v>
      </c>
      <c r="K244" s="130" t="s">
        <v>1</v>
      </c>
      <c r="L244" s="28"/>
      <c r="M244" s="135" t="s">
        <v>1</v>
      </c>
      <c r="N244" s="136" t="s">
        <v>38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142</v>
      </c>
      <c r="AT244" s="139" t="s">
        <v>137</v>
      </c>
      <c r="AU244" s="139" t="s">
        <v>81</v>
      </c>
      <c r="AY244" s="13" t="s">
        <v>135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3" t="s">
        <v>81</v>
      </c>
      <c r="BK244" s="140">
        <f>ROUND(I244*H244,2)</f>
        <v>0</v>
      </c>
      <c r="BL244" s="13" t="s">
        <v>142</v>
      </c>
      <c r="BM244" s="139" t="s">
        <v>795</v>
      </c>
    </row>
    <row r="245" spans="2:65" s="1" customFormat="1">
      <c r="B245" s="28"/>
      <c r="D245" s="141" t="s">
        <v>144</v>
      </c>
      <c r="F245" s="142" t="s">
        <v>782</v>
      </c>
      <c r="I245" s="143"/>
      <c r="L245" s="28"/>
      <c r="M245" s="144"/>
      <c r="T245" s="52"/>
      <c r="AT245" s="13" t="s">
        <v>144</v>
      </c>
      <c r="AU245" s="13" t="s">
        <v>81</v>
      </c>
    </row>
    <row r="246" spans="2:65" s="1" customFormat="1" ht="58.5">
      <c r="B246" s="28"/>
      <c r="D246" s="141" t="s">
        <v>146</v>
      </c>
      <c r="F246" s="145" t="s">
        <v>796</v>
      </c>
      <c r="I246" s="143"/>
      <c r="L246" s="28"/>
      <c r="M246" s="157"/>
      <c r="N246" s="158"/>
      <c r="O246" s="158"/>
      <c r="P246" s="158"/>
      <c r="Q246" s="158"/>
      <c r="R246" s="158"/>
      <c r="S246" s="158"/>
      <c r="T246" s="159"/>
      <c r="AT246" s="13" t="s">
        <v>146</v>
      </c>
      <c r="AU246" s="13" t="s">
        <v>81</v>
      </c>
    </row>
    <row r="247" spans="2:65" s="1" customFormat="1" ht="6.95" customHeight="1"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28"/>
    </row>
  </sheetData>
  <sheetProtection algorithmName="SHA-512" hashValue="vGoQzF6p1xENyxXVmqne5kYchT/8MS5tF+uvvWDwM3hNY+7NDvIkD+eZjvgmC5uLKOzi8ERvYWmHgvDzPtNSPw==" saltValue="bvTfUBx9Y+gZWvhSJ7IiLg==" spinCount="100000" sheet="1" objects="1" scenarios="1" formatColumns="0" formatRows="0" autoFilter="0"/>
  <autoFilter ref="C124:K246" xr:uid="{00000000-0009-0000-0000-000002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1"/>
  <sheetViews>
    <sheetView showGridLines="0" workbookViewId="0">
      <selection activeCell="F12" sqref="F1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88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83</v>
      </c>
    </row>
    <row r="4" spans="2:46" ht="24.95" customHeight="1">
      <c r="B4" s="16"/>
      <c r="D4" s="17" t="s">
        <v>92</v>
      </c>
      <c r="L4" s="16"/>
      <c r="M4" s="84" t="s">
        <v>10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16</v>
      </c>
      <c r="L6" s="16"/>
    </row>
    <row r="7" spans="2:46" ht="16.5" customHeight="1">
      <c r="B7" s="16"/>
      <c r="E7" s="199" t="str">
        <f>'Rekapitulace stavby'!K6</f>
        <v>Zimní stadion Tábor - nová ledová plocha</v>
      </c>
      <c r="F7" s="200"/>
      <c r="G7" s="200"/>
      <c r="H7" s="200"/>
      <c r="L7" s="16"/>
    </row>
    <row r="8" spans="2:46" s="1" customFormat="1" ht="12" customHeight="1">
      <c r="B8" s="28"/>
      <c r="D8" s="23" t="s">
        <v>93</v>
      </c>
      <c r="L8" s="28"/>
    </row>
    <row r="9" spans="2:46" s="1" customFormat="1" ht="16.5" customHeight="1">
      <c r="B9" s="28"/>
      <c r="E9" s="189" t="s">
        <v>863</v>
      </c>
      <c r="F9" s="198"/>
      <c r="G9" s="198"/>
      <c r="H9" s="198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18</v>
      </c>
      <c r="F11" s="21" t="s">
        <v>1</v>
      </c>
      <c r="I11" s="23" t="s">
        <v>19</v>
      </c>
      <c r="J11" s="21" t="s">
        <v>1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23" t="s">
        <v>22</v>
      </c>
      <c r="J12" s="48" t="str">
        <f>'Rekapitulace stavby'!AN8</f>
        <v>12. 2. 2024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24</v>
      </c>
      <c r="I14" s="23" t="s">
        <v>25</v>
      </c>
      <c r="J14" s="21" t="str">
        <f>IF('Rekapitulace stavby'!AN10="","",'Rekapitulace stavby'!AN10)</f>
        <v/>
      </c>
      <c r="L14" s="28"/>
    </row>
    <row r="15" spans="2:46" s="1" customFormat="1" ht="18" customHeight="1">
      <c r="B15" s="28"/>
      <c r="E15" s="21" t="str">
        <f>IF('Rekapitulace stavby'!E11="","",'Rekapitulace stavby'!E11)</f>
        <v xml:space="preserve"> </v>
      </c>
      <c r="I15" s="23" t="s">
        <v>26</v>
      </c>
      <c r="J15" s="21" t="str">
        <f>IF('Rekapitulace stavby'!AN11="","",'Rekapitulace stavby'!AN11)</f>
        <v/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25</v>
      </c>
      <c r="J17" s="24" t="str">
        <f>'Rekapitulace stavby'!AN13</f>
        <v>Vyplň údaj</v>
      </c>
      <c r="L17" s="28"/>
    </row>
    <row r="18" spans="2:12" s="1" customFormat="1" ht="18" customHeight="1">
      <c r="B18" s="28"/>
      <c r="E18" s="201" t="str">
        <f>'Rekapitulace stavby'!E14</f>
        <v>Vyplň údaj</v>
      </c>
      <c r="F18" s="171"/>
      <c r="G18" s="171"/>
      <c r="H18" s="171"/>
      <c r="I18" s="23" t="s">
        <v>26</v>
      </c>
      <c r="J18" s="24" t="str">
        <f>'Rekapitulace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25</v>
      </c>
      <c r="J20" s="21" t="str">
        <f>IF('Rekapitulace stavby'!AN16="","",'Rekapitulace stavby'!AN16)</f>
        <v/>
      </c>
      <c r="L20" s="28"/>
    </row>
    <row r="21" spans="2:12" s="1" customFormat="1" ht="18" customHeight="1">
      <c r="B21" s="28"/>
      <c r="E21" s="21" t="str">
        <f>IF('Rekapitulace stavby'!E17="","",'Rekapitulace stavby'!E17)</f>
        <v xml:space="preserve"> </v>
      </c>
      <c r="I21" s="23" t="s">
        <v>26</v>
      </c>
      <c r="J21" s="21" t="str">
        <f>IF('Rekapitulace stavby'!AN17="","",'Rekapitulace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25</v>
      </c>
      <c r="J23" s="21" t="str">
        <f>IF('Rekapitulace stavby'!AN19="","",'Rekapitulace stavby'!AN19)</f>
        <v/>
      </c>
      <c r="L23" s="28"/>
    </row>
    <row r="24" spans="2:12" s="1" customFormat="1" ht="18" customHeight="1">
      <c r="B24" s="28"/>
      <c r="E24" s="21" t="str">
        <f>IF('Rekapitulace stavby'!E20="","",'Rekapitulace stavby'!E20)</f>
        <v xml:space="preserve"> </v>
      </c>
      <c r="I24" s="23" t="s">
        <v>26</v>
      </c>
      <c r="J24" s="21" t="str">
        <f>IF('Rekapitulace stavby'!AN20="","",'Rekapitulace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85"/>
      <c r="E27" s="175" t="s">
        <v>1</v>
      </c>
      <c r="F27" s="175"/>
      <c r="G27" s="175"/>
      <c r="H27" s="175"/>
      <c r="L27" s="85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33</v>
      </c>
      <c r="J30" s="62">
        <f>ROUND(J117,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>
      <c r="B33" s="28"/>
      <c r="D33" s="51" t="s">
        <v>37</v>
      </c>
      <c r="E33" s="23" t="s">
        <v>38</v>
      </c>
      <c r="F33" s="87">
        <f>ROUND((SUM(BE117:BE150)),  2)</f>
        <v>0</v>
      </c>
      <c r="I33" s="88">
        <v>0.21</v>
      </c>
      <c r="J33" s="87">
        <f>ROUND(((SUM(BE117:BE150))*I33),  2)</f>
        <v>0</v>
      </c>
      <c r="L33" s="28"/>
    </row>
    <row r="34" spans="2:12" s="1" customFormat="1" ht="14.45" customHeight="1">
      <c r="B34" s="28"/>
      <c r="E34" s="23" t="s">
        <v>39</v>
      </c>
      <c r="F34" s="87">
        <f>ROUND((SUM(BF117:BF150)),  2)</f>
        <v>0</v>
      </c>
      <c r="I34" s="88">
        <v>0.12</v>
      </c>
      <c r="J34" s="87">
        <f>ROUND(((SUM(BF117:BF150))*I34),  2)</f>
        <v>0</v>
      </c>
      <c r="L34" s="28"/>
    </row>
    <row r="35" spans="2:12" s="1" customFormat="1" ht="14.45" hidden="1" customHeight="1">
      <c r="B35" s="28"/>
      <c r="E35" s="23" t="s">
        <v>40</v>
      </c>
      <c r="F35" s="87">
        <f>ROUND((SUM(BG117:BG150)),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3" t="s">
        <v>41</v>
      </c>
      <c r="F36" s="87">
        <f>ROUND((SUM(BH117:BH150)),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3" t="s">
        <v>42</v>
      </c>
      <c r="F37" s="87">
        <f>ROUND((SUM(BI117:BI150)),  2)</f>
        <v>0</v>
      </c>
      <c r="I37" s="88">
        <v>0</v>
      </c>
      <c r="J37" s="87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>
      <c r="B82" s="28"/>
      <c r="C82" s="17" t="s">
        <v>95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16</v>
      </c>
      <c r="L84" s="28"/>
    </row>
    <row r="85" spans="2:47" s="1" customFormat="1" ht="16.5" customHeight="1">
      <c r="B85" s="28"/>
      <c r="E85" s="199" t="str">
        <f>E7</f>
        <v>Zimní stadion Tábor - nová ledová plocha</v>
      </c>
      <c r="F85" s="200"/>
      <c r="G85" s="200"/>
      <c r="H85" s="200"/>
      <c r="L85" s="28"/>
    </row>
    <row r="86" spans="2:47" s="1" customFormat="1" ht="12" customHeight="1">
      <c r="B86" s="28"/>
      <c r="C86" s="23" t="s">
        <v>93</v>
      </c>
      <c r="L86" s="28"/>
    </row>
    <row r="87" spans="2:47" s="1" customFormat="1" ht="16.5" customHeight="1">
      <c r="B87" s="28"/>
      <c r="E87" s="189" t="str">
        <f>E9</f>
        <v>Ost - Vybavení stadionu</v>
      </c>
      <c r="F87" s="198"/>
      <c r="G87" s="198"/>
      <c r="H87" s="198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20</v>
      </c>
      <c r="F89" s="21" t="str">
        <f>F12</f>
        <v xml:space="preserve"> </v>
      </c>
      <c r="I89" s="23" t="s">
        <v>22</v>
      </c>
      <c r="J89" s="48" t="str">
        <f>IF(J12="","",J12)</f>
        <v>12. 2. 2024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24</v>
      </c>
      <c r="F91" s="21" t="str">
        <f>E15</f>
        <v xml:space="preserve"> 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96</v>
      </c>
      <c r="D94" s="89"/>
      <c r="E94" s="89"/>
      <c r="F94" s="89"/>
      <c r="G94" s="89"/>
      <c r="H94" s="89"/>
      <c r="I94" s="89"/>
      <c r="J94" s="98" t="s">
        <v>97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99" t="s">
        <v>98</v>
      </c>
      <c r="J96" s="62">
        <f>J117</f>
        <v>0</v>
      </c>
      <c r="L96" s="28"/>
      <c r="AU96" s="13" t="s">
        <v>99</v>
      </c>
    </row>
    <row r="97" spans="2:12" s="8" customFormat="1" ht="24.95" customHeight="1">
      <c r="B97" s="100"/>
      <c r="D97" s="101" t="s">
        <v>100</v>
      </c>
      <c r="E97" s="102"/>
      <c r="F97" s="102"/>
      <c r="G97" s="102"/>
      <c r="H97" s="102"/>
      <c r="I97" s="102"/>
      <c r="J97" s="103">
        <f>J118</f>
        <v>0</v>
      </c>
      <c r="L97" s="100"/>
    </row>
    <row r="98" spans="2:12" s="1" customFormat="1" ht="21.75" customHeight="1">
      <c r="B98" s="28"/>
      <c r="L98" s="28"/>
    </row>
    <row r="99" spans="2:12" s="1" customFormat="1" ht="6.95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28"/>
    </row>
    <row r="103" spans="2:12" s="1" customFormat="1" ht="6.95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8"/>
    </row>
    <row r="104" spans="2:12" s="1" customFormat="1" ht="24.95" customHeight="1">
      <c r="B104" s="28"/>
      <c r="C104" s="17" t="s">
        <v>120</v>
      </c>
      <c r="L104" s="28"/>
    </row>
    <row r="105" spans="2:12" s="1" customFormat="1" ht="6.95" customHeight="1">
      <c r="B105" s="28"/>
      <c r="L105" s="28"/>
    </row>
    <row r="106" spans="2:12" s="1" customFormat="1" ht="12" customHeight="1">
      <c r="B106" s="28"/>
      <c r="C106" s="23" t="s">
        <v>16</v>
      </c>
      <c r="L106" s="28"/>
    </row>
    <row r="107" spans="2:12" s="1" customFormat="1" ht="16.5" customHeight="1">
      <c r="B107" s="28"/>
      <c r="E107" s="199" t="str">
        <f>E7</f>
        <v>Zimní stadion Tábor - nová ledová plocha</v>
      </c>
      <c r="F107" s="200"/>
      <c r="G107" s="200"/>
      <c r="H107" s="200"/>
      <c r="L107" s="28"/>
    </row>
    <row r="108" spans="2:12" s="1" customFormat="1" ht="12" customHeight="1">
      <c r="B108" s="28"/>
      <c r="C108" s="23" t="s">
        <v>93</v>
      </c>
      <c r="L108" s="28"/>
    </row>
    <row r="109" spans="2:12" s="1" customFormat="1" ht="16.5" customHeight="1">
      <c r="B109" s="28"/>
      <c r="E109" s="189" t="str">
        <f>E9</f>
        <v>Ost - Vybavení stadionu</v>
      </c>
      <c r="F109" s="198"/>
      <c r="G109" s="198"/>
      <c r="H109" s="198"/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3" t="s">
        <v>20</v>
      </c>
      <c r="F111" s="21" t="str">
        <f>F12</f>
        <v xml:space="preserve"> </v>
      </c>
      <c r="I111" s="23" t="s">
        <v>22</v>
      </c>
      <c r="J111" s="48" t="str">
        <f>IF(J12="","",J12)</f>
        <v>12. 2. 2024</v>
      </c>
      <c r="L111" s="28"/>
    </row>
    <row r="112" spans="2:12" s="1" customFormat="1" ht="6.95" customHeight="1">
      <c r="B112" s="28"/>
      <c r="L112" s="28"/>
    </row>
    <row r="113" spans="2:65" s="1" customFormat="1" ht="15.2" customHeight="1">
      <c r="B113" s="28"/>
      <c r="C113" s="23" t="s">
        <v>24</v>
      </c>
      <c r="F113" s="21" t="str">
        <f>E15</f>
        <v xml:space="preserve"> </v>
      </c>
      <c r="I113" s="23" t="s">
        <v>29</v>
      </c>
      <c r="J113" s="26" t="str">
        <f>E21</f>
        <v xml:space="preserve"> </v>
      </c>
      <c r="L113" s="28"/>
    </row>
    <row r="114" spans="2:65" s="1" customFormat="1" ht="15.2" customHeight="1">
      <c r="B114" s="28"/>
      <c r="C114" s="23" t="s">
        <v>27</v>
      </c>
      <c r="F114" s="21" t="str">
        <f>IF(E18="","",E18)</f>
        <v>Vyplň údaj</v>
      </c>
      <c r="I114" s="23" t="s">
        <v>31</v>
      </c>
      <c r="J114" s="26" t="str">
        <f>E24</f>
        <v xml:space="preserve"> </v>
      </c>
      <c r="L114" s="28"/>
    </row>
    <row r="115" spans="2:65" s="1" customFormat="1" ht="10.35" customHeight="1">
      <c r="B115" s="28"/>
      <c r="L115" s="28"/>
    </row>
    <row r="116" spans="2:65" s="10" customFormat="1" ht="29.25" customHeight="1">
      <c r="B116" s="108"/>
      <c r="C116" s="109" t="s">
        <v>121</v>
      </c>
      <c r="D116" s="110" t="s">
        <v>58</v>
      </c>
      <c r="E116" s="110" t="s">
        <v>54</v>
      </c>
      <c r="F116" s="110" t="s">
        <v>55</v>
      </c>
      <c r="G116" s="110" t="s">
        <v>122</v>
      </c>
      <c r="H116" s="110" t="s">
        <v>123</v>
      </c>
      <c r="I116" s="110" t="s">
        <v>124</v>
      </c>
      <c r="J116" s="110" t="s">
        <v>97</v>
      </c>
      <c r="K116" s="111" t="s">
        <v>125</v>
      </c>
      <c r="L116" s="108"/>
      <c r="M116" s="55" t="s">
        <v>1</v>
      </c>
      <c r="N116" s="56" t="s">
        <v>37</v>
      </c>
      <c r="O116" s="56" t="s">
        <v>126</v>
      </c>
      <c r="P116" s="56" t="s">
        <v>127</v>
      </c>
      <c r="Q116" s="56" t="s">
        <v>128</v>
      </c>
      <c r="R116" s="56" t="s">
        <v>129</v>
      </c>
      <c r="S116" s="56" t="s">
        <v>130</v>
      </c>
      <c r="T116" s="57" t="s">
        <v>131</v>
      </c>
    </row>
    <row r="117" spans="2:65" s="1" customFormat="1" ht="22.9" customHeight="1">
      <c r="B117" s="28"/>
      <c r="C117" s="60" t="s">
        <v>132</v>
      </c>
      <c r="J117" s="112">
        <f>BK117</f>
        <v>0</v>
      </c>
      <c r="L117" s="28"/>
      <c r="M117" s="58"/>
      <c r="N117" s="49"/>
      <c r="O117" s="49"/>
      <c r="P117" s="113">
        <f>P118</f>
        <v>0</v>
      </c>
      <c r="Q117" s="49"/>
      <c r="R117" s="113">
        <f>R118</f>
        <v>0</v>
      </c>
      <c r="S117" s="49"/>
      <c r="T117" s="114">
        <f>T118</f>
        <v>0</v>
      </c>
      <c r="AT117" s="13" t="s">
        <v>72</v>
      </c>
      <c r="AU117" s="13" t="s">
        <v>99</v>
      </c>
      <c r="BK117" s="115">
        <f>BK118</f>
        <v>0</v>
      </c>
    </row>
    <row r="118" spans="2:65" s="11" customFormat="1" ht="25.9" customHeight="1">
      <c r="B118" s="116"/>
      <c r="D118" s="117" t="s">
        <v>72</v>
      </c>
      <c r="E118" s="118" t="s">
        <v>133</v>
      </c>
      <c r="F118" s="118" t="s">
        <v>134</v>
      </c>
      <c r="I118" s="119"/>
      <c r="J118" s="120">
        <f>BK118</f>
        <v>0</v>
      </c>
      <c r="L118" s="116"/>
      <c r="M118" s="121"/>
      <c r="P118" s="122">
        <f>SUM(P119:P150)</f>
        <v>0</v>
      </c>
      <c r="R118" s="122">
        <f>SUM(R119:R150)</f>
        <v>0</v>
      </c>
      <c r="T118" s="123">
        <f>SUM(T119:T150)</f>
        <v>0</v>
      </c>
      <c r="AR118" s="117" t="s">
        <v>81</v>
      </c>
      <c r="AT118" s="124" t="s">
        <v>72</v>
      </c>
      <c r="AU118" s="124" t="s">
        <v>73</v>
      </c>
      <c r="AY118" s="117" t="s">
        <v>135</v>
      </c>
      <c r="BK118" s="125">
        <f>SUM(BK119:BK150)</f>
        <v>0</v>
      </c>
    </row>
    <row r="119" spans="2:65" s="1" customFormat="1" ht="16.5" customHeight="1">
      <c r="B119" s="28"/>
      <c r="C119" s="128" t="s">
        <v>81</v>
      </c>
      <c r="D119" s="128" t="s">
        <v>137</v>
      </c>
      <c r="E119" s="129" t="s">
        <v>797</v>
      </c>
      <c r="F119" s="130" t="s">
        <v>798</v>
      </c>
      <c r="G119" s="131" t="s">
        <v>799</v>
      </c>
      <c r="H119" s="132">
        <v>160</v>
      </c>
      <c r="I119" s="133"/>
      <c r="J119" s="134">
        <f>ROUND(I119*H119,2)</f>
        <v>0</v>
      </c>
      <c r="K119" s="130" t="s">
        <v>1</v>
      </c>
      <c r="L119" s="28"/>
      <c r="M119" s="135" t="s">
        <v>1</v>
      </c>
      <c r="N119" s="136" t="s">
        <v>38</v>
      </c>
      <c r="P119" s="137">
        <f>O119*H119</f>
        <v>0</v>
      </c>
      <c r="Q119" s="137">
        <v>0</v>
      </c>
      <c r="R119" s="137">
        <f>Q119*H119</f>
        <v>0</v>
      </c>
      <c r="S119" s="137">
        <v>0</v>
      </c>
      <c r="T119" s="138">
        <f>S119*H119</f>
        <v>0</v>
      </c>
      <c r="AR119" s="139" t="s">
        <v>142</v>
      </c>
      <c r="AT119" s="139" t="s">
        <v>137</v>
      </c>
      <c r="AU119" s="139" t="s">
        <v>81</v>
      </c>
      <c r="AY119" s="13" t="s">
        <v>135</v>
      </c>
      <c r="BE119" s="140">
        <f>IF(N119="základní",J119,0)</f>
        <v>0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3" t="s">
        <v>81</v>
      </c>
      <c r="BK119" s="140">
        <f>ROUND(I119*H119,2)</f>
        <v>0</v>
      </c>
      <c r="BL119" s="13" t="s">
        <v>142</v>
      </c>
      <c r="BM119" s="139" t="s">
        <v>800</v>
      </c>
    </row>
    <row r="120" spans="2:65" s="1" customFormat="1">
      <c r="B120" s="28"/>
      <c r="D120" s="141" t="s">
        <v>144</v>
      </c>
      <c r="F120" s="142" t="s">
        <v>798</v>
      </c>
      <c r="I120" s="143"/>
      <c r="L120" s="28"/>
      <c r="M120" s="144"/>
      <c r="T120" s="52"/>
      <c r="AT120" s="13" t="s">
        <v>144</v>
      </c>
      <c r="AU120" s="13" t="s">
        <v>81</v>
      </c>
    </row>
    <row r="121" spans="2:65" s="1" customFormat="1" ht="58.5">
      <c r="B121" s="28"/>
      <c r="D121" s="141" t="s">
        <v>146</v>
      </c>
      <c r="F121" s="145" t="s">
        <v>801</v>
      </c>
      <c r="I121" s="143"/>
      <c r="L121" s="28"/>
      <c r="M121" s="144"/>
      <c r="T121" s="52"/>
      <c r="AT121" s="13" t="s">
        <v>146</v>
      </c>
      <c r="AU121" s="13" t="s">
        <v>81</v>
      </c>
    </row>
    <row r="122" spans="2:65" s="1" customFormat="1" ht="16.5" customHeight="1">
      <c r="B122" s="28"/>
      <c r="C122" s="128" t="s">
        <v>83</v>
      </c>
      <c r="D122" s="128" t="s">
        <v>137</v>
      </c>
      <c r="E122" s="129" t="s">
        <v>802</v>
      </c>
      <c r="F122" s="130" t="s">
        <v>803</v>
      </c>
      <c r="G122" s="131" t="s">
        <v>210</v>
      </c>
      <c r="H122" s="132">
        <v>8</v>
      </c>
      <c r="I122" s="133"/>
      <c r="J122" s="134">
        <f>ROUND(I122*H122,2)</f>
        <v>0</v>
      </c>
      <c r="K122" s="130" t="s">
        <v>1</v>
      </c>
      <c r="L122" s="28"/>
      <c r="M122" s="135" t="s">
        <v>1</v>
      </c>
      <c r="N122" s="136" t="s">
        <v>38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142</v>
      </c>
      <c r="AT122" s="139" t="s">
        <v>137</v>
      </c>
      <c r="AU122" s="139" t="s">
        <v>81</v>
      </c>
      <c r="AY122" s="13" t="s">
        <v>135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3" t="s">
        <v>81</v>
      </c>
      <c r="BK122" s="140">
        <f>ROUND(I122*H122,2)</f>
        <v>0</v>
      </c>
      <c r="BL122" s="13" t="s">
        <v>142</v>
      </c>
      <c r="BM122" s="139" t="s">
        <v>804</v>
      </c>
    </row>
    <row r="123" spans="2:65" s="1" customFormat="1">
      <c r="B123" s="28"/>
      <c r="D123" s="141" t="s">
        <v>144</v>
      </c>
      <c r="F123" s="142" t="s">
        <v>803</v>
      </c>
      <c r="I123" s="143"/>
      <c r="L123" s="28"/>
      <c r="M123" s="144"/>
      <c r="T123" s="52"/>
      <c r="AT123" s="13" t="s">
        <v>144</v>
      </c>
      <c r="AU123" s="13" t="s">
        <v>81</v>
      </c>
    </row>
    <row r="124" spans="2:65" s="1" customFormat="1" ht="16.5" customHeight="1">
      <c r="B124" s="28"/>
      <c r="C124" s="128" t="s">
        <v>152</v>
      </c>
      <c r="D124" s="128" t="s">
        <v>137</v>
      </c>
      <c r="E124" s="129" t="s">
        <v>805</v>
      </c>
      <c r="F124" s="130" t="s">
        <v>806</v>
      </c>
      <c r="G124" s="131" t="s">
        <v>210</v>
      </c>
      <c r="H124" s="132">
        <v>2</v>
      </c>
      <c r="I124" s="133"/>
      <c r="J124" s="134">
        <f>ROUND(I124*H124,2)</f>
        <v>0</v>
      </c>
      <c r="K124" s="130" t="s">
        <v>1</v>
      </c>
      <c r="L124" s="28"/>
      <c r="M124" s="135" t="s">
        <v>1</v>
      </c>
      <c r="N124" s="136" t="s">
        <v>38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142</v>
      </c>
      <c r="AT124" s="139" t="s">
        <v>137</v>
      </c>
      <c r="AU124" s="139" t="s">
        <v>81</v>
      </c>
      <c r="AY124" s="13" t="s">
        <v>135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3" t="s">
        <v>81</v>
      </c>
      <c r="BK124" s="140">
        <f>ROUND(I124*H124,2)</f>
        <v>0</v>
      </c>
      <c r="BL124" s="13" t="s">
        <v>142</v>
      </c>
      <c r="BM124" s="139" t="s">
        <v>807</v>
      </c>
    </row>
    <row r="125" spans="2:65" s="1" customFormat="1">
      <c r="B125" s="28"/>
      <c r="D125" s="141" t="s">
        <v>144</v>
      </c>
      <c r="F125" s="142" t="s">
        <v>806</v>
      </c>
      <c r="I125" s="143"/>
      <c r="L125" s="28"/>
      <c r="M125" s="144"/>
      <c r="T125" s="52"/>
      <c r="AT125" s="13" t="s">
        <v>144</v>
      </c>
      <c r="AU125" s="13" t="s">
        <v>81</v>
      </c>
    </row>
    <row r="126" spans="2:65" s="1" customFormat="1" ht="24.2" customHeight="1">
      <c r="B126" s="28"/>
      <c r="C126" s="128" t="s">
        <v>142</v>
      </c>
      <c r="D126" s="128" t="s">
        <v>137</v>
      </c>
      <c r="E126" s="129" t="s">
        <v>808</v>
      </c>
      <c r="F126" s="130" t="s">
        <v>809</v>
      </c>
      <c r="G126" s="131" t="s">
        <v>140</v>
      </c>
      <c r="H126" s="132">
        <v>311</v>
      </c>
      <c r="I126" s="133"/>
      <c r="J126" s="134">
        <f>ROUND(I126*H126,2)</f>
        <v>0</v>
      </c>
      <c r="K126" s="130" t="s">
        <v>1</v>
      </c>
      <c r="L126" s="28"/>
      <c r="M126" s="135" t="s">
        <v>1</v>
      </c>
      <c r="N126" s="136" t="s">
        <v>38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142</v>
      </c>
      <c r="AT126" s="139" t="s">
        <v>137</v>
      </c>
      <c r="AU126" s="139" t="s">
        <v>81</v>
      </c>
      <c r="AY126" s="13" t="s">
        <v>135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3" t="s">
        <v>81</v>
      </c>
      <c r="BK126" s="140">
        <f>ROUND(I126*H126,2)</f>
        <v>0</v>
      </c>
      <c r="BL126" s="13" t="s">
        <v>142</v>
      </c>
      <c r="BM126" s="139" t="s">
        <v>810</v>
      </c>
    </row>
    <row r="127" spans="2:65" s="1" customFormat="1">
      <c r="B127" s="28"/>
      <c r="D127" s="141" t="s">
        <v>144</v>
      </c>
      <c r="F127" s="142" t="s">
        <v>809</v>
      </c>
      <c r="I127" s="143"/>
      <c r="L127" s="28"/>
      <c r="M127" s="144"/>
      <c r="T127" s="52"/>
      <c r="AT127" s="13" t="s">
        <v>144</v>
      </c>
      <c r="AU127" s="13" t="s">
        <v>81</v>
      </c>
    </row>
    <row r="128" spans="2:65" s="1" customFormat="1" ht="39">
      <c r="B128" s="28"/>
      <c r="D128" s="141" t="s">
        <v>146</v>
      </c>
      <c r="F128" s="145" t="s">
        <v>811</v>
      </c>
      <c r="I128" s="143"/>
      <c r="L128" s="28"/>
      <c r="M128" s="144"/>
      <c r="T128" s="52"/>
      <c r="AT128" s="13" t="s">
        <v>146</v>
      </c>
      <c r="AU128" s="13" t="s">
        <v>81</v>
      </c>
    </row>
    <row r="129" spans="2:65" s="1" customFormat="1" ht="16.5" customHeight="1">
      <c r="B129" s="28"/>
      <c r="C129" s="128" t="s">
        <v>163</v>
      </c>
      <c r="D129" s="128" t="s">
        <v>137</v>
      </c>
      <c r="E129" s="129" t="s">
        <v>812</v>
      </c>
      <c r="F129" s="130" t="s">
        <v>813</v>
      </c>
      <c r="G129" s="131" t="s">
        <v>814</v>
      </c>
      <c r="H129" s="132">
        <v>1</v>
      </c>
      <c r="I129" s="133"/>
      <c r="J129" s="134">
        <f>ROUND(I129*H129,2)</f>
        <v>0</v>
      </c>
      <c r="K129" s="130" t="s">
        <v>1</v>
      </c>
      <c r="L129" s="28"/>
      <c r="M129" s="135" t="s">
        <v>1</v>
      </c>
      <c r="N129" s="136" t="s">
        <v>38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142</v>
      </c>
      <c r="AT129" s="139" t="s">
        <v>137</v>
      </c>
      <c r="AU129" s="139" t="s">
        <v>81</v>
      </c>
      <c r="AY129" s="13" t="s">
        <v>135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3" t="s">
        <v>81</v>
      </c>
      <c r="BK129" s="140">
        <f>ROUND(I129*H129,2)</f>
        <v>0</v>
      </c>
      <c r="BL129" s="13" t="s">
        <v>142</v>
      </c>
      <c r="BM129" s="139" t="s">
        <v>815</v>
      </c>
    </row>
    <row r="130" spans="2:65" s="1" customFormat="1">
      <c r="B130" s="28"/>
      <c r="D130" s="141" t="s">
        <v>144</v>
      </c>
      <c r="F130" s="142" t="s">
        <v>813</v>
      </c>
      <c r="I130" s="143"/>
      <c r="L130" s="28"/>
      <c r="M130" s="144"/>
      <c r="T130" s="52"/>
      <c r="AT130" s="13" t="s">
        <v>144</v>
      </c>
      <c r="AU130" s="13" t="s">
        <v>81</v>
      </c>
    </row>
    <row r="131" spans="2:65" s="1" customFormat="1" ht="24.2" customHeight="1">
      <c r="B131" s="28"/>
      <c r="C131" s="128" t="s">
        <v>168</v>
      </c>
      <c r="D131" s="128" t="s">
        <v>137</v>
      </c>
      <c r="E131" s="129" t="s">
        <v>816</v>
      </c>
      <c r="F131" s="130" t="s">
        <v>817</v>
      </c>
      <c r="G131" s="131" t="s">
        <v>215</v>
      </c>
      <c r="H131" s="132">
        <v>160</v>
      </c>
      <c r="I131" s="133"/>
      <c r="J131" s="134">
        <f>ROUND(I131*H131,2)</f>
        <v>0</v>
      </c>
      <c r="K131" s="130" t="s">
        <v>1</v>
      </c>
      <c r="L131" s="28"/>
      <c r="M131" s="135" t="s">
        <v>1</v>
      </c>
      <c r="N131" s="136" t="s">
        <v>38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142</v>
      </c>
      <c r="AT131" s="139" t="s">
        <v>137</v>
      </c>
      <c r="AU131" s="139" t="s">
        <v>81</v>
      </c>
      <c r="AY131" s="13" t="s">
        <v>135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3" t="s">
        <v>81</v>
      </c>
      <c r="BK131" s="140">
        <f>ROUND(I131*H131,2)</f>
        <v>0</v>
      </c>
      <c r="BL131" s="13" t="s">
        <v>142</v>
      </c>
      <c r="BM131" s="139" t="s">
        <v>818</v>
      </c>
    </row>
    <row r="132" spans="2:65" s="1" customFormat="1">
      <c r="B132" s="28"/>
      <c r="D132" s="141" t="s">
        <v>144</v>
      </c>
      <c r="F132" s="142" t="s">
        <v>817</v>
      </c>
      <c r="I132" s="143"/>
      <c r="L132" s="28"/>
      <c r="M132" s="144"/>
      <c r="T132" s="52"/>
      <c r="AT132" s="13" t="s">
        <v>144</v>
      </c>
      <c r="AU132" s="13" t="s">
        <v>81</v>
      </c>
    </row>
    <row r="133" spans="2:65" s="1" customFormat="1" ht="24.2" customHeight="1">
      <c r="B133" s="28"/>
      <c r="C133" s="128" t="s">
        <v>173</v>
      </c>
      <c r="D133" s="128" t="s">
        <v>137</v>
      </c>
      <c r="E133" s="129" t="s">
        <v>819</v>
      </c>
      <c r="F133" s="130" t="s">
        <v>820</v>
      </c>
      <c r="G133" s="131" t="s">
        <v>140</v>
      </c>
      <c r="H133" s="132">
        <v>224</v>
      </c>
      <c r="I133" s="133"/>
      <c r="J133" s="134">
        <f>ROUND(I133*H133,2)</f>
        <v>0</v>
      </c>
      <c r="K133" s="130" t="s">
        <v>1</v>
      </c>
      <c r="L133" s="28"/>
      <c r="M133" s="135" t="s">
        <v>1</v>
      </c>
      <c r="N133" s="136" t="s">
        <v>38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142</v>
      </c>
      <c r="AT133" s="139" t="s">
        <v>137</v>
      </c>
      <c r="AU133" s="139" t="s">
        <v>81</v>
      </c>
      <c r="AY133" s="13" t="s">
        <v>135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3" t="s">
        <v>81</v>
      </c>
      <c r="BK133" s="140">
        <f>ROUND(I133*H133,2)</f>
        <v>0</v>
      </c>
      <c r="BL133" s="13" t="s">
        <v>142</v>
      </c>
      <c r="BM133" s="139" t="s">
        <v>821</v>
      </c>
    </row>
    <row r="134" spans="2:65" s="1" customFormat="1">
      <c r="B134" s="28"/>
      <c r="D134" s="141" t="s">
        <v>144</v>
      </c>
      <c r="F134" s="142" t="s">
        <v>820</v>
      </c>
      <c r="I134" s="143"/>
      <c r="L134" s="28"/>
      <c r="M134" s="144"/>
      <c r="T134" s="52"/>
      <c r="AT134" s="13" t="s">
        <v>144</v>
      </c>
      <c r="AU134" s="13" t="s">
        <v>81</v>
      </c>
    </row>
    <row r="135" spans="2:65" s="1" customFormat="1" ht="16.5" customHeight="1">
      <c r="B135" s="28"/>
      <c r="C135" s="128" t="s">
        <v>178</v>
      </c>
      <c r="D135" s="128" t="s">
        <v>137</v>
      </c>
      <c r="E135" s="129" t="s">
        <v>822</v>
      </c>
      <c r="F135" s="130" t="s">
        <v>823</v>
      </c>
      <c r="G135" s="131" t="s">
        <v>663</v>
      </c>
      <c r="H135" s="132">
        <v>4</v>
      </c>
      <c r="I135" s="133"/>
      <c r="J135" s="134">
        <f>ROUND(I135*H135,2)</f>
        <v>0</v>
      </c>
      <c r="K135" s="130" t="s">
        <v>1</v>
      </c>
      <c r="L135" s="28"/>
      <c r="M135" s="135" t="s">
        <v>1</v>
      </c>
      <c r="N135" s="136" t="s">
        <v>38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142</v>
      </c>
      <c r="AT135" s="139" t="s">
        <v>137</v>
      </c>
      <c r="AU135" s="139" t="s">
        <v>81</v>
      </c>
      <c r="AY135" s="13" t="s">
        <v>135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3" t="s">
        <v>81</v>
      </c>
      <c r="BK135" s="140">
        <f>ROUND(I135*H135,2)</f>
        <v>0</v>
      </c>
      <c r="BL135" s="13" t="s">
        <v>142</v>
      </c>
      <c r="BM135" s="139" t="s">
        <v>824</v>
      </c>
    </row>
    <row r="136" spans="2:65" s="1" customFormat="1">
      <c r="B136" s="28"/>
      <c r="D136" s="141" t="s">
        <v>144</v>
      </c>
      <c r="F136" s="142" t="s">
        <v>823</v>
      </c>
      <c r="I136" s="143"/>
      <c r="L136" s="28"/>
      <c r="M136" s="144"/>
      <c r="T136" s="52"/>
      <c r="AT136" s="13" t="s">
        <v>144</v>
      </c>
      <c r="AU136" s="13" t="s">
        <v>81</v>
      </c>
    </row>
    <row r="137" spans="2:65" s="1" customFormat="1" ht="21.75" customHeight="1">
      <c r="B137" s="28"/>
      <c r="C137" s="128" t="s">
        <v>184</v>
      </c>
      <c r="D137" s="128" t="s">
        <v>137</v>
      </c>
      <c r="E137" s="129" t="s">
        <v>825</v>
      </c>
      <c r="F137" s="130" t="s">
        <v>826</v>
      </c>
      <c r="G137" s="131" t="s">
        <v>814</v>
      </c>
      <c r="H137" s="132">
        <v>2</v>
      </c>
      <c r="I137" s="133"/>
      <c r="J137" s="134">
        <f>ROUND(I137*H137,2)</f>
        <v>0</v>
      </c>
      <c r="K137" s="130" t="s">
        <v>1</v>
      </c>
      <c r="L137" s="28"/>
      <c r="M137" s="135" t="s">
        <v>1</v>
      </c>
      <c r="N137" s="136" t="s">
        <v>38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142</v>
      </c>
      <c r="AT137" s="139" t="s">
        <v>137</v>
      </c>
      <c r="AU137" s="139" t="s">
        <v>81</v>
      </c>
      <c r="AY137" s="13" t="s">
        <v>135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3" t="s">
        <v>81</v>
      </c>
      <c r="BK137" s="140">
        <f>ROUND(I137*H137,2)</f>
        <v>0</v>
      </c>
      <c r="BL137" s="13" t="s">
        <v>142</v>
      </c>
      <c r="BM137" s="139" t="s">
        <v>827</v>
      </c>
    </row>
    <row r="138" spans="2:65" s="1" customFormat="1">
      <c r="B138" s="28"/>
      <c r="D138" s="141" t="s">
        <v>144</v>
      </c>
      <c r="F138" s="142" t="s">
        <v>826</v>
      </c>
      <c r="I138" s="143"/>
      <c r="L138" s="28"/>
      <c r="M138" s="144"/>
      <c r="T138" s="52"/>
      <c r="AT138" s="13" t="s">
        <v>144</v>
      </c>
      <c r="AU138" s="13" t="s">
        <v>81</v>
      </c>
    </row>
    <row r="139" spans="2:65" s="1" customFormat="1" ht="24.2" customHeight="1">
      <c r="B139" s="28"/>
      <c r="C139" s="128" t="s">
        <v>190</v>
      </c>
      <c r="D139" s="128" t="s">
        <v>137</v>
      </c>
      <c r="E139" s="129" t="s">
        <v>828</v>
      </c>
      <c r="F139" s="130" t="s">
        <v>829</v>
      </c>
      <c r="G139" s="131" t="s">
        <v>814</v>
      </c>
      <c r="H139" s="132">
        <v>1</v>
      </c>
      <c r="I139" s="133"/>
      <c r="J139" s="134">
        <f>ROUND(I139*H139,2)</f>
        <v>0</v>
      </c>
      <c r="K139" s="130" t="s">
        <v>1</v>
      </c>
      <c r="L139" s="28"/>
      <c r="M139" s="135" t="s">
        <v>1</v>
      </c>
      <c r="N139" s="136" t="s">
        <v>38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142</v>
      </c>
      <c r="AT139" s="139" t="s">
        <v>137</v>
      </c>
      <c r="AU139" s="139" t="s">
        <v>81</v>
      </c>
      <c r="AY139" s="13" t="s">
        <v>135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3" t="s">
        <v>81</v>
      </c>
      <c r="BK139" s="140">
        <f>ROUND(I139*H139,2)</f>
        <v>0</v>
      </c>
      <c r="BL139" s="13" t="s">
        <v>142</v>
      </c>
      <c r="BM139" s="139" t="s">
        <v>830</v>
      </c>
    </row>
    <row r="140" spans="2:65" s="1" customFormat="1" ht="19.5">
      <c r="B140" s="28"/>
      <c r="D140" s="141" t="s">
        <v>144</v>
      </c>
      <c r="F140" s="142" t="s">
        <v>829</v>
      </c>
      <c r="I140" s="143"/>
      <c r="L140" s="28"/>
      <c r="M140" s="144"/>
      <c r="T140" s="52"/>
      <c r="AT140" s="13" t="s">
        <v>144</v>
      </c>
      <c r="AU140" s="13" t="s">
        <v>81</v>
      </c>
    </row>
    <row r="141" spans="2:65" s="1" customFormat="1" ht="24.2" customHeight="1">
      <c r="B141" s="28"/>
      <c r="C141" s="128" t="s">
        <v>196</v>
      </c>
      <c r="D141" s="128" t="s">
        <v>137</v>
      </c>
      <c r="E141" s="129" t="s">
        <v>831</v>
      </c>
      <c r="F141" s="130" t="s">
        <v>832</v>
      </c>
      <c r="G141" s="131" t="s">
        <v>140</v>
      </c>
      <c r="H141" s="132">
        <v>96</v>
      </c>
      <c r="I141" s="133"/>
      <c r="J141" s="134">
        <f>ROUND(I141*H141,2)</f>
        <v>0</v>
      </c>
      <c r="K141" s="130" t="s">
        <v>1</v>
      </c>
      <c r="L141" s="28"/>
      <c r="M141" s="135" t="s">
        <v>1</v>
      </c>
      <c r="N141" s="136" t="s">
        <v>38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142</v>
      </c>
      <c r="AT141" s="139" t="s">
        <v>137</v>
      </c>
      <c r="AU141" s="139" t="s">
        <v>81</v>
      </c>
      <c r="AY141" s="13" t="s">
        <v>135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3" t="s">
        <v>81</v>
      </c>
      <c r="BK141" s="140">
        <f>ROUND(I141*H141,2)</f>
        <v>0</v>
      </c>
      <c r="BL141" s="13" t="s">
        <v>142</v>
      </c>
      <c r="BM141" s="139" t="s">
        <v>833</v>
      </c>
    </row>
    <row r="142" spans="2:65" s="1" customFormat="1">
      <c r="B142" s="28"/>
      <c r="D142" s="141" t="s">
        <v>144</v>
      </c>
      <c r="F142" s="142" t="s">
        <v>832</v>
      </c>
      <c r="I142" s="143"/>
      <c r="L142" s="28"/>
      <c r="M142" s="144"/>
      <c r="T142" s="52"/>
      <c r="AT142" s="13" t="s">
        <v>144</v>
      </c>
      <c r="AU142" s="13" t="s">
        <v>81</v>
      </c>
    </row>
    <row r="143" spans="2:65" s="1" customFormat="1" ht="21.75" customHeight="1">
      <c r="B143" s="28"/>
      <c r="C143" s="128" t="s">
        <v>8</v>
      </c>
      <c r="D143" s="128" t="s">
        <v>137</v>
      </c>
      <c r="E143" s="129" t="s">
        <v>834</v>
      </c>
      <c r="F143" s="130" t="s">
        <v>835</v>
      </c>
      <c r="G143" s="131" t="s">
        <v>140</v>
      </c>
      <c r="H143" s="132">
        <v>46</v>
      </c>
      <c r="I143" s="133"/>
      <c r="J143" s="134">
        <f>ROUND(I143*H143,2)</f>
        <v>0</v>
      </c>
      <c r="K143" s="130" t="s">
        <v>1</v>
      </c>
      <c r="L143" s="28"/>
      <c r="M143" s="135" t="s">
        <v>1</v>
      </c>
      <c r="N143" s="136" t="s">
        <v>38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142</v>
      </c>
      <c r="AT143" s="139" t="s">
        <v>137</v>
      </c>
      <c r="AU143" s="139" t="s">
        <v>81</v>
      </c>
      <c r="AY143" s="13" t="s">
        <v>135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3" t="s">
        <v>81</v>
      </c>
      <c r="BK143" s="140">
        <f>ROUND(I143*H143,2)</f>
        <v>0</v>
      </c>
      <c r="BL143" s="13" t="s">
        <v>142</v>
      </c>
      <c r="BM143" s="139" t="s">
        <v>836</v>
      </c>
    </row>
    <row r="144" spans="2:65" s="1" customFormat="1">
      <c r="B144" s="28"/>
      <c r="D144" s="141" t="s">
        <v>144</v>
      </c>
      <c r="F144" s="142" t="s">
        <v>835</v>
      </c>
      <c r="I144" s="143"/>
      <c r="L144" s="28"/>
      <c r="M144" s="144"/>
      <c r="T144" s="52"/>
      <c r="AT144" s="13" t="s">
        <v>144</v>
      </c>
      <c r="AU144" s="13" t="s">
        <v>81</v>
      </c>
    </row>
    <row r="145" spans="2:65" s="1" customFormat="1" ht="24.2" customHeight="1">
      <c r="B145" s="28"/>
      <c r="C145" s="128" t="s">
        <v>207</v>
      </c>
      <c r="D145" s="128" t="s">
        <v>137</v>
      </c>
      <c r="E145" s="129" t="s">
        <v>837</v>
      </c>
      <c r="F145" s="130" t="s">
        <v>838</v>
      </c>
      <c r="G145" s="131" t="s">
        <v>140</v>
      </c>
      <c r="H145" s="132">
        <v>29</v>
      </c>
      <c r="I145" s="133"/>
      <c r="J145" s="134">
        <f>ROUND(I145*H145,2)</f>
        <v>0</v>
      </c>
      <c r="K145" s="130" t="s">
        <v>1</v>
      </c>
      <c r="L145" s="28"/>
      <c r="M145" s="135" t="s">
        <v>1</v>
      </c>
      <c r="N145" s="136" t="s">
        <v>38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142</v>
      </c>
      <c r="AT145" s="139" t="s">
        <v>137</v>
      </c>
      <c r="AU145" s="139" t="s">
        <v>81</v>
      </c>
      <c r="AY145" s="13" t="s">
        <v>135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3" t="s">
        <v>81</v>
      </c>
      <c r="BK145" s="140">
        <f>ROUND(I145*H145,2)</f>
        <v>0</v>
      </c>
      <c r="BL145" s="13" t="s">
        <v>142</v>
      </c>
      <c r="BM145" s="139" t="s">
        <v>839</v>
      </c>
    </row>
    <row r="146" spans="2:65" s="1" customFormat="1" ht="19.5">
      <c r="B146" s="28"/>
      <c r="D146" s="141" t="s">
        <v>144</v>
      </c>
      <c r="F146" s="142" t="s">
        <v>838</v>
      </c>
      <c r="I146" s="143"/>
      <c r="L146" s="28"/>
      <c r="M146" s="144"/>
      <c r="T146" s="52"/>
      <c r="AT146" s="13" t="s">
        <v>144</v>
      </c>
      <c r="AU146" s="13" t="s">
        <v>81</v>
      </c>
    </row>
    <row r="147" spans="2:65" s="1" customFormat="1" ht="16.5" customHeight="1">
      <c r="B147" s="28"/>
      <c r="C147" s="128" t="s">
        <v>212</v>
      </c>
      <c r="D147" s="128" t="s">
        <v>137</v>
      </c>
      <c r="E147" s="129" t="s">
        <v>840</v>
      </c>
      <c r="F147" s="130" t="s">
        <v>841</v>
      </c>
      <c r="G147" s="131" t="s">
        <v>814</v>
      </c>
      <c r="H147" s="132">
        <v>1</v>
      </c>
      <c r="I147" s="133"/>
      <c r="J147" s="134">
        <f>ROUND(I147*H147,2)</f>
        <v>0</v>
      </c>
      <c r="K147" s="130" t="s">
        <v>1</v>
      </c>
      <c r="L147" s="28"/>
      <c r="M147" s="135" t="s">
        <v>1</v>
      </c>
      <c r="N147" s="136" t="s">
        <v>38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142</v>
      </c>
      <c r="AT147" s="139" t="s">
        <v>137</v>
      </c>
      <c r="AU147" s="139" t="s">
        <v>81</v>
      </c>
      <c r="AY147" s="13" t="s">
        <v>135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3" t="s">
        <v>81</v>
      </c>
      <c r="BK147" s="140">
        <f>ROUND(I147*H147,2)</f>
        <v>0</v>
      </c>
      <c r="BL147" s="13" t="s">
        <v>142</v>
      </c>
      <c r="BM147" s="139" t="s">
        <v>842</v>
      </c>
    </row>
    <row r="148" spans="2:65" s="1" customFormat="1">
      <c r="B148" s="28"/>
      <c r="D148" s="141" t="s">
        <v>144</v>
      </c>
      <c r="F148" s="142" t="s">
        <v>841</v>
      </c>
      <c r="I148" s="143"/>
      <c r="L148" s="28"/>
      <c r="M148" s="144"/>
      <c r="T148" s="52"/>
      <c r="AT148" s="13" t="s">
        <v>144</v>
      </c>
      <c r="AU148" s="13" t="s">
        <v>81</v>
      </c>
    </row>
    <row r="149" spans="2:65" s="1" customFormat="1" ht="21.75" customHeight="1">
      <c r="B149" s="28"/>
      <c r="C149" s="128" t="s">
        <v>218</v>
      </c>
      <c r="D149" s="128" t="s">
        <v>137</v>
      </c>
      <c r="E149" s="129" t="s">
        <v>843</v>
      </c>
      <c r="F149" s="130" t="s">
        <v>844</v>
      </c>
      <c r="G149" s="131" t="s">
        <v>814</v>
      </c>
      <c r="H149" s="132">
        <v>1</v>
      </c>
      <c r="I149" s="133"/>
      <c r="J149" s="134">
        <f>ROUND(I149*H149,2)</f>
        <v>0</v>
      </c>
      <c r="K149" s="130" t="s">
        <v>1</v>
      </c>
      <c r="L149" s="28"/>
      <c r="M149" s="135" t="s">
        <v>1</v>
      </c>
      <c r="N149" s="136" t="s">
        <v>38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142</v>
      </c>
      <c r="AT149" s="139" t="s">
        <v>137</v>
      </c>
      <c r="AU149" s="139" t="s">
        <v>81</v>
      </c>
      <c r="AY149" s="13" t="s">
        <v>135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3" t="s">
        <v>81</v>
      </c>
      <c r="BK149" s="140">
        <f>ROUND(I149*H149,2)</f>
        <v>0</v>
      </c>
      <c r="BL149" s="13" t="s">
        <v>142</v>
      </c>
      <c r="BM149" s="139" t="s">
        <v>845</v>
      </c>
    </row>
    <row r="150" spans="2:65" s="1" customFormat="1">
      <c r="B150" s="28"/>
      <c r="D150" s="141" t="s">
        <v>144</v>
      </c>
      <c r="F150" s="142" t="s">
        <v>844</v>
      </c>
      <c r="I150" s="143"/>
      <c r="L150" s="28"/>
      <c r="M150" s="157"/>
      <c r="N150" s="158"/>
      <c r="O150" s="158"/>
      <c r="P150" s="158"/>
      <c r="Q150" s="158"/>
      <c r="R150" s="158"/>
      <c r="S150" s="158"/>
      <c r="T150" s="159"/>
      <c r="AT150" s="13" t="s">
        <v>144</v>
      </c>
      <c r="AU150" s="13" t="s">
        <v>81</v>
      </c>
    </row>
    <row r="151" spans="2:65" s="1" customFormat="1" ht="6.95" customHeight="1"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28"/>
    </row>
  </sheetData>
  <sheetProtection algorithmName="SHA-512" hashValue="5TxAWPs73qRCQHuboultKQIwDj1hhAUveoJSKjA6cnFEkoFwtTyE3wXkvBc9O2AkE/aZ3qTrnfOpo4GsSXf9sw==" saltValue="9RDGjamZnUF1MYrkeomiqg==" spinCount="100000" sheet="1" objects="1" scenarios="1" formatColumns="0" formatRows="0" autoFilter="0"/>
  <autoFilter ref="C116:K150" xr:uid="{00000000-0009-0000-0000-000003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3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13" t="s">
        <v>91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83</v>
      </c>
    </row>
    <row r="4" spans="2:46" ht="24.95" customHeight="1">
      <c r="B4" s="16"/>
      <c r="D4" s="17" t="s">
        <v>92</v>
      </c>
      <c r="L4" s="16"/>
      <c r="M4" s="84" t="s">
        <v>10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16</v>
      </c>
      <c r="L6" s="16"/>
    </row>
    <row r="7" spans="2:46" ht="16.5" customHeight="1">
      <c r="B7" s="16"/>
      <c r="E7" s="199" t="str">
        <f>'Rekapitulace stavby'!K6</f>
        <v>Zimní stadion Tábor - nová ledová plocha</v>
      </c>
      <c r="F7" s="200"/>
      <c r="G7" s="200"/>
      <c r="H7" s="200"/>
      <c r="L7" s="16"/>
    </row>
    <row r="8" spans="2:46" s="1" customFormat="1" ht="12" customHeight="1">
      <c r="B8" s="28"/>
      <c r="D8" s="23" t="s">
        <v>93</v>
      </c>
      <c r="L8" s="28"/>
    </row>
    <row r="9" spans="2:46" s="1" customFormat="1" ht="16.5" customHeight="1">
      <c r="B9" s="28"/>
      <c r="E9" s="189" t="s">
        <v>846</v>
      </c>
      <c r="F9" s="198"/>
      <c r="G9" s="198"/>
      <c r="H9" s="198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18</v>
      </c>
      <c r="F11" s="21" t="s">
        <v>1</v>
      </c>
      <c r="I11" s="23" t="s">
        <v>19</v>
      </c>
      <c r="J11" s="21" t="s">
        <v>1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23" t="s">
        <v>22</v>
      </c>
      <c r="J12" s="48" t="str">
        <f>'Rekapitulace stavby'!AN8</f>
        <v>12. 2. 2024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24</v>
      </c>
      <c r="I14" s="23" t="s">
        <v>25</v>
      </c>
      <c r="J14" s="21" t="str">
        <f>IF('Rekapitulace stavby'!AN10="","",'Rekapitulace stavby'!AN10)</f>
        <v/>
      </c>
      <c r="L14" s="28"/>
    </row>
    <row r="15" spans="2:46" s="1" customFormat="1" ht="18" customHeight="1">
      <c r="B15" s="28"/>
      <c r="E15" s="21" t="str">
        <f>IF('Rekapitulace stavby'!E11="","",'Rekapitulace stavby'!E11)</f>
        <v xml:space="preserve"> </v>
      </c>
      <c r="I15" s="23" t="s">
        <v>26</v>
      </c>
      <c r="J15" s="21" t="str">
        <f>IF('Rekapitulace stavby'!AN11="","",'Rekapitulace stavby'!AN11)</f>
        <v/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25</v>
      </c>
      <c r="J17" s="24" t="str">
        <f>'Rekapitulace stavby'!AN13</f>
        <v>Vyplň údaj</v>
      </c>
      <c r="L17" s="28"/>
    </row>
    <row r="18" spans="2:12" s="1" customFormat="1" ht="18" customHeight="1">
      <c r="B18" s="28"/>
      <c r="E18" s="201" t="str">
        <f>'Rekapitulace stavby'!E14</f>
        <v>Vyplň údaj</v>
      </c>
      <c r="F18" s="171"/>
      <c r="G18" s="171"/>
      <c r="H18" s="171"/>
      <c r="I18" s="23" t="s">
        <v>26</v>
      </c>
      <c r="J18" s="24" t="str">
        <f>'Rekapitulace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25</v>
      </c>
      <c r="J20" s="21" t="str">
        <f>IF('Rekapitulace stavby'!AN16="","",'Rekapitulace stavby'!AN16)</f>
        <v/>
      </c>
      <c r="L20" s="28"/>
    </row>
    <row r="21" spans="2:12" s="1" customFormat="1" ht="18" customHeight="1">
      <c r="B21" s="28"/>
      <c r="E21" s="21" t="str">
        <f>IF('Rekapitulace stavby'!E17="","",'Rekapitulace stavby'!E17)</f>
        <v xml:space="preserve"> </v>
      </c>
      <c r="I21" s="23" t="s">
        <v>26</v>
      </c>
      <c r="J21" s="21" t="str">
        <f>IF('Rekapitulace stavby'!AN17="","",'Rekapitulace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25</v>
      </c>
      <c r="J23" s="21" t="str">
        <f>IF('Rekapitulace stavby'!AN19="","",'Rekapitulace stavby'!AN19)</f>
        <v/>
      </c>
      <c r="L23" s="28"/>
    </row>
    <row r="24" spans="2:12" s="1" customFormat="1" ht="18" customHeight="1">
      <c r="B24" s="28"/>
      <c r="E24" s="21" t="str">
        <f>IF('Rekapitulace stavby'!E20="","",'Rekapitulace stavby'!E20)</f>
        <v xml:space="preserve"> </v>
      </c>
      <c r="I24" s="23" t="s">
        <v>26</v>
      </c>
      <c r="J24" s="21" t="str">
        <f>IF('Rekapitulace stavby'!AN20="","",'Rekapitulace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85"/>
      <c r="E27" s="175" t="s">
        <v>1</v>
      </c>
      <c r="F27" s="175"/>
      <c r="G27" s="175"/>
      <c r="H27" s="175"/>
      <c r="L27" s="85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33</v>
      </c>
      <c r="J30" s="62">
        <f>ROUND(J120,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>
      <c r="B33" s="28"/>
      <c r="D33" s="51" t="s">
        <v>37</v>
      </c>
      <c r="E33" s="23" t="s">
        <v>38</v>
      </c>
      <c r="F33" s="87">
        <f>ROUND((SUM(BE120:BE130)),  2)</f>
        <v>0</v>
      </c>
      <c r="I33" s="88">
        <v>0.21</v>
      </c>
      <c r="J33" s="87">
        <f>ROUND(((SUM(BE120:BE130))*I33),  2)</f>
        <v>0</v>
      </c>
      <c r="L33" s="28"/>
    </row>
    <row r="34" spans="2:12" s="1" customFormat="1" ht="14.45" customHeight="1">
      <c r="B34" s="28"/>
      <c r="E34" s="23" t="s">
        <v>39</v>
      </c>
      <c r="F34" s="87">
        <f>ROUND((SUM(BF120:BF130)),  2)</f>
        <v>0</v>
      </c>
      <c r="I34" s="88">
        <v>0.12</v>
      </c>
      <c r="J34" s="87">
        <f>ROUND(((SUM(BF120:BF130))*I34),  2)</f>
        <v>0</v>
      </c>
      <c r="L34" s="28"/>
    </row>
    <row r="35" spans="2:12" s="1" customFormat="1" ht="14.45" hidden="1" customHeight="1">
      <c r="B35" s="28"/>
      <c r="E35" s="23" t="s">
        <v>40</v>
      </c>
      <c r="F35" s="87">
        <f>ROUND((SUM(BG120:BG130)),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>
      <c r="B36" s="28"/>
      <c r="E36" s="23" t="s">
        <v>41</v>
      </c>
      <c r="F36" s="87">
        <f>ROUND((SUM(BH120:BH130)),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>
      <c r="B37" s="28"/>
      <c r="E37" s="23" t="s">
        <v>42</v>
      </c>
      <c r="F37" s="87">
        <f>ROUND((SUM(BI120:BI130)),  2)</f>
        <v>0</v>
      </c>
      <c r="I37" s="88">
        <v>0</v>
      </c>
      <c r="J37" s="87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>
      <c r="B82" s="28"/>
      <c r="C82" s="17" t="s">
        <v>95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16</v>
      </c>
      <c r="L84" s="28"/>
    </row>
    <row r="85" spans="2:47" s="1" customFormat="1" ht="16.5" customHeight="1">
      <c r="B85" s="28"/>
      <c r="E85" s="199" t="str">
        <f>E7</f>
        <v>Zimní stadion Tábor - nová ledová plocha</v>
      </c>
      <c r="F85" s="200"/>
      <c r="G85" s="200"/>
      <c r="H85" s="200"/>
      <c r="L85" s="28"/>
    </row>
    <row r="86" spans="2:47" s="1" customFormat="1" ht="12" customHeight="1">
      <c r="B86" s="28"/>
      <c r="C86" s="23" t="s">
        <v>93</v>
      </c>
      <c r="L86" s="28"/>
    </row>
    <row r="87" spans="2:47" s="1" customFormat="1" ht="16.5" customHeight="1">
      <c r="B87" s="28"/>
      <c r="E87" s="189" t="str">
        <f>E9</f>
        <v>VRN - Vedlejší rozpočtové náklady</v>
      </c>
      <c r="F87" s="198"/>
      <c r="G87" s="198"/>
      <c r="H87" s="198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20</v>
      </c>
      <c r="F89" s="21" t="str">
        <f>F12</f>
        <v xml:space="preserve"> </v>
      </c>
      <c r="I89" s="23" t="s">
        <v>22</v>
      </c>
      <c r="J89" s="48" t="str">
        <f>IF(J12="","",J12)</f>
        <v>12. 2. 2024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24</v>
      </c>
      <c r="F91" s="21" t="str">
        <f>E15</f>
        <v xml:space="preserve"> </v>
      </c>
      <c r="I91" s="23" t="s">
        <v>29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96</v>
      </c>
      <c r="D94" s="89"/>
      <c r="E94" s="89"/>
      <c r="F94" s="89"/>
      <c r="G94" s="89"/>
      <c r="H94" s="89"/>
      <c r="I94" s="89"/>
      <c r="J94" s="98" t="s">
        <v>97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99" t="s">
        <v>98</v>
      </c>
      <c r="J96" s="62">
        <f>J120</f>
        <v>0</v>
      </c>
      <c r="L96" s="28"/>
      <c r="AU96" s="13" t="s">
        <v>99</v>
      </c>
    </row>
    <row r="97" spans="2:12" s="8" customFormat="1" ht="24.95" customHeight="1">
      <c r="B97" s="100"/>
      <c r="D97" s="101" t="s">
        <v>846</v>
      </c>
      <c r="E97" s="102"/>
      <c r="F97" s="102"/>
      <c r="G97" s="102"/>
      <c r="H97" s="102"/>
      <c r="I97" s="102"/>
      <c r="J97" s="103">
        <f>J121</f>
        <v>0</v>
      </c>
      <c r="L97" s="100"/>
    </row>
    <row r="98" spans="2:12" s="9" customFormat="1" ht="19.899999999999999" customHeight="1">
      <c r="B98" s="104"/>
      <c r="D98" s="105" t="s">
        <v>847</v>
      </c>
      <c r="E98" s="106"/>
      <c r="F98" s="106"/>
      <c r="G98" s="106"/>
      <c r="H98" s="106"/>
      <c r="I98" s="106"/>
      <c r="J98" s="107">
        <f>J122</f>
        <v>0</v>
      </c>
      <c r="L98" s="104"/>
    </row>
    <row r="99" spans="2:12" s="9" customFormat="1" ht="19.899999999999999" customHeight="1">
      <c r="B99" s="104"/>
      <c r="D99" s="105" t="s">
        <v>848</v>
      </c>
      <c r="E99" s="106"/>
      <c r="F99" s="106"/>
      <c r="G99" s="106"/>
      <c r="H99" s="106"/>
      <c r="I99" s="106"/>
      <c r="J99" s="107">
        <f>J125</f>
        <v>0</v>
      </c>
      <c r="L99" s="104"/>
    </row>
    <row r="100" spans="2:12" s="9" customFormat="1" ht="19.899999999999999" customHeight="1">
      <c r="B100" s="104"/>
      <c r="D100" s="105" t="s">
        <v>849</v>
      </c>
      <c r="E100" s="106"/>
      <c r="F100" s="106"/>
      <c r="G100" s="106"/>
      <c r="H100" s="106"/>
      <c r="I100" s="106"/>
      <c r="J100" s="107">
        <f>J128</f>
        <v>0</v>
      </c>
      <c r="L100" s="104"/>
    </row>
    <row r="101" spans="2:12" s="1" customFormat="1" ht="21.75" customHeight="1">
      <c r="B101" s="28"/>
      <c r="L101" s="28"/>
    </row>
    <row r="102" spans="2:12" s="1" customFormat="1" ht="6.95" customHeight="1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28"/>
    </row>
    <row r="106" spans="2:12" s="1" customFormat="1" ht="6.95" customHeight="1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28"/>
    </row>
    <row r="107" spans="2:12" s="1" customFormat="1" ht="24.95" customHeight="1">
      <c r="B107" s="28"/>
      <c r="C107" s="17" t="s">
        <v>120</v>
      </c>
      <c r="L107" s="28"/>
    </row>
    <row r="108" spans="2:12" s="1" customFormat="1" ht="6.95" customHeight="1">
      <c r="B108" s="28"/>
      <c r="L108" s="28"/>
    </row>
    <row r="109" spans="2:12" s="1" customFormat="1" ht="12" customHeight="1">
      <c r="B109" s="28"/>
      <c r="C109" s="23" t="s">
        <v>16</v>
      </c>
      <c r="L109" s="28"/>
    </row>
    <row r="110" spans="2:12" s="1" customFormat="1" ht="16.5" customHeight="1">
      <c r="B110" s="28"/>
      <c r="E110" s="199" t="str">
        <f>E7</f>
        <v>Zimní stadion Tábor - nová ledová plocha</v>
      </c>
      <c r="F110" s="200"/>
      <c r="G110" s="200"/>
      <c r="H110" s="200"/>
      <c r="L110" s="28"/>
    </row>
    <row r="111" spans="2:12" s="1" customFormat="1" ht="12" customHeight="1">
      <c r="B111" s="28"/>
      <c r="C111" s="23" t="s">
        <v>93</v>
      </c>
      <c r="L111" s="28"/>
    </row>
    <row r="112" spans="2:12" s="1" customFormat="1" ht="16.5" customHeight="1">
      <c r="B112" s="28"/>
      <c r="E112" s="189" t="str">
        <f>E9</f>
        <v>VRN - Vedlejší rozpočtové náklady</v>
      </c>
      <c r="F112" s="198"/>
      <c r="G112" s="198"/>
      <c r="H112" s="198"/>
      <c r="L112" s="28"/>
    </row>
    <row r="113" spans="2:65" s="1" customFormat="1" ht="6.95" customHeight="1">
      <c r="B113" s="28"/>
      <c r="L113" s="28"/>
    </row>
    <row r="114" spans="2:65" s="1" customFormat="1" ht="12" customHeight="1">
      <c r="B114" s="28"/>
      <c r="C114" s="23" t="s">
        <v>20</v>
      </c>
      <c r="F114" s="21" t="str">
        <f>F12</f>
        <v xml:space="preserve"> </v>
      </c>
      <c r="I114" s="23" t="s">
        <v>22</v>
      </c>
      <c r="J114" s="48" t="str">
        <f>IF(J12="","",J12)</f>
        <v>12. 2. 2024</v>
      </c>
      <c r="L114" s="28"/>
    </row>
    <row r="115" spans="2:65" s="1" customFormat="1" ht="6.95" customHeight="1">
      <c r="B115" s="28"/>
      <c r="L115" s="28"/>
    </row>
    <row r="116" spans="2:65" s="1" customFormat="1" ht="15.2" customHeight="1">
      <c r="B116" s="28"/>
      <c r="C116" s="23" t="s">
        <v>24</v>
      </c>
      <c r="F116" s="21" t="str">
        <f>E15</f>
        <v xml:space="preserve"> </v>
      </c>
      <c r="I116" s="23" t="s">
        <v>29</v>
      </c>
      <c r="J116" s="26" t="str">
        <f>E21</f>
        <v xml:space="preserve"> </v>
      </c>
      <c r="L116" s="28"/>
    </row>
    <row r="117" spans="2:65" s="1" customFormat="1" ht="15.2" customHeight="1">
      <c r="B117" s="28"/>
      <c r="C117" s="23" t="s">
        <v>27</v>
      </c>
      <c r="F117" s="21" t="str">
        <f>IF(E18="","",E18)</f>
        <v>Vyplň údaj</v>
      </c>
      <c r="I117" s="23" t="s">
        <v>31</v>
      </c>
      <c r="J117" s="26" t="str">
        <f>E24</f>
        <v xml:space="preserve"> </v>
      </c>
      <c r="L117" s="28"/>
    </row>
    <row r="118" spans="2:65" s="1" customFormat="1" ht="10.35" customHeight="1">
      <c r="B118" s="28"/>
      <c r="L118" s="28"/>
    </row>
    <row r="119" spans="2:65" s="10" customFormat="1" ht="29.25" customHeight="1">
      <c r="B119" s="108"/>
      <c r="C119" s="109" t="s">
        <v>121</v>
      </c>
      <c r="D119" s="110" t="s">
        <v>58</v>
      </c>
      <c r="E119" s="110" t="s">
        <v>54</v>
      </c>
      <c r="F119" s="110" t="s">
        <v>55</v>
      </c>
      <c r="G119" s="110" t="s">
        <v>122</v>
      </c>
      <c r="H119" s="110" t="s">
        <v>123</v>
      </c>
      <c r="I119" s="110" t="s">
        <v>124</v>
      </c>
      <c r="J119" s="110" t="s">
        <v>97</v>
      </c>
      <c r="K119" s="111" t="s">
        <v>125</v>
      </c>
      <c r="L119" s="108"/>
      <c r="M119" s="55" t="s">
        <v>1</v>
      </c>
      <c r="N119" s="56" t="s">
        <v>37</v>
      </c>
      <c r="O119" s="56" t="s">
        <v>126</v>
      </c>
      <c r="P119" s="56" t="s">
        <v>127</v>
      </c>
      <c r="Q119" s="56" t="s">
        <v>128</v>
      </c>
      <c r="R119" s="56" t="s">
        <v>129</v>
      </c>
      <c r="S119" s="56" t="s">
        <v>130</v>
      </c>
      <c r="T119" s="57" t="s">
        <v>131</v>
      </c>
    </row>
    <row r="120" spans="2:65" s="1" customFormat="1" ht="22.9" customHeight="1">
      <c r="B120" s="28"/>
      <c r="C120" s="60" t="s">
        <v>132</v>
      </c>
      <c r="J120" s="112">
        <f>BK120</f>
        <v>0</v>
      </c>
      <c r="L120" s="28"/>
      <c r="M120" s="58"/>
      <c r="N120" s="49"/>
      <c r="O120" s="49"/>
      <c r="P120" s="113">
        <f>P121</f>
        <v>0</v>
      </c>
      <c r="Q120" s="49"/>
      <c r="R120" s="113">
        <f>R121</f>
        <v>0</v>
      </c>
      <c r="S120" s="49"/>
      <c r="T120" s="114">
        <f>T121</f>
        <v>0</v>
      </c>
      <c r="AT120" s="13" t="s">
        <v>72</v>
      </c>
      <c r="AU120" s="13" t="s">
        <v>99</v>
      </c>
      <c r="BK120" s="115">
        <f>BK121</f>
        <v>0</v>
      </c>
    </row>
    <row r="121" spans="2:65" s="11" customFormat="1" ht="25.9" customHeight="1">
      <c r="B121" s="116"/>
      <c r="D121" s="117" t="s">
        <v>72</v>
      </c>
      <c r="E121" s="118" t="s">
        <v>89</v>
      </c>
      <c r="F121" s="118" t="s">
        <v>90</v>
      </c>
      <c r="I121" s="119"/>
      <c r="J121" s="120">
        <f>BK121</f>
        <v>0</v>
      </c>
      <c r="L121" s="116"/>
      <c r="M121" s="121"/>
      <c r="P121" s="122">
        <f>P122+P125+P128</f>
        <v>0</v>
      </c>
      <c r="R121" s="122">
        <f>R122+R125+R128</f>
        <v>0</v>
      </c>
      <c r="T121" s="123">
        <f>T122+T125+T128</f>
        <v>0</v>
      </c>
      <c r="AR121" s="117" t="s">
        <v>163</v>
      </c>
      <c r="AT121" s="124" t="s">
        <v>72</v>
      </c>
      <c r="AU121" s="124" t="s">
        <v>73</v>
      </c>
      <c r="AY121" s="117" t="s">
        <v>135</v>
      </c>
      <c r="BK121" s="125">
        <f>BK122+BK125+BK128</f>
        <v>0</v>
      </c>
    </row>
    <row r="122" spans="2:65" s="11" customFormat="1" ht="22.9" customHeight="1">
      <c r="B122" s="116"/>
      <c r="D122" s="117" t="s">
        <v>72</v>
      </c>
      <c r="E122" s="126" t="s">
        <v>850</v>
      </c>
      <c r="F122" s="126" t="s">
        <v>851</v>
      </c>
      <c r="I122" s="119"/>
      <c r="J122" s="127">
        <f>BK122</f>
        <v>0</v>
      </c>
      <c r="L122" s="116"/>
      <c r="M122" s="121"/>
      <c r="P122" s="122">
        <f>SUM(P123:P124)</f>
        <v>0</v>
      </c>
      <c r="R122" s="122">
        <f>SUM(R123:R124)</f>
        <v>0</v>
      </c>
      <c r="T122" s="123">
        <f>SUM(T123:T124)</f>
        <v>0</v>
      </c>
      <c r="AR122" s="117" t="s">
        <v>163</v>
      </c>
      <c r="AT122" s="124" t="s">
        <v>72</v>
      </c>
      <c r="AU122" s="124" t="s">
        <v>81</v>
      </c>
      <c r="AY122" s="117" t="s">
        <v>135</v>
      </c>
      <c r="BK122" s="125">
        <f>SUM(BK123:BK124)</f>
        <v>0</v>
      </c>
    </row>
    <row r="123" spans="2:65" s="1" customFormat="1" ht="16.5" customHeight="1">
      <c r="B123" s="28"/>
      <c r="C123" s="128" t="s">
        <v>81</v>
      </c>
      <c r="D123" s="128" t="s">
        <v>137</v>
      </c>
      <c r="E123" s="129" t="s">
        <v>852</v>
      </c>
      <c r="F123" s="130" t="s">
        <v>851</v>
      </c>
      <c r="G123" s="131" t="s">
        <v>853</v>
      </c>
      <c r="H123" s="132">
        <v>1</v>
      </c>
      <c r="I123" s="133"/>
      <c r="J123" s="134">
        <f>ROUND(I123*H123,2)</f>
        <v>0</v>
      </c>
      <c r="K123" s="130" t="s">
        <v>141</v>
      </c>
      <c r="L123" s="28"/>
      <c r="M123" s="135" t="s">
        <v>1</v>
      </c>
      <c r="N123" s="136" t="s">
        <v>38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854</v>
      </c>
      <c r="AT123" s="139" t="s">
        <v>137</v>
      </c>
      <c r="AU123" s="139" t="s">
        <v>83</v>
      </c>
      <c r="AY123" s="13" t="s">
        <v>135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3" t="s">
        <v>81</v>
      </c>
      <c r="BK123" s="140">
        <f>ROUND(I123*H123,2)</f>
        <v>0</v>
      </c>
      <c r="BL123" s="13" t="s">
        <v>854</v>
      </c>
      <c r="BM123" s="139" t="s">
        <v>855</v>
      </c>
    </row>
    <row r="124" spans="2:65" s="1" customFormat="1">
      <c r="B124" s="28"/>
      <c r="D124" s="141" t="s">
        <v>144</v>
      </c>
      <c r="F124" s="142" t="s">
        <v>851</v>
      </c>
      <c r="I124" s="143"/>
      <c r="L124" s="28"/>
      <c r="M124" s="144"/>
      <c r="T124" s="52"/>
      <c r="AT124" s="13" t="s">
        <v>144</v>
      </c>
      <c r="AU124" s="13" t="s">
        <v>83</v>
      </c>
    </row>
    <row r="125" spans="2:65" s="11" customFormat="1" ht="22.9" customHeight="1">
      <c r="B125" s="116"/>
      <c r="D125" s="117" t="s">
        <v>72</v>
      </c>
      <c r="E125" s="126" t="s">
        <v>856</v>
      </c>
      <c r="F125" s="126" t="s">
        <v>857</v>
      </c>
      <c r="I125" s="119"/>
      <c r="J125" s="127">
        <f>BK125</f>
        <v>0</v>
      </c>
      <c r="L125" s="116"/>
      <c r="M125" s="121"/>
      <c r="P125" s="122">
        <f>SUM(P126:P127)</f>
        <v>0</v>
      </c>
      <c r="R125" s="122">
        <f>SUM(R126:R127)</f>
        <v>0</v>
      </c>
      <c r="T125" s="123">
        <f>SUM(T126:T127)</f>
        <v>0</v>
      </c>
      <c r="AR125" s="117" t="s">
        <v>163</v>
      </c>
      <c r="AT125" s="124" t="s">
        <v>72</v>
      </c>
      <c r="AU125" s="124" t="s">
        <v>81</v>
      </c>
      <c r="AY125" s="117" t="s">
        <v>135</v>
      </c>
      <c r="BK125" s="125">
        <f>SUM(BK126:BK127)</f>
        <v>0</v>
      </c>
    </row>
    <row r="126" spans="2:65" s="1" customFormat="1" ht="16.5" customHeight="1">
      <c r="B126" s="28"/>
      <c r="C126" s="128" t="s">
        <v>83</v>
      </c>
      <c r="D126" s="128" t="s">
        <v>137</v>
      </c>
      <c r="E126" s="129" t="s">
        <v>858</v>
      </c>
      <c r="F126" s="130" t="s">
        <v>857</v>
      </c>
      <c r="G126" s="131" t="s">
        <v>853</v>
      </c>
      <c r="H126" s="132">
        <v>1</v>
      </c>
      <c r="I126" s="133"/>
      <c r="J126" s="134">
        <f>ROUND(I126*H126,2)</f>
        <v>0</v>
      </c>
      <c r="K126" s="130" t="s">
        <v>141</v>
      </c>
      <c r="L126" s="28"/>
      <c r="M126" s="135" t="s">
        <v>1</v>
      </c>
      <c r="N126" s="136" t="s">
        <v>38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854</v>
      </c>
      <c r="AT126" s="139" t="s">
        <v>137</v>
      </c>
      <c r="AU126" s="139" t="s">
        <v>83</v>
      </c>
      <c r="AY126" s="13" t="s">
        <v>135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3" t="s">
        <v>81</v>
      </c>
      <c r="BK126" s="140">
        <f>ROUND(I126*H126,2)</f>
        <v>0</v>
      </c>
      <c r="BL126" s="13" t="s">
        <v>854</v>
      </c>
      <c r="BM126" s="139" t="s">
        <v>859</v>
      </c>
    </row>
    <row r="127" spans="2:65" s="1" customFormat="1">
      <c r="B127" s="28"/>
      <c r="D127" s="141" t="s">
        <v>144</v>
      </c>
      <c r="F127" s="142" t="s">
        <v>857</v>
      </c>
      <c r="I127" s="143"/>
      <c r="L127" s="28"/>
      <c r="M127" s="144"/>
      <c r="T127" s="52"/>
      <c r="AT127" s="13" t="s">
        <v>144</v>
      </c>
      <c r="AU127" s="13" t="s">
        <v>83</v>
      </c>
    </row>
    <row r="128" spans="2:65" s="11" customFormat="1" ht="22.9" customHeight="1">
      <c r="B128" s="116"/>
      <c r="D128" s="117" t="s">
        <v>72</v>
      </c>
      <c r="E128" s="126" t="s">
        <v>860</v>
      </c>
      <c r="F128" s="126" t="s">
        <v>782</v>
      </c>
      <c r="I128" s="119"/>
      <c r="J128" s="127">
        <f>BK128</f>
        <v>0</v>
      </c>
      <c r="L128" s="116"/>
      <c r="M128" s="121"/>
      <c r="P128" s="122">
        <f>SUM(P129:P130)</f>
        <v>0</v>
      </c>
      <c r="R128" s="122">
        <f>SUM(R129:R130)</f>
        <v>0</v>
      </c>
      <c r="T128" s="123">
        <f>SUM(T129:T130)</f>
        <v>0</v>
      </c>
      <c r="AR128" s="117" t="s">
        <v>163</v>
      </c>
      <c r="AT128" s="124" t="s">
        <v>72</v>
      </c>
      <c r="AU128" s="124" t="s">
        <v>81</v>
      </c>
      <c r="AY128" s="117" t="s">
        <v>135</v>
      </c>
      <c r="BK128" s="125">
        <f>SUM(BK129:BK130)</f>
        <v>0</v>
      </c>
    </row>
    <row r="129" spans="2:65" s="1" customFormat="1" ht="16.5" customHeight="1">
      <c r="B129" s="28"/>
      <c r="C129" s="128" t="s">
        <v>152</v>
      </c>
      <c r="D129" s="128" t="s">
        <v>137</v>
      </c>
      <c r="E129" s="129" t="s">
        <v>861</v>
      </c>
      <c r="F129" s="130" t="s">
        <v>782</v>
      </c>
      <c r="G129" s="131" t="s">
        <v>853</v>
      </c>
      <c r="H129" s="132">
        <v>1</v>
      </c>
      <c r="I129" s="133"/>
      <c r="J129" s="134">
        <f>ROUND(I129*H129,2)</f>
        <v>0</v>
      </c>
      <c r="K129" s="130" t="s">
        <v>141</v>
      </c>
      <c r="L129" s="28"/>
      <c r="M129" s="135" t="s">
        <v>1</v>
      </c>
      <c r="N129" s="136" t="s">
        <v>38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854</v>
      </c>
      <c r="AT129" s="139" t="s">
        <v>137</v>
      </c>
      <c r="AU129" s="139" t="s">
        <v>83</v>
      </c>
      <c r="AY129" s="13" t="s">
        <v>135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3" t="s">
        <v>81</v>
      </c>
      <c r="BK129" s="140">
        <f>ROUND(I129*H129,2)</f>
        <v>0</v>
      </c>
      <c r="BL129" s="13" t="s">
        <v>854</v>
      </c>
      <c r="BM129" s="139" t="s">
        <v>862</v>
      </c>
    </row>
    <row r="130" spans="2:65" s="1" customFormat="1">
      <c r="B130" s="28"/>
      <c r="D130" s="141" t="s">
        <v>144</v>
      </c>
      <c r="F130" s="142" t="s">
        <v>782</v>
      </c>
      <c r="I130" s="143"/>
      <c r="L130" s="28"/>
      <c r="M130" s="157"/>
      <c r="N130" s="158"/>
      <c r="O130" s="158"/>
      <c r="P130" s="158"/>
      <c r="Q130" s="158"/>
      <c r="R130" s="158"/>
      <c r="S130" s="158"/>
      <c r="T130" s="159"/>
      <c r="AT130" s="13" t="s">
        <v>144</v>
      </c>
      <c r="AU130" s="13" t="s">
        <v>83</v>
      </c>
    </row>
    <row r="131" spans="2:65" s="1" customFormat="1" ht="6.95" customHeight="1"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28"/>
    </row>
  </sheetData>
  <sheetProtection algorithmName="SHA-512" hashValue="fnidqe8IY+OuHRyC4hKwupRgkSdyYxoGxMVrK4C63QuHAnS/ButuTuXYBI6kdyY8lem2l6xGyoMy4QklTBXgIQ==" saltValue="wttKevjM4Opx/TBFHc2Rqw==" spinCount="100000" sheet="1" objects="1" scenarios="1" formatColumns="0" formatRows="0" autoFilter="0"/>
  <autoFilter ref="C119:K130" xr:uid="{00000000-0009-0000-0000-000004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D.1.1 - ASŘ</vt:lpstr>
      <vt:lpstr>Chla - Technologie chlazení</vt:lpstr>
      <vt:lpstr>Ost - Vybavení stadionu </vt:lpstr>
      <vt:lpstr>VRN - Vedlejší rozpočtové...</vt:lpstr>
      <vt:lpstr>'D.1.1 - ASŘ'!Názvy_tisku</vt:lpstr>
      <vt:lpstr>'Chla - Technologie chlazení'!Názvy_tisku</vt:lpstr>
      <vt:lpstr>'Ost - Vybavení stadionu '!Názvy_tisku</vt:lpstr>
      <vt:lpstr>'Rekapitulace stavby'!Názvy_tisku</vt:lpstr>
      <vt:lpstr>'VRN - Vedlejší rozpočtové...'!Názvy_tisku</vt:lpstr>
      <vt:lpstr>'D.1.1 - ASŘ'!Oblast_tisku</vt:lpstr>
      <vt:lpstr>'Chla - Technologie chlazení'!Oblast_tisku</vt:lpstr>
      <vt:lpstr>'Ost - Vybavení stadionu '!Oblast_tisku</vt:lpstr>
      <vt:lpstr>'Rekapitulace stavby'!Oblast_tisku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2024-02-12T15:37:00Z</dcterms:created>
  <dcterms:modified xsi:type="dcterms:W3CDTF">2024-02-13T14:18:52Z</dcterms:modified>
</cp:coreProperties>
</file>