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K:\_Výběrová řízení\_137-2006\V 00809 VHZ Šumperk\"/>
    </mc:Choice>
  </mc:AlternateContent>
  <xr:revisionPtr revIDLastSave="0" documentId="8_{A33AF901-9BC7-44F3-A1A6-E5EB5564454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Rekapitulace stavby" sheetId="1" r:id="rId1"/>
    <sheet name="IO 02-2N - Kanalizační př..." sheetId="2" r:id="rId2"/>
    <sheet name="IO 02-2U - Kanalizační př..." sheetId="3" r:id="rId3"/>
    <sheet name="IO 02N - Splašková kanali..." sheetId="4" r:id="rId4"/>
    <sheet name="IO 02U - Splašková kanali..." sheetId="5" r:id="rId5"/>
    <sheet name="IO 03 - Kanalizační výtlak" sheetId="6" r:id="rId6"/>
    <sheet name="IO 04 - Splašková čerpací..." sheetId="7" r:id="rId7"/>
    <sheet name="IO 04-2 - Oplocení čerpac..." sheetId="8" r:id="rId8"/>
    <sheet name="IO 05 - Dešťová kanalizace" sheetId="9" r:id="rId9"/>
    <sheet name="IO 06 - Chodník a sjezd k..." sheetId="10" r:id="rId10"/>
    <sheet name="IO 08_2N - Obnova povrchů..." sheetId="11" r:id="rId11"/>
    <sheet name="IO 08_2U - Obnova povrchů..." sheetId="12" r:id="rId12"/>
    <sheet name="IO 09 - Přípojka NN" sheetId="13" r:id="rId13"/>
    <sheet name="VRN_2 - VRN - kanalizace" sheetId="14" r:id="rId14"/>
  </sheets>
  <definedNames>
    <definedName name="_xlnm._FilterDatabase" localSheetId="1" hidden="1">'IO 02-2N - Kanalizační př...'!$C$120:$K$176</definedName>
    <definedName name="_xlnm._FilterDatabase" localSheetId="2" hidden="1">'IO 02-2U - Kanalizační př...'!$C$120:$K$179</definedName>
    <definedName name="_xlnm._FilterDatabase" localSheetId="3" hidden="1">'IO 02N - Splašková kanali...'!$C$121:$K$233</definedName>
    <definedName name="_xlnm._FilterDatabase" localSheetId="4" hidden="1">'IO 02U - Splašková kanali...'!$C$122:$K$298</definedName>
    <definedName name="_xlnm._FilterDatabase" localSheetId="5" hidden="1">'IO 03 - Kanalizační výtlak'!$C$123:$K$239</definedName>
    <definedName name="_xlnm._FilterDatabase" localSheetId="6" hidden="1">'IO 04 - Splašková čerpací...'!$C$121:$K$195</definedName>
    <definedName name="_xlnm._FilterDatabase" localSheetId="7" hidden="1">'IO 04-2 - Oplocení čerpac...'!$C$121:$K$151</definedName>
    <definedName name="_xlnm._FilterDatabase" localSheetId="8" hidden="1">'IO 05 - Dešťová kanalizace'!$C$121:$K$231</definedName>
    <definedName name="_xlnm._FilterDatabase" localSheetId="9" hidden="1">'IO 06 - Chodník a sjezd k...'!$C$120:$K$194</definedName>
    <definedName name="_xlnm._FilterDatabase" localSheetId="10" hidden="1">'IO 08_2N - Obnova povrchů...'!$C$119:$K$200</definedName>
    <definedName name="_xlnm._FilterDatabase" localSheetId="11" hidden="1">'IO 08_2U - Obnova povrchů...'!$C$120:$K$218</definedName>
    <definedName name="_xlnm._FilterDatabase" localSheetId="12" hidden="1">'IO 09 - Přípojka NN'!$C$118:$K$148</definedName>
    <definedName name="_xlnm._FilterDatabase" localSheetId="13" hidden="1">'VRN_2 - VRN - kanalizace'!$C$119:$K$132</definedName>
    <definedName name="_xlnm.Print_Titles" localSheetId="1">'IO 02-2N - Kanalizační př...'!$120:$120</definedName>
    <definedName name="_xlnm.Print_Titles" localSheetId="2">'IO 02-2U - Kanalizační př...'!$120:$120</definedName>
    <definedName name="_xlnm.Print_Titles" localSheetId="3">'IO 02N - Splašková kanali...'!$121:$121</definedName>
    <definedName name="_xlnm.Print_Titles" localSheetId="4">'IO 02U - Splašková kanali...'!$122:$122</definedName>
    <definedName name="_xlnm.Print_Titles" localSheetId="5">'IO 03 - Kanalizační výtlak'!$123:$123</definedName>
    <definedName name="_xlnm.Print_Titles" localSheetId="6">'IO 04 - Splašková čerpací...'!$121:$121</definedName>
    <definedName name="_xlnm.Print_Titles" localSheetId="7">'IO 04-2 - Oplocení čerpac...'!$121:$121</definedName>
    <definedName name="_xlnm.Print_Titles" localSheetId="8">'IO 05 - Dešťová kanalizace'!$121:$121</definedName>
    <definedName name="_xlnm.Print_Titles" localSheetId="9">'IO 06 - Chodník a sjezd k...'!$120:$120</definedName>
    <definedName name="_xlnm.Print_Titles" localSheetId="10">'IO 08_2N - Obnova povrchů...'!$119:$119</definedName>
    <definedName name="_xlnm.Print_Titles" localSheetId="11">'IO 08_2U - Obnova povrchů...'!$120:$120</definedName>
    <definedName name="_xlnm.Print_Titles" localSheetId="12">'IO 09 - Přípojka NN'!$118:$118</definedName>
    <definedName name="_xlnm.Print_Titles" localSheetId="0">'Rekapitulace stavby'!$92:$92</definedName>
    <definedName name="_xlnm.Print_Titles" localSheetId="13">'VRN_2 - VRN - kanalizace'!$119:$119</definedName>
    <definedName name="_xlnm.Print_Area" localSheetId="1">'IO 02-2N - Kanalizační př...'!$C$4:$J$76,'IO 02-2N - Kanalizační př...'!$C$82:$J$102,'IO 02-2N - Kanalizační př...'!$C$108:$J$176</definedName>
    <definedName name="_xlnm.Print_Area" localSheetId="2">'IO 02-2U - Kanalizační př...'!$C$4:$J$76,'IO 02-2U - Kanalizační př...'!$C$82:$J$102,'IO 02-2U - Kanalizační př...'!$C$108:$J$179</definedName>
    <definedName name="_xlnm.Print_Area" localSheetId="3">'IO 02N - Splašková kanali...'!$C$4:$J$76,'IO 02N - Splašková kanali...'!$C$82:$J$103,'IO 02N - Splašková kanali...'!$C$109:$J$233</definedName>
    <definedName name="_xlnm.Print_Area" localSheetId="4">'IO 02U - Splašková kanali...'!$C$4:$J$76,'IO 02U - Splašková kanali...'!$C$82:$J$104,'IO 02U - Splašková kanali...'!$C$110:$J$298</definedName>
    <definedName name="_xlnm.Print_Area" localSheetId="5">'IO 03 - Kanalizační výtlak'!$C$4:$J$76,'IO 03 - Kanalizační výtlak'!$C$82:$J$105,'IO 03 - Kanalizační výtlak'!$C$111:$J$239</definedName>
    <definedName name="_xlnm.Print_Area" localSheetId="6">'IO 04 - Splašková čerpací...'!$C$4:$J$76,'IO 04 - Splašková čerpací...'!$C$82:$J$103,'IO 04 - Splašková čerpací...'!$C$109:$J$195</definedName>
    <definedName name="_xlnm.Print_Area" localSheetId="7">'IO 04-2 - Oplocení čerpac...'!$C$4:$J$76,'IO 04-2 - Oplocení čerpac...'!$C$82:$J$103,'IO 04-2 - Oplocení čerpac...'!$C$109:$J$151</definedName>
    <definedName name="_xlnm.Print_Area" localSheetId="8">'IO 05 - Dešťová kanalizace'!$C$4:$J$76,'IO 05 - Dešťová kanalizace'!$C$82:$J$103,'IO 05 - Dešťová kanalizace'!$C$109:$J$231</definedName>
    <definedName name="_xlnm.Print_Area" localSheetId="9">'IO 06 - Chodník a sjezd k...'!$C$4:$J$76,'IO 06 - Chodník a sjezd k...'!$C$82:$J$102,'IO 06 - Chodník a sjezd k...'!$C$108:$J$194</definedName>
    <definedName name="_xlnm.Print_Area" localSheetId="10">'IO 08_2N - Obnova povrchů...'!$C$4:$J$76,'IO 08_2N - Obnova povrchů...'!$C$82:$J$101,'IO 08_2N - Obnova povrchů...'!$C$107:$J$200</definedName>
    <definedName name="_xlnm.Print_Area" localSheetId="11">'IO 08_2U - Obnova povrchů...'!$C$4:$J$76,'IO 08_2U - Obnova povrchů...'!$C$82:$J$102,'IO 08_2U - Obnova povrchů...'!$C$108:$J$218</definedName>
    <definedName name="_xlnm.Print_Area" localSheetId="12">'IO 09 - Přípojka NN'!$C$4:$J$76,'IO 09 - Přípojka NN'!$C$82:$J$100,'IO 09 - Přípojka NN'!$C$106:$J$148</definedName>
    <definedName name="_xlnm.Print_Area" localSheetId="0">'Rekapitulace stavby'!$D$4:$AO$76,'Rekapitulace stavby'!$C$82:$AQ$108</definedName>
    <definedName name="_xlnm.Print_Area" localSheetId="13">'VRN_2 - VRN - kanalizace'!$C$4:$J$76,'VRN_2 - VRN - kanalizace'!$C$82:$J$101,'VRN_2 - VRN - kanalizace'!$C$107:$J$132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4" l="1"/>
  <c r="J36" i="14"/>
  <c r="AY107" i="1"/>
  <c r="J35" i="14"/>
  <c r="AX107" i="1"/>
  <c r="BI132" i="14"/>
  <c r="BH132" i="14"/>
  <c r="BG132" i="14"/>
  <c r="BF132" i="14"/>
  <c r="T132" i="14"/>
  <c r="R132" i="14"/>
  <c r="P132" i="14"/>
  <c r="BI131" i="14"/>
  <c r="BH131" i="14"/>
  <c r="BG131" i="14"/>
  <c r="BF131" i="14"/>
  <c r="T131" i="14"/>
  <c r="R131" i="14"/>
  <c r="P131" i="14"/>
  <c r="BI130" i="14"/>
  <c r="BH130" i="14"/>
  <c r="BG130" i="14"/>
  <c r="BF130" i="14"/>
  <c r="T130" i="14"/>
  <c r="R130" i="14"/>
  <c r="P130" i="14"/>
  <c r="BI129" i="14"/>
  <c r="BH129" i="14"/>
  <c r="BG129" i="14"/>
  <c r="BF129" i="14"/>
  <c r="T129" i="14"/>
  <c r="R129" i="14"/>
  <c r="P129" i="14"/>
  <c r="BI128" i="14"/>
  <c r="BH128" i="14"/>
  <c r="BG128" i="14"/>
  <c r="BF128" i="14"/>
  <c r="T128" i="14"/>
  <c r="R128" i="14"/>
  <c r="P128" i="14"/>
  <c r="BI126" i="14"/>
  <c r="BH126" i="14"/>
  <c r="BG126" i="14"/>
  <c r="BF126" i="14"/>
  <c r="T126" i="14"/>
  <c r="T125" i="14"/>
  <c r="R126" i="14"/>
  <c r="R125" i="14"/>
  <c r="P126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J117" i="14"/>
  <c r="J116" i="14"/>
  <c r="F116" i="14"/>
  <c r="F114" i="14"/>
  <c r="E112" i="14"/>
  <c r="J92" i="14"/>
  <c r="J91" i="14"/>
  <c r="F91" i="14"/>
  <c r="F89" i="14"/>
  <c r="E87" i="14"/>
  <c r="J18" i="14"/>
  <c r="E18" i="14"/>
  <c r="F117" i="14"/>
  <c r="J17" i="14"/>
  <c r="J12" i="14"/>
  <c r="J89" i="14"/>
  <c r="E7" i="14"/>
  <c r="E85" i="14"/>
  <c r="J37" i="13"/>
  <c r="J36" i="13"/>
  <c r="AY106" i="1" s="1"/>
  <c r="J35" i="13"/>
  <c r="AX106" i="1"/>
  <c r="BI148" i="13"/>
  <c r="BH148" i="13"/>
  <c r="BG148" i="13"/>
  <c r="BF148" i="13"/>
  <c r="T148" i="13"/>
  <c r="R148" i="13"/>
  <c r="P148" i="13"/>
  <c r="BI147" i="13"/>
  <c r="BH147" i="13"/>
  <c r="BG147" i="13"/>
  <c r="BF147" i="13"/>
  <c r="T147" i="13"/>
  <c r="R147" i="13"/>
  <c r="P147" i="13"/>
  <c r="BI146" i="13"/>
  <c r="BH146" i="13"/>
  <c r="BG146" i="13"/>
  <c r="BF146" i="13"/>
  <c r="T146" i="13"/>
  <c r="R146" i="13"/>
  <c r="P146" i="13"/>
  <c r="BI145" i="13"/>
  <c r="BH145" i="13"/>
  <c r="BG145" i="13"/>
  <c r="BF145" i="13"/>
  <c r="T145" i="13"/>
  <c r="R145" i="13"/>
  <c r="P145" i="13"/>
  <c r="BI143" i="13"/>
  <c r="BH143" i="13"/>
  <c r="BG143" i="13"/>
  <c r="BF143" i="13"/>
  <c r="T143" i="13"/>
  <c r="R143" i="13"/>
  <c r="P143" i="13"/>
  <c r="BI142" i="13"/>
  <c r="BH142" i="13"/>
  <c r="BG142" i="13"/>
  <c r="BF142" i="13"/>
  <c r="T142" i="13"/>
  <c r="R142" i="13"/>
  <c r="P142" i="13"/>
  <c r="BI141" i="13"/>
  <c r="BH141" i="13"/>
  <c r="BG141" i="13"/>
  <c r="BF141" i="13"/>
  <c r="T141" i="13"/>
  <c r="R141" i="13"/>
  <c r="P141" i="13"/>
  <c r="BI139" i="13"/>
  <c r="BH139" i="13"/>
  <c r="BG139" i="13"/>
  <c r="BF139" i="13"/>
  <c r="T139" i="13"/>
  <c r="R139" i="13"/>
  <c r="P139" i="13"/>
  <c r="BI137" i="13"/>
  <c r="BH137" i="13"/>
  <c r="BG137" i="13"/>
  <c r="BF137" i="13"/>
  <c r="T137" i="13"/>
  <c r="R137" i="13"/>
  <c r="P137" i="13"/>
  <c r="BI136" i="13"/>
  <c r="BH136" i="13"/>
  <c r="BG136" i="13"/>
  <c r="BF136" i="13"/>
  <c r="T136" i="13"/>
  <c r="R136" i="13"/>
  <c r="P136" i="13"/>
  <c r="BI134" i="13"/>
  <c r="BH134" i="13"/>
  <c r="BG134" i="13"/>
  <c r="BF134" i="13"/>
  <c r="T134" i="13"/>
  <c r="R134" i="13"/>
  <c r="P134" i="13"/>
  <c r="BI133" i="13"/>
  <c r="BH133" i="13"/>
  <c r="BG133" i="13"/>
  <c r="BF133" i="13"/>
  <c r="T133" i="13"/>
  <c r="R133" i="13"/>
  <c r="P133" i="13"/>
  <c r="BI132" i="13"/>
  <c r="BH132" i="13"/>
  <c r="BG132" i="13"/>
  <c r="BF132" i="13"/>
  <c r="T132" i="13"/>
  <c r="R132" i="13"/>
  <c r="P132" i="13"/>
  <c r="BI131" i="13"/>
  <c r="BH131" i="13"/>
  <c r="BG131" i="13"/>
  <c r="BF131" i="13"/>
  <c r="T131" i="13"/>
  <c r="R131" i="13"/>
  <c r="P131" i="13"/>
  <c r="BI130" i="13"/>
  <c r="BH130" i="13"/>
  <c r="BG130" i="13"/>
  <c r="BF130" i="13"/>
  <c r="T130" i="13"/>
  <c r="R130" i="13"/>
  <c r="P130" i="13"/>
  <c r="BI129" i="13"/>
  <c r="BH129" i="13"/>
  <c r="BG129" i="13"/>
  <c r="BF129" i="13"/>
  <c r="T129" i="13"/>
  <c r="R129" i="13"/>
  <c r="P129" i="13"/>
  <c r="BI128" i="13"/>
  <c r="BH128" i="13"/>
  <c r="BG128" i="13"/>
  <c r="BF128" i="13"/>
  <c r="T128" i="13"/>
  <c r="R128" i="13"/>
  <c r="P128" i="13"/>
  <c r="BI127" i="13"/>
  <c r="BH127" i="13"/>
  <c r="BG127" i="13"/>
  <c r="BF127" i="13"/>
  <c r="T127" i="13"/>
  <c r="R127" i="13"/>
  <c r="P127" i="13"/>
  <c r="BI126" i="13"/>
  <c r="BH126" i="13"/>
  <c r="BG126" i="13"/>
  <c r="BF126" i="13"/>
  <c r="T126" i="13"/>
  <c r="R126" i="13"/>
  <c r="P126" i="13"/>
  <c r="BI124" i="13"/>
  <c r="BH124" i="13"/>
  <c r="BG124" i="13"/>
  <c r="BF124" i="13"/>
  <c r="T124" i="13"/>
  <c r="R124" i="13"/>
  <c r="P124" i="13"/>
  <c r="BI123" i="13"/>
  <c r="BH123" i="13"/>
  <c r="BG123" i="13"/>
  <c r="BF123" i="13"/>
  <c r="T123" i="13"/>
  <c r="R123" i="13"/>
  <c r="P123" i="13"/>
  <c r="BI122" i="13"/>
  <c r="BH122" i="13"/>
  <c r="BG122" i="13"/>
  <c r="BF122" i="13"/>
  <c r="T122" i="13"/>
  <c r="R122" i="13"/>
  <c r="P122" i="13"/>
  <c r="J116" i="13"/>
  <c r="J115" i="13"/>
  <c r="F115" i="13"/>
  <c r="F113" i="13"/>
  <c r="E111" i="13"/>
  <c r="J92" i="13"/>
  <c r="J91" i="13"/>
  <c r="F91" i="13"/>
  <c r="F89" i="13"/>
  <c r="E87" i="13"/>
  <c r="J18" i="13"/>
  <c r="E18" i="13"/>
  <c r="F116" i="13" s="1"/>
  <c r="J17" i="13"/>
  <c r="J12" i="13"/>
  <c r="J113" i="13"/>
  <c r="E7" i="13"/>
  <c r="E85" i="13"/>
  <c r="J37" i="12"/>
  <c r="J36" i="12"/>
  <c r="AY105" i="1"/>
  <c r="J35" i="12"/>
  <c r="AX105" i="1"/>
  <c r="BI214" i="12"/>
  <c r="BH214" i="12"/>
  <c r="BG214" i="12"/>
  <c r="BF214" i="12"/>
  <c r="T214" i="12"/>
  <c r="R214" i="12"/>
  <c r="P214" i="12"/>
  <c r="BI208" i="12"/>
  <c r="BH208" i="12"/>
  <c r="BG208" i="12"/>
  <c r="BF208" i="12"/>
  <c r="T208" i="12"/>
  <c r="R208" i="12"/>
  <c r="P208" i="12"/>
  <c r="BI203" i="12"/>
  <c r="BH203" i="12"/>
  <c r="BG203" i="12"/>
  <c r="BF203" i="12"/>
  <c r="T203" i="12"/>
  <c r="R203" i="12"/>
  <c r="P203" i="12"/>
  <c r="BI198" i="12"/>
  <c r="BH198" i="12"/>
  <c r="BG198" i="12"/>
  <c r="BF198" i="12"/>
  <c r="T198" i="12"/>
  <c r="R198" i="12"/>
  <c r="P198" i="12"/>
  <c r="BI196" i="12"/>
  <c r="BH196" i="12"/>
  <c r="BG196" i="12"/>
  <c r="BF196" i="12"/>
  <c r="T196" i="12"/>
  <c r="R196" i="12"/>
  <c r="P196" i="12"/>
  <c r="BI193" i="12"/>
  <c r="BH193" i="12"/>
  <c r="BG193" i="12"/>
  <c r="BF193" i="12"/>
  <c r="T193" i="12"/>
  <c r="R193" i="12"/>
  <c r="P193" i="12"/>
  <c r="BI190" i="12"/>
  <c r="BH190" i="12"/>
  <c r="BG190" i="12"/>
  <c r="BF190" i="12"/>
  <c r="T190" i="12"/>
  <c r="R190" i="12"/>
  <c r="P190" i="12"/>
  <c r="BI185" i="12"/>
  <c r="BH185" i="12"/>
  <c r="BG185" i="12"/>
  <c r="BF185" i="12"/>
  <c r="T185" i="12"/>
  <c r="R185" i="12"/>
  <c r="P185" i="12"/>
  <c r="BI181" i="12"/>
  <c r="BH181" i="12"/>
  <c r="BG181" i="12"/>
  <c r="BF181" i="12"/>
  <c r="T181" i="12"/>
  <c r="R181" i="12"/>
  <c r="P181" i="12"/>
  <c r="BI178" i="12"/>
  <c r="BH178" i="12"/>
  <c r="BG178" i="12"/>
  <c r="BF178" i="12"/>
  <c r="T178" i="12"/>
  <c r="R178" i="12"/>
  <c r="P178" i="12"/>
  <c r="BI175" i="12"/>
  <c r="BH175" i="12"/>
  <c r="BG175" i="12"/>
  <c r="BF175" i="12"/>
  <c r="T175" i="12"/>
  <c r="R175" i="12"/>
  <c r="P175" i="12"/>
  <c r="BI171" i="12"/>
  <c r="BH171" i="12"/>
  <c r="BG171" i="12"/>
  <c r="BF171" i="12"/>
  <c r="T171" i="12"/>
  <c r="R171" i="12"/>
  <c r="P171" i="12"/>
  <c r="BI167" i="12"/>
  <c r="BH167" i="12"/>
  <c r="BG167" i="12"/>
  <c r="BF167" i="12"/>
  <c r="T167" i="12"/>
  <c r="R167" i="12"/>
  <c r="P167" i="12"/>
  <c r="BI164" i="12"/>
  <c r="BH164" i="12"/>
  <c r="BG164" i="12"/>
  <c r="BF164" i="12"/>
  <c r="T164" i="12"/>
  <c r="R164" i="12"/>
  <c r="P164" i="12"/>
  <c r="BI161" i="12"/>
  <c r="BH161" i="12"/>
  <c r="BG161" i="12"/>
  <c r="BF161" i="12"/>
  <c r="T161" i="12"/>
  <c r="T160" i="12"/>
  <c r="R161" i="12"/>
  <c r="R160" i="12"/>
  <c r="P161" i="12"/>
  <c r="P160" i="12"/>
  <c r="BI158" i="12"/>
  <c r="BH158" i="12"/>
  <c r="BG158" i="12"/>
  <c r="BF158" i="12"/>
  <c r="T158" i="12"/>
  <c r="R158" i="12"/>
  <c r="P158" i="12"/>
  <c r="BI156" i="12"/>
  <c r="BH156" i="12"/>
  <c r="BG156" i="12"/>
  <c r="BF156" i="12"/>
  <c r="T156" i="12"/>
  <c r="R156" i="12"/>
  <c r="P156" i="12"/>
  <c r="BI153" i="12"/>
  <c r="BH153" i="12"/>
  <c r="BG153" i="12"/>
  <c r="BF153" i="12"/>
  <c r="T153" i="12"/>
  <c r="R153" i="12"/>
  <c r="P153" i="12"/>
  <c r="BI150" i="12"/>
  <c r="BH150" i="12"/>
  <c r="BG150" i="12"/>
  <c r="BF150" i="12"/>
  <c r="T150" i="12"/>
  <c r="R150" i="12"/>
  <c r="P150" i="12"/>
  <c r="BI148" i="12"/>
  <c r="BH148" i="12"/>
  <c r="BG148" i="12"/>
  <c r="BF148" i="12"/>
  <c r="T148" i="12"/>
  <c r="R148" i="12"/>
  <c r="P148" i="12"/>
  <c r="BI145" i="12"/>
  <c r="BH145" i="12"/>
  <c r="BG145" i="12"/>
  <c r="BF145" i="12"/>
  <c r="T145" i="12"/>
  <c r="R145" i="12"/>
  <c r="P145" i="12"/>
  <c r="BI142" i="12"/>
  <c r="BH142" i="12"/>
  <c r="BG142" i="12"/>
  <c r="BF142" i="12"/>
  <c r="T142" i="12"/>
  <c r="R142" i="12"/>
  <c r="P142" i="12"/>
  <c r="BI138" i="12"/>
  <c r="BH138" i="12"/>
  <c r="BG138" i="12"/>
  <c r="BF138" i="12"/>
  <c r="T138" i="12"/>
  <c r="R138" i="12"/>
  <c r="P138" i="12"/>
  <c r="BI134" i="12"/>
  <c r="BH134" i="12"/>
  <c r="BG134" i="12"/>
  <c r="BF134" i="12"/>
  <c r="T134" i="12"/>
  <c r="R134" i="12"/>
  <c r="P134" i="12"/>
  <c r="BI131" i="12"/>
  <c r="BH131" i="12"/>
  <c r="BG131" i="12"/>
  <c r="BF131" i="12"/>
  <c r="T131" i="12"/>
  <c r="R131" i="12"/>
  <c r="P131" i="12"/>
  <c r="BI127" i="12"/>
  <c r="BH127" i="12"/>
  <c r="BG127" i="12"/>
  <c r="BF127" i="12"/>
  <c r="T127" i="12"/>
  <c r="R127" i="12"/>
  <c r="P127" i="12"/>
  <c r="BI124" i="12"/>
  <c r="BH124" i="12"/>
  <c r="BG124" i="12"/>
  <c r="BF124" i="12"/>
  <c r="T124" i="12"/>
  <c r="R124" i="12"/>
  <c r="P124" i="12"/>
  <c r="J118" i="12"/>
  <c r="J117" i="12"/>
  <c r="F117" i="12"/>
  <c r="F115" i="12"/>
  <c r="E113" i="12"/>
  <c r="J92" i="12"/>
  <c r="J91" i="12"/>
  <c r="F91" i="12"/>
  <c r="F89" i="12"/>
  <c r="E87" i="12"/>
  <c r="J18" i="12"/>
  <c r="E18" i="12"/>
  <c r="F118" i="12" s="1"/>
  <c r="J17" i="12"/>
  <c r="J12" i="12"/>
  <c r="J89" i="12"/>
  <c r="E7" i="12"/>
  <c r="E85" i="12"/>
  <c r="J37" i="11"/>
  <c r="J36" i="11"/>
  <c r="AY104" i="1"/>
  <c r="J35" i="11"/>
  <c r="AX104" i="1"/>
  <c r="BI196" i="11"/>
  <c r="BH196" i="11"/>
  <c r="BG196" i="11"/>
  <c r="BF196" i="11"/>
  <c r="T196" i="11"/>
  <c r="R196" i="11"/>
  <c r="P196" i="11"/>
  <c r="BI190" i="11"/>
  <c r="BH190" i="11"/>
  <c r="BG190" i="11"/>
  <c r="BF190" i="11"/>
  <c r="T190" i="11"/>
  <c r="R190" i="11"/>
  <c r="P190" i="11"/>
  <c r="BI185" i="11"/>
  <c r="BH185" i="11"/>
  <c r="BG185" i="11"/>
  <c r="BF185" i="11"/>
  <c r="T185" i="11"/>
  <c r="R185" i="11"/>
  <c r="P185" i="11"/>
  <c r="BI180" i="11"/>
  <c r="BH180" i="11"/>
  <c r="BG180" i="11"/>
  <c r="BF180" i="11"/>
  <c r="T180" i="11"/>
  <c r="R180" i="11"/>
  <c r="P180" i="11"/>
  <c r="BI172" i="11"/>
  <c r="BH172" i="11"/>
  <c r="BG172" i="11"/>
  <c r="BF172" i="11"/>
  <c r="T172" i="11"/>
  <c r="R172" i="11"/>
  <c r="P172" i="11"/>
  <c r="BI166" i="11"/>
  <c r="BH166" i="11"/>
  <c r="BG166" i="11"/>
  <c r="BF166" i="11"/>
  <c r="T166" i="11"/>
  <c r="R166" i="11"/>
  <c r="P166" i="11"/>
  <c r="BI161" i="11"/>
  <c r="BH161" i="11"/>
  <c r="BG161" i="11"/>
  <c r="BF161" i="11"/>
  <c r="T161" i="11"/>
  <c r="R161" i="11"/>
  <c r="P161" i="11"/>
  <c r="BI157" i="11"/>
  <c r="BH157" i="11"/>
  <c r="BG157" i="11"/>
  <c r="BF157" i="11"/>
  <c r="T157" i="11"/>
  <c r="R157" i="11"/>
  <c r="P157" i="11"/>
  <c r="BI153" i="11"/>
  <c r="BH153" i="11"/>
  <c r="BG153" i="11"/>
  <c r="BF153" i="11"/>
  <c r="T153" i="11"/>
  <c r="R153" i="11"/>
  <c r="P153" i="11"/>
  <c r="BI149" i="11"/>
  <c r="BH149" i="11"/>
  <c r="BG149" i="11"/>
  <c r="BF149" i="11"/>
  <c r="T149" i="11"/>
  <c r="R149" i="11"/>
  <c r="P149" i="11"/>
  <c r="BI145" i="11"/>
  <c r="BH145" i="11"/>
  <c r="BG145" i="11"/>
  <c r="BF145" i="11"/>
  <c r="T145" i="11"/>
  <c r="R145" i="11"/>
  <c r="P145" i="11"/>
  <c r="BI137" i="11"/>
  <c r="BH137" i="11"/>
  <c r="BG137" i="11"/>
  <c r="BF137" i="11"/>
  <c r="T137" i="11"/>
  <c r="R137" i="11"/>
  <c r="P137" i="11"/>
  <c r="BI130" i="11"/>
  <c r="BH130" i="11"/>
  <c r="BG130" i="11"/>
  <c r="BF130" i="11"/>
  <c r="T130" i="11"/>
  <c r="R130" i="11"/>
  <c r="P130" i="11"/>
  <c r="BI123" i="11"/>
  <c r="BH123" i="11"/>
  <c r="BG123" i="11"/>
  <c r="BF123" i="11"/>
  <c r="T123" i="11"/>
  <c r="R123" i="11"/>
  <c r="P123" i="11"/>
  <c r="J117" i="11"/>
  <c r="J116" i="11"/>
  <c r="F116" i="11"/>
  <c r="F114" i="11"/>
  <c r="E112" i="11"/>
  <c r="J92" i="11"/>
  <c r="J91" i="11"/>
  <c r="F91" i="11"/>
  <c r="F89" i="11"/>
  <c r="E87" i="11"/>
  <c r="J18" i="11"/>
  <c r="E18" i="11"/>
  <c r="F117" i="11" s="1"/>
  <c r="J17" i="11"/>
  <c r="J12" i="11"/>
  <c r="J114" i="11"/>
  <c r="E7" i="11"/>
  <c r="E110" i="11"/>
  <c r="J37" i="10"/>
  <c r="J36" i="10"/>
  <c r="AY103" i="1"/>
  <c r="J35" i="10"/>
  <c r="AX103" i="1" s="1"/>
  <c r="BI194" i="10"/>
  <c r="BH194" i="10"/>
  <c r="BG194" i="10"/>
  <c r="BF194" i="10"/>
  <c r="T194" i="10"/>
  <c r="T193" i="10"/>
  <c r="R194" i="10"/>
  <c r="R193" i="10"/>
  <c r="P194" i="10"/>
  <c r="P193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8" i="10"/>
  <c r="BH188" i="10"/>
  <c r="BG188" i="10"/>
  <c r="BF188" i="10"/>
  <c r="T188" i="10"/>
  <c r="R188" i="10"/>
  <c r="P188" i="10"/>
  <c r="BI186" i="10"/>
  <c r="BH186" i="10"/>
  <c r="BG186" i="10"/>
  <c r="BF186" i="10"/>
  <c r="T186" i="10"/>
  <c r="R186" i="10"/>
  <c r="P186" i="10"/>
  <c r="BI182" i="10"/>
  <c r="BH182" i="10"/>
  <c r="BG182" i="10"/>
  <c r="BF182" i="10"/>
  <c r="T182" i="10"/>
  <c r="R182" i="10"/>
  <c r="P182" i="10"/>
  <c r="BI181" i="10"/>
  <c r="BH181" i="10"/>
  <c r="BG181" i="10"/>
  <c r="BF181" i="10"/>
  <c r="T181" i="10"/>
  <c r="R181" i="10"/>
  <c r="P181" i="10"/>
  <c r="BI180" i="10"/>
  <c r="BH180" i="10"/>
  <c r="BG180" i="10"/>
  <c r="BF180" i="10"/>
  <c r="T180" i="10"/>
  <c r="R180" i="10"/>
  <c r="P180" i="10"/>
  <c r="BI179" i="10"/>
  <c r="BH179" i="10"/>
  <c r="BG179" i="10"/>
  <c r="BF179" i="10"/>
  <c r="T179" i="10"/>
  <c r="R179" i="10"/>
  <c r="P179" i="10"/>
  <c r="BI178" i="10"/>
  <c r="BH178" i="10"/>
  <c r="BG178" i="10"/>
  <c r="BF178" i="10"/>
  <c r="T178" i="10"/>
  <c r="R178" i="10"/>
  <c r="P178" i="10"/>
  <c r="BI177" i="10"/>
  <c r="BH177" i="10"/>
  <c r="BG177" i="10"/>
  <c r="BF177" i="10"/>
  <c r="T177" i="10"/>
  <c r="R177" i="10"/>
  <c r="P177" i="10"/>
  <c r="BI176" i="10"/>
  <c r="BH176" i="10"/>
  <c r="BG176" i="10"/>
  <c r="BF176" i="10"/>
  <c r="T176" i="10"/>
  <c r="R176" i="10"/>
  <c r="P176" i="10"/>
  <c r="BI175" i="10"/>
  <c r="BH175" i="10"/>
  <c r="BG175" i="10"/>
  <c r="BF175" i="10"/>
  <c r="T175" i="10"/>
  <c r="R175" i="10"/>
  <c r="P175" i="10"/>
  <c r="P172" i="10" s="1"/>
  <c r="BI174" i="10"/>
  <c r="BH174" i="10"/>
  <c r="BG174" i="10"/>
  <c r="BF174" i="10"/>
  <c r="T174" i="10"/>
  <c r="R174" i="10"/>
  <c r="P174" i="10"/>
  <c r="BI173" i="10"/>
  <c r="BH173" i="10"/>
  <c r="BG173" i="10"/>
  <c r="BF173" i="10"/>
  <c r="T173" i="10"/>
  <c r="R173" i="10"/>
  <c r="P173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6" i="10"/>
  <c r="BH166" i="10"/>
  <c r="BG166" i="10"/>
  <c r="BF166" i="10"/>
  <c r="T166" i="10"/>
  <c r="R166" i="10"/>
  <c r="P166" i="10"/>
  <c r="BI161" i="10"/>
  <c r="BH161" i="10"/>
  <c r="BG161" i="10"/>
  <c r="BF161" i="10"/>
  <c r="T161" i="10"/>
  <c r="R161" i="10"/>
  <c r="P161" i="10"/>
  <c r="BI157" i="10"/>
  <c r="BH157" i="10"/>
  <c r="BG157" i="10"/>
  <c r="BF157" i="10"/>
  <c r="T157" i="10"/>
  <c r="R157" i="10"/>
  <c r="P157" i="10"/>
  <c r="BI151" i="10"/>
  <c r="BH151" i="10"/>
  <c r="BG151" i="10"/>
  <c r="BF151" i="10"/>
  <c r="T151" i="10"/>
  <c r="R151" i="10"/>
  <c r="P151" i="10"/>
  <c r="BI149" i="10"/>
  <c r="BH149" i="10"/>
  <c r="BG149" i="10"/>
  <c r="BF149" i="10"/>
  <c r="T149" i="10"/>
  <c r="R149" i="10"/>
  <c r="P149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40" i="10"/>
  <c r="BH140" i="10"/>
  <c r="BG140" i="10"/>
  <c r="BF140" i="10"/>
  <c r="T140" i="10"/>
  <c r="R140" i="10"/>
  <c r="P140" i="10"/>
  <c r="BI128" i="10"/>
  <c r="BH128" i="10"/>
  <c r="BG128" i="10"/>
  <c r="BF128" i="10"/>
  <c r="T128" i="10"/>
  <c r="R128" i="10"/>
  <c r="P128" i="10"/>
  <c r="BI126" i="10"/>
  <c r="BH126" i="10"/>
  <c r="BG126" i="10"/>
  <c r="BF126" i="10"/>
  <c r="T126" i="10"/>
  <c r="R126" i="10"/>
  <c r="P126" i="10"/>
  <c r="BI124" i="10"/>
  <c r="BH124" i="10"/>
  <c r="BG124" i="10"/>
  <c r="BF124" i="10"/>
  <c r="T124" i="10"/>
  <c r="R124" i="10"/>
  <c r="P124" i="10"/>
  <c r="J118" i="10"/>
  <c r="J117" i="10"/>
  <c r="F117" i="10"/>
  <c r="F115" i="10"/>
  <c r="E113" i="10"/>
  <c r="J92" i="10"/>
  <c r="J91" i="10"/>
  <c r="F91" i="10"/>
  <c r="F89" i="10"/>
  <c r="E87" i="10"/>
  <c r="J18" i="10"/>
  <c r="E18" i="10"/>
  <c r="F92" i="10"/>
  <c r="J17" i="10"/>
  <c r="J12" i="10"/>
  <c r="J115" i="10" s="1"/>
  <c r="E7" i="10"/>
  <c r="E85" i="10"/>
  <c r="J37" i="9"/>
  <c r="J36" i="9"/>
  <c r="AY102" i="1"/>
  <c r="J35" i="9"/>
  <c r="AX102" i="1"/>
  <c r="BI231" i="9"/>
  <c r="BH231" i="9"/>
  <c r="BG231" i="9"/>
  <c r="BF231" i="9"/>
  <c r="T231" i="9"/>
  <c r="T230" i="9"/>
  <c r="R231" i="9"/>
  <c r="R230" i="9"/>
  <c r="P231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4" i="9"/>
  <c r="BH194" i="9"/>
  <c r="BG194" i="9"/>
  <c r="BF194" i="9"/>
  <c r="T194" i="9"/>
  <c r="R194" i="9"/>
  <c r="P194" i="9"/>
  <c r="BI192" i="9"/>
  <c r="BH192" i="9"/>
  <c r="BG192" i="9"/>
  <c r="BF192" i="9"/>
  <c r="T192" i="9"/>
  <c r="R192" i="9"/>
  <c r="P192" i="9"/>
  <c r="BI189" i="9"/>
  <c r="BH189" i="9"/>
  <c r="BG189" i="9"/>
  <c r="BF189" i="9"/>
  <c r="T189" i="9"/>
  <c r="R189" i="9"/>
  <c r="P189" i="9"/>
  <c r="BI187" i="9"/>
  <c r="BH187" i="9"/>
  <c r="BG187" i="9"/>
  <c r="BF187" i="9"/>
  <c r="T187" i="9"/>
  <c r="R187" i="9"/>
  <c r="P187" i="9"/>
  <c r="BI185" i="9"/>
  <c r="BH185" i="9"/>
  <c r="BG185" i="9"/>
  <c r="BF185" i="9"/>
  <c r="T185" i="9"/>
  <c r="R185" i="9"/>
  <c r="P185" i="9"/>
  <c r="BI183" i="9"/>
  <c r="BH183" i="9"/>
  <c r="BG183" i="9"/>
  <c r="BF183" i="9"/>
  <c r="T183" i="9"/>
  <c r="R183" i="9"/>
  <c r="P183" i="9"/>
  <c r="BI180" i="9"/>
  <c r="BH180" i="9"/>
  <c r="BG180" i="9"/>
  <c r="BF180" i="9"/>
  <c r="T180" i="9"/>
  <c r="R180" i="9"/>
  <c r="P180" i="9"/>
  <c r="BI178" i="9"/>
  <c r="BH178" i="9"/>
  <c r="BG178" i="9"/>
  <c r="BF178" i="9"/>
  <c r="T178" i="9"/>
  <c r="R178" i="9"/>
  <c r="P178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1" i="9"/>
  <c r="BH171" i="9"/>
  <c r="BG171" i="9"/>
  <c r="BF171" i="9"/>
  <c r="T171" i="9"/>
  <c r="R171" i="9"/>
  <c r="P171" i="9"/>
  <c r="BI168" i="9"/>
  <c r="BH168" i="9"/>
  <c r="BG168" i="9"/>
  <c r="BF168" i="9"/>
  <c r="T168" i="9"/>
  <c r="R168" i="9"/>
  <c r="P168" i="9"/>
  <c r="BI165" i="9"/>
  <c r="BH165" i="9"/>
  <c r="BG165" i="9"/>
  <c r="BF165" i="9"/>
  <c r="T165" i="9"/>
  <c r="R165" i="9"/>
  <c r="P165" i="9"/>
  <c r="BI159" i="9"/>
  <c r="BH159" i="9"/>
  <c r="BG159" i="9"/>
  <c r="BF159" i="9"/>
  <c r="T159" i="9"/>
  <c r="R159" i="9"/>
  <c r="P159" i="9"/>
  <c r="BI154" i="9"/>
  <c r="BH154" i="9"/>
  <c r="BG154" i="9"/>
  <c r="BF154" i="9"/>
  <c r="T154" i="9"/>
  <c r="R154" i="9"/>
  <c r="P154" i="9"/>
  <c r="BI152" i="9"/>
  <c r="BH152" i="9"/>
  <c r="BG152" i="9"/>
  <c r="BF152" i="9"/>
  <c r="T152" i="9"/>
  <c r="R152" i="9"/>
  <c r="P152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0" i="9"/>
  <c r="BH140" i="9"/>
  <c r="BG140" i="9"/>
  <c r="BF140" i="9"/>
  <c r="T140" i="9"/>
  <c r="R140" i="9"/>
  <c r="P140" i="9"/>
  <c r="BI132" i="9"/>
  <c r="BH132" i="9"/>
  <c r="BG132" i="9"/>
  <c r="BF132" i="9"/>
  <c r="T132" i="9"/>
  <c r="R132" i="9"/>
  <c r="P132" i="9"/>
  <c r="BI125" i="9"/>
  <c r="BH125" i="9"/>
  <c r="BG125" i="9"/>
  <c r="BF125" i="9"/>
  <c r="T125" i="9"/>
  <c r="R125" i="9"/>
  <c r="P125" i="9"/>
  <c r="J119" i="9"/>
  <c r="J118" i="9"/>
  <c r="F118" i="9"/>
  <c r="F116" i="9"/>
  <c r="E114" i="9"/>
  <c r="J92" i="9"/>
  <c r="J91" i="9"/>
  <c r="F91" i="9"/>
  <c r="F89" i="9"/>
  <c r="E87" i="9"/>
  <c r="J18" i="9"/>
  <c r="E18" i="9"/>
  <c r="F119" i="9" s="1"/>
  <c r="J17" i="9"/>
  <c r="J12" i="9"/>
  <c r="J116" i="9"/>
  <c r="E7" i="9"/>
  <c r="E85" i="9"/>
  <c r="J37" i="8"/>
  <c r="J36" i="8"/>
  <c r="AY101" i="1"/>
  <c r="J35" i="8"/>
  <c r="AX101" i="1"/>
  <c r="BI151" i="8"/>
  <c r="BH151" i="8"/>
  <c r="BG151" i="8"/>
  <c r="BF151" i="8"/>
  <c r="T151" i="8"/>
  <c r="T150" i="8"/>
  <c r="R151" i="8"/>
  <c r="R150" i="8"/>
  <c r="P151" i="8"/>
  <c r="P150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T132" i="8" s="1"/>
  <c r="R133" i="8"/>
  <c r="R132" i="8"/>
  <c r="P133" i="8"/>
  <c r="P132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R125" i="8"/>
  <c r="P125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/>
  <c r="J17" i="8"/>
  <c r="J12" i="8"/>
  <c r="J116" i="8" s="1"/>
  <c r="E7" i="8"/>
  <c r="E112" i="8"/>
  <c r="J37" i="7"/>
  <c r="J36" i="7"/>
  <c r="AY100" i="1"/>
  <c r="J35" i="7"/>
  <c r="AX100" i="1"/>
  <c r="BI195" i="7"/>
  <c r="BH195" i="7"/>
  <c r="BG195" i="7"/>
  <c r="BF195" i="7"/>
  <c r="T195" i="7"/>
  <c r="T194" i="7"/>
  <c r="R195" i="7"/>
  <c r="R194" i="7"/>
  <c r="P195" i="7"/>
  <c r="P194" i="7"/>
  <c r="BI193" i="7"/>
  <c r="BH193" i="7"/>
  <c r="BG193" i="7"/>
  <c r="BF193" i="7"/>
  <c r="T193" i="7"/>
  <c r="R193" i="7"/>
  <c r="P193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3" i="7"/>
  <c r="BH183" i="7"/>
  <c r="BG183" i="7"/>
  <c r="BF183" i="7"/>
  <c r="T183" i="7"/>
  <c r="T182" i="7"/>
  <c r="R183" i="7"/>
  <c r="R182" i="7"/>
  <c r="P183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5" i="7"/>
  <c r="BH175" i="7"/>
  <c r="BG175" i="7"/>
  <c r="BF175" i="7"/>
  <c r="T175" i="7"/>
  <c r="R175" i="7"/>
  <c r="P175" i="7"/>
  <c r="BI173" i="7"/>
  <c r="BH173" i="7"/>
  <c r="BG173" i="7"/>
  <c r="BF173" i="7"/>
  <c r="T173" i="7"/>
  <c r="R173" i="7"/>
  <c r="P173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5" i="7"/>
  <c r="BH165" i="7"/>
  <c r="BG165" i="7"/>
  <c r="BF165" i="7"/>
  <c r="T165" i="7"/>
  <c r="R165" i="7"/>
  <c r="P165" i="7"/>
  <c r="BI162" i="7"/>
  <c r="BH162" i="7"/>
  <c r="BG162" i="7"/>
  <c r="BF162" i="7"/>
  <c r="T162" i="7"/>
  <c r="R162" i="7"/>
  <c r="P162" i="7"/>
  <c r="BI158" i="7"/>
  <c r="BH158" i="7"/>
  <c r="BG158" i="7"/>
  <c r="BF158" i="7"/>
  <c r="T158" i="7"/>
  <c r="R158" i="7"/>
  <c r="P158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5" i="7"/>
  <c r="BH125" i="7"/>
  <c r="BG125" i="7"/>
  <c r="BF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/>
  <c r="J17" i="7"/>
  <c r="J12" i="7"/>
  <c r="J89" i="7"/>
  <c r="E7" i="7"/>
  <c r="E85" i="7"/>
  <c r="J37" i="6"/>
  <c r="J36" i="6"/>
  <c r="AY99" i="1"/>
  <c r="J35" i="6"/>
  <c r="AX99" i="1"/>
  <c r="BI239" i="6"/>
  <c r="BH239" i="6"/>
  <c r="BG239" i="6"/>
  <c r="BF239" i="6"/>
  <c r="T239" i="6"/>
  <c r="R239" i="6"/>
  <c r="P239" i="6"/>
  <c r="BI237" i="6"/>
  <c r="BH237" i="6"/>
  <c r="BG237" i="6"/>
  <c r="BF237" i="6"/>
  <c r="T237" i="6"/>
  <c r="R237" i="6"/>
  <c r="P237" i="6"/>
  <c r="BI235" i="6"/>
  <c r="BH235" i="6"/>
  <c r="BG235" i="6"/>
  <c r="BF235" i="6"/>
  <c r="T235" i="6"/>
  <c r="R235" i="6"/>
  <c r="P235" i="6"/>
  <c r="BI233" i="6"/>
  <c r="BH233" i="6"/>
  <c r="BG233" i="6"/>
  <c r="BF233" i="6"/>
  <c r="T233" i="6"/>
  <c r="T232" i="6" s="1"/>
  <c r="R233" i="6"/>
  <c r="R232" i="6"/>
  <c r="P233" i="6"/>
  <c r="P232" i="6"/>
  <c r="BI231" i="6"/>
  <c r="BH231" i="6"/>
  <c r="BG231" i="6"/>
  <c r="BF231" i="6"/>
  <c r="T231" i="6"/>
  <c r="R231" i="6"/>
  <c r="P231" i="6"/>
  <c r="BI230" i="6"/>
  <c r="BH230" i="6"/>
  <c r="BG230" i="6"/>
  <c r="BF230" i="6"/>
  <c r="T230" i="6"/>
  <c r="R230" i="6"/>
  <c r="P230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4" i="6"/>
  <c r="BH224" i="6"/>
  <c r="BG224" i="6"/>
  <c r="BF224" i="6"/>
  <c r="T224" i="6"/>
  <c r="R224" i="6"/>
  <c r="P224" i="6"/>
  <c r="BI223" i="6"/>
  <c r="BH223" i="6"/>
  <c r="BG223" i="6"/>
  <c r="BF223" i="6"/>
  <c r="T223" i="6"/>
  <c r="R223" i="6"/>
  <c r="P223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9" i="6"/>
  <c r="BH219" i="6"/>
  <c r="BG219" i="6"/>
  <c r="BF219" i="6"/>
  <c r="T219" i="6"/>
  <c r="R219" i="6"/>
  <c r="P219" i="6"/>
  <c r="BI218" i="6"/>
  <c r="BH218" i="6"/>
  <c r="BG218" i="6"/>
  <c r="BF218" i="6"/>
  <c r="T218" i="6"/>
  <c r="R218" i="6"/>
  <c r="P218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9" i="6"/>
  <c r="BH209" i="6"/>
  <c r="BG209" i="6"/>
  <c r="BF209" i="6"/>
  <c r="T209" i="6"/>
  <c r="R209" i="6"/>
  <c r="P209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4" i="6"/>
  <c r="BH204" i="6"/>
  <c r="BG204" i="6"/>
  <c r="BF204" i="6"/>
  <c r="T204" i="6"/>
  <c r="R204" i="6"/>
  <c r="P204" i="6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7" i="6"/>
  <c r="BH187" i="6"/>
  <c r="BG187" i="6"/>
  <c r="BF187" i="6"/>
  <c r="T187" i="6"/>
  <c r="R187" i="6"/>
  <c r="P187" i="6"/>
  <c r="BI185" i="6"/>
  <c r="BH185" i="6"/>
  <c r="BG185" i="6"/>
  <c r="BF185" i="6"/>
  <c r="T185" i="6"/>
  <c r="R185" i="6"/>
  <c r="P185" i="6"/>
  <c r="BI182" i="6"/>
  <c r="BH182" i="6"/>
  <c r="BG182" i="6"/>
  <c r="BF182" i="6"/>
  <c r="T182" i="6"/>
  <c r="T181" i="6"/>
  <c r="R182" i="6"/>
  <c r="R181" i="6"/>
  <c r="P182" i="6"/>
  <c r="P181" i="6"/>
  <c r="BI179" i="6"/>
  <c r="BH179" i="6"/>
  <c r="BG179" i="6"/>
  <c r="BF179" i="6"/>
  <c r="T179" i="6"/>
  <c r="R179" i="6"/>
  <c r="P179" i="6"/>
  <c r="BI177" i="6"/>
  <c r="BH177" i="6"/>
  <c r="BG177" i="6"/>
  <c r="BF177" i="6"/>
  <c r="T177" i="6"/>
  <c r="R177" i="6"/>
  <c r="P177" i="6"/>
  <c r="BI174" i="6"/>
  <c r="BH174" i="6"/>
  <c r="BG174" i="6"/>
  <c r="BF174" i="6"/>
  <c r="T174" i="6"/>
  <c r="R174" i="6"/>
  <c r="P174" i="6"/>
  <c r="BI172" i="6"/>
  <c r="BH172" i="6"/>
  <c r="BG172" i="6"/>
  <c r="BF172" i="6"/>
  <c r="T172" i="6"/>
  <c r="R172" i="6"/>
  <c r="P172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49" i="6"/>
  <c r="BH149" i="6"/>
  <c r="BG149" i="6"/>
  <c r="BF149" i="6"/>
  <c r="T149" i="6"/>
  <c r="R149" i="6"/>
  <c r="P149" i="6"/>
  <c r="BI147" i="6"/>
  <c r="BH147" i="6"/>
  <c r="BG147" i="6"/>
  <c r="BF147" i="6"/>
  <c r="T147" i="6"/>
  <c r="R147" i="6"/>
  <c r="P147" i="6"/>
  <c r="BI145" i="6"/>
  <c r="BH145" i="6"/>
  <c r="BG145" i="6"/>
  <c r="BF145" i="6"/>
  <c r="T145" i="6"/>
  <c r="R145" i="6"/>
  <c r="P145" i="6"/>
  <c r="BI141" i="6"/>
  <c r="BH141" i="6"/>
  <c r="BG141" i="6"/>
  <c r="BF141" i="6"/>
  <c r="T141" i="6"/>
  <c r="R141" i="6"/>
  <c r="P141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27" i="6"/>
  <c r="BH127" i="6"/>
  <c r="BG127" i="6"/>
  <c r="BF127" i="6"/>
  <c r="T127" i="6"/>
  <c r="R127" i="6"/>
  <c r="P127" i="6"/>
  <c r="J121" i="6"/>
  <c r="J120" i="6"/>
  <c r="F120" i="6"/>
  <c r="F118" i="6"/>
  <c r="E116" i="6"/>
  <c r="J92" i="6"/>
  <c r="J91" i="6"/>
  <c r="F91" i="6"/>
  <c r="F89" i="6"/>
  <c r="E87" i="6"/>
  <c r="J18" i="6"/>
  <c r="E18" i="6"/>
  <c r="F92" i="6"/>
  <c r="J17" i="6"/>
  <c r="J12" i="6"/>
  <c r="J118" i="6"/>
  <c r="E7" i="6"/>
  <c r="E85" i="6"/>
  <c r="J37" i="5"/>
  <c r="J36" i="5"/>
  <c r="AY98" i="1"/>
  <c r="J35" i="5"/>
  <c r="AX98" i="1" s="1"/>
  <c r="BI298" i="5"/>
  <c r="BH298" i="5"/>
  <c r="BG298" i="5"/>
  <c r="BF298" i="5"/>
  <c r="T298" i="5"/>
  <c r="R298" i="5"/>
  <c r="P298" i="5"/>
  <c r="BI296" i="5"/>
  <c r="BH296" i="5"/>
  <c r="BG296" i="5"/>
  <c r="BF296" i="5"/>
  <c r="T296" i="5"/>
  <c r="R296" i="5"/>
  <c r="P296" i="5"/>
  <c r="BI294" i="5"/>
  <c r="BH294" i="5"/>
  <c r="BG294" i="5"/>
  <c r="BF294" i="5"/>
  <c r="T294" i="5"/>
  <c r="R294" i="5"/>
  <c r="P294" i="5"/>
  <c r="BI292" i="5"/>
  <c r="BH292" i="5"/>
  <c r="BG292" i="5"/>
  <c r="BF292" i="5"/>
  <c r="T292" i="5"/>
  <c r="T291" i="5"/>
  <c r="R292" i="5"/>
  <c r="R291" i="5"/>
  <c r="P292" i="5"/>
  <c r="P291" i="5"/>
  <c r="BI290" i="5"/>
  <c r="BH290" i="5"/>
  <c r="BG290" i="5"/>
  <c r="BF290" i="5"/>
  <c r="T290" i="5"/>
  <c r="R290" i="5"/>
  <c r="P290" i="5"/>
  <c r="BI287" i="5"/>
  <c r="BH287" i="5"/>
  <c r="BG287" i="5"/>
  <c r="BF287" i="5"/>
  <c r="T287" i="5"/>
  <c r="R287" i="5"/>
  <c r="P287" i="5"/>
  <c r="BI286" i="5"/>
  <c r="BH286" i="5"/>
  <c r="BG286" i="5"/>
  <c r="BF286" i="5"/>
  <c r="T286" i="5"/>
  <c r="R286" i="5"/>
  <c r="P286" i="5"/>
  <c r="BI283" i="5"/>
  <c r="BH283" i="5"/>
  <c r="BG283" i="5"/>
  <c r="BF283" i="5"/>
  <c r="T283" i="5"/>
  <c r="R283" i="5"/>
  <c r="P283" i="5"/>
  <c r="BI282" i="5"/>
  <c r="BH282" i="5"/>
  <c r="BG282" i="5"/>
  <c r="BF282" i="5"/>
  <c r="T282" i="5"/>
  <c r="R282" i="5"/>
  <c r="P282" i="5"/>
  <c r="BI281" i="5"/>
  <c r="BH281" i="5"/>
  <c r="BG281" i="5"/>
  <c r="BF281" i="5"/>
  <c r="T281" i="5"/>
  <c r="R281" i="5"/>
  <c r="P281" i="5"/>
  <c r="BI280" i="5"/>
  <c r="BH280" i="5"/>
  <c r="BG280" i="5"/>
  <c r="BF280" i="5"/>
  <c r="T280" i="5"/>
  <c r="R280" i="5"/>
  <c r="P280" i="5"/>
  <c r="BI279" i="5"/>
  <c r="BH279" i="5"/>
  <c r="BG279" i="5"/>
  <c r="BF279" i="5"/>
  <c r="T279" i="5"/>
  <c r="R279" i="5"/>
  <c r="P279" i="5"/>
  <c r="BI277" i="5"/>
  <c r="BH277" i="5"/>
  <c r="BG277" i="5"/>
  <c r="BF277" i="5"/>
  <c r="T277" i="5"/>
  <c r="R277" i="5"/>
  <c r="P277" i="5"/>
  <c r="BI274" i="5"/>
  <c r="BH274" i="5"/>
  <c r="BG274" i="5"/>
  <c r="BF274" i="5"/>
  <c r="T274" i="5"/>
  <c r="R274" i="5"/>
  <c r="P274" i="5"/>
  <c r="BI273" i="5"/>
  <c r="BH273" i="5"/>
  <c r="BG273" i="5"/>
  <c r="BF273" i="5"/>
  <c r="T273" i="5"/>
  <c r="R273" i="5"/>
  <c r="P273" i="5"/>
  <c r="BI270" i="5"/>
  <c r="BH270" i="5"/>
  <c r="BG270" i="5"/>
  <c r="BF270" i="5"/>
  <c r="T270" i="5"/>
  <c r="R270" i="5"/>
  <c r="P270" i="5"/>
  <c r="BI269" i="5"/>
  <c r="BH269" i="5"/>
  <c r="BG269" i="5"/>
  <c r="BF269" i="5"/>
  <c r="T269" i="5"/>
  <c r="R269" i="5"/>
  <c r="P269" i="5"/>
  <c r="BI267" i="5"/>
  <c r="BH267" i="5"/>
  <c r="BG267" i="5"/>
  <c r="BF267" i="5"/>
  <c r="T267" i="5"/>
  <c r="R267" i="5"/>
  <c r="P267" i="5"/>
  <c r="BI266" i="5"/>
  <c r="BH266" i="5"/>
  <c r="BG266" i="5"/>
  <c r="BF266" i="5"/>
  <c r="T266" i="5"/>
  <c r="R266" i="5"/>
  <c r="P266" i="5"/>
  <c r="BI264" i="5"/>
  <c r="BH264" i="5"/>
  <c r="BG264" i="5"/>
  <c r="BF264" i="5"/>
  <c r="T264" i="5"/>
  <c r="R264" i="5"/>
  <c r="P264" i="5"/>
  <c r="BI263" i="5"/>
  <c r="BH263" i="5"/>
  <c r="BG263" i="5"/>
  <c r="BF263" i="5"/>
  <c r="T263" i="5"/>
  <c r="R263" i="5"/>
  <c r="P263" i="5"/>
  <c r="BI261" i="5"/>
  <c r="BH261" i="5"/>
  <c r="BG261" i="5"/>
  <c r="BF261" i="5"/>
  <c r="T261" i="5"/>
  <c r="R261" i="5"/>
  <c r="P261" i="5"/>
  <c r="BI258" i="5"/>
  <c r="BH258" i="5"/>
  <c r="BG258" i="5"/>
  <c r="BF258" i="5"/>
  <c r="T258" i="5"/>
  <c r="R258" i="5"/>
  <c r="P258" i="5"/>
  <c r="BI255" i="5"/>
  <c r="BH255" i="5"/>
  <c r="BG255" i="5"/>
  <c r="BF255" i="5"/>
  <c r="T255" i="5"/>
  <c r="R255" i="5"/>
  <c r="P255" i="5"/>
  <c r="BI252" i="5"/>
  <c r="BH252" i="5"/>
  <c r="BG252" i="5"/>
  <c r="BF252" i="5"/>
  <c r="T252" i="5"/>
  <c r="R252" i="5"/>
  <c r="P252" i="5"/>
  <c r="BI251" i="5"/>
  <c r="BH251" i="5"/>
  <c r="BG251" i="5"/>
  <c r="BF251" i="5"/>
  <c r="T251" i="5"/>
  <c r="R251" i="5"/>
  <c r="P251" i="5"/>
  <c r="BI249" i="5"/>
  <c r="BH249" i="5"/>
  <c r="BG249" i="5"/>
  <c r="BF249" i="5"/>
  <c r="T249" i="5"/>
  <c r="R249" i="5"/>
  <c r="P249" i="5"/>
  <c r="BI246" i="5"/>
  <c r="BH246" i="5"/>
  <c r="BG246" i="5"/>
  <c r="BF246" i="5"/>
  <c r="T246" i="5"/>
  <c r="R246" i="5"/>
  <c r="P246" i="5"/>
  <c r="BI237" i="5"/>
  <c r="BH237" i="5"/>
  <c r="BG237" i="5"/>
  <c r="BF237" i="5"/>
  <c r="T237" i="5"/>
  <c r="R237" i="5"/>
  <c r="P237" i="5"/>
  <c r="BI232" i="5"/>
  <c r="BH232" i="5"/>
  <c r="BG232" i="5"/>
  <c r="BF232" i="5"/>
  <c r="T232" i="5"/>
  <c r="T222" i="5"/>
  <c r="R232" i="5"/>
  <c r="R222" i="5"/>
  <c r="P232" i="5"/>
  <c r="BI223" i="5"/>
  <c r="BH223" i="5"/>
  <c r="BG223" i="5"/>
  <c r="BF223" i="5"/>
  <c r="T223" i="5"/>
  <c r="R223" i="5"/>
  <c r="P223" i="5"/>
  <c r="P222" i="5" s="1"/>
  <c r="BI220" i="5"/>
  <c r="BH220" i="5"/>
  <c r="BG220" i="5"/>
  <c r="BF220" i="5"/>
  <c r="T220" i="5"/>
  <c r="R220" i="5"/>
  <c r="P220" i="5"/>
  <c r="BI217" i="5"/>
  <c r="BH217" i="5"/>
  <c r="BG217" i="5"/>
  <c r="BF217" i="5"/>
  <c r="T217" i="5"/>
  <c r="R217" i="5"/>
  <c r="P217" i="5"/>
  <c r="BI212" i="5"/>
  <c r="BH212" i="5"/>
  <c r="BG212" i="5"/>
  <c r="BF212" i="5"/>
  <c r="T212" i="5"/>
  <c r="R212" i="5"/>
  <c r="P212" i="5"/>
  <c r="BI210" i="5"/>
  <c r="BH210" i="5"/>
  <c r="BG210" i="5"/>
  <c r="BF210" i="5"/>
  <c r="T210" i="5"/>
  <c r="R210" i="5"/>
  <c r="P210" i="5"/>
  <c r="BI208" i="5"/>
  <c r="BH208" i="5"/>
  <c r="BG208" i="5"/>
  <c r="BF208" i="5"/>
  <c r="T208" i="5"/>
  <c r="R208" i="5"/>
  <c r="P208" i="5"/>
  <c r="BI199" i="5"/>
  <c r="BH199" i="5"/>
  <c r="BG199" i="5"/>
  <c r="BF199" i="5"/>
  <c r="T199" i="5"/>
  <c r="R199" i="5"/>
  <c r="P199" i="5"/>
  <c r="BI192" i="5"/>
  <c r="BH192" i="5"/>
  <c r="BG192" i="5"/>
  <c r="BF192" i="5"/>
  <c r="T192" i="5"/>
  <c r="R192" i="5"/>
  <c r="P192" i="5"/>
  <c r="BI188" i="5"/>
  <c r="BH188" i="5"/>
  <c r="BG188" i="5"/>
  <c r="BF188" i="5"/>
  <c r="T188" i="5"/>
  <c r="R188" i="5"/>
  <c r="P188" i="5"/>
  <c r="BI184" i="5"/>
  <c r="BH184" i="5"/>
  <c r="BG184" i="5"/>
  <c r="BF184" i="5"/>
  <c r="T184" i="5"/>
  <c r="R184" i="5"/>
  <c r="P184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56" i="5"/>
  <c r="BH156" i="5"/>
  <c r="BG156" i="5"/>
  <c r="BF156" i="5"/>
  <c r="T156" i="5"/>
  <c r="R156" i="5"/>
  <c r="P156" i="5"/>
  <c r="BI141" i="5"/>
  <c r="BH141" i="5"/>
  <c r="BG141" i="5"/>
  <c r="BF141" i="5"/>
  <c r="T141" i="5"/>
  <c r="R141" i="5"/>
  <c r="P141" i="5"/>
  <c r="BI138" i="5"/>
  <c r="BH138" i="5"/>
  <c r="BG138" i="5"/>
  <c r="BF138" i="5"/>
  <c r="T138" i="5"/>
  <c r="R138" i="5"/>
  <c r="P138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J120" i="5"/>
  <c r="J119" i="5"/>
  <c r="F119" i="5"/>
  <c r="F117" i="5"/>
  <c r="E115" i="5"/>
  <c r="J92" i="5"/>
  <c r="J91" i="5"/>
  <c r="F91" i="5"/>
  <c r="F89" i="5"/>
  <c r="E87" i="5"/>
  <c r="J18" i="5"/>
  <c r="E18" i="5"/>
  <c r="F120" i="5"/>
  <c r="J17" i="5"/>
  <c r="J12" i="5"/>
  <c r="J89" i="5"/>
  <c r="E7" i="5"/>
  <c r="E113" i="5"/>
  <c r="J37" i="4"/>
  <c r="J36" i="4"/>
  <c r="AY97" i="1" s="1"/>
  <c r="J35" i="4"/>
  <c r="AX97" i="1"/>
  <c r="BI233" i="4"/>
  <c r="BH233" i="4"/>
  <c r="BG233" i="4"/>
  <c r="BF233" i="4"/>
  <c r="T233" i="4"/>
  <c r="T232" i="4"/>
  <c r="R233" i="4"/>
  <c r="R232" i="4"/>
  <c r="P233" i="4"/>
  <c r="P232" i="4" s="1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0" i="4"/>
  <c r="BH210" i="4"/>
  <c r="BG210" i="4"/>
  <c r="BF210" i="4"/>
  <c r="T210" i="4"/>
  <c r="R210" i="4"/>
  <c r="P210" i="4"/>
  <c r="BI207" i="4"/>
  <c r="BH207" i="4"/>
  <c r="BG207" i="4"/>
  <c r="BF207" i="4"/>
  <c r="T207" i="4"/>
  <c r="R207" i="4"/>
  <c r="P207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6" i="4"/>
  <c r="BH196" i="4"/>
  <c r="BG196" i="4"/>
  <c r="BF196" i="4"/>
  <c r="T196" i="4"/>
  <c r="R196" i="4"/>
  <c r="P196" i="4"/>
  <c r="BI190" i="4"/>
  <c r="BH190" i="4"/>
  <c r="BG190" i="4"/>
  <c r="BF190" i="4"/>
  <c r="T190" i="4"/>
  <c r="T189" i="4"/>
  <c r="R190" i="4"/>
  <c r="R189" i="4"/>
  <c r="P190" i="4"/>
  <c r="P189" i="4"/>
  <c r="BI186" i="4"/>
  <c r="BH186" i="4"/>
  <c r="BG186" i="4"/>
  <c r="BF186" i="4"/>
  <c r="T186" i="4"/>
  <c r="R186" i="4"/>
  <c r="P186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R178" i="4"/>
  <c r="P178" i="4"/>
  <c r="BI173" i="4"/>
  <c r="BH173" i="4"/>
  <c r="BG173" i="4"/>
  <c r="BF173" i="4"/>
  <c r="T173" i="4"/>
  <c r="R173" i="4"/>
  <c r="P173" i="4"/>
  <c r="BI166" i="4"/>
  <c r="BH166" i="4"/>
  <c r="BG166" i="4"/>
  <c r="BF166" i="4"/>
  <c r="T166" i="4"/>
  <c r="R166" i="4"/>
  <c r="P166" i="4"/>
  <c r="BI162" i="4"/>
  <c r="BH162" i="4"/>
  <c r="BG162" i="4"/>
  <c r="BF162" i="4"/>
  <c r="T162" i="4"/>
  <c r="R162" i="4"/>
  <c r="P162" i="4"/>
  <c r="BI158" i="4"/>
  <c r="BH158" i="4"/>
  <c r="BG158" i="4"/>
  <c r="BF158" i="4"/>
  <c r="T158" i="4"/>
  <c r="R158" i="4"/>
  <c r="P158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3" i="4"/>
  <c r="BH143" i="4"/>
  <c r="BG143" i="4"/>
  <c r="BF143" i="4"/>
  <c r="T143" i="4"/>
  <c r="R143" i="4"/>
  <c r="P143" i="4"/>
  <c r="BI137" i="4"/>
  <c r="BH137" i="4"/>
  <c r="BG137" i="4"/>
  <c r="BF137" i="4"/>
  <c r="T137" i="4"/>
  <c r="R137" i="4"/>
  <c r="P137" i="4"/>
  <c r="BI134" i="4"/>
  <c r="BH134" i="4"/>
  <c r="BG134" i="4"/>
  <c r="BF134" i="4"/>
  <c r="T134" i="4"/>
  <c r="R134" i="4"/>
  <c r="P134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J119" i="4"/>
  <c r="J118" i="4"/>
  <c r="F118" i="4"/>
  <c r="F116" i="4"/>
  <c r="E114" i="4"/>
  <c r="J92" i="4"/>
  <c r="J91" i="4"/>
  <c r="F91" i="4"/>
  <c r="F89" i="4"/>
  <c r="E87" i="4"/>
  <c r="J18" i="4"/>
  <c r="E18" i="4"/>
  <c r="F119" i="4"/>
  <c r="J17" i="4"/>
  <c r="J12" i="4"/>
  <c r="J116" i="4"/>
  <c r="E7" i="4"/>
  <c r="E112" i="4"/>
  <c r="J37" i="3"/>
  <c r="J36" i="3"/>
  <c r="AY96" i="1"/>
  <c r="J35" i="3"/>
  <c r="AX96" i="1" s="1"/>
  <c r="BI179" i="3"/>
  <c r="BH179" i="3"/>
  <c r="BG179" i="3"/>
  <c r="BF179" i="3"/>
  <c r="T179" i="3"/>
  <c r="T178" i="3"/>
  <c r="R179" i="3"/>
  <c r="R178" i="3"/>
  <c r="P179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6" i="3"/>
  <c r="BH156" i="3"/>
  <c r="BG156" i="3"/>
  <c r="BF156" i="3"/>
  <c r="T156" i="3"/>
  <c r="R156" i="3"/>
  <c r="P156" i="3"/>
  <c r="BI152" i="3"/>
  <c r="BH152" i="3"/>
  <c r="BG152" i="3"/>
  <c r="BF152" i="3"/>
  <c r="T152" i="3"/>
  <c r="T151" i="3"/>
  <c r="R152" i="3"/>
  <c r="R151" i="3"/>
  <c r="P152" i="3"/>
  <c r="P151" i="3"/>
  <c r="BI149" i="3"/>
  <c r="BH149" i="3"/>
  <c r="BG149" i="3"/>
  <c r="BF149" i="3"/>
  <c r="T149" i="3"/>
  <c r="R149" i="3"/>
  <c r="P149" i="3"/>
  <c r="BI144" i="3"/>
  <c r="BH144" i="3"/>
  <c r="BG144" i="3"/>
  <c r="BF144" i="3"/>
  <c r="T144" i="3"/>
  <c r="R144" i="3"/>
  <c r="P144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J118" i="3"/>
  <c r="J117" i="3"/>
  <c r="F117" i="3"/>
  <c r="F115" i="3"/>
  <c r="E113" i="3"/>
  <c r="J92" i="3"/>
  <c r="J91" i="3"/>
  <c r="F91" i="3"/>
  <c r="F89" i="3"/>
  <c r="E87" i="3"/>
  <c r="J18" i="3"/>
  <c r="E18" i="3"/>
  <c r="F92" i="3" s="1"/>
  <c r="J17" i="3"/>
  <c r="J12" i="3"/>
  <c r="J89" i="3"/>
  <c r="E7" i="3"/>
  <c r="E85" i="3"/>
  <c r="J37" i="2"/>
  <c r="J36" i="2"/>
  <c r="AY95" i="1"/>
  <c r="J35" i="2"/>
  <c r="AX95" i="1"/>
  <c r="BI176" i="2"/>
  <c r="BH176" i="2"/>
  <c r="BG176" i="2"/>
  <c r="BF176" i="2"/>
  <c r="T176" i="2"/>
  <c r="T175" i="2"/>
  <c r="R176" i="2"/>
  <c r="R175" i="2"/>
  <c r="P176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T151" i="2"/>
  <c r="R152" i="2"/>
  <c r="R151" i="2" s="1"/>
  <c r="P152" i="2"/>
  <c r="P151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30" i="2"/>
  <c r="BH130" i="2"/>
  <c r="BG130" i="2"/>
  <c r="BF130" i="2"/>
  <c r="F34" i="2" s="1"/>
  <c r="BA95" i="1" s="1"/>
  <c r="T130" i="2"/>
  <c r="R130" i="2"/>
  <c r="P130" i="2"/>
  <c r="BI127" i="2"/>
  <c r="BH127" i="2"/>
  <c r="BG127" i="2"/>
  <c r="BF127" i="2"/>
  <c r="J34" i="2" s="1"/>
  <c r="T127" i="2"/>
  <c r="R127" i="2"/>
  <c r="P127" i="2"/>
  <c r="BI124" i="2"/>
  <c r="BH124" i="2"/>
  <c r="F36" i="2" s="1"/>
  <c r="BC95" i="1" s="1"/>
  <c r="BG124" i="2"/>
  <c r="BF124" i="2"/>
  <c r="T124" i="2"/>
  <c r="R124" i="2"/>
  <c r="P124" i="2"/>
  <c r="J118" i="2"/>
  <c r="J117" i="2"/>
  <c r="F117" i="2"/>
  <c r="F115" i="2"/>
  <c r="E113" i="2"/>
  <c r="J92" i="2"/>
  <c r="J91" i="2"/>
  <c r="F91" i="2"/>
  <c r="F89" i="2"/>
  <c r="E87" i="2"/>
  <c r="J18" i="2"/>
  <c r="E18" i="2"/>
  <c r="F118" i="2"/>
  <c r="J17" i="2"/>
  <c r="J12" i="2"/>
  <c r="J89" i="2"/>
  <c r="E7" i="2"/>
  <c r="E85" i="2"/>
  <c r="L90" i="1"/>
  <c r="AM90" i="1"/>
  <c r="AM89" i="1"/>
  <c r="L89" i="1"/>
  <c r="AM87" i="1"/>
  <c r="L87" i="1"/>
  <c r="L85" i="1"/>
  <c r="L84" i="1"/>
  <c r="J167" i="2"/>
  <c r="J171" i="2"/>
  <c r="J165" i="2"/>
  <c r="BK124" i="2"/>
  <c r="BK149" i="3"/>
  <c r="BK138" i="3"/>
  <c r="BK172" i="3"/>
  <c r="J164" i="3"/>
  <c r="J168" i="3"/>
  <c r="J166" i="3"/>
  <c r="J214" i="4"/>
  <c r="BK213" i="4"/>
  <c r="J228" i="4"/>
  <c r="J166" i="4"/>
  <c r="BK207" i="4"/>
  <c r="J149" i="4"/>
  <c r="J137" i="4"/>
  <c r="J125" i="4"/>
  <c r="J221" i="4"/>
  <c r="BK188" i="5"/>
  <c r="BK279" i="5"/>
  <c r="BK179" i="5"/>
  <c r="BK267" i="5"/>
  <c r="BK210" i="5"/>
  <c r="J249" i="5"/>
  <c r="J156" i="5"/>
  <c r="BK261" i="5"/>
  <c r="J188" i="5"/>
  <c r="BK281" i="5"/>
  <c r="J251" i="5"/>
  <c r="BK135" i="5"/>
  <c r="J128" i="5"/>
  <c r="BK195" i="6"/>
  <c r="J230" i="6"/>
  <c r="J212" i="6"/>
  <c r="J195" i="6"/>
  <c r="J131" i="6"/>
  <c r="BK200" i="6"/>
  <c r="J149" i="6"/>
  <c r="J215" i="6"/>
  <c r="BK231" i="6"/>
  <c r="J185" i="6"/>
  <c r="BK227" i="6"/>
  <c r="BK167" i="6"/>
  <c r="BK218" i="6"/>
  <c r="J214" i="6"/>
  <c r="J159" i="6"/>
  <c r="J168" i="7"/>
  <c r="BK177" i="7"/>
  <c r="J189" i="7"/>
  <c r="J170" i="7"/>
  <c r="BK153" i="7"/>
  <c r="J144" i="7"/>
  <c r="BK135" i="8"/>
  <c r="BK128" i="8"/>
  <c r="BK146" i="8"/>
  <c r="BK125" i="8"/>
  <c r="J125" i="8"/>
  <c r="BK217" i="9"/>
  <c r="J197" i="9"/>
  <c r="BK227" i="9"/>
  <c r="J200" i="9"/>
  <c r="BK150" i="9"/>
  <c r="J213" i="9"/>
  <c r="J198" i="9"/>
  <c r="J215" i="9"/>
  <c r="BK165" i="9"/>
  <c r="J222" i="9"/>
  <c r="BK209" i="9"/>
  <c r="J175" i="10"/>
  <c r="J149" i="10"/>
  <c r="J161" i="11"/>
  <c r="J172" i="11"/>
  <c r="J153" i="11"/>
  <c r="BK161" i="11"/>
  <c r="J178" i="12"/>
  <c r="BK193" i="12"/>
  <c r="J203" i="12"/>
  <c r="BK181" i="12"/>
  <c r="BK198" i="12"/>
  <c r="J148" i="12"/>
  <c r="J131" i="12"/>
  <c r="BK136" i="13"/>
  <c r="J145" i="13"/>
  <c r="J147" i="13"/>
  <c r="J142" i="13"/>
  <c r="BK133" i="13"/>
  <c r="BK123" i="14"/>
  <c r="BK131" i="14"/>
  <c r="BK173" i="2"/>
  <c r="BK152" i="2"/>
  <c r="J152" i="2"/>
  <c r="BK130" i="3"/>
  <c r="J161" i="3"/>
  <c r="BK204" i="4"/>
  <c r="J196" i="4"/>
  <c r="J203" i="4"/>
  <c r="BK220" i="4"/>
  <c r="J151" i="4"/>
  <c r="J220" i="4"/>
  <c r="BK131" i="4"/>
  <c r="BK125" i="4"/>
  <c r="BK212" i="5"/>
  <c r="J280" i="5"/>
  <c r="BK298" i="5"/>
  <c r="J237" i="5"/>
  <c r="BK273" i="5"/>
  <c r="J212" i="5"/>
  <c r="BK287" i="5"/>
  <c r="BK280" i="5"/>
  <c r="J223" i="5"/>
  <c r="J283" i="5"/>
  <c r="BK255" i="5"/>
  <c r="BK237" i="5"/>
  <c r="J192" i="5"/>
  <c r="J197" i="6"/>
  <c r="J239" i="6"/>
  <c r="J220" i="6"/>
  <c r="J179" i="6"/>
  <c r="BK127" i="6"/>
  <c r="BK212" i="6"/>
  <c r="J235" i="6"/>
  <c r="BK182" i="6"/>
  <c r="J223" i="6"/>
  <c r="J177" i="6"/>
  <c r="J204" i="6"/>
  <c r="BK213" i="6"/>
  <c r="BK158" i="6"/>
  <c r="BK191" i="6"/>
  <c r="BK145" i="6"/>
  <c r="J141" i="7"/>
  <c r="BK180" i="7"/>
  <c r="BK190" i="7"/>
  <c r="BK141" i="7"/>
  <c r="J165" i="7"/>
  <c r="BK193" i="7"/>
  <c r="BK175" i="7"/>
  <c r="BK162" i="7"/>
  <c r="BK141" i="8"/>
  <c r="BK151" i="8"/>
  <c r="BK130" i="8"/>
  <c r="J135" i="8"/>
  <c r="BK221" i="9"/>
  <c r="BK185" i="9"/>
  <c r="BK215" i="9"/>
  <c r="J174" i="9"/>
  <c r="J209" i="9"/>
  <c r="BK214" i="9"/>
  <c r="BK228" i="9"/>
  <c r="J192" i="9"/>
  <c r="J125" i="9"/>
  <c r="BK213" i="9"/>
  <c r="J173" i="10"/>
  <c r="BK174" i="10"/>
  <c r="J123" i="11"/>
  <c r="BK185" i="11"/>
  <c r="BK130" i="11"/>
  <c r="BK149" i="11"/>
  <c r="BK145" i="11"/>
  <c r="BK203" i="12"/>
  <c r="J134" i="12"/>
  <c r="BK164" i="12"/>
  <c r="BK148" i="12"/>
  <c r="J142" i="12"/>
  <c r="J156" i="12"/>
  <c r="BK156" i="12"/>
  <c r="J138" i="12"/>
  <c r="BK148" i="13"/>
  <c r="BK129" i="13"/>
  <c r="J126" i="13"/>
  <c r="J133" i="13"/>
  <c r="BK130" i="13"/>
  <c r="J122" i="13"/>
  <c r="J129" i="14"/>
  <c r="BK128" i="14"/>
  <c r="BK163" i="2"/>
  <c r="BK176" i="2"/>
  <c r="J149" i="2"/>
  <c r="J127" i="2"/>
  <c r="BK174" i="3"/>
  <c r="J149" i="3"/>
  <c r="BK179" i="3"/>
  <c r="BK152" i="3"/>
  <c r="BK166" i="3"/>
  <c r="BK168" i="3"/>
  <c r="J225" i="4"/>
  <c r="J229" i="4"/>
  <c r="BK214" i="4"/>
  <c r="J158" i="4"/>
  <c r="BK216" i="4"/>
  <c r="BK173" i="4"/>
  <c r="J153" i="4"/>
  <c r="J210" i="4"/>
  <c r="J162" i="4"/>
  <c r="J267" i="5"/>
  <c r="BK126" i="5"/>
  <c r="J277" i="5"/>
  <c r="BK217" i="5"/>
  <c r="J273" i="5"/>
  <c r="J274" i="5"/>
  <c r="J210" i="5"/>
  <c r="BK292" i="5"/>
  <c r="BK269" i="5"/>
  <c r="J179" i="5"/>
  <c r="BK282" i="5"/>
  <c r="BK249" i="5"/>
  <c r="J131" i="5"/>
  <c r="J231" i="6"/>
  <c r="J174" i="6"/>
  <c r="BK222" i="6"/>
  <c r="J209" i="6"/>
  <c r="BK149" i="6"/>
  <c r="J225" i="6"/>
  <c r="J182" i="6"/>
  <c r="BK219" i="6"/>
  <c r="J221" i="6"/>
  <c r="J141" i="6"/>
  <c r="BK216" i="6"/>
  <c r="J190" i="6"/>
  <c r="J211" i="6"/>
  <c r="J162" i="7"/>
  <c r="J131" i="7"/>
  <c r="BK191" i="7"/>
  <c r="J151" i="7"/>
  <c r="J178" i="7"/>
  <c r="BK139" i="7"/>
  <c r="BK151" i="7"/>
  <c r="J129" i="7"/>
  <c r="BK132" i="7"/>
  <c r="J127" i="8"/>
  <c r="J151" i="8"/>
  <c r="J140" i="8"/>
  <c r="J142" i="8"/>
  <c r="J231" i="9"/>
  <c r="BK204" i="9"/>
  <c r="J212" i="9"/>
  <c r="J183" i="9"/>
  <c r="J225" i="9"/>
  <c r="BK223" i="9"/>
  <c r="BK212" i="9"/>
  <c r="J149" i="9"/>
  <c r="J206" i="9"/>
  <c r="J182" i="10"/>
  <c r="BK161" i="10"/>
  <c r="J140" i="10"/>
  <c r="BK180" i="11"/>
  <c r="J137" i="11"/>
  <c r="J185" i="11"/>
  <c r="J130" i="11"/>
  <c r="J175" i="12"/>
  <c r="BK196" i="12"/>
  <c r="J167" i="12"/>
  <c r="J171" i="12"/>
  <c r="BK190" i="12"/>
  <c r="J198" i="12"/>
  <c r="J196" i="12"/>
  <c r="BK150" i="12"/>
  <c r="J136" i="13"/>
  <c r="J124" i="13"/>
  <c r="BK124" i="13"/>
  <c r="BK143" i="13"/>
  <c r="BK126" i="13"/>
  <c r="J132" i="13"/>
  <c r="J128" i="14"/>
  <c r="J131" i="14"/>
  <c r="BK160" i="2"/>
  <c r="J160" i="2"/>
  <c r="J124" i="2"/>
  <c r="BK138" i="2"/>
  <c r="J170" i="3"/>
  <c r="BK144" i="3"/>
  <c r="BK127" i="3"/>
  <c r="J156" i="3"/>
  <c r="J130" i="3"/>
  <c r="J144" i="3"/>
  <c r="BK164" i="3"/>
  <c r="J217" i="4"/>
  <c r="BK228" i="4"/>
  <c r="J178" i="4"/>
  <c r="BK190" i="4"/>
  <c r="BK225" i="4"/>
  <c r="J131" i="4"/>
  <c r="BK215" i="4"/>
  <c r="BK201" i="4"/>
  <c r="BK210" i="4"/>
  <c r="BK223" i="5"/>
  <c r="BK283" i="5"/>
  <c r="BK184" i="5"/>
  <c r="J264" i="5"/>
  <c r="J177" i="5"/>
  <c r="BK270" i="5"/>
  <c r="BK208" i="5"/>
  <c r="J282" i="5"/>
  <c r="J287" i="5"/>
  <c r="BK156" i="5"/>
  <c r="BK277" i="5"/>
  <c r="BK199" i="5"/>
  <c r="BK177" i="5"/>
  <c r="J218" i="6"/>
  <c r="J147" i="6"/>
  <c r="J217" i="6"/>
  <c r="BK185" i="6"/>
  <c r="BK235" i="6"/>
  <c r="BK192" i="6"/>
  <c r="BK224" i="6"/>
  <c r="BK174" i="6"/>
  <c r="J208" i="6"/>
  <c r="BK211" i="6"/>
  <c r="J145" i="6"/>
  <c r="BK215" i="6"/>
  <c r="J132" i="6"/>
  <c r="J187" i="6"/>
  <c r="J153" i="7"/>
  <c r="BK158" i="7"/>
  <c r="J175" i="7"/>
  <c r="J177" i="7"/>
  <c r="BK178" i="7"/>
  <c r="BK131" i="7"/>
  <c r="BK173" i="7"/>
  <c r="BK127" i="7"/>
  <c r="J148" i="8"/>
  <c r="BK139" i="8"/>
  <c r="BK138" i="8"/>
  <c r="BK224" i="9"/>
  <c r="J202" i="9"/>
  <c r="J224" i="9"/>
  <c r="BK180" i="9"/>
  <c r="BK226" i="9"/>
  <c r="J150" i="9"/>
  <c r="BK189" i="9"/>
  <c r="J219" i="9"/>
  <c r="J187" i="9"/>
  <c r="BK220" i="9"/>
  <c r="J205" i="9"/>
  <c r="BK186" i="10"/>
  <c r="J161" i="10"/>
  <c r="BK149" i="10"/>
  <c r="J126" i="10"/>
  <c r="BK191" i="10"/>
  <c r="BK188" i="10"/>
  <c r="J147" i="10"/>
  <c r="BK146" i="10"/>
  <c r="J186" i="10"/>
  <c r="J178" i="10"/>
  <c r="J168" i="10"/>
  <c r="BK151" i="10"/>
  <c r="BK140" i="10"/>
  <c r="BK124" i="10"/>
  <c r="BK177" i="10"/>
  <c r="J177" i="10"/>
  <c r="BK173" i="10"/>
  <c r="BK157" i="11"/>
  <c r="BK166" i="11"/>
  <c r="BK172" i="11"/>
  <c r="BK137" i="11"/>
  <c r="J214" i="12"/>
  <c r="BK142" i="12"/>
  <c r="BK127" i="12"/>
  <c r="J158" i="12"/>
  <c r="BK167" i="12"/>
  <c r="J124" i="12"/>
  <c r="BK146" i="13"/>
  <c r="BK128" i="13"/>
  <c r="J137" i="13"/>
  <c r="J128" i="13"/>
  <c r="BK127" i="13"/>
  <c r="J123" i="14"/>
  <c r="J132" i="14"/>
  <c r="BK165" i="2"/>
  <c r="J130" i="2"/>
  <c r="BK167" i="2"/>
  <c r="J169" i="2"/>
  <c r="J134" i="2"/>
  <c r="J138" i="3"/>
  <c r="J174" i="3"/>
  <c r="BK203" i="4"/>
  <c r="J207" i="4"/>
  <c r="BK166" i="4"/>
  <c r="BK181" i="4"/>
  <c r="BK128" i="4"/>
  <c r="J134" i="4"/>
  <c r="BK153" i="4"/>
  <c r="BK137" i="4"/>
  <c r="J298" i="5"/>
  <c r="J255" i="5"/>
  <c r="J263" i="5"/>
  <c r="J281" i="5"/>
  <c r="J138" i="5"/>
  <c r="J232" i="5"/>
  <c r="BK258" i="5"/>
  <c r="J294" i="5"/>
  <c r="J270" i="5"/>
  <c r="BK192" i="5"/>
  <c r="J134" i="5"/>
  <c r="J194" i="6"/>
  <c r="BK225" i="6"/>
  <c r="BK208" i="6"/>
  <c r="J165" i="6"/>
  <c r="J219" i="6"/>
  <c r="J163" i="6"/>
  <c r="BK204" i="6"/>
  <c r="BK239" i="6"/>
  <c r="BK187" i="6"/>
  <c r="BK230" i="6"/>
  <c r="BK172" i="6"/>
  <c r="J200" i="6"/>
  <c r="J127" i="6"/>
  <c r="BK193" i="6"/>
  <c r="J158" i="6"/>
  <c r="J145" i="7"/>
  <c r="J139" i="7"/>
  <c r="J191" i="7"/>
  <c r="J132" i="7"/>
  <c r="BK145" i="7"/>
  <c r="BK189" i="7"/>
  <c r="BK170" i="7"/>
  <c r="BK148" i="7"/>
  <c r="J130" i="8"/>
  <c r="J138" i="8"/>
  <c r="BK142" i="8"/>
  <c r="J133" i="8"/>
  <c r="J228" i="9"/>
  <c r="J207" i="9"/>
  <c r="J180" i="9"/>
  <c r="J204" i="9"/>
  <c r="BK229" i="9"/>
  <c r="BK187" i="9"/>
  <c r="BK219" i="9"/>
  <c r="BK225" i="9"/>
  <c r="J194" i="9"/>
  <c r="J154" i="9"/>
  <c r="J214" i="9"/>
  <c r="BK201" i="9"/>
  <c r="BK124" i="12"/>
  <c r="J181" i="12"/>
  <c r="J161" i="12"/>
  <c r="J145" i="12"/>
  <c r="J127" i="13"/>
  <c r="BK147" i="13"/>
  <c r="BK145" i="13"/>
  <c r="BK131" i="13"/>
  <c r="BK134" i="13"/>
  <c r="J126" i="14"/>
  <c r="BK129" i="14"/>
  <c r="J176" i="2"/>
  <c r="BK156" i="2"/>
  <c r="J163" i="2"/>
  <c r="BK130" i="2"/>
  <c r="BK144" i="2"/>
  <c r="BK161" i="3"/>
  <c r="J152" i="3"/>
  <c r="BK158" i="4"/>
  <c r="J215" i="4"/>
  <c r="BK224" i="4"/>
  <c r="BK196" i="4"/>
  <c r="J128" i="4"/>
  <c r="BK233" i="4"/>
  <c r="BK151" i="4"/>
  <c r="J173" i="4"/>
  <c r="BK143" i="4"/>
  <c r="BK232" i="5"/>
  <c r="J290" i="5"/>
  <c r="J266" i="5"/>
  <c r="BK175" i="5"/>
  <c r="J261" i="5"/>
  <c r="BK134" i="5"/>
  <c r="J220" i="5"/>
  <c r="BK294" i="5"/>
  <c r="BK290" i="5"/>
  <c r="BK251" i="5"/>
  <c r="J292" i="5"/>
  <c r="J252" i="5"/>
  <c r="J126" i="5"/>
  <c r="J224" i="6"/>
  <c r="BK165" i="6"/>
  <c r="J227" i="6"/>
  <c r="J207" i="6"/>
  <c r="BK132" i="6"/>
  <c r="J216" i="6"/>
  <c r="J191" i="6"/>
  <c r="J193" i="6"/>
  <c r="J226" i="6"/>
  <c r="J167" i="6"/>
  <c r="BK194" i="6"/>
  <c r="BK226" i="6"/>
  <c r="J192" i="6"/>
  <c r="BK196" i="6"/>
  <c r="J158" i="7"/>
  <c r="J127" i="7"/>
  <c r="BK183" i="7"/>
  <c r="BK129" i="7"/>
  <c r="BK168" i="7"/>
  <c r="J173" i="7"/>
  <c r="BK125" i="7"/>
  <c r="J125" i="7"/>
  <c r="BK149" i="7"/>
  <c r="BK148" i="8"/>
  <c r="J146" i="8"/>
  <c r="BK127" i="8"/>
  <c r="J139" i="8"/>
  <c r="J141" i="8"/>
  <c r="J216" i="9"/>
  <c r="J189" i="9"/>
  <c r="J210" i="9"/>
  <c r="J178" i="9"/>
  <c r="BK211" i="9"/>
  <c r="BK199" i="9"/>
  <c r="J140" i="9"/>
  <c r="J199" i="9"/>
  <c r="J218" i="9"/>
  <c r="BK183" i="9"/>
  <c r="BK178" i="10"/>
  <c r="BK126" i="10"/>
  <c r="BK153" i="11"/>
  <c r="BK123" i="11"/>
  <c r="J166" i="11"/>
  <c r="BK196" i="11"/>
  <c r="J185" i="12"/>
  <c r="J208" i="12"/>
  <c r="J193" i="12"/>
  <c r="BK134" i="12"/>
  <c r="BK178" i="12"/>
  <c r="J150" i="12"/>
  <c r="BK138" i="12"/>
  <c r="BK137" i="13"/>
  <c r="J129" i="13"/>
  <c r="BK123" i="13"/>
  <c r="J123" i="13"/>
  <c r="J131" i="13"/>
  <c r="BK142" i="13"/>
  <c r="J130" i="14"/>
  <c r="BK124" i="14"/>
  <c r="J124" i="14"/>
  <c r="BK171" i="2"/>
  <c r="J144" i="2"/>
  <c r="J173" i="2"/>
  <c r="J138" i="2"/>
  <c r="J156" i="2"/>
  <c r="AS94" i="1"/>
  <c r="J172" i="3"/>
  <c r="J127" i="3"/>
  <c r="BK134" i="3"/>
  <c r="BK149" i="4"/>
  <c r="J233" i="4"/>
  <c r="J181" i="4"/>
  <c r="BK221" i="4"/>
  <c r="BK162" i="4"/>
  <c r="BK178" i="4"/>
  <c r="J224" i="4"/>
  <c r="J216" i="4"/>
  <c r="BK134" i="4"/>
  <c r="J199" i="5"/>
  <c r="BK286" i="5"/>
  <c r="J258" i="5"/>
  <c r="BK128" i="5"/>
  <c r="BK252" i="5"/>
  <c r="BK131" i="5"/>
  <c r="BK264" i="5"/>
  <c r="J175" i="5"/>
  <c r="BK263" i="5"/>
  <c r="J208" i="5"/>
  <c r="BK138" i="5"/>
  <c r="BK274" i="5"/>
  <c r="J141" i="5"/>
  <c r="BK141" i="5"/>
  <c r="J213" i="6"/>
  <c r="BK159" i="6"/>
  <c r="BK223" i="6"/>
  <c r="J210" i="6"/>
  <c r="BK177" i="6"/>
  <c r="BK214" i="6"/>
  <c r="BK190" i="6"/>
  <c r="J222" i="6"/>
  <c r="BK131" i="6"/>
  <c r="BK217" i="6"/>
  <c r="BK163" i="6"/>
  <c r="J198" i="6"/>
  <c r="J228" i="6"/>
  <c r="BK210" i="6"/>
  <c r="BK141" i="6"/>
  <c r="BK179" i="6"/>
  <c r="J134" i="7"/>
  <c r="J195" i="7"/>
  <c r="BK171" i="7"/>
  <c r="J183" i="7"/>
  <c r="J180" i="7"/>
  <c r="J190" i="7"/>
  <c r="J193" i="7"/>
  <c r="J142" i="7"/>
  <c r="BK136" i="8"/>
  <c r="J137" i="8"/>
  <c r="BK137" i="8"/>
  <c r="BK133" i="8"/>
  <c r="J208" i="9"/>
  <c r="BK194" i="9"/>
  <c r="BK231" i="9"/>
  <c r="BK202" i="9"/>
  <c r="BK154" i="9"/>
  <c r="J185" i="9"/>
  <c r="BK192" i="9"/>
  <c r="J226" i="9"/>
  <c r="BK203" i="9"/>
  <c r="J159" i="9"/>
  <c r="BK216" i="9"/>
  <c r="J203" i="9"/>
  <c r="J179" i="10"/>
  <c r="BK182" i="10"/>
  <c r="BK128" i="10"/>
  <c r="BK190" i="11"/>
  <c r="J180" i="11"/>
  <c r="J196" i="11"/>
  <c r="BK214" i="12"/>
  <c r="BK158" i="12"/>
  <c r="BK153" i="12"/>
  <c r="BK145" i="12"/>
  <c r="BK161" i="12"/>
  <c r="J164" i="12"/>
  <c r="J153" i="12"/>
  <c r="BK139" i="13"/>
  <c r="J134" i="13"/>
  <c r="J130" i="13"/>
  <c r="J146" i="13"/>
  <c r="J148" i="13"/>
  <c r="J141" i="13"/>
  <c r="BK169" i="2"/>
  <c r="BK127" i="2"/>
  <c r="BK134" i="2"/>
  <c r="BK149" i="2"/>
  <c r="J179" i="3"/>
  <c r="BK156" i="3"/>
  <c r="J134" i="3"/>
  <c r="BK170" i="3"/>
  <c r="J176" i="3"/>
  <c r="BK176" i="3"/>
  <c r="J124" i="3"/>
  <c r="BK124" i="3"/>
  <c r="BK186" i="4"/>
  <c r="J201" i="4"/>
  <c r="J204" i="4"/>
  <c r="J143" i="4"/>
  <c r="J213" i="4"/>
  <c r="BK229" i="4"/>
  <c r="BK217" i="4"/>
  <c r="J186" i="4"/>
  <c r="J190" i="4"/>
  <c r="J135" i="5"/>
  <c r="J269" i="5"/>
  <c r="J279" i="5"/>
  <c r="BK220" i="5"/>
  <c r="J296" i="5"/>
  <c r="J246" i="5"/>
  <c r="BK296" i="5"/>
  <c r="BK266" i="5"/>
  <c r="J184" i="5"/>
  <c r="J286" i="5"/>
  <c r="BK246" i="5"/>
  <c r="J217" i="5"/>
  <c r="BK220" i="6"/>
  <c r="BK233" i="6"/>
  <c r="BK221" i="6"/>
  <c r="BK197" i="6"/>
  <c r="J237" i="6"/>
  <c r="J196" i="6"/>
  <c r="BK228" i="6"/>
  <c r="BK237" i="6"/>
  <c r="BK209" i="6"/>
  <c r="BK147" i="6"/>
  <c r="J233" i="6"/>
  <c r="BK198" i="6"/>
  <c r="BK207" i="6"/>
  <c r="J172" i="6"/>
  <c r="J148" i="7"/>
  <c r="J149" i="7"/>
  <c r="BK195" i="7"/>
  <c r="BK165" i="7"/>
  <c r="BK144" i="7"/>
  <c r="BK134" i="7"/>
  <c r="J171" i="7"/>
  <c r="BK142" i="7"/>
  <c r="J136" i="8"/>
  <c r="J128" i="8"/>
  <c r="BK140" i="8"/>
  <c r="J227" i="9"/>
  <c r="BK205" i="9"/>
  <c r="BK178" i="9"/>
  <c r="BK197" i="9"/>
  <c r="J132" i="9"/>
  <c r="BK200" i="9"/>
  <c r="J220" i="9"/>
  <c r="BK132" i="9"/>
  <c r="J211" i="9"/>
  <c r="J223" i="9"/>
  <c r="BK174" i="9"/>
  <c r="J173" i="9"/>
  <c r="J171" i="9"/>
  <c r="J165" i="9"/>
  <c r="BK125" i="9"/>
  <c r="J229" i="9"/>
  <c r="BK222" i="9"/>
  <c r="J221" i="9"/>
  <c r="BK218" i="9"/>
  <c r="J217" i="9"/>
  <c r="BK210" i="9"/>
  <c r="BK208" i="9"/>
  <c r="BK207" i="9"/>
  <c r="BK206" i="9"/>
  <c r="J201" i="9"/>
  <c r="BK198" i="9"/>
  <c r="J168" i="9"/>
  <c r="BK152" i="9"/>
  <c r="BK140" i="9"/>
  <c r="BK173" i="9"/>
  <c r="BK171" i="9"/>
  <c r="BK168" i="9"/>
  <c r="BK159" i="9"/>
  <c r="J152" i="9"/>
  <c r="BK149" i="9"/>
  <c r="BK194" i="10"/>
  <c r="J189" i="10"/>
  <c r="J180" i="10"/>
  <c r="BK179" i="10"/>
  <c r="J176" i="10"/>
  <c r="BK175" i="10"/>
  <c r="BK168" i="10"/>
  <c r="J144" i="10"/>
  <c r="BK142" i="10"/>
  <c r="J124" i="10"/>
  <c r="J194" i="10"/>
  <c r="J170" i="10"/>
  <c r="J188" i="10"/>
  <c r="J181" i="10"/>
  <c r="J157" i="10"/>
  <c r="BK147" i="10"/>
  <c r="J128" i="10"/>
  <c r="BK170" i="10"/>
  <c r="J151" i="10"/>
  <c r="J142" i="10"/>
  <c r="BK189" i="10"/>
  <c r="BK166" i="10"/>
  <c r="BK157" i="10"/>
  <c r="BK144" i="10"/>
  <c r="BK181" i="10"/>
  <c r="BK176" i="10"/>
  <c r="J166" i="10"/>
  <c r="J146" i="10"/>
  <c r="J191" i="10"/>
  <c r="BK180" i="10"/>
  <c r="J174" i="10"/>
  <c r="J145" i="11"/>
  <c r="J190" i="11"/>
  <c r="J157" i="11"/>
  <c r="J149" i="11"/>
  <c r="BK171" i="12"/>
  <c r="BK185" i="12"/>
  <c r="BK175" i="12"/>
  <c r="BK131" i="12"/>
  <c r="BK208" i="12"/>
  <c r="J190" i="12"/>
  <c r="J127" i="12"/>
  <c r="BK122" i="13"/>
  <c r="J143" i="13"/>
  <c r="BK141" i="13"/>
  <c r="BK132" i="13"/>
  <c r="J139" i="13"/>
  <c r="BK132" i="14"/>
  <c r="BK130" i="14"/>
  <c r="BK126" i="14"/>
  <c r="R123" i="2" l="1"/>
  <c r="R123" i="3"/>
  <c r="T195" i="4"/>
  <c r="P236" i="5"/>
  <c r="T293" i="5"/>
  <c r="P189" i="6"/>
  <c r="R234" i="6"/>
  <c r="R164" i="7"/>
  <c r="R123" i="7" s="1"/>
  <c r="R122" i="7" s="1"/>
  <c r="R188" i="7"/>
  <c r="P124" i="8"/>
  <c r="R145" i="8"/>
  <c r="R124" i="9"/>
  <c r="P196" i="9"/>
  <c r="BK150" i="10"/>
  <c r="J150" i="10"/>
  <c r="J99" i="10"/>
  <c r="R150" i="10"/>
  <c r="BK122" i="11"/>
  <c r="J122" i="11"/>
  <c r="J98" i="11"/>
  <c r="BK179" i="11"/>
  <c r="J179" i="11"/>
  <c r="J100" i="11"/>
  <c r="R155" i="2"/>
  <c r="BK155" i="3"/>
  <c r="J155" i="3"/>
  <c r="J100" i="3"/>
  <c r="R195" i="4"/>
  <c r="BK236" i="5"/>
  <c r="J236" i="5"/>
  <c r="J101" i="5"/>
  <c r="T189" i="6"/>
  <c r="BK124" i="7"/>
  <c r="BK123" i="7" s="1"/>
  <c r="J123" i="7" s="1"/>
  <c r="J97" i="7" s="1"/>
  <c r="J124" i="7"/>
  <c r="J98" i="7"/>
  <c r="P134" i="8"/>
  <c r="BK124" i="9"/>
  <c r="J124" i="9"/>
  <c r="J98" i="9"/>
  <c r="P167" i="9"/>
  <c r="BK188" i="9"/>
  <c r="J188" i="9"/>
  <c r="J100" i="9"/>
  <c r="T188" i="9"/>
  <c r="P123" i="10"/>
  <c r="T123" i="10"/>
  <c r="T172" i="10"/>
  <c r="R144" i="11"/>
  <c r="P163" i="12"/>
  <c r="P121" i="13"/>
  <c r="P123" i="2"/>
  <c r="P123" i="3"/>
  <c r="R124" i="4"/>
  <c r="R180" i="4"/>
  <c r="R123" i="4" s="1"/>
  <c r="R122" i="4" s="1"/>
  <c r="BK125" i="5"/>
  <c r="BK124" i="5" s="1"/>
  <c r="BK123" i="5" s="1"/>
  <c r="J123" i="5" s="1"/>
  <c r="J96" i="5" s="1"/>
  <c r="J125" i="5"/>
  <c r="J98" i="5"/>
  <c r="BK211" i="5"/>
  <c r="J211" i="5" s="1"/>
  <c r="J99" i="5" s="1"/>
  <c r="BK293" i="5"/>
  <c r="J293" i="5"/>
  <c r="J103" i="5"/>
  <c r="P126" i="6"/>
  <c r="BK176" i="6"/>
  <c r="J176" i="6"/>
  <c r="J99" i="6"/>
  <c r="BK184" i="6"/>
  <c r="J184" i="6"/>
  <c r="J101" i="6"/>
  <c r="T234" i="6"/>
  <c r="R124" i="7"/>
  <c r="P188" i="7"/>
  <c r="BK124" i="8"/>
  <c r="P145" i="8"/>
  <c r="R196" i="9"/>
  <c r="P150" i="10"/>
  <c r="R172" i="10"/>
  <c r="BK144" i="11"/>
  <c r="J144" i="11"/>
  <c r="J99" i="11" s="1"/>
  <c r="BK163" i="12"/>
  <c r="J163" i="12"/>
  <c r="J100" i="12"/>
  <c r="R197" i="12"/>
  <c r="T135" i="13"/>
  <c r="T155" i="2"/>
  <c r="T123" i="3"/>
  <c r="P124" i="4"/>
  <c r="P180" i="4"/>
  <c r="R125" i="5"/>
  <c r="R211" i="5"/>
  <c r="R293" i="5"/>
  <c r="BK126" i="6"/>
  <c r="P176" i="6"/>
  <c r="T184" i="6"/>
  <c r="T124" i="7"/>
  <c r="BK188" i="7"/>
  <c r="J188" i="7"/>
  <c r="J101" i="7"/>
  <c r="BK134" i="8"/>
  <c r="J134" i="8"/>
  <c r="J100" i="8"/>
  <c r="P144" i="11"/>
  <c r="T123" i="12"/>
  <c r="T163" i="12"/>
  <c r="BK135" i="13"/>
  <c r="P155" i="2"/>
  <c r="R155" i="3"/>
  <c r="T124" i="4"/>
  <c r="T180" i="4"/>
  <c r="T123" i="4" s="1"/>
  <c r="T122" i="4" s="1"/>
  <c r="T125" i="5"/>
  <c r="T211" i="5"/>
  <c r="P293" i="5"/>
  <c r="R189" i="6"/>
  <c r="P234" i="6"/>
  <c r="P164" i="7"/>
  <c r="T134" i="8"/>
  <c r="BK167" i="9"/>
  <c r="J167" i="9"/>
  <c r="J99" i="9"/>
  <c r="T196" i="9"/>
  <c r="BK123" i="10"/>
  <c r="BK122" i="10" s="1"/>
  <c r="J122" i="10" s="1"/>
  <c r="J97" i="10" s="1"/>
  <c r="J123" i="10"/>
  <c r="J98" i="10"/>
  <c r="R123" i="10"/>
  <c r="R122" i="10" s="1"/>
  <c r="R121" i="10" s="1"/>
  <c r="P122" i="11"/>
  <c r="T179" i="11"/>
  <c r="P123" i="12"/>
  <c r="R163" i="12"/>
  <c r="R122" i="12" s="1"/>
  <c r="R121" i="12" s="1"/>
  <c r="P135" i="13"/>
  <c r="BK123" i="2"/>
  <c r="T155" i="3"/>
  <c r="BK195" i="4"/>
  <c r="J195" i="4"/>
  <c r="J101" i="4"/>
  <c r="T236" i="5"/>
  <c r="T126" i="6"/>
  <c r="T176" i="6"/>
  <c r="T125" i="6" s="1"/>
  <c r="T124" i="6" s="1"/>
  <c r="P184" i="6"/>
  <c r="BK234" i="6"/>
  <c r="J234" i="6"/>
  <c r="J104" i="6"/>
  <c r="T164" i="7"/>
  <c r="T124" i="8"/>
  <c r="T123" i="8"/>
  <c r="T122" i="8" s="1"/>
  <c r="T145" i="8"/>
  <c r="T124" i="9"/>
  <c r="R167" i="9"/>
  <c r="R188" i="9"/>
  <c r="R122" i="11"/>
  <c r="R179" i="11"/>
  <c r="T197" i="12"/>
  <c r="R121" i="13"/>
  <c r="BK155" i="2"/>
  <c r="J155" i="2"/>
  <c r="J100" i="2"/>
  <c r="BK123" i="3"/>
  <c r="BK124" i="4"/>
  <c r="J124" i="4"/>
  <c r="J98" i="4"/>
  <c r="BK180" i="4"/>
  <c r="BK123" i="4" s="1"/>
  <c r="J123" i="4" s="1"/>
  <c r="J97" i="4" s="1"/>
  <c r="J180" i="4"/>
  <c r="J99" i="4"/>
  <c r="R236" i="5"/>
  <c r="BK189" i="6"/>
  <c r="J189" i="6"/>
  <c r="J102" i="6"/>
  <c r="BK164" i="7"/>
  <c r="J164" i="7" s="1"/>
  <c r="J99" i="7" s="1"/>
  <c r="R124" i="8"/>
  <c r="BK145" i="8"/>
  <c r="J145" i="8"/>
  <c r="J101" i="8"/>
  <c r="P124" i="9"/>
  <c r="BK196" i="9"/>
  <c r="BK123" i="9" s="1"/>
  <c r="J123" i="9" s="1"/>
  <c r="J97" i="9" s="1"/>
  <c r="J196" i="9"/>
  <c r="J101" i="9"/>
  <c r="BK172" i="10"/>
  <c r="J172" i="10"/>
  <c r="J100" i="10" s="1"/>
  <c r="T144" i="11"/>
  <c r="BK123" i="12"/>
  <c r="BK197" i="12"/>
  <c r="J197" i="12"/>
  <c r="J101" i="12"/>
  <c r="T121" i="13"/>
  <c r="R122" i="14"/>
  <c r="T123" i="2"/>
  <c r="T122" i="2"/>
  <c r="T121" i="2"/>
  <c r="P155" i="3"/>
  <c r="P195" i="4"/>
  <c r="P125" i="5"/>
  <c r="P211" i="5"/>
  <c r="P124" i="5" s="1"/>
  <c r="P123" i="5" s="1"/>
  <c r="AU98" i="1" s="1"/>
  <c r="R126" i="6"/>
  <c r="R176" i="6"/>
  <c r="R125" i="6" s="1"/>
  <c r="R124" i="6" s="1"/>
  <c r="R184" i="6"/>
  <c r="P124" i="7"/>
  <c r="P123" i="7" s="1"/>
  <c r="P122" i="7" s="1"/>
  <c r="AU100" i="1" s="1"/>
  <c r="T188" i="7"/>
  <c r="R134" i="8"/>
  <c r="T167" i="9"/>
  <c r="P188" i="9"/>
  <c r="T150" i="10"/>
  <c r="T122" i="11"/>
  <c r="T121" i="11"/>
  <c r="T120" i="11"/>
  <c r="P179" i="11"/>
  <c r="R123" i="12"/>
  <c r="P197" i="12"/>
  <c r="BK121" i="13"/>
  <c r="J121" i="13"/>
  <c r="J98" i="13"/>
  <c r="R135" i="13"/>
  <c r="R120" i="13"/>
  <c r="R119" i="13"/>
  <c r="BK122" i="14"/>
  <c r="J122" i="14"/>
  <c r="J98" i="14" s="1"/>
  <c r="P122" i="14"/>
  <c r="T122" i="14"/>
  <c r="BK127" i="14"/>
  <c r="J127" i="14"/>
  <c r="J100" i="14"/>
  <c r="P127" i="14"/>
  <c r="R127" i="14"/>
  <c r="T127" i="14"/>
  <c r="BK132" i="8"/>
  <c r="J132" i="8"/>
  <c r="J99" i="8"/>
  <c r="BK181" i="6"/>
  <c r="J181" i="6"/>
  <c r="J100" i="6"/>
  <c r="BK178" i="3"/>
  <c r="J178" i="3"/>
  <c r="J101" i="3"/>
  <c r="BK193" i="10"/>
  <c r="J193" i="10"/>
  <c r="J101" i="10"/>
  <c r="BK182" i="7"/>
  <c r="J182" i="7"/>
  <c r="J100" i="7"/>
  <c r="BK150" i="8"/>
  <c r="J150" i="8"/>
  <c r="J102" i="8"/>
  <c r="BK151" i="2"/>
  <c r="J151" i="2"/>
  <c r="J99" i="2"/>
  <c r="E85" i="4"/>
  <c r="BK232" i="4"/>
  <c r="J232" i="4"/>
  <c r="J102" i="4"/>
  <c r="BK194" i="7"/>
  <c r="J194" i="7"/>
  <c r="J102" i="7" s="1"/>
  <c r="BK160" i="12"/>
  <c r="J160" i="12"/>
  <c r="J99" i="12"/>
  <c r="BK151" i="3"/>
  <c r="J151" i="3"/>
  <c r="J99" i="3"/>
  <c r="BK189" i="4"/>
  <c r="J189" i="4"/>
  <c r="J100" i="4"/>
  <c r="BK230" i="9"/>
  <c r="J230" i="9"/>
  <c r="J102" i="9" s="1"/>
  <c r="BK175" i="2"/>
  <c r="J175" i="2"/>
  <c r="J101" i="2"/>
  <c r="BK222" i="5"/>
  <c r="J222" i="5"/>
  <c r="J100" i="5"/>
  <c r="BK291" i="5"/>
  <c r="J291" i="5"/>
  <c r="J102" i="5"/>
  <c r="BK232" i="6"/>
  <c r="J232" i="6"/>
  <c r="J103" i="6" s="1"/>
  <c r="BK125" i="14"/>
  <c r="J125" i="14"/>
  <c r="J99" i="14"/>
  <c r="E110" i="14"/>
  <c r="BE129" i="14"/>
  <c r="BE130" i="14"/>
  <c r="F92" i="14"/>
  <c r="BE128" i="14"/>
  <c r="J135" i="13"/>
  <c r="J99" i="13"/>
  <c r="BE132" i="14"/>
  <c r="J114" i="14"/>
  <c r="BE124" i="14"/>
  <c r="BE126" i="14"/>
  <c r="BE131" i="14"/>
  <c r="BE123" i="14"/>
  <c r="F92" i="13"/>
  <c r="BE130" i="13"/>
  <c r="BE136" i="13"/>
  <c r="BE143" i="13"/>
  <c r="BE145" i="13"/>
  <c r="J123" i="12"/>
  <c r="J98" i="12"/>
  <c r="BE141" i="13"/>
  <c r="E109" i="13"/>
  <c r="BE124" i="13"/>
  <c r="J89" i="13"/>
  <c r="BE132" i="13"/>
  <c r="BE134" i="13"/>
  <c r="BE146" i="13"/>
  <c r="BE122" i="13"/>
  <c r="BE123" i="13"/>
  <c r="BE126" i="13"/>
  <c r="BE127" i="13"/>
  <c r="BE128" i="13"/>
  <c r="BE133" i="13"/>
  <c r="BE139" i="13"/>
  <c r="BE147" i="13"/>
  <c r="BE148" i="13"/>
  <c r="BE131" i="13"/>
  <c r="BE137" i="13"/>
  <c r="BE142" i="13"/>
  <c r="BE129" i="13"/>
  <c r="E111" i="12"/>
  <c r="F92" i="12"/>
  <c r="BE171" i="12"/>
  <c r="BE175" i="12"/>
  <c r="J115" i="12"/>
  <c r="BE138" i="12"/>
  <c r="BE158" i="12"/>
  <c r="BE167" i="12"/>
  <c r="BE150" i="12"/>
  <c r="BE161" i="12"/>
  <c r="BE185" i="12"/>
  <c r="BE196" i="12"/>
  <c r="BE214" i="12"/>
  <c r="BE131" i="12"/>
  <c r="BE134" i="12"/>
  <c r="BE145" i="12"/>
  <c r="BE148" i="12"/>
  <c r="BE153" i="12"/>
  <c r="BE156" i="12"/>
  <c r="BE164" i="12"/>
  <c r="BE193" i="12"/>
  <c r="BE198" i="12"/>
  <c r="BE178" i="12"/>
  <c r="BE181" i="12"/>
  <c r="BE203" i="12"/>
  <c r="BE208" i="12"/>
  <c r="BE124" i="12"/>
  <c r="BE127" i="12"/>
  <c r="BE190" i="12"/>
  <c r="BE142" i="12"/>
  <c r="BE166" i="11"/>
  <c r="BE196" i="11"/>
  <c r="E85" i="11"/>
  <c r="BE137" i="11"/>
  <c r="BE180" i="11"/>
  <c r="BE185" i="11"/>
  <c r="BE157" i="11"/>
  <c r="J89" i="11"/>
  <c r="F92" i="11"/>
  <c r="BE172" i="11"/>
  <c r="BE123" i="11"/>
  <c r="BE130" i="11"/>
  <c r="BE145" i="11"/>
  <c r="BE149" i="11"/>
  <c r="BE153" i="11"/>
  <c r="BE190" i="11"/>
  <c r="BE161" i="11"/>
  <c r="E111" i="10"/>
  <c r="BE151" i="10"/>
  <c r="BE166" i="10"/>
  <c r="BE168" i="10"/>
  <c r="BE170" i="10"/>
  <c r="BE126" i="10"/>
  <c r="BE128" i="10"/>
  <c r="BE144" i="10"/>
  <c r="BE149" i="10"/>
  <c r="BE189" i="10"/>
  <c r="BE142" i="10"/>
  <c r="BE173" i="10"/>
  <c r="BE174" i="10"/>
  <c r="F118" i="10"/>
  <c r="BE140" i="10"/>
  <c r="BE175" i="10"/>
  <c r="BE176" i="10"/>
  <c r="BE194" i="10"/>
  <c r="J89" i="10"/>
  <c r="BE146" i="10"/>
  <c r="BE182" i="10"/>
  <c r="BE124" i="10"/>
  <c r="BE147" i="10"/>
  <c r="BE161" i="10"/>
  <c r="BE178" i="10"/>
  <c r="BE179" i="10"/>
  <c r="BE180" i="10"/>
  <c r="BE181" i="10"/>
  <c r="BE186" i="10"/>
  <c r="BE188" i="10"/>
  <c r="BE157" i="10"/>
  <c r="BE177" i="10"/>
  <c r="BE191" i="10"/>
  <c r="J89" i="9"/>
  <c r="BE125" i="9"/>
  <c r="BE132" i="9"/>
  <c r="BE183" i="9"/>
  <c r="BE197" i="9"/>
  <c r="BE202" i="9"/>
  <c r="BE203" i="9"/>
  <c r="BE204" i="9"/>
  <c r="BE205" i="9"/>
  <c r="BE215" i="9"/>
  <c r="BE216" i="9"/>
  <c r="J124" i="8"/>
  <c r="J98" i="8"/>
  <c r="BE140" i="9"/>
  <c r="BE192" i="9"/>
  <c r="BE194" i="9"/>
  <c r="BE212" i="9"/>
  <c r="BE219" i="9"/>
  <c r="BE180" i="9"/>
  <c r="BE185" i="9"/>
  <c r="BE213" i="9"/>
  <c r="BE214" i="9"/>
  <c r="BE224" i="9"/>
  <c r="BE227" i="9"/>
  <c r="F92" i="9"/>
  <c r="BE174" i="9"/>
  <c r="BE200" i="9"/>
  <c r="BE201" i="9"/>
  <c r="BE207" i="9"/>
  <c r="BE208" i="9"/>
  <c r="BE217" i="9"/>
  <c r="BE218" i="9"/>
  <c r="BE171" i="9"/>
  <c r="BE173" i="9"/>
  <c r="BE178" i="9"/>
  <c r="BE206" i="9"/>
  <c r="BE220" i="9"/>
  <c r="E112" i="9"/>
  <c r="BE168" i="9"/>
  <c r="BE189" i="9"/>
  <c r="BE198" i="9"/>
  <c r="BE199" i="9"/>
  <c r="BE221" i="9"/>
  <c r="BE222" i="9"/>
  <c r="BE223" i="9"/>
  <c r="BE225" i="9"/>
  <c r="BE226" i="9"/>
  <c r="BE229" i="9"/>
  <c r="BE149" i="9"/>
  <c r="BE150" i="9"/>
  <c r="BE152" i="9"/>
  <c r="BE154" i="9"/>
  <c r="BE159" i="9"/>
  <c r="BE165" i="9"/>
  <c r="BE187" i="9"/>
  <c r="BE209" i="9"/>
  <c r="BE210" i="9"/>
  <c r="BE211" i="9"/>
  <c r="BE228" i="9"/>
  <c r="BE231" i="9"/>
  <c r="F92" i="8"/>
  <c r="BE128" i="8"/>
  <c r="E85" i="8"/>
  <c r="BE130" i="8"/>
  <c r="BE142" i="8"/>
  <c r="BE148" i="8"/>
  <c r="J89" i="8"/>
  <c r="BE135" i="8"/>
  <c r="BE136" i="8"/>
  <c r="BE137" i="8"/>
  <c r="BE139" i="8"/>
  <c r="BE140" i="8"/>
  <c r="BE125" i="8"/>
  <c r="BE127" i="8"/>
  <c r="BE138" i="8"/>
  <c r="BE141" i="8"/>
  <c r="BE151" i="8"/>
  <c r="BE133" i="8"/>
  <c r="BE146" i="8"/>
  <c r="E112" i="7"/>
  <c r="BE129" i="7"/>
  <c r="BE149" i="7"/>
  <c r="BE191" i="7"/>
  <c r="J126" i="6"/>
  <c r="J98" i="6"/>
  <c r="F92" i="7"/>
  <c r="BE145" i="7"/>
  <c r="BE151" i="7"/>
  <c r="BE153" i="7"/>
  <c r="BE127" i="7"/>
  <c r="BE141" i="7"/>
  <c r="BE142" i="7"/>
  <c r="BE165" i="7"/>
  <c r="BE170" i="7"/>
  <c r="BE178" i="7"/>
  <c r="BE180" i="7"/>
  <c r="BE195" i="7"/>
  <c r="BE132" i="7"/>
  <c r="BE134" i="7"/>
  <c r="BE177" i="7"/>
  <c r="BE193" i="7"/>
  <c r="J116" i="7"/>
  <c r="BE144" i="7"/>
  <c r="BE171" i="7"/>
  <c r="BE173" i="7"/>
  <c r="BE175" i="7"/>
  <c r="BE139" i="7"/>
  <c r="BE148" i="7"/>
  <c r="BE158" i="7"/>
  <c r="BE162" i="7"/>
  <c r="BE168" i="7"/>
  <c r="BE125" i="7"/>
  <c r="BE131" i="7"/>
  <c r="BE183" i="7"/>
  <c r="BE190" i="7"/>
  <c r="BE189" i="7"/>
  <c r="F121" i="6"/>
  <c r="BE147" i="6"/>
  <c r="BE197" i="6"/>
  <c r="BE219" i="6"/>
  <c r="E114" i="6"/>
  <c r="BE165" i="6"/>
  <c r="BE172" i="6"/>
  <c r="BE174" i="6"/>
  <c r="BE182" i="6"/>
  <c r="BE185" i="6"/>
  <c r="BE220" i="6"/>
  <c r="BE221" i="6"/>
  <c r="BE158" i="6"/>
  <c r="BE159" i="6"/>
  <c r="BE163" i="6"/>
  <c r="BE187" i="6"/>
  <c r="BE207" i="6"/>
  <c r="BE210" i="6"/>
  <c r="BE215" i="6"/>
  <c r="BE218" i="6"/>
  <c r="BE237" i="6"/>
  <c r="BE131" i="6"/>
  <c r="BE192" i="6"/>
  <c r="BE194" i="6"/>
  <c r="BE195" i="6"/>
  <c r="BE204" i="6"/>
  <c r="BE216" i="6"/>
  <c r="BE224" i="6"/>
  <c r="BE225" i="6"/>
  <c r="BE230" i="6"/>
  <c r="BE233" i="6"/>
  <c r="BE235" i="6"/>
  <c r="BE149" i="6"/>
  <c r="BE179" i="6"/>
  <c r="BE190" i="6"/>
  <c r="BE191" i="6"/>
  <c r="BE196" i="6"/>
  <c r="BE198" i="6"/>
  <c r="BE208" i="6"/>
  <c r="BE209" i="6"/>
  <c r="BE211" i="6"/>
  <c r="BE212" i="6"/>
  <c r="BE217" i="6"/>
  <c r="BE226" i="6"/>
  <c r="BE227" i="6"/>
  <c r="BE239" i="6"/>
  <c r="J89" i="6"/>
  <c r="BE127" i="6"/>
  <c r="BE145" i="6"/>
  <c r="BE193" i="6"/>
  <c r="BE222" i="6"/>
  <c r="BE223" i="6"/>
  <c r="BE228" i="6"/>
  <c r="BE213" i="6"/>
  <c r="BE231" i="6"/>
  <c r="BE132" i="6"/>
  <c r="BE141" i="6"/>
  <c r="BE167" i="6"/>
  <c r="BE177" i="6"/>
  <c r="BE200" i="6"/>
  <c r="BE214" i="6"/>
  <c r="BE184" i="5"/>
  <c r="BE208" i="5"/>
  <c r="BE210" i="5"/>
  <c r="BE220" i="5"/>
  <c r="BE179" i="5"/>
  <c r="BE232" i="5"/>
  <c r="BE280" i="5"/>
  <c r="BE128" i="5"/>
  <c r="BE192" i="5"/>
  <c r="BE263" i="5"/>
  <c r="BE281" i="5"/>
  <c r="E85" i="5"/>
  <c r="F92" i="5"/>
  <c r="J117" i="5"/>
  <c r="BE175" i="5"/>
  <c r="BE188" i="5"/>
  <c r="BE199" i="5"/>
  <c r="BE246" i="5"/>
  <c r="BE251" i="5"/>
  <c r="BE252" i="5"/>
  <c r="BE255" i="5"/>
  <c r="BE258" i="5"/>
  <c r="BE264" i="5"/>
  <c r="BE267" i="5"/>
  <c r="BE269" i="5"/>
  <c r="BE126" i="5"/>
  <c r="BE177" i="5"/>
  <c r="BE283" i="5"/>
  <c r="BE298" i="5"/>
  <c r="BE135" i="5"/>
  <c r="BE138" i="5"/>
  <c r="BE212" i="5"/>
  <c r="BE217" i="5"/>
  <c r="BE223" i="5"/>
  <c r="BE249" i="5"/>
  <c r="BE266" i="5"/>
  <c r="BE277" i="5"/>
  <c r="BE282" i="5"/>
  <c r="BE292" i="5"/>
  <c r="BE294" i="5"/>
  <c r="BE296" i="5"/>
  <c r="BE134" i="5"/>
  <c r="BE141" i="5"/>
  <c r="BE156" i="5"/>
  <c r="BE273" i="5"/>
  <c r="BE274" i="5"/>
  <c r="BE131" i="5"/>
  <c r="BE237" i="5"/>
  <c r="BE261" i="5"/>
  <c r="BE270" i="5"/>
  <c r="BE279" i="5"/>
  <c r="BE286" i="5"/>
  <c r="BE287" i="5"/>
  <c r="BE290" i="5"/>
  <c r="F92" i="4"/>
  <c r="BE128" i="4"/>
  <c r="BE181" i="4"/>
  <c r="BE204" i="4"/>
  <c r="BE207" i="4"/>
  <c r="BE213" i="4"/>
  <c r="BE215" i="4"/>
  <c r="BE221" i="4"/>
  <c r="BE224" i="4"/>
  <c r="J89" i="4"/>
  <c r="BE166" i="4"/>
  <c r="BE173" i="4"/>
  <c r="BE178" i="4"/>
  <c r="BE196" i="4"/>
  <c r="BE201" i="4"/>
  <c r="BE143" i="4"/>
  <c r="BE153" i="4"/>
  <c r="BE158" i="4"/>
  <c r="BE216" i="4"/>
  <c r="BE228" i="4"/>
  <c r="J123" i="3"/>
  <c r="J98" i="3"/>
  <c r="BE203" i="4"/>
  <c r="BE214" i="4"/>
  <c r="BE229" i="4"/>
  <c r="BE131" i="4"/>
  <c r="BE190" i="4"/>
  <c r="BE210" i="4"/>
  <c r="BE220" i="4"/>
  <c r="BE225" i="4"/>
  <c r="BE125" i="4"/>
  <c r="BE149" i="4"/>
  <c r="BE162" i="4"/>
  <c r="BE186" i="4"/>
  <c r="BE217" i="4"/>
  <c r="BE134" i="4"/>
  <c r="BE137" i="4"/>
  <c r="BE151" i="4"/>
  <c r="BE233" i="4"/>
  <c r="BE164" i="3"/>
  <c r="BE168" i="3"/>
  <c r="BE170" i="3"/>
  <c r="BE130" i="3"/>
  <c r="BE144" i="3"/>
  <c r="BE156" i="3"/>
  <c r="BE174" i="3"/>
  <c r="BE176" i="3"/>
  <c r="J123" i="2"/>
  <c r="J98" i="2"/>
  <c r="E111" i="3"/>
  <c r="BE152" i="3"/>
  <c r="BE149" i="3"/>
  <c r="J115" i="3"/>
  <c r="BE127" i="3"/>
  <c r="BE134" i="3"/>
  <c r="BE138" i="3"/>
  <c r="F118" i="3"/>
  <c r="BE166" i="3"/>
  <c r="BE124" i="3"/>
  <c r="BE161" i="3"/>
  <c r="BE172" i="3"/>
  <c r="BE179" i="3"/>
  <c r="F92" i="2"/>
  <c r="BE124" i="2"/>
  <c r="J115" i="2"/>
  <c r="BE130" i="2"/>
  <c r="BE134" i="2"/>
  <c r="BE144" i="2"/>
  <c r="BE149" i="2"/>
  <c r="BE156" i="2"/>
  <c r="BE160" i="2"/>
  <c r="E111" i="2"/>
  <c r="BE127" i="2"/>
  <c r="BE165" i="2"/>
  <c r="BE138" i="2"/>
  <c r="BE152" i="2"/>
  <c r="BE163" i="2"/>
  <c r="BE167" i="2"/>
  <c r="BE169" i="2"/>
  <c r="BE171" i="2"/>
  <c r="BE173" i="2"/>
  <c r="BE176" i="2"/>
  <c r="AW95" i="1"/>
  <c r="F37" i="2"/>
  <c r="BD95" i="1"/>
  <c r="F37" i="4"/>
  <c r="BD97" i="1"/>
  <c r="F36" i="5"/>
  <c r="BC98" i="1"/>
  <c r="F37" i="7"/>
  <c r="BD100" i="1"/>
  <c r="F37" i="8"/>
  <c r="BD101" i="1"/>
  <c r="F35" i="9"/>
  <c r="BB102" i="1"/>
  <c r="F37" i="11"/>
  <c r="BD104" i="1"/>
  <c r="F37" i="12"/>
  <c r="BD105" i="1"/>
  <c r="J34" i="14"/>
  <c r="AW107" i="1"/>
  <c r="F37" i="3"/>
  <c r="BD96" i="1"/>
  <c r="F36" i="4"/>
  <c r="BC97" i="1"/>
  <c r="F34" i="6"/>
  <c r="BA99" i="1"/>
  <c r="F34" i="7"/>
  <c r="BA100" i="1"/>
  <c r="F34" i="8"/>
  <c r="BA101" i="1"/>
  <c r="F37" i="9"/>
  <c r="BD102" i="1"/>
  <c r="F34" i="3"/>
  <c r="BA96" i="1"/>
  <c r="F35" i="4"/>
  <c r="BB97" i="1"/>
  <c r="F35" i="5"/>
  <c r="BB98" i="1"/>
  <c r="F35" i="7"/>
  <c r="BB100" i="1"/>
  <c r="J34" i="8"/>
  <c r="AW101" i="1"/>
  <c r="F36" i="9"/>
  <c r="BC102" i="1"/>
  <c r="J34" i="10"/>
  <c r="AW103" i="1"/>
  <c r="J34" i="11"/>
  <c r="AW104" i="1"/>
  <c r="J34" i="12"/>
  <c r="AW105" i="1"/>
  <c r="F36" i="13"/>
  <c r="BC106" i="1"/>
  <c r="F36" i="14"/>
  <c r="BC107" i="1"/>
  <c r="F35" i="3"/>
  <c r="BB96" i="1"/>
  <c r="J34" i="4"/>
  <c r="AW97" i="1"/>
  <c r="F37" i="5"/>
  <c r="BD98" i="1"/>
  <c r="F36" i="6"/>
  <c r="BC99" i="1"/>
  <c r="F37" i="10"/>
  <c r="BD103" i="1"/>
  <c r="F35" i="11"/>
  <c r="BB104" i="1" s="1"/>
  <c r="F34" i="12"/>
  <c r="BA105" i="1"/>
  <c r="F35" i="13"/>
  <c r="BB106" i="1"/>
  <c r="F36" i="3"/>
  <c r="BC96" i="1"/>
  <c r="F34" i="5"/>
  <c r="BA98" i="1"/>
  <c r="F35" i="6"/>
  <c r="BB99" i="1"/>
  <c r="J34" i="7"/>
  <c r="AW100" i="1" s="1"/>
  <c r="F35" i="8"/>
  <c r="BB101" i="1"/>
  <c r="F34" i="9"/>
  <c r="BA102" i="1"/>
  <c r="F34" i="10"/>
  <c r="BA103" i="1"/>
  <c r="F35" i="12"/>
  <c r="BB105" i="1"/>
  <c r="F37" i="13"/>
  <c r="BD106" i="1"/>
  <c r="F37" i="14"/>
  <c r="BD107" i="1" s="1"/>
  <c r="J34" i="3"/>
  <c r="AW96" i="1"/>
  <c r="J34" i="5"/>
  <c r="AW98" i="1"/>
  <c r="F37" i="6"/>
  <c r="BD99" i="1"/>
  <c r="F35" i="10"/>
  <c r="BB103" i="1"/>
  <c r="F34" i="11"/>
  <c r="BA104" i="1"/>
  <c r="F34" i="13"/>
  <c r="BA106" i="1" s="1"/>
  <c r="F35" i="14"/>
  <c r="BB107" i="1"/>
  <c r="F35" i="2"/>
  <c r="BB95" i="1"/>
  <c r="F34" i="4"/>
  <c r="BA97" i="1"/>
  <c r="J34" i="6"/>
  <c r="AW99" i="1"/>
  <c r="F36" i="7"/>
  <c r="BC100" i="1"/>
  <c r="F36" i="8"/>
  <c r="BC101" i="1" s="1"/>
  <c r="J34" i="9"/>
  <c r="AW102" i="1"/>
  <c r="F36" i="10"/>
  <c r="BC103" i="1"/>
  <c r="F36" i="11"/>
  <c r="BC104" i="1"/>
  <c r="F36" i="12"/>
  <c r="BC105" i="1"/>
  <c r="J34" i="13"/>
  <c r="AW106" i="1"/>
  <c r="F34" i="14"/>
  <c r="BA107" i="1" s="1"/>
  <c r="P122" i="10" l="1"/>
  <c r="P121" i="10"/>
  <c r="AU103" i="1"/>
  <c r="P121" i="14"/>
  <c r="P120" i="14"/>
  <c r="AU107" i="1"/>
  <c r="R121" i="11"/>
  <c r="R120" i="11"/>
  <c r="T124" i="5"/>
  <c r="T123" i="5"/>
  <c r="T122" i="3"/>
  <c r="T121" i="3"/>
  <c r="R123" i="9"/>
  <c r="R122" i="9"/>
  <c r="P123" i="9"/>
  <c r="P122" i="9"/>
  <c r="AU102" i="1"/>
  <c r="R123" i="8"/>
  <c r="R122" i="8"/>
  <c r="BK122" i="2"/>
  <c r="J122" i="2"/>
  <c r="J97" i="2"/>
  <c r="R124" i="5"/>
  <c r="R123" i="5"/>
  <c r="P122" i="3"/>
  <c r="P121" i="3"/>
  <c r="AU96" i="1"/>
  <c r="P122" i="12"/>
  <c r="P121" i="12"/>
  <c r="AU105" i="1"/>
  <c r="T120" i="13"/>
  <c r="T119" i="13"/>
  <c r="R121" i="14"/>
  <c r="R120" i="14"/>
  <c r="T123" i="7"/>
  <c r="T122" i="7"/>
  <c r="P125" i="6"/>
  <c r="P124" i="6"/>
  <c r="AU99" i="1"/>
  <c r="P121" i="11"/>
  <c r="P120" i="11"/>
  <c r="AU104" i="1"/>
  <c r="BK120" i="13"/>
  <c r="BK119" i="13"/>
  <c r="J119" i="13"/>
  <c r="J96" i="13"/>
  <c r="P123" i="4"/>
  <c r="P122" i="4"/>
  <c r="AU97" i="1" s="1"/>
  <c r="T122" i="10"/>
  <c r="T121" i="10"/>
  <c r="P123" i="8"/>
  <c r="P122" i="8"/>
  <c r="AU101" i="1"/>
  <c r="T121" i="14"/>
  <c r="T120" i="14"/>
  <c r="BK122" i="12"/>
  <c r="J122" i="12"/>
  <c r="J97" i="12"/>
  <c r="T123" i="9"/>
  <c r="T122" i="9" s="1"/>
  <c r="BK125" i="6"/>
  <c r="BK124" i="6"/>
  <c r="J124" i="6"/>
  <c r="J96" i="6"/>
  <c r="P122" i="2"/>
  <c r="P121" i="2"/>
  <c r="AU95" i="1"/>
  <c r="R122" i="3"/>
  <c r="R121" i="3"/>
  <c r="BK122" i="3"/>
  <c r="BK121" i="3"/>
  <c r="J121" i="3" s="1"/>
  <c r="J30" i="3" s="1"/>
  <c r="AG96" i="1" s="1"/>
  <c r="T122" i="12"/>
  <c r="T121" i="12"/>
  <c r="BK123" i="8"/>
  <c r="BK122" i="8"/>
  <c r="J122" i="8"/>
  <c r="P120" i="13"/>
  <c r="P119" i="13"/>
  <c r="AU106" i="1"/>
  <c r="R122" i="2"/>
  <c r="R121" i="2"/>
  <c r="BK121" i="11"/>
  <c r="J121" i="11" s="1"/>
  <c r="J97" i="11" s="1"/>
  <c r="BK121" i="14"/>
  <c r="BK120" i="14"/>
  <c r="J120" i="14"/>
  <c r="J96" i="14"/>
  <c r="BK121" i="10"/>
  <c r="J121" i="10"/>
  <c r="J96" i="10"/>
  <c r="BK122" i="9"/>
  <c r="J122" i="9"/>
  <c r="J30" i="9" s="1"/>
  <c r="AG102" i="1" s="1"/>
  <c r="BK122" i="7"/>
  <c r="J122" i="7" s="1"/>
  <c r="J96" i="7" s="1"/>
  <c r="J124" i="5"/>
  <c r="J97" i="5"/>
  <c r="BK122" i="4"/>
  <c r="J122" i="4"/>
  <c r="J33" i="4"/>
  <c r="AV97" i="1"/>
  <c r="AT97" i="1"/>
  <c r="J33" i="8"/>
  <c r="AV101" i="1"/>
  <c r="AT101" i="1"/>
  <c r="J33" i="11"/>
  <c r="AV104" i="1"/>
  <c r="AT104" i="1"/>
  <c r="BA94" i="1"/>
  <c r="W30" i="1"/>
  <c r="BC94" i="1"/>
  <c r="AY94" i="1"/>
  <c r="J33" i="3"/>
  <c r="AV96" i="1"/>
  <c r="AT96" i="1"/>
  <c r="F33" i="7"/>
  <c r="AZ100" i="1"/>
  <c r="J33" i="9"/>
  <c r="AV102" i="1"/>
  <c r="AT102" i="1"/>
  <c r="BB94" i="1"/>
  <c r="W31" i="1"/>
  <c r="J33" i="5"/>
  <c r="AV98" i="1"/>
  <c r="AT98" i="1"/>
  <c r="F33" i="10"/>
  <c r="AZ103" i="1"/>
  <c r="F33" i="13"/>
  <c r="AZ106" i="1"/>
  <c r="F33" i="4"/>
  <c r="AZ97" i="1"/>
  <c r="F33" i="8"/>
  <c r="AZ101" i="1"/>
  <c r="J33" i="10"/>
  <c r="AV103" i="1"/>
  <c r="AT103" i="1"/>
  <c r="J33" i="13"/>
  <c r="AV106" i="1"/>
  <c r="AT106" i="1"/>
  <c r="J33" i="2"/>
  <c r="AV95" i="1"/>
  <c r="AT95" i="1" s="1"/>
  <c r="J30" i="5"/>
  <c r="AG98" i="1"/>
  <c r="J33" i="7"/>
  <c r="AV100" i="1"/>
  <c r="AT100" i="1"/>
  <c r="F33" i="9"/>
  <c r="AZ102" i="1"/>
  <c r="BD94" i="1"/>
  <c r="W33" i="1"/>
  <c r="F33" i="2"/>
  <c r="AZ95" i="1"/>
  <c r="J33" i="6"/>
  <c r="AV99" i="1"/>
  <c r="AT99" i="1"/>
  <c r="F33" i="12"/>
  <c r="AZ105" i="1"/>
  <c r="J30" i="8"/>
  <c r="AG101" i="1"/>
  <c r="J30" i="4"/>
  <c r="AG97" i="1"/>
  <c r="F33" i="5"/>
  <c r="AZ98" i="1" s="1"/>
  <c r="F33" i="11"/>
  <c r="AZ104" i="1"/>
  <c r="F33" i="14"/>
  <c r="AZ107" i="1"/>
  <c r="J33" i="14"/>
  <c r="AV107" i="1"/>
  <c r="AT107" i="1"/>
  <c r="F33" i="3"/>
  <c r="AZ96" i="1"/>
  <c r="F33" i="6"/>
  <c r="AZ99" i="1"/>
  <c r="J33" i="12"/>
  <c r="AV105" i="1"/>
  <c r="AT105" i="1"/>
  <c r="BK121" i="2" l="1"/>
  <c r="J121" i="2"/>
  <c r="J96" i="2"/>
  <c r="J125" i="6"/>
  <c r="J97" i="6"/>
  <c r="J123" i="8"/>
  <c r="J97" i="8"/>
  <c r="J120" i="13"/>
  <c r="J97" i="13"/>
  <c r="J121" i="14"/>
  <c r="J97" i="14"/>
  <c r="J96" i="3"/>
  <c r="BK120" i="11"/>
  <c r="J120" i="11"/>
  <c r="J96" i="11"/>
  <c r="J96" i="8"/>
  <c r="BK121" i="12"/>
  <c r="J121" i="12"/>
  <c r="J96" i="12"/>
  <c r="J122" i="3"/>
  <c r="J97" i="3"/>
  <c r="AN102" i="1"/>
  <c r="J96" i="9"/>
  <c r="J39" i="9"/>
  <c r="J39" i="8"/>
  <c r="AN98" i="1"/>
  <c r="AN97" i="1"/>
  <c r="J96" i="4"/>
  <c r="J39" i="5"/>
  <c r="J39" i="4"/>
  <c r="J39" i="3"/>
  <c r="AN101" i="1"/>
  <c r="AN96" i="1"/>
  <c r="AU94" i="1"/>
  <c r="J30" i="14"/>
  <c r="AG107" i="1"/>
  <c r="J30" i="6"/>
  <c r="AG99" i="1"/>
  <c r="AZ94" i="1"/>
  <c r="W29" i="1"/>
  <c r="J30" i="13"/>
  <c r="AG106" i="1"/>
  <c r="AX94" i="1"/>
  <c r="J30" i="10"/>
  <c r="AG103" i="1"/>
  <c r="AN103" i="1"/>
  <c r="J30" i="7"/>
  <c r="AG100" i="1"/>
  <c r="W32" i="1"/>
  <c r="AW94" i="1"/>
  <c r="AK30" i="1"/>
  <c r="J39" i="13" l="1"/>
  <c r="J39" i="14"/>
  <c r="J39" i="6"/>
  <c r="J39" i="10"/>
  <c r="J39" i="7"/>
  <c r="AN100" i="1"/>
  <c r="AN106" i="1"/>
  <c r="AN99" i="1"/>
  <c r="AN107" i="1"/>
  <c r="J30" i="12"/>
  <c r="AG105" i="1"/>
  <c r="AN105" i="1"/>
  <c r="J30" i="11"/>
  <c r="AG104" i="1"/>
  <c r="AN104" i="1"/>
  <c r="AV94" i="1"/>
  <c r="AK29" i="1"/>
  <c r="J30" i="2"/>
  <c r="AG95" i="1"/>
  <c r="AN95" i="1"/>
  <c r="J39" i="11" l="1"/>
  <c r="J39" i="2"/>
  <c r="J39" i="12"/>
  <c r="AG94" i="1"/>
  <c r="AK26" i="1"/>
  <c r="AT94" i="1"/>
  <c r="AN94" i="1"/>
  <c r="AK35" i="1" l="1"/>
</calcChain>
</file>

<file path=xl/sharedStrings.xml><?xml version="1.0" encoding="utf-8"?>
<sst xmlns="http://schemas.openxmlformats.org/spreadsheetml/2006/main" count="12703" uniqueCount="1441">
  <si>
    <t>Export Komplet</t>
  </si>
  <si>
    <t/>
  </si>
  <si>
    <t>2.0</t>
  </si>
  <si>
    <t>ZAMOK</t>
  </si>
  <si>
    <t>False</t>
  </si>
  <si>
    <t>{751060bd-1b0a-4d76-a5de-31014bcad5c4}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</si>
  <si>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</si>
  <si>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</si>
  <si>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</si>
  <si>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</si>
  <si>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</si>
  <si>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</si>
  <si>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</si>
  <si>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</si>
  <si>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3046_I_K1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</si>
  <si>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</si>
  <si>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</si>
  <si>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Prodloužení splaškové kanal. a vodov. Ludvíkov a V. Losiny</t>
  </si>
  <si>
    <t>KSO:</t>
  </si>
  <si>
    <t>CC-CZ:</t>
  </si>
  <si>
    <t>Místo:</t>
  </si>
  <si>
    <t>Velké Losiny</t>
  </si>
  <si>
    <t>Datum:</t>
  </si>
  <si>
    <t>7. 2. 2025</t>
  </si>
  <si>
    <t>Zadavatel:</t>
  </si>
  <si>
    <t>IČ:</t>
  </si>
  <si>
    <t>00303551</t>
  </si>
  <si>
    <t>Obec Velké Losiny</t>
  </si>
  <si>
    <t>DIČ:</t>
  </si>
  <si>
    <t>Uchazeč:</t>
  </si>
  <si>
    <t>Vyplň údaj</t>
  </si>
  <si>
    <t>Projektant:</t>
  </si>
  <si>
    <t>46580514</t>
  </si>
  <si>
    <t>IGEA s.r.o.</t>
  </si>
  <si>
    <t>True</t>
  </si>
  <si>
    <t>Zpracovatel:</t>
  </si>
  <si>
    <t>R.Vojtěchová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</si>
  <si>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</si>
  <si>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</si>
  <si>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</si>
  <si>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</si>
  <si>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</si>
  <si>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</si>
  <si>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</si>
  <si>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</si>
  <si>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</si>
  <si>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</si>
  <si>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</si>
  <si>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</si>
  <si>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</si>
  <si>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</si>
  <si>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</si>
  <si>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</si>
  <si>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</si>
  <si>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</si>
  <si>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</si>
  <si>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</si>
  <si>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</si>
  <si>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</si>
  <si>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</si>
  <si>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</si>
  <si>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</si>
  <si>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</si>
  <si>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</si>
  <si>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</si>
  <si>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</si>
  <si>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</si>
  <si>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</si>
  <si>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</si>
  <si>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</si>
  <si>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</si>
  <si>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</si>
  <si>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</si>
  <si>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</si>
  <si>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</si>
  <si>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</si>
  <si>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</si>
  <si>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</si>
  <si>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</si>
  <si>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</si>
  <si>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</si>
  <si>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</si>
  <si>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</si>
  <si>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 02-2N</t>
  </si>
  <si>
    <t>Kanalizační přípojky - neuznatelné</t>
  </si>
  <si>
    <t>STA</t>
  </si>
  <si>
    <t>1</t>
  </si>
  <si>
    <t>{2b18c831-c283-4117-abef-4be24383ef28}</t>
  </si>
  <si>
    <t>2</t>
  </si>
  <si>
    <t>IO 02-2U</t>
  </si>
  <si>
    <t>Kanalizační přípojky - uznatelné</t>
  </si>
  <si>
    <t>{052171f0-8bdc-4b05-babd-aca655c5a3cc}</t>
  </si>
  <si>
    <t>IO 02N</t>
  </si>
  <si>
    <t>Splašková kanalizace - neuznatelné</t>
  </si>
  <si>
    <t>{bdfaa521-0f54-43ab-a72f-da66894ee4b6}</t>
  </si>
  <si>
    <t>IO 02U</t>
  </si>
  <si>
    <t>Splašková kanalizace - uznatelné</t>
  </si>
  <si>
    <t>{b9941ce7-bb98-4927-b712-b908824b284b}</t>
  </si>
  <si>
    <t>IO 03</t>
  </si>
  <si>
    <t>Kanalizační výtlak</t>
  </si>
  <si>
    <t>{cde4a017-2a2a-48e6-a384-d86dfa61e39a}</t>
  </si>
  <si>
    <t>IO 04</t>
  </si>
  <si>
    <t>Splašková čerpací stanice KČS01</t>
  </si>
  <si>
    <t>{eec477b2-0ef0-4bde-a4ac-efbb41de189b}</t>
  </si>
  <si>
    <t>IO 04-2</t>
  </si>
  <si>
    <t>Oplocení čerpací stanice KČS01</t>
  </si>
  <si>
    <t>{c91135e8-1991-4f1d-a77a-c7b286a3f4cd}</t>
  </si>
  <si>
    <t>IO 05</t>
  </si>
  <si>
    <t>Dešťová kanalizace</t>
  </si>
  <si>
    <t>{59914e6f-0c56-4cd3-a5b3-06342f8e2e8b}</t>
  </si>
  <si>
    <t>IO 06</t>
  </si>
  <si>
    <t>Chodník a sjezd ke KČS01</t>
  </si>
  <si>
    <t>{ddecb0ed-c8fa-4df0-82ba-a6019d102af3}</t>
  </si>
  <si>
    <t>IO 08_2N</t>
  </si>
  <si>
    <t>Obnova povrchů - kanalizace - neuznatelné</t>
  </si>
  <si>
    <t>{f8730794-ba51-4062-af91-1dd6f0c51458}</t>
  </si>
  <si>
    <t>IO 08_2U</t>
  </si>
  <si>
    <t>Obnova povrchů - kanalizace - uznatelné</t>
  </si>
  <si>
    <t>{8deae8bc-f948-4a3e-9cfc-2f8f89a8d653}</t>
  </si>
  <si>
    <t>IO 09</t>
  </si>
  <si>
    <t>Přípojka NN</t>
  </si>
  <si>
    <t>{bc1e016c-2026-45fe-8b89-fb972d9b3327}</t>
  </si>
  <si>
    <t>VRN_2</t>
  </si>
  <si>
    <t>VRN - kanalizace</t>
  </si>
  <si>
    <t>{c8c19433-0fdc-4eba-9ec5-3d1a9d9ac0b1}</t>
  </si>
  <si>
    <t>KRYCÍ LIST SOUPISU PRACÍ</t>
  </si>
  <si>
    <t>Objekt:</t>
  </si>
  <si>
    <t>IO 02-2N - Kanalizační přípojky - neuznatelné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</si>
  <si>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</si>
  <si>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</si>
  <si>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</si>
  <si>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</si>
  <si>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</si>
  <si>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</si>
  <si>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</si>
  <si>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</si>
  <si>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</si>
  <si>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99 - Staveništní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</si>
  <si>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</si>
  <si>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</si>
  <si>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</si>
  <si>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</si>
  <si>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</si>
  <si>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</si>
  <si>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</si>
  <si>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</si>
  <si>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</si>
  <si>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</si>
  <si>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</si>
  <si>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</si>
  <si>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</si>
  <si>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</si>
  <si>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</si>
  <si>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</si>
  <si>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</si>
  <si>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</si>
  <si>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132154102</t>
  </si>
  <si>
    <t>Hloubení rýh zapažených š do 800 mm v hornině třídy těžitelnosti I skupiny 1 a 2 objem do 50 m3 strojně</t>
  </si>
  <si>
    <t>m3</t>
  </si>
  <si>
    <t>4</t>
  </si>
  <si>
    <t>454186363</t>
  </si>
  <si>
    <t>VV</t>
  </si>
  <si>
    <t xml:space="preserve">"neuznatelné náklady" </t>
  </si>
  <si>
    <t>1,0*1,5*37,2</t>
  </si>
  <si>
    <t>162751117</t>
  </si>
  <si>
    <t>Vodorovné přemístění přes 9 000 do 10000 m výkopku/sypaniny z horniny třídy těžitelnosti I skupiny 1 až 3</t>
  </si>
  <si>
    <t>-1841324970</t>
  </si>
  <si>
    <t>55,8-33,839</t>
  </si>
  <si>
    <t>3</t>
  </si>
  <si>
    <t>162751119</t>
  </si>
  <si>
    <t>Příplatek k vodorovnému přemístění výkopku/sypaniny z horniny třídy těžitelnosti I skupiny 1 až 3 ZKD 1000 m přes 10000 m</t>
  </si>
  <si>
    <t>-1933610693</t>
  </si>
  <si>
    <t>21,961</t>
  </si>
  <si>
    <t>21,961*10 'Přepočtené koeficientem množství</t>
  </si>
  <si>
    <t>171201231</t>
  </si>
  <si>
    <t>Poplatek za uložení zeminy a kamení na recyklační skládce (skládkovné) kód odpadu 17 05 04</t>
  </si>
  <si>
    <t>t</t>
  </si>
  <si>
    <t>-38120292</t>
  </si>
  <si>
    <t>21,961*1,7 'Přepočtené koeficientem množství</t>
  </si>
  <si>
    <t>5</t>
  </si>
  <si>
    <t>174151101</t>
  </si>
  <si>
    <t>Zásyp jam, šachet rýh nebo kolem objektů sypaninou se zhutněním</t>
  </si>
  <si>
    <t>-546849440</t>
  </si>
  <si>
    <t>"výkop"55,8</t>
  </si>
  <si>
    <t>"lože+obsyp" -(3,72+16,926)</t>
  </si>
  <si>
    <t>"objem šachet" -2,63*0,5</t>
  </si>
  <si>
    <t>Součet</t>
  </si>
  <si>
    <t>6</t>
  </si>
  <si>
    <t>175151101</t>
  </si>
  <si>
    <t>Obsypání potrubí strojně sypaninou bez prohození, uloženou do 3 m</t>
  </si>
  <si>
    <t>124833776</t>
  </si>
  <si>
    <t>(0,15+0,3)*1,0*27,2</t>
  </si>
  <si>
    <t>(0,2+0,3)*1,0*10-3,14*0,1*0,1*10</t>
  </si>
  <si>
    <t>7</t>
  </si>
  <si>
    <t>M</t>
  </si>
  <si>
    <t>58337303</t>
  </si>
  <si>
    <t>štěrkopísek frakce 0/8</t>
  </si>
  <si>
    <t>8</t>
  </si>
  <si>
    <t>-1668076588</t>
  </si>
  <si>
    <t>16,926*1,7 'Přepočtené koeficientem množství</t>
  </si>
  <si>
    <t>Vodorovné konstrukce</t>
  </si>
  <si>
    <t>451541111</t>
  </si>
  <si>
    <t>Lože pod potrubí otevřený výkop ze štěrkodrtě</t>
  </si>
  <si>
    <t>2068636543</t>
  </si>
  <si>
    <t xml:space="preserve"> 0,1*1,0*37,2</t>
  </si>
  <si>
    <t>Trubní vedení</t>
  </si>
  <si>
    <t>9</t>
  </si>
  <si>
    <t>871315231</t>
  </si>
  <si>
    <t>Kanalizační potrubí z tvrdého PVC jednovrstvé tuhost třídy SN10 DN 160</t>
  </si>
  <si>
    <t>m</t>
  </si>
  <si>
    <t>-1026619623</t>
  </si>
  <si>
    <t>"př. č. 1, 2, 5, 6, 10"</t>
  </si>
  <si>
    <t>5,5+6,0+3,5+8,9+3,3</t>
  </si>
  <si>
    <t>10</t>
  </si>
  <si>
    <t>871355241</t>
  </si>
  <si>
    <t>Kanalizační potrubí z tvrdého PVC vícevrstvé tuhost třídy SN12 DN 200</t>
  </si>
  <si>
    <t>1610048366</t>
  </si>
  <si>
    <t>"př.č. 3" 10</t>
  </si>
  <si>
    <t>11</t>
  </si>
  <si>
    <t>892351111</t>
  </si>
  <si>
    <t>Tlaková zkouška vodou potrubí DN 150 nebo 200</t>
  </si>
  <si>
    <t>860826360</t>
  </si>
  <si>
    <t>"neuznatelné náklady" 27,2+10,0</t>
  </si>
  <si>
    <t>12</t>
  </si>
  <si>
    <t>892372111</t>
  </si>
  <si>
    <t>Zabezpečení konců potrubí DN do 300 při tlakových zkouškách vodou</t>
  </si>
  <si>
    <t>kus</t>
  </si>
  <si>
    <t>-1024259253</t>
  </si>
  <si>
    <t>"neuznatelné náklady" 6</t>
  </si>
  <si>
    <t>13</t>
  </si>
  <si>
    <t>894812201</t>
  </si>
  <si>
    <t>Revizní a čistící šachta z PP šachtové dno DN 425/150 průtočné</t>
  </si>
  <si>
    <t>1664215559</t>
  </si>
  <si>
    <t>14</t>
  </si>
  <si>
    <t>894812232</t>
  </si>
  <si>
    <t>Revizní a čistící šachta z PP DN 425 šachtová roura korugovaná bez hrdla světlé hloubky 2000 mm</t>
  </si>
  <si>
    <t>2078977152</t>
  </si>
  <si>
    <t>894812262</t>
  </si>
  <si>
    <t>Revizní a čistící šachta z PP DN 425 poklop litinový plný do teleskopické trubky pro třídu zatížení B125</t>
  </si>
  <si>
    <t>898875425</t>
  </si>
  <si>
    <t>16</t>
  </si>
  <si>
    <t>899722114</t>
  </si>
  <si>
    <t>Krytí potrubí z plastů výstražnou fólií z PVC 40 cm</t>
  </si>
  <si>
    <t>-232813611</t>
  </si>
  <si>
    <t>99</t>
  </si>
  <si>
    <t>Staveništní přesun hmot</t>
  </si>
  <si>
    <t>17</t>
  </si>
  <si>
    <t>998276101</t>
  </si>
  <si>
    <t>Přesun hmot pro trubní vedení z trub z plastických hmot otevřený výkop</t>
  </si>
  <si>
    <t>-1202193102</t>
  </si>
  <si>
    <t>IO 02-2U - Kanalizační přípojky - uznatelné</t>
  </si>
  <si>
    <t>1049520909</t>
  </si>
  <si>
    <t xml:space="preserve">"uznatelné náklady" </t>
  </si>
  <si>
    <t>1,0*1,5*57,7</t>
  </si>
  <si>
    <t>-1860574993</t>
  </si>
  <si>
    <t>86,55-53,169</t>
  </si>
  <si>
    <t>-1262617457</t>
  </si>
  <si>
    <t>33,381*10 'Přepočtené koeficientem množství</t>
  </si>
  <si>
    <t>1276905773</t>
  </si>
  <si>
    <t>33,381</t>
  </si>
  <si>
    <t>33,381*1,7 'Přepočtené koeficientem množství</t>
  </si>
  <si>
    <t>-548078539</t>
  </si>
  <si>
    <t>"výkop" 86,55</t>
  </si>
  <si>
    <t>"lože+obsyp" -(5,77+26,296)</t>
  </si>
  <si>
    <t>631698075</t>
  </si>
  <si>
    <t>(0,15+0,3)*1,0*39,9</t>
  </si>
  <si>
    <t>(0,2+0,3)*1,0*17,8-3,14*0,1*0,1*17,8</t>
  </si>
  <si>
    <t>1338776129</t>
  </si>
  <si>
    <t>26,296*1,7 'Přepočtené koeficientem množství</t>
  </si>
  <si>
    <t>1359995416</t>
  </si>
  <si>
    <t xml:space="preserve"> 0,1*1,0*57,7</t>
  </si>
  <si>
    <t>19</t>
  </si>
  <si>
    <t>1886328139</t>
  </si>
  <si>
    <t>"přípojka č. 7, 8, 9, 15, 17, 18, 19"</t>
  </si>
  <si>
    <t>12,5+3,3+3,6+3,5+3,0+11,0+3,0</t>
  </si>
  <si>
    <t>20</t>
  </si>
  <si>
    <t>1055194899</t>
  </si>
  <si>
    <t>"př.č. 4" 17,8</t>
  </si>
  <si>
    <t>-2113335836</t>
  </si>
  <si>
    <t>"uznatelné náklady" 39,9+17,8</t>
  </si>
  <si>
    <t>23</t>
  </si>
  <si>
    <t>1583799254</t>
  </si>
  <si>
    <t>"uznatelné náklady" 8</t>
  </si>
  <si>
    <t>25</t>
  </si>
  <si>
    <t>-595789530</t>
  </si>
  <si>
    <t>27</t>
  </si>
  <si>
    <t>887987556</t>
  </si>
  <si>
    <t>29</t>
  </si>
  <si>
    <t>1659976774</t>
  </si>
  <si>
    <t>"uznatelné náklady" 6</t>
  </si>
  <si>
    <t>36</t>
  </si>
  <si>
    <t>894812262_1</t>
  </si>
  <si>
    <t>Revizní a čistící šachta z PP DN 425 poklop litinový plný do teleskopické trubky pro třídu zatížení D</t>
  </si>
  <si>
    <t>-1262277509</t>
  </si>
  <si>
    <t>"uznatelné náklady" 2</t>
  </si>
  <si>
    <t>31</t>
  </si>
  <si>
    <t>1682217219</t>
  </si>
  <si>
    <t>33</t>
  </si>
  <si>
    <t>IO 02N - Splašková kanalizace - neuznatelné</t>
  </si>
  <si>
    <t xml:space="preserve">    2 - Zakládání</t>
  </si>
  <si>
    <t xml:space="preserve">    998 - Přesun hmot</t>
  </si>
  <si>
    <t>115101201</t>
  </si>
  <si>
    <t>Čerpání vody na dopravní výšku do 10 m průměrný přítok do 500 l/min</t>
  </si>
  <si>
    <t>hod</t>
  </si>
  <si>
    <t>-980599467</t>
  </si>
  <si>
    <t>"čerpání 3 hod/den/jáma" 5*3*3</t>
  </si>
  <si>
    <t>115101301</t>
  </si>
  <si>
    <t>Pohotovost čerpací soupravy pro dopravní výšku do 10 m přítok do 500 l/min</t>
  </si>
  <si>
    <t>den</t>
  </si>
  <si>
    <t>1143357277</t>
  </si>
  <si>
    <t>"čerpání 5 dny/jáma"5*3</t>
  </si>
  <si>
    <t>119003217</t>
  </si>
  <si>
    <t>Mobilní plotová zábrana vyplněná dráty výšky do 1,5 m pro zabezpečení výkopu zřízení</t>
  </si>
  <si>
    <t>-1360981408</t>
  </si>
  <si>
    <t>2*46</t>
  </si>
  <si>
    <t>119003218</t>
  </si>
  <si>
    <t>Mobilní plotová zábrana vyplněná dráty výšky do 1,5 m pro zabezpečení výkopu odstranění</t>
  </si>
  <si>
    <t>1826458784</t>
  </si>
  <si>
    <t>131251202</t>
  </si>
  <si>
    <t>Hloubení jam zapažených v hornině třídy těžitelnosti I, skupiny 3 objem do 50 m3 strojně</t>
  </si>
  <si>
    <t>357328568</t>
  </si>
  <si>
    <t>"I.etapa"</t>
  </si>
  <si>
    <t xml:space="preserve">"A" </t>
  </si>
  <si>
    <t>2,7*2,7*(2,08+2,21+2,22)</t>
  </si>
  <si>
    <t>132154104</t>
  </si>
  <si>
    <t>Hloubení rýh zapažených š do 800 mm v hornině třídy těžitelnosti I skupiny 1 a 2 objem přes 100 m3 strojně</t>
  </si>
  <si>
    <t>2041966681</t>
  </si>
  <si>
    <t>"asfalt komunikace" (2,2-0,46)*1,0*45,72</t>
  </si>
  <si>
    <t>151101101</t>
  </si>
  <si>
    <t>Zřízení příložného pažení a rozepření stěn rýh hl do 2 m</t>
  </si>
  <si>
    <t>m2</t>
  </si>
  <si>
    <t>1464754851</t>
  </si>
  <si>
    <t>151101111</t>
  </si>
  <si>
    <t>Odstranění příložného pažení a rozepření stěn rýh hl do 2 m</t>
  </si>
  <si>
    <t>-129538165</t>
  </si>
  <si>
    <t>"neuznatelné náklady" 271,476</t>
  </si>
  <si>
    <t>Vodorovné přemístění do 10000 m výkopku/sypaniny z horniny třídy těžitelnosti I, skupiny 1 až 3</t>
  </si>
  <si>
    <t>-74595593</t>
  </si>
  <si>
    <t>"výkop"47,458+79,553</t>
  </si>
  <si>
    <t>-90,912</t>
  </si>
  <si>
    <t>Příplatek k vodorovnému přemístění výkopku/sypaniny z horniny třídy těžitelnosti I, skupiny 1 až 3 ZKD 1000 m přes 10000 m</t>
  </si>
  <si>
    <t>1792105456</t>
  </si>
  <si>
    <t>36,099</t>
  </si>
  <si>
    <t>36,099*10 'Přepočtené koeficientem množství</t>
  </si>
  <si>
    <t>-1822150680</t>
  </si>
  <si>
    <t>36,099*1,7 'Přepočtené koeficientem množství</t>
  </si>
  <si>
    <t>-1545871720</t>
  </si>
  <si>
    <t>"obsyp + lože"-(4,578+22,903)</t>
  </si>
  <si>
    <t>"šachty" -3,15</t>
  </si>
  <si>
    <t>"podklad" -(2,187+3,281)</t>
  </si>
  <si>
    <t>-1378958061</t>
  </si>
  <si>
    <t>"A" 45,72*1,0*(0,25+0,3)-3,14*0,125*0,125*45,72</t>
  </si>
  <si>
    <t>-1779545326</t>
  </si>
  <si>
    <t>22,903*1,7 'Přepočtené koeficientem množství</t>
  </si>
  <si>
    <t>Zakládání</t>
  </si>
  <si>
    <t>271572211</t>
  </si>
  <si>
    <t>Podsyp pod základové konstrukce se zhutněním z netříděného štěrkopísku</t>
  </si>
  <si>
    <t>-408010905</t>
  </si>
  <si>
    <t>"podklad pod šachty"</t>
  </si>
  <si>
    <t>0,1*2,7*2,7*3</t>
  </si>
  <si>
    <t>273321211</t>
  </si>
  <si>
    <t>Základové desky ze ŽB bez zvýšených nároků na prostředí tř. C 12/15</t>
  </si>
  <si>
    <t>847884415</t>
  </si>
  <si>
    <t>0,15*2,7*2,7*3</t>
  </si>
  <si>
    <t>-1146322483</t>
  </si>
  <si>
    <t>"A"45,72*0,1*1,0</t>
  </si>
  <si>
    <t>18</t>
  </si>
  <si>
    <t>871365241</t>
  </si>
  <si>
    <t>Kanalizační potrubí z tvrdého PVC vícevrstvé tuhost třídy SN12 DN 250</t>
  </si>
  <si>
    <t>-953448864</t>
  </si>
  <si>
    <t>"A" 45,72</t>
  </si>
  <si>
    <t>877365221</t>
  </si>
  <si>
    <t>Montáž tvarovek z tvrdého PVC-systém KG nebo z polypropylenu-systém KG 2000 dvouosé DN 250</t>
  </si>
  <si>
    <t>103697440</t>
  </si>
  <si>
    <t>"neuznatelné náklady" 7</t>
  </si>
  <si>
    <t>28611436</t>
  </si>
  <si>
    <t>odbočka kanalizační plastová s hrdlem KG 250/160/87°</t>
  </si>
  <si>
    <t>1220895945</t>
  </si>
  <si>
    <t>-1878838451</t>
  </si>
  <si>
    <t>22</t>
  </si>
  <si>
    <t>892381111</t>
  </si>
  <si>
    <t>Tlaková zkouška vodou potrubí DN 250, DN 300 nebo 350</t>
  </si>
  <si>
    <t>-1973156267</t>
  </si>
  <si>
    <t>45,72</t>
  </si>
  <si>
    <t>894411311</t>
  </si>
  <si>
    <t>Osazení betonových nebo železobetonových dílců pro šachty skruží rovných</t>
  </si>
  <si>
    <t>1071577604</t>
  </si>
  <si>
    <t>3+3+3</t>
  </si>
  <si>
    <t>24</t>
  </si>
  <si>
    <t>59224162</t>
  </si>
  <si>
    <t>skruž kanalizační s ocelovými stupadly 100x100x12cm</t>
  </si>
  <si>
    <t>82541534</t>
  </si>
  <si>
    <t>59224160</t>
  </si>
  <si>
    <t>skruž kanalizační s ocelovými stupadly 100x25x12cm</t>
  </si>
  <si>
    <t>1308346199</t>
  </si>
  <si>
    <t>26</t>
  </si>
  <si>
    <t>PFB.1120102OZ</t>
  </si>
  <si>
    <t>Prstenec šachtový vyrovnávací (OZ) TBW-Q.1 63/8</t>
  </si>
  <si>
    <t>-1112200144</t>
  </si>
  <si>
    <t>59224348</t>
  </si>
  <si>
    <t>těsnění elastomerové pro spojení šachetních dílů DN 1000</t>
  </si>
  <si>
    <t>1371707844</t>
  </si>
  <si>
    <t>28</t>
  </si>
  <si>
    <t>894412411</t>
  </si>
  <si>
    <t>Osazení betonových nebo železobetonových dílců pro šachty skruží přechodových</t>
  </si>
  <si>
    <t>-638377247</t>
  </si>
  <si>
    <t>PFB.1121104</t>
  </si>
  <si>
    <t>Konus TBR-Q.1 100-63/58/12 KPS</t>
  </si>
  <si>
    <t>-480744203</t>
  </si>
  <si>
    <t>30</t>
  </si>
  <si>
    <t>894414111</t>
  </si>
  <si>
    <t>Osazení betonových nebo železobetonových dílců pro šachty skruží základových (dno)</t>
  </si>
  <si>
    <t>-2011134709</t>
  </si>
  <si>
    <t>59224339</t>
  </si>
  <si>
    <t>dno betonové šachty kanalizační přímé 100x100x60cm</t>
  </si>
  <si>
    <t>578381541</t>
  </si>
  <si>
    <t>32</t>
  </si>
  <si>
    <t>899104112</t>
  </si>
  <si>
    <t>Osazení poklopů litinových nebo ocelových včetně rámů pro třídu zatížení D400, E600</t>
  </si>
  <si>
    <t>-1441987065</t>
  </si>
  <si>
    <t>28661935R</t>
  </si>
  <si>
    <t>poklop šachtový litinový DN 600 pro třídu zatížení D400</t>
  </si>
  <si>
    <t>349558550</t>
  </si>
  <si>
    <t>34</t>
  </si>
  <si>
    <t>-1028898712</t>
  </si>
  <si>
    <t>45,8</t>
  </si>
  <si>
    <t>998</t>
  </si>
  <si>
    <t>Přesun hmot</t>
  </si>
  <si>
    <t>35</t>
  </si>
  <si>
    <t>-1652394984</t>
  </si>
  <si>
    <t>IO 02U - Splašková kanalizace - uznatelné</t>
  </si>
  <si>
    <t xml:space="preserve">    23-M - Montáže potrubí</t>
  </si>
  <si>
    <t>115001105</t>
  </si>
  <si>
    <t>Převedení vody potrubím DN přes 300 do 600</t>
  </si>
  <si>
    <t>405535298</t>
  </si>
  <si>
    <t>5*5,0</t>
  </si>
  <si>
    <t>-856695515</t>
  </si>
  <si>
    <t>"čerpání 3 hod/den/jáma" 5*31*3</t>
  </si>
  <si>
    <t>48530010</t>
  </si>
  <si>
    <t>"čerpání 5 dny/jáma"5*31</t>
  </si>
  <si>
    <t>119001406</t>
  </si>
  <si>
    <t>Dočasné zajištění potrubí z PE DN přes 200 do 500 mm</t>
  </si>
  <si>
    <t>-697541592</t>
  </si>
  <si>
    <t>279443977</t>
  </si>
  <si>
    <t>2*(825-46)</t>
  </si>
  <si>
    <t>669247812</t>
  </si>
  <si>
    <t>916814431</t>
  </si>
  <si>
    <t>2,7*2,7*(1,8+2,2+2,43+2,84+3,4+3,06+3,2+3,3+2,7+2,78+2,91+2,24+2,23+2,31+2,84+2,77)</t>
  </si>
  <si>
    <t>2,7*2,7*(4,03+3,11+3,06+2,38+2,31+2,31+2,21)</t>
  </si>
  <si>
    <t xml:space="preserve">"A-1" </t>
  </si>
  <si>
    <t>2,7*2,7*(1,95+3,06+2,21)</t>
  </si>
  <si>
    <t>"A-1-1"</t>
  </si>
  <si>
    <t>2,7*2,7*1,91</t>
  </si>
  <si>
    <t xml:space="preserve">"A-2" </t>
  </si>
  <si>
    <t>2,7*2,7*(2,3+2,2)</t>
  </si>
  <si>
    <t xml:space="preserve">"B" </t>
  </si>
  <si>
    <t>2,7*2,7*(1,47+1,34)</t>
  </si>
  <si>
    <t>1714535979</t>
  </si>
  <si>
    <t>"zpev. plocha" (1,8-0,2)*1,0*2,0</t>
  </si>
  <si>
    <t>"zel. plocha" (1,8-0,2)*1,0*4,69+(2,55-0,2)*1,0*150,98+(3,2-0,2)*1,0*4,35+(3,1-0,2)*1,0*6,66</t>
  </si>
  <si>
    <t>"asfalt komunikace" (1,8-0,46)*1,0*5,52+(3,15-0,46)*1,0*10,47+(2,7-0,46)*1,0*306,22+(2,2-0,46)*1,0*(120,32-45,72)</t>
  </si>
  <si>
    <t>"koryto" 3,1*1,0*10,87+3,1*1,0*11,39</t>
  </si>
  <si>
    <t>"koryto" 2,5*1,0*8,0</t>
  </si>
  <si>
    <t>"zpev. plocha" (2,65-0,2)*1,0*27,5</t>
  </si>
  <si>
    <t>"asfalt komunikace" (2,7-0,46)*1,0*49,64</t>
  </si>
  <si>
    <t>"asfalt komunikace" (2,5-0,46)*1,0*37,1</t>
  </si>
  <si>
    <t>"asfalt komunikace" (2,3-0,46)*1,0*69,28</t>
  </si>
  <si>
    <t>"zel. plocha" (1,35-0,2)*1,0*3,0</t>
  </si>
  <si>
    <t>-166378710</t>
  </si>
  <si>
    <t>-2022384360</t>
  </si>
  <si>
    <t>"uznatelné náklady" 4886,669</t>
  </si>
  <si>
    <t>-717057016</t>
  </si>
  <si>
    <t>"výkop"574,89+1723,353</t>
  </si>
  <si>
    <t>-1721,193</t>
  </si>
  <si>
    <t>1946895048</t>
  </si>
  <si>
    <t>577,05</t>
  </si>
  <si>
    <t>577,05*10 'Přepočtené koeficientem množství</t>
  </si>
  <si>
    <t>-721058789</t>
  </si>
  <si>
    <t>577,05*1,7 'Přepočtené koeficientem množství</t>
  </si>
  <si>
    <t>1157080224</t>
  </si>
  <si>
    <t>"uznatelné náklady"</t>
  </si>
  <si>
    <t>"obsyp + lože"-(78,181+391,639)</t>
  </si>
  <si>
    <t>"šachty" -32,507</t>
  </si>
  <si>
    <t>"podklad" -(29,889+44,834)</t>
  </si>
  <si>
    <t>-8043430</t>
  </si>
  <si>
    <t>"A" (633,01-45,72)*1,0*(0,25+0,3)-3,14*0,125*0,125*(633,01-45,72)</t>
  </si>
  <si>
    <t>"A-1" 85,14*1,0*(0,25+0,3)-3,14*0,125*0,125*85,14</t>
  </si>
  <si>
    <t>"A-1-1" 37,1*1,0*(0,25+0,3)-3,14*0,125*0,125*37,1</t>
  </si>
  <si>
    <t>"A-2" 69,28*1,0*(0,25+0,3)-3,14*0,125*0,125*69,28</t>
  </si>
  <si>
    <t>"B" 3,0*1,0*(0,25+0,3)-3,14*0,125*0,125*3,0</t>
  </si>
  <si>
    <t>827497651</t>
  </si>
  <si>
    <t>391,639*1,7 'Přepočtené koeficientem množství</t>
  </si>
  <si>
    <t>18100101R</t>
  </si>
  <si>
    <t>Hutnící zkoušky</t>
  </si>
  <si>
    <t>kpl</t>
  </si>
  <si>
    <t>2041121199</t>
  </si>
  <si>
    <t>784137150</t>
  </si>
  <si>
    <t>0,1*2,7*2,7*(44-3)</t>
  </si>
  <si>
    <t>-303913060</t>
  </si>
  <si>
    <t>0,15*2,7*2,7*(44-3)</t>
  </si>
  <si>
    <t>274322611</t>
  </si>
  <si>
    <t>Základové pasy ze ŽB se zvýšenými nároky na prostředí tř. C 30/37</t>
  </si>
  <si>
    <t>-2142752357</t>
  </si>
  <si>
    <t>0,5*0,5*3,0*2</t>
  </si>
  <si>
    <t>-957583078</t>
  </si>
  <si>
    <t>"A" (633,01-45,72)*0,1*1,0</t>
  </si>
  <si>
    <t>"A-1" 85,14*0,1*1,0</t>
  </si>
  <si>
    <t>"A-1-1" 37,1*0,1*1,0</t>
  </si>
  <si>
    <t>"A-2" 69,28*0,1*1,0</t>
  </si>
  <si>
    <t>"B" 3,0*0,1*1,0</t>
  </si>
  <si>
    <t>463212121</t>
  </si>
  <si>
    <t>Rovnanina z lomového kamene upraveného s vyplněním spár těženým kamenivem</t>
  </si>
  <si>
    <t>-891511630</t>
  </si>
  <si>
    <t>0,4*1,8*3,0*2</t>
  </si>
  <si>
    <t>0,3*4,0*3,0</t>
  </si>
  <si>
    <t>1560150994</t>
  </si>
  <si>
    <t>"A" 633,01-45,72</t>
  </si>
  <si>
    <t>"A-1" 85,14</t>
  </si>
  <si>
    <t>"A-1-1" 37,1</t>
  </si>
  <si>
    <t>"A-2" 69,28</t>
  </si>
  <si>
    <t>"B" 3,0</t>
  </si>
  <si>
    <t>871395241</t>
  </si>
  <si>
    <t>Kanalizační potrubí z tvrdého PVC vícevrstvé tuhost třídy SN12 DN 400</t>
  </si>
  <si>
    <t>-375118910</t>
  </si>
  <si>
    <t>"chránička"</t>
  </si>
  <si>
    <t>8,2+6,8+9,56+10+7,45</t>
  </si>
  <si>
    <t>-1530661296</t>
  </si>
  <si>
    <t>"uznatelné náklady" 7</t>
  </si>
  <si>
    <t>1993831474</t>
  </si>
  <si>
    <t>991170158</t>
  </si>
  <si>
    <t>59-3</t>
  </si>
  <si>
    <t>1413458229</t>
  </si>
  <si>
    <t>827,53-45,72</t>
  </si>
  <si>
    <t>300650467</t>
  </si>
  <si>
    <t>22+8+19+1+7</t>
  </si>
  <si>
    <t>-627793730</t>
  </si>
  <si>
    <t>25-3</t>
  </si>
  <si>
    <t>59224161</t>
  </si>
  <si>
    <t>skruž kanalizační s ocelovými stupadly 100x50x12cm</t>
  </si>
  <si>
    <t>2113282539</t>
  </si>
  <si>
    <t>159377245</t>
  </si>
  <si>
    <t>22-3</t>
  </si>
  <si>
    <t>PFB.1120101OZ</t>
  </si>
  <si>
    <t>Prstenec šachtový vyrovnávací (OZ) TBW-Q.1 63/6</t>
  </si>
  <si>
    <t>1937608239</t>
  </si>
  <si>
    <t>1207536696</t>
  </si>
  <si>
    <t>10-3</t>
  </si>
  <si>
    <t>-959818811</t>
  </si>
  <si>
    <t>236468131</t>
  </si>
  <si>
    <t>10+4+3+16+1-3</t>
  </si>
  <si>
    <t>37</t>
  </si>
  <si>
    <t>1588599520</t>
  </si>
  <si>
    <t>38</t>
  </si>
  <si>
    <t>1321727654</t>
  </si>
  <si>
    <t>39</t>
  </si>
  <si>
    <t>311899680</t>
  </si>
  <si>
    <t>40</t>
  </si>
  <si>
    <t>59224337</t>
  </si>
  <si>
    <t>dno betonové šachty kanalizační přímé 100x60</t>
  </si>
  <si>
    <t>-990566822</t>
  </si>
  <si>
    <t>41</t>
  </si>
  <si>
    <t>PFB.1135104</t>
  </si>
  <si>
    <t>Dno jednolité šachtové KOMPAKT TBZ-Q.1 100/68 KOM V30</t>
  </si>
  <si>
    <t>552078980</t>
  </si>
  <si>
    <t>42</t>
  </si>
  <si>
    <t>PFB.1135103</t>
  </si>
  <si>
    <t>Dno jednolité šachtové KOMPAKT TBZ-Q.1 100/63 KOM V25</t>
  </si>
  <si>
    <t>-1228374772</t>
  </si>
  <si>
    <t>43</t>
  </si>
  <si>
    <t>59224357</t>
  </si>
  <si>
    <t>dno betonové šachty kanalizační jednolité 100x120</t>
  </si>
  <si>
    <t>169803697</t>
  </si>
  <si>
    <t>44</t>
  </si>
  <si>
    <t>-1409836848</t>
  </si>
  <si>
    <t>45</t>
  </si>
  <si>
    <t>-1622066930</t>
  </si>
  <si>
    <t>46</t>
  </si>
  <si>
    <t>1708704438</t>
  </si>
  <si>
    <t>827,1-45,8</t>
  </si>
  <si>
    <t>47</t>
  </si>
  <si>
    <t>899725001R</t>
  </si>
  <si>
    <t>D+M hradítko do šachet</t>
  </si>
  <si>
    <t>ks</t>
  </si>
  <si>
    <t>-209542740</t>
  </si>
  <si>
    <t>48</t>
  </si>
  <si>
    <t>23-M</t>
  </si>
  <si>
    <t>Montáže potrubí</t>
  </si>
  <si>
    <t>49</t>
  </si>
  <si>
    <t>230200122</t>
  </si>
  <si>
    <t>Nasunutí potrubní sekce do ocelové chráničky DN 250</t>
  </si>
  <si>
    <t>64</t>
  </si>
  <si>
    <t>951920553</t>
  </si>
  <si>
    <t>50</t>
  </si>
  <si>
    <t>56118004R</t>
  </si>
  <si>
    <t>objímka do chráničky - segment M/N v. 36 mm</t>
  </si>
  <si>
    <t>256</t>
  </si>
  <si>
    <t>178445547</t>
  </si>
  <si>
    <t>21+18+24*2+21</t>
  </si>
  <si>
    <t>51</t>
  </si>
  <si>
    <t>56118013R</t>
  </si>
  <si>
    <t>manžeta ukončovací dn250/400</t>
  </si>
  <si>
    <t>1277437762</t>
  </si>
  <si>
    <t>IO 03 - Kanalizační výtlak</t>
  </si>
  <si>
    <t xml:space="preserve">    5 - Komunikace pozemní</t>
  </si>
  <si>
    <t>433937078</t>
  </si>
  <si>
    <t>2*(7,0+13,0)</t>
  </si>
  <si>
    <t>3,0*10+3,0*3+2,0</t>
  </si>
  <si>
    <t>-363467839</t>
  </si>
  <si>
    <t>131151201</t>
  </si>
  <si>
    <t>Hloubení jam zapažených v hornině třídy těžitelnosti I skupiny 1 a 2 objem do 20 m3 strojně</t>
  </si>
  <si>
    <t>185897897</t>
  </si>
  <si>
    <t>2,7*2,7*1,7</t>
  </si>
  <si>
    <t>2,5*2,5*2,0</t>
  </si>
  <si>
    <t>2,5*2,5*2,04</t>
  </si>
  <si>
    <t>2,5*2,0*2,1</t>
  </si>
  <si>
    <t>2,5*2,5*1,9</t>
  </si>
  <si>
    <t>2,5*3,0*1,85</t>
  </si>
  <si>
    <t>132254102</t>
  </si>
  <si>
    <t>Hloubení rýh zapažených š do 800 mm v hornině třídy těžitelnosti I skupiny 3 objem do 50 m3 strojně</t>
  </si>
  <si>
    <t>-928698678</t>
  </si>
  <si>
    <t>1,0*7,0*(1,05-0,2)</t>
  </si>
  <si>
    <t>1,0*12,27*(1,84-0,2)</t>
  </si>
  <si>
    <t>141721252</t>
  </si>
  <si>
    <t>Řízený zemní protlak délky přes 50 do 100 m hl do 6 m s protlačením potrubí vnějšího průměru vrtu přes 90 do 110 mm v hornině třídy I a II skupiny 1 až 4</t>
  </si>
  <si>
    <t>-1225111725</t>
  </si>
  <si>
    <t>288,34-87,1-7,0-12,27</t>
  </si>
  <si>
    <t>141721254</t>
  </si>
  <si>
    <t>Řízený zemní protlak délky přes 50 do 100 m hl do 6 m s protlačením potrubí vnějšího průměru vrtu přes 140 do 180 mm v hornině třídy I a II skupiny 1 až 4</t>
  </si>
  <si>
    <t>-72387692</t>
  </si>
  <si>
    <t>57,6+29,5</t>
  </si>
  <si>
    <t>151101201</t>
  </si>
  <si>
    <t>Zřízení příložného pažení stěn výkopu hl do 4 m</t>
  </si>
  <si>
    <t>-687605472</t>
  </si>
  <si>
    <t>1,85*12,27*2</t>
  </si>
  <si>
    <t>1,7*2,7*4</t>
  </si>
  <si>
    <t>2,04*2,5*4</t>
  </si>
  <si>
    <t>2,1*2*(2,5+2,0)</t>
  </si>
  <si>
    <t>4*2,5*1,9</t>
  </si>
  <si>
    <t>1,85*2*(2,5+3,0)</t>
  </si>
  <si>
    <t>2,5*2,0*4*2</t>
  </si>
  <si>
    <t>151101211</t>
  </si>
  <si>
    <t>Odstranění příložného pažení stěn hl do 4 m</t>
  </si>
  <si>
    <t>-789707108</t>
  </si>
  <si>
    <t>1405444293</t>
  </si>
  <si>
    <t>"výkop" 26,073+86,393</t>
  </si>
  <si>
    <t>"zásyp" -101,944</t>
  </si>
  <si>
    <t>2060198582</t>
  </si>
  <si>
    <t>10,522*10 'Přepočtené koeficientem množství</t>
  </si>
  <si>
    <t>474503346</t>
  </si>
  <si>
    <t>10,522*1,7 'Přepočtené koeficientem množství</t>
  </si>
  <si>
    <t>1274101125</t>
  </si>
  <si>
    <t>"lože+obsyp" -(1,927+7,708)</t>
  </si>
  <si>
    <t>"šachta" -(0,662+0,225)</t>
  </si>
  <si>
    <t>-826842271</t>
  </si>
  <si>
    <t>(0,1+0,3)*1,0*(7,0+12,27)</t>
  </si>
  <si>
    <t>1511593688</t>
  </si>
  <si>
    <t>6,166*1,7 'Přepočtené koeficientem množství</t>
  </si>
  <si>
    <t>271542211</t>
  </si>
  <si>
    <t>Podsyp pod základové konstrukce se zhutněním z netříděné štěrkodrtě</t>
  </si>
  <si>
    <t>-166665079</t>
  </si>
  <si>
    <t>0,15*2,1*2,1</t>
  </si>
  <si>
    <t>273313511</t>
  </si>
  <si>
    <t>Základové desky z betonu tř. C 12/15</t>
  </si>
  <si>
    <t>-712374617</t>
  </si>
  <si>
    <t>0,1*1,5*1,5</t>
  </si>
  <si>
    <t>545673653</t>
  </si>
  <si>
    <t>0,1*1,0*(7,0+12,27)</t>
  </si>
  <si>
    <t>Komunikace pozemní</t>
  </si>
  <si>
    <t>591211111</t>
  </si>
  <si>
    <t>Kladení dlažby z kostek drobných z kamene do lože z kameniva těženého tl 50 mm</t>
  </si>
  <si>
    <t>938136572</t>
  </si>
  <si>
    <t>0,5*0,1*4*2</t>
  </si>
  <si>
    <t>58381011</t>
  </si>
  <si>
    <t>kostka řezanoštípaná dlažební žula 8x8x6cm</t>
  </si>
  <si>
    <t>-1282769720</t>
  </si>
  <si>
    <t>0,4*1,02 'Přepočtené koeficientem množství</t>
  </si>
  <si>
    <t>857242122</t>
  </si>
  <si>
    <t>Montáž litinových tvarovek jednoosých přírubových otevřený výkop DN 80</t>
  </si>
  <si>
    <t>1429558242</t>
  </si>
  <si>
    <t>27508054R</t>
  </si>
  <si>
    <t>FF-kus DN80 L800 např. AVK</t>
  </si>
  <si>
    <t>155295623</t>
  </si>
  <si>
    <t>27508055R</t>
  </si>
  <si>
    <t>N-kus DN80 PN10/16 např. AVK</t>
  </si>
  <si>
    <t>-439003970</t>
  </si>
  <si>
    <t>857262122</t>
  </si>
  <si>
    <t>Montáž litinových tvarovek jednoosých přírubových otevřený výkop DN 100</t>
  </si>
  <si>
    <t>377286572</t>
  </si>
  <si>
    <t>27510021R</t>
  </si>
  <si>
    <t xml:space="preserve">příruba DN100 např. AVK </t>
  </si>
  <si>
    <t>-1733647371</t>
  </si>
  <si>
    <t>857264122</t>
  </si>
  <si>
    <t>Montáž litinových tvarovek odbočných přírubových otevřený výkop DN 100</t>
  </si>
  <si>
    <t>1958478371</t>
  </si>
  <si>
    <t>27510025R</t>
  </si>
  <si>
    <t>T-kus DN100/100</t>
  </si>
  <si>
    <t>-135809207</t>
  </si>
  <si>
    <t>871251141</t>
  </si>
  <si>
    <t>Montáž potrubí z PE100 SDR 11 otevřený výkop svařovaných na tupo D 110 x 10,0 mm</t>
  </si>
  <si>
    <t>1073597577</t>
  </si>
  <si>
    <t>28613557</t>
  </si>
  <si>
    <t>potrubí dvouvrstvé PE100 RC SDR11 110x10,0 dl 12m</t>
  </si>
  <si>
    <t>1225038079</t>
  </si>
  <si>
    <t>288,34*1,015 'Přepočtené koeficientem množství</t>
  </si>
  <si>
    <t>871341141</t>
  </si>
  <si>
    <t>Montáž potrubí z PE100 SDR 11 otevřený výkop svařovaných na tupo D 180 x 16,4 mm</t>
  </si>
  <si>
    <t>-279769667</t>
  </si>
  <si>
    <t>"CH09" 29,5</t>
  </si>
  <si>
    <t>"CH10" 57,6</t>
  </si>
  <si>
    <t>28618001R</t>
  </si>
  <si>
    <t>potrubí HDPE dn180x10,4 - chránička</t>
  </si>
  <si>
    <t>549565712</t>
  </si>
  <si>
    <t>87,1*1,015 'Přepočtené koeficientem množství</t>
  </si>
  <si>
    <t>877251101</t>
  </si>
  <si>
    <t>Montáž elektrospojek na vodovodním potrubí z PE trub d 110</t>
  </si>
  <si>
    <t>735236014</t>
  </si>
  <si>
    <t>28611003R</t>
  </si>
  <si>
    <t>spojka elektro dn110 např. FUSION</t>
  </si>
  <si>
    <t>1730126156</t>
  </si>
  <si>
    <t>28611004R</t>
  </si>
  <si>
    <t>nákružek lemový dn110 např. FUSION</t>
  </si>
  <si>
    <t>1284306929</t>
  </si>
  <si>
    <t>28611011R</t>
  </si>
  <si>
    <t>oblouk 11st. dn110 např. FUSION</t>
  </si>
  <si>
    <t>-1553574209</t>
  </si>
  <si>
    <t>28611013R</t>
  </si>
  <si>
    <t>oblouk 30st. dn110 např. FUSION</t>
  </si>
  <si>
    <t>-1622771003</t>
  </si>
  <si>
    <t>28611015R</t>
  </si>
  <si>
    <t>PP-ocel dn110 např. FUSION</t>
  </si>
  <si>
    <t>1942370358</t>
  </si>
  <si>
    <t>28611031R</t>
  </si>
  <si>
    <t>čelní těsnění dn110 např. FUSION</t>
  </si>
  <si>
    <t>1341420906</t>
  </si>
  <si>
    <t>877251112</t>
  </si>
  <si>
    <t>Montáž elektrokolen 90° na vodovodním potrubí z PE trub d 110</t>
  </si>
  <si>
    <t>909041635</t>
  </si>
  <si>
    <t>28611002R</t>
  </si>
  <si>
    <t>koleno elektro dn100 90st. např. FUSION</t>
  </si>
  <si>
    <t>1749412712</t>
  </si>
  <si>
    <t>892271111</t>
  </si>
  <si>
    <t>Tlaková zkouška vodou potrubí DN 100 nebo 125</t>
  </si>
  <si>
    <t>496497262</t>
  </si>
  <si>
    <t>-961917393</t>
  </si>
  <si>
    <t>59224176</t>
  </si>
  <si>
    <t>prstenec šachtový vyrovnávací betonový 625x120x80mm</t>
  </si>
  <si>
    <t>-1401795610</t>
  </si>
  <si>
    <t>-550829883</t>
  </si>
  <si>
    <t>59224414</t>
  </si>
  <si>
    <t>konus betonové šachty DN 1000 kanalizační 100x62,5x58cm tl stěny 10, stupadla poplastovaná</t>
  </si>
  <si>
    <t>-1215122467</t>
  </si>
  <si>
    <t>-1561126000</t>
  </si>
  <si>
    <t>59224352</t>
  </si>
  <si>
    <t>dno betonové šachty kanalizační jednolité 100x63x25cm</t>
  </si>
  <si>
    <t>371642170</t>
  </si>
  <si>
    <t>-359899762</t>
  </si>
  <si>
    <t>28661935</t>
  </si>
  <si>
    <t>poklop šachtový DN 600 pro třídu zatížení D400</t>
  </si>
  <si>
    <t>-954011911</t>
  </si>
  <si>
    <t>899401113</t>
  </si>
  <si>
    <t>Osazení poklopů litinových hydrantových</t>
  </si>
  <si>
    <t>710283542</t>
  </si>
  <si>
    <t>42291452</t>
  </si>
  <si>
    <t>poklop litinový hydrantový DN 80</t>
  </si>
  <si>
    <t>643187672</t>
  </si>
  <si>
    <t>42291501r</t>
  </si>
  <si>
    <t>deska podkladní litina</t>
  </si>
  <si>
    <t>1065684397</t>
  </si>
  <si>
    <t>52</t>
  </si>
  <si>
    <t>899722112</t>
  </si>
  <si>
    <t>Krytí potrubí z plastů výstražnou fólií z PVC 25 cm</t>
  </si>
  <si>
    <t>-671936831</t>
  </si>
  <si>
    <t>7+12,27</t>
  </si>
  <si>
    <t>53</t>
  </si>
  <si>
    <t>89990111R</t>
  </si>
  <si>
    <t>D+M proplachovací souprava DN80 PN10/16 do hl. 1,25m</t>
  </si>
  <si>
    <t>-1875824055</t>
  </si>
  <si>
    <t>54</t>
  </si>
  <si>
    <t>89990112R</t>
  </si>
  <si>
    <t>D+M čedičová výstelka dna šachty</t>
  </si>
  <si>
    <t>-1800472408</t>
  </si>
  <si>
    <t>55</t>
  </si>
  <si>
    <t>1686520254</t>
  </si>
  <si>
    <t>56</t>
  </si>
  <si>
    <t>230200118</t>
  </si>
  <si>
    <t>Nasunutí potrubní sekce do ocelové chráničky DN 100</t>
  </si>
  <si>
    <t>822009938</t>
  </si>
  <si>
    <t>57</t>
  </si>
  <si>
    <t>56118001R</t>
  </si>
  <si>
    <t>objímka do chráničky - segment I/C/D v. 15mm</t>
  </si>
  <si>
    <t>521455360</t>
  </si>
  <si>
    <t>66+122</t>
  </si>
  <si>
    <t>58</t>
  </si>
  <si>
    <t>56118012R</t>
  </si>
  <si>
    <t>manžeta ukončovací dn110/180</t>
  </si>
  <si>
    <t>-1410709992</t>
  </si>
  <si>
    <t>IO 04 - Splašková čerpací stanice KČS01</t>
  </si>
  <si>
    <t>2065195847</t>
  </si>
  <si>
    <t>"čerpání 2 hod/den/jáma" 2*5*1</t>
  </si>
  <si>
    <t>639453364</t>
  </si>
  <si>
    <t>"čerpání 5 dny/jáma"5*1</t>
  </si>
  <si>
    <t>1170540912</t>
  </si>
  <si>
    <t>2*(47+4)+6*4</t>
  </si>
  <si>
    <t>-910905811</t>
  </si>
  <si>
    <t>131251203</t>
  </si>
  <si>
    <t>Hloubení jam zapažených v hornině třídy těžitelnosti I skupiny 3 objem do 100 m3 strojně</t>
  </si>
  <si>
    <t>2120486461</t>
  </si>
  <si>
    <t>5,3*5,3*3,7</t>
  </si>
  <si>
    <t>-309622212</t>
  </si>
  <si>
    <t>0,2*0,2*5,3</t>
  </si>
  <si>
    <t>0,8*3,54*1,5</t>
  </si>
  <si>
    <t>1,0*47,0*1,5</t>
  </si>
  <si>
    <t>991352819</t>
  </si>
  <si>
    <t>2*47,0*1,5</t>
  </si>
  <si>
    <t>1462800033</t>
  </si>
  <si>
    <t>153112111</t>
  </si>
  <si>
    <t>Nastražení ocelových štětovnic dl do 10 m ve standardních podmínkách z terénu</t>
  </si>
  <si>
    <t>-533008299</t>
  </si>
  <si>
    <t>6,5*4*5,3</t>
  </si>
  <si>
    <t>153112122</t>
  </si>
  <si>
    <t>Zaberanění ocelových štětovnic na dl do 8 m ve standardních podmínkách z terénu</t>
  </si>
  <si>
    <t>-1003237361</t>
  </si>
  <si>
    <t>15920220R</t>
  </si>
  <si>
    <t>štětovnice ocelová</t>
  </si>
  <si>
    <t>1405943254</t>
  </si>
  <si>
    <t>"nájem 75 kč/m2/měsíc"</t>
  </si>
  <si>
    <t>137,8</t>
  </si>
  <si>
    <t>153113112</t>
  </si>
  <si>
    <t>Vytažení ocelových štětovnic dl do 12 m zaberaněných do hl 8 m z terénu ve standardnich podmínkách</t>
  </si>
  <si>
    <t>726995514</t>
  </si>
  <si>
    <t>1841846555</t>
  </si>
  <si>
    <t>"na skládku" 74,96+103,933-74,006</t>
  </si>
  <si>
    <t>-1169050590</t>
  </si>
  <si>
    <t>104,887*1,7 'Přepočtené koeficientem množství</t>
  </si>
  <si>
    <t>342693335</t>
  </si>
  <si>
    <t>"výkop"74,96+103,933</t>
  </si>
  <si>
    <t>"odpočet objem šacty" -58,3</t>
  </si>
  <si>
    <t>"odpočet lože, obsyp, podklady" -(30,414+5,197+8,393+2,583)</t>
  </si>
  <si>
    <t>-720280882</t>
  </si>
  <si>
    <t>(0,25+0,3)*0,8*3,54-3,14*0,125*0,125*3,54</t>
  </si>
  <si>
    <t>(0,6+0,3)*1,0*47,02-3,14*0,3*0,3*47,02</t>
  </si>
  <si>
    <t>58337310</t>
  </si>
  <si>
    <t>štěrkopísek frakce 0/4</t>
  </si>
  <si>
    <t>1998868012</t>
  </si>
  <si>
    <t>30,414*1,8 'Přepočtené koeficientem množství</t>
  </si>
  <si>
    <t>211971110</t>
  </si>
  <si>
    <t>Zřízení opláštění žeber nebo trativodů geotextilií v rýze nebo zářezu sklonu do 1:2</t>
  </si>
  <si>
    <t>-324678044</t>
  </si>
  <si>
    <t>0,2*4*5,3</t>
  </si>
  <si>
    <t>69311067</t>
  </si>
  <si>
    <t>geotextilie netkaná separační, ochranná, filtrační, drenážní PP 250g/m2</t>
  </si>
  <si>
    <t>-1789254819</t>
  </si>
  <si>
    <t>4,24*1,15 'Přepočtené koeficientem množství</t>
  </si>
  <si>
    <t>212752101</t>
  </si>
  <si>
    <t>Trativod z drenážních trubek korugovaných PE-HD SN 4 perforace 360° včetně lože otevřený výkop DN 100 pro liniové stavby</t>
  </si>
  <si>
    <t>-1849936090</t>
  </si>
  <si>
    <t>271562211</t>
  </si>
  <si>
    <t>Podsyp pod základové konstrukce se zhutněním z drobného kameniva frakce 0 až 4 mm</t>
  </si>
  <si>
    <t>88945869</t>
  </si>
  <si>
    <t>0,15*4,15*4,15</t>
  </si>
  <si>
    <t>275322711</t>
  </si>
  <si>
    <t>Základové patky ze ŽB se zvýšenými nároky na prostředí tř. C 35/45</t>
  </si>
  <si>
    <t>574122863</t>
  </si>
  <si>
    <t>3,74*3,74*0,6</t>
  </si>
  <si>
    <t>275351121</t>
  </si>
  <si>
    <t>Zřízení bednění základových patek</t>
  </si>
  <si>
    <t>636147244</t>
  </si>
  <si>
    <t>3,75*0,6*4</t>
  </si>
  <si>
    <t>275351122</t>
  </si>
  <si>
    <t>Odstranění bednění základových patek</t>
  </si>
  <si>
    <t>2145303772</t>
  </si>
  <si>
    <t>275361821</t>
  </si>
  <si>
    <t>Výztuž základových patek betonářskou ocelí 10 505 (R)</t>
  </si>
  <si>
    <t>-887385748</t>
  </si>
  <si>
    <t>"40kg/m3"8,4*40,0*0,001*1,1</t>
  </si>
  <si>
    <t>275362021</t>
  </si>
  <si>
    <t>Výztuž základových patek svařovanými sítěmi Kari</t>
  </si>
  <si>
    <t>-1132459638</t>
  </si>
  <si>
    <t>3,75*3,75*6*0,001*7,5*1,1</t>
  </si>
  <si>
    <t>1646304824</t>
  </si>
  <si>
    <t>0,1*0,8*3,54</t>
  </si>
  <si>
    <t>0,1*1,0*47,02</t>
  </si>
  <si>
    <t>127150721</t>
  </si>
  <si>
    <t>871445251</t>
  </si>
  <si>
    <t>Kanalizační potrubí z tvrdého PVC vícevrstvé tuhost třídy SN16 DN 600</t>
  </si>
  <si>
    <t>-350904218</t>
  </si>
  <si>
    <t>1582177255</t>
  </si>
  <si>
    <t>47*2+4</t>
  </si>
  <si>
    <t>89990101R</t>
  </si>
  <si>
    <t>D+M čerpací stanice vč. technologie, napojení na elektro, uzemnění</t>
  </si>
  <si>
    <t>-1357109033</t>
  </si>
  <si>
    <t>686436004</t>
  </si>
  <si>
    <t>IO 04-2 - Oplocení čerpací stanice KČS01</t>
  </si>
  <si>
    <t xml:space="preserve">    3 - Svislé a kompletní konstrukce</t>
  </si>
  <si>
    <t>133251101</t>
  </si>
  <si>
    <t>Hloubení šachet nezapažených v hornině třídy těžitelnosti I skupiny 3 objem do 20 m3</t>
  </si>
  <si>
    <t>1694964797</t>
  </si>
  <si>
    <t>0,5*0,5*1,0*(4+10)</t>
  </si>
  <si>
    <t>-1021092043</t>
  </si>
  <si>
    <t>498714224</t>
  </si>
  <si>
    <t>3,5*10 'Přepočtené koeficientem množství</t>
  </si>
  <si>
    <t>-1050178716</t>
  </si>
  <si>
    <t>3,5*1,7 'Přepočtené koeficientem množství</t>
  </si>
  <si>
    <t>274313611</t>
  </si>
  <si>
    <t>Základové pásy z betonu tř. C 16/20</t>
  </si>
  <si>
    <t>-1329251580</t>
  </si>
  <si>
    <t>Svislé a kompletní konstrukce</t>
  </si>
  <si>
    <t>338121127</t>
  </si>
  <si>
    <t>Osazování sloupků a vzpěr ŽB plotových zabetonováním patky o obj přes 0,20 do 0,30 m3</t>
  </si>
  <si>
    <t>-1981647414</t>
  </si>
  <si>
    <t>5923104R</t>
  </si>
  <si>
    <t>sloupek betonový plotový 80/80/2400</t>
  </si>
  <si>
    <t>1412669104</t>
  </si>
  <si>
    <t>338171123</t>
  </si>
  <si>
    <t>Osazování sloupků a vzpěr plotových ocelových v do 2,60 m se zabetonováním</t>
  </si>
  <si>
    <t>579367031</t>
  </si>
  <si>
    <t>55342255</t>
  </si>
  <si>
    <t>sloupek plotový průběžný Pz a komaxitový 2500/38x1,5mm</t>
  </si>
  <si>
    <t>-998146660</t>
  </si>
  <si>
    <t>348101120</t>
  </si>
  <si>
    <t>Osazení vrat nebo vrátek k oplocení na sloupky zděné nebo betonové pl přes 2 do 4 m2</t>
  </si>
  <si>
    <t>-371886808</t>
  </si>
  <si>
    <t>56490101R</t>
  </si>
  <si>
    <t>branka do š. 1500 mm - ocelový rám a dřevěná výplň</t>
  </si>
  <si>
    <t>618647769</t>
  </si>
  <si>
    <t>348501212</t>
  </si>
  <si>
    <t>Osazení oplocení z dřevěných latí výšky do 2 m</t>
  </si>
  <si>
    <t>-1086972809</t>
  </si>
  <si>
    <t>61231010</t>
  </si>
  <si>
    <t>pole plotové z dřevěných planěk rovných tl 20mm</t>
  </si>
  <si>
    <t>-1310322676</t>
  </si>
  <si>
    <t>1,65*2*(8,7+9,3)-1,5*1,65</t>
  </si>
  <si>
    <t>56,925*1,05 'Přepočtené koeficientem množství</t>
  </si>
  <si>
    <t>596811220</t>
  </si>
  <si>
    <t>Kladení betonové dlažby komunikací pro pěší do lože z kameniva velikosti přes 0,09 do 0,25 m2 pl do 50 m2</t>
  </si>
  <si>
    <t>418223014</t>
  </si>
  <si>
    <t>0,3*2*(8,7+9,3)</t>
  </si>
  <si>
    <t>5924532R</t>
  </si>
  <si>
    <t>dlažba plošná betonová 300/300/40mm přírodní</t>
  </si>
  <si>
    <t>807185219</t>
  </si>
  <si>
    <t>10,8*1,03 'Přepočtené koeficientem množství</t>
  </si>
  <si>
    <t>998232110</t>
  </si>
  <si>
    <t>Přesun hmot pro oplocení zděné z cihel nebo tvárnic v do 3 m</t>
  </si>
  <si>
    <t>1206736103</t>
  </si>
  <si>
    <t>IO 05 - Dešťová kanalizace</t>
  </si>
  <si>
    <t>237435566</t>
  </si>
  <si>
    <t>"šachty" (1,7-0,45)*2,5*2,5+(1,1-0,45)*2,5*2,5</t>
  </si>
  <si>
    <t xml:space="preserve">"UV" </t>
  </si>
  <si>
    <t>(1,35-0,2)*1,5*1,5</t>
  </si>
  <si>
    <t>(1,6-0,2)*1,5*1,5</t>
  </si>
  <si>
    <t>(2,1-0,2)*1,5*1,5*3</t>
  </si>
  <si>
    <t>132254104</t>
  </si>
  <si>
    <t>Hloubení rýh zapažených š do 800 mm v hornině třídy těžitelnosti I skupiny 3 objem přes 100 m3 strojně</t>
  </si>
  <si>
    <t>-324224691</t>
  </si>
  <si>
    <t>"drenáž" 0,2*0,2*156,78</t>
  </si>
  <si>
    <t>"terén" (1,15-0,2)*1,0*13,79</t>
  </si>
  <si>
    <t>"asfalt" (1,1-0,45)*1,0*9,8</t>
  </si>
  <si>
    <t>"chodník" (1,6-0,2)*1,0*4,94</t>
  </si>
  <si>
    <t xml:space="preserve"> (1,85-0,2)*1,0*43,02</t>
  </si>
  <si>
    <t xml:space="preserve"> (2,1-0,2)*1,0*47,23</t>
  </si>
  <si>
    <t>-564285961</t>
  </si>
  <si>
    <t>1,6*2*4,94</t>
  </si>
  <si>
    <t>1,85*2*43,02</t>
  </si>
  <si>
    <t>2,1*2*47,23</t>
  </si>
  <si>
    <t>1,7*2,5*4</t>
  </si>
  <si>
    <t>1,35*1,5*4</t>
  </si>
  <si>
    <t>1,6*1,5*4</t>
  </si>
  <si>
    <t>2,1*1,5*4*3</t>
  </si>
  <si>
    <t>1633426</t>
  </si>
  <si>
    <t>1774884506</t>
  </si>
  <si>
    <t>"na skládku" 30,438+193,378-120,044</t>
  </si>
  <si>
    <t>450787319</t>
  </si>
  <si>
    <t>103,772*1,7 'Přepočtené koeficientem množství</t>
  </si>
  <si>
    <t>1939479353</t>
  </si>
  <si>
    <t>"výkop"30,438+193,378</t>
  </si>
  <si>
    <t>"odpočet objem šachet" -(3,14*0,5*0,5*(1,7+1,1))</t>
  </si>
  <si>
    <t>"odpočet lože, obsyp, podklady" -(3,563+2,375+15,678+79,958)</t>
  </si>
  <si>
    <t>1428069654</t>
  </si>
  <si>
    <t>"trativod" 157*0,2*0,2</t>
  </si>
  <si>
    <t xml:space="preserve">"potrubí" </t>
  </si>
  <si>
    <t>(0,2+0,3)*1,0*134,77-3,14*0,1*0,1*134,77</t>
  </si>
  <si>
    <t>(0,25+0,3)*1,0*21,01-3,14*0,125*0,125*21,01</t>
  </si>
  <si>
    <t>100783114</t>
  </si>
  <si>
    <t>64,17*1,8 'Přepočtené koeficientem množství</t>
  </si>
  <si>
    <t>816078669</t>
  </si>
  <si>
    <t>0,2*4*157</t>
  </si>
  <si>
    <t>-802185480</t>
  </si>
  <si>
    <t>125,6*1,15 'Přepočtené koeficientem množství</t>
  </si>
  <si>
    <t>518409006</t>
  </si>
  <si>
    <t>-445845994</t>
  </si>
  <si>
    <t>"šachty" 0,15*2,5*2,5*2</t>
  </si>
  <si>
    <t>"vpustě" 0,15*1,5*1,5*5</t>
  </si>
  <si>
    <t>1066760859</t>
  </si>
  <si>
    <t>0,1*(1,4+0,5)*3,0</t>
  </si>
  <si>
    <t>-1659529441</t>
  </si>
  <si>
    <t>"pod šachty a vpustě" 0,1*(2,5*2,5*2+1,5*1,5*5)</t>
  </si>
  <si>
    <t>275313511</t>
  </si>
  <si>
    <t>Základové patky z betonu tř. C 12/15</t>
  </si>
  <si>
    <t>-380365389</t>
  </si>
  <si>
    <t>0,7*0,5*0,5</t>
  </si>
  <si>
    <t>-1737580552</t>
  </si>
  <si>
    <t>0,7*0,5*4</t>
  </si>
  <si>
    <t>-2076435404</t>
  </si>
  <si>
    <t>-162923394</t>
  </si>
  <si>
    <t>0,1*1,0*(13,79+9,8+42,94+43,02+47,23)</t>
  </si>
  <si>
    <t>463211142</t>
  </si>
  <si>
    <t>Rovnanina objemu do 3 m3 z lomového kamene tříděného hm přes 80 do 200 kg s urovnáním líce</t>
  </si>
  <si>
    <t>-1445991782</t>
  </si>
  <si>
    <t>0,5*3,0*1,6+0,4*3,0*1,5</t>
  </si>
  <si>
    <t>463211143</t>
  </si>
  <si>
    <t>Rovnanina objemu do 3 m3 z lomového kamene tříděného hm přes 200 kg s urovnáním líce</t>
  </si>
  <si>
    <t>-181138624</t>
  </si>
  <si>
    <t>0,6*1,0*3,0</t>
  </si>
  <si>
    <t>2123978163</t>
  </si>
  <si>
    <t>-534153095</t>
  </si>
  <si>
    <t>891365111</t>
  </si>
  <si>
    <t>Montáž koncových klapek hrdlových DN 250</t>
  </si>
  <si>
    <t>583697836</t>
  </si>
  <si>
    <t>4228402R</t>
  </si>
  <si>
    <t>klapka koncová žabí typ PTK-P DN250</t>
  </si>
  <si>
    <t>-926993443</t>
  </si>
  <si>
    <t>1794391143</t>
  </si>
  <si>
    <t>-69795650</t>
  </si>
  <si>
    <t>-508919785</t>
  </si>
  <si>
    <t>279567432</t>
  </si>
  <si>
    <t>59224187</t>
  </si>
  <si>
    <t>prstenec šachtový vyrovnávací betonový 625x120x100mm</t>
  </si>
  <si>
    <t>-1116940087</t>
  </si>
  <si>
    <t>1573954136</t>
  </si>
  <si>
    <t>925162291</t>
  </si>
  <si>
    <t>59224315</t>
  </si>
  <si>
    <t>deska betonová zákrytová pro kruhové šachty 100/62,5x16,5cm</t>
  </si>
  <si>
    <t>-1713217524</t>
  </si>
  <si>
    <t>1043587442</t>
  </si>
  <si>
    <t>-639061194</t>
  </si>
  <si>
    <t>59224355</t>
  </si>
  <si>
    <t>dno betonové šachty kanalizační jednolité 100x88x50cm</t>
  </si>
  <si>
    <t>-1800380275</t>
  </si>
  <si>
    <t>895941301</t>
  </si>
  <si>
    <t>Osazení vpusti uliční DN 450 z betonových dílců dno s výtokem</t>
  </si>
  <si>
    <t>180138711</t>
  </si>
  <si>
    <t>59224498</t>
  </si>
  <si>
    <t>vpusť uliční DN 450 kaliště s odtokem 200mm  450/250x50mm</t>
  </si>
  <si>
    <t>1209369265</t>
  </si>
  <si>
    <t>895941312</t>
  </si>
  <si>
    <t>Osazení vpusti uliční DN 450 z betonových dílců skruž horní 195 mm</t>
  </si>
  <si>
    <t>229315016</t>
  </si>
  <si>
    <t>59223856</t>
  </si>
  <si>
    <t>skruž pro uliční vpusť horní betonová 450x195x50mm</t>
  </si>
  <si>
    <t>-1275984488</t>
  </si>
  <si>
    <t>895941313</t>
  </si>
  <si>
    <t>Osazení vpusti uliční DN 450 z betonových dílců skruž horní 295 mm</t>
  </si>
  <si>
    <t>746276164</t>
  </si>
  <si>
    <t>59224485</t>
  </si>
  <si>
    <t>vpusť uliční DN 450 skruž horní betonová 450/295x50mm</t>
  </si>
  <si>
    <t>-1198694850</t>
  </si>
  <si>
    <t>895941321</t>
  </si>
  <si>
    <t>Osazení vpusti uliční DN 450 z betonových dílců skruž středová 195 mm</t>
  </si>
  <si>
    <t>-2140540615</t>
  </si>
  <si>
    <t>59223860</t>
  </si>
  <si>
    <t>skruž pro uliční vpusť středová betonová 450x195x50mm</t>
  </si>
  <si>
    <t>-1079918211</t>
  </si>
  <si>
    <t>895941322</t>
  </si>
  <si>
    <t>Osazení vpusti uliční DN 450 z betonových dílců skruž středová 295 mm</t>
  </si>
  <si>
    <t>986078738</t>
  </si>
  <si>
    <t>59224487</t>
  </si>
  <si>
    <t>vpusť uliční DN 450 skruž střední betonová 450/295x50mm</t>
  </si>
  <si>
    <t>21118071</t>
  </si>
  <si>
    <t>59223864</t>
  </si>
  <si>
    <t>prstenec pro uliční vpusť vyrovnávací betonový 390x60x130mm</t>
  </si>
  <si>
    <t>1373069786</t>
  </si>
  <si>
    <t>895941323</t>
  </si>
  <si>
    <t>Osazení vpusti uliční DN 450 z betonových dílců skruž středová 570 mm</t>
  </si>
  <si>
    <t>-1644639694</t>
  </si>
  <si>
    <t>59224488</t>
  </si>
  <si>
    <t>vpusť uliční DN 450 skruž střední betonová 450/570x50mm</t>
  </si>
  <si>
    <t>898892632</t>
  </si>
  <si>
    <t>899103112</t>
  </si>
  <si>
    <t>Osazení poklopů litinových nebo ocelových včetně rámů pro třídu zatížení B125, C250</t>
  </si>
  <si>
    <t>-1610726496</t>
  </si>
  <si>
    <t>28661770</t>
  </si>
  <si>
    <t>poklop šachtový litinový+rám betonový  DN 400 pro třídu zatížení B125</t>
  </si>
  <si>
    <t>-1357428079</t>
  </si>
  <si>
    <t>-1188369571</t>
  </si>
  <si>
    <t>-154185612</t>
  </si>
  <si>
    <t>-690402921</t>
  </si>
  <si>
    <t>-1928081910</t>
  </si>
  <si>
    <t>IO 06 - Chodník a sjezd ke KČS01</t>
  </si>
  <si>
    <t xml:space="preserve">    9 - Ostatní konstrukce a práce, bourání</t>
  </si>
  <si>
    <t>121151113</t>
  </si>
  <si>
    <t>Sejmutí ornice plochy do 500 m2 tl vrstvy do 200 mm strojně</t>
  </si>
  <si>
    <t>2082590615</t>
  </si>
  <si>
    <t>1,5*163</t>
  </si>
  <si>
    <t>-1841009363</t>
  </si>
  <si>
    <t>(244,5-146,7)*0,2</t>
  </si>
  <si>
    <t>171151103</t>
  </si>
  <si>
    <t>Uložení sypaniny z hornin soudržných do násypů zhutněných strojně</t>
  </si>
  <si>
    <t>-1061050198</t>
  </si>
  <si>
    <t>10,0*0,85*0,6*0,5</t>
  </si>
  <si>
    <t>10,0*3,3*0,6</t>
  </si>
  <si>
    <t>20,0*3,0*0,5</t>
  </si>
  <si>
    <t>20,0*2,8*0,5</t>
  </si>
  <si>
    <t>20,0*3,1*0,5</t>
  </si>
  <si>
    <t>20,0*3,0*0,2</t>
  </si>
  <si>
    <t>20,0*2,0*0,4</t>
  </si>
  <si>
    <t>20,0*1,0*0,5</t>
  </si>
  <si>
    <t>7,4*4,5*0,5</t>
  </si>
  <si>
    <t>58344171</t>
  </si>
  <si>
    <t>štěrkodrť frakce 0/32</t>
  </si>
  <si>
    <t>-988388831</t>
  </si>
  <si>
    <t>196*1,7 'Přepočtené koeficientem množství</t>
  </si>
  <si>
    <t>1914421267</t>
  </si>
  <si>
    <t>19,56*1,7 'Přepočtené koeficientem množství</t>
  </si>
  <si>
    <t>181351103</t>
  </si>
  <si>
    <t>Rozprostření ornice tl vrstvy do 200 mm pl přes 100 do 500 m2 v rovině nebo ve svahu do 1:5 strojně</t>
  </si>
  <si>
    <t>1733119330</t>
  </si>
  <si>
    <t>0,9*163</t>
  </si>
  <si>
    <t>181411131</t>
  </si>
  <si>
    <t>Založení parkového trávníku výsevem plochy do 1000 m2 v rovině a ve svahu do 1:5</t>
  </si>
  <si>
    <t>-2016913678</t>
  </si>
  <si>
    <t>005724200</t>
  </si>
  <si>
    <t>osivo směs travní parková okrasná</t>
  </si>
  <si>
    <t>kg</t>
  </si>
  <si>
    <t>-603674758</t>
  </si>
  <si>
    <t>146,7*0,03</t>
  </si>
  <si>
    <t>181951112</t>
  </si>
  <si>
    <t>Úprava pláně v hornině třídy těžitelnosti I, skupiny 1 až 3 se zhutněním strojně</t>
  </si>
  <si>
    <t>1184383490</t>
  </si>
  <si>
    <t>564750111</t>
  </si>
  <si>
    <t>Podklad z kameniva hrubého drceného vel. 16-32 mm plochy přes 100 m2 tl 150 mm</t>
  </si>
  <si>
    <t>-610485569</t>
  </si>
  <si>
    <t>1,5*(162,3-10,0)</t>
  </si>
  <si>
    <t>1,5*10,0</t>
  </si>
  <si>
    <t>4,0*16,7</t>
  </si>
  <si>
    <t>7,4*4,5*2</t>
  </si>
  <si>
    <t>564761101</t>
  </si>
  <si>
    <t>Podklad z kameniva hrubého drceného vel. 32-63 mm plochy do 100 m2 tl 200 mm</t>
  </si>
  <si>
    <t>-1344266959</t>
  </si>
  <si>
    <t>16,7*4,0</t>
  </si>
  <si>
    <t>7,4*4,5</t>
  </si>
  <si>
    <t>591111111</t>
  </si>
  <si>
    <t>Kladení dlažby z kostek velkých z kamene do lože z kameniva těženého tl 50 mm</t>
  </si>
  <si>
    <t>-1924175707</t>
  </si>
  <si>
    <t>7,4*9,0</t>
  </si>
  <si>
    <t>58381015</t>
  </si>
  <si>
    <t>kostka řezanoštípaná dlažební žula 10x10x10cm</t>
  </si>
  <si>
    <t>-1641262027</t>
  </si>
  <si>
    <t>148,4*1,1 'Přepočtené koeficientem množství</t>
  </si>
  <si>
    <t>596211112</t>
  </si>
  <si>
    <t>Kladení zámkové dlažby komunikací pro pěší ručně tl 60 mm skupiny A pl přes 100 do 300 m2</t>
  </si>
  <si>
    <t>-1061059935</t>
  </si>
  <si>
    <t>59245015</t>
  </si>
  <si>
    <t>dlažba zámková tvaru I 200x165x60mm přírodní</t>
  </si>
  <si>
    <t>-1476474084</t>
  </si>
  <si>
    <t>228,45*1,1 'Přepočtené koeficientem množství</t>
  </si>
  <si>
    <t>Ostatní konstrukce a práce, bourání</t>
  </si>
  <si>
    <t>914111111</t>
  </si>
  <si>
    <t>Montáž svislé dopravní značky do velikosti 1 m2 objímkami na sloupek nebo konzolu</t>
  </si>
  <si>
    <t>-570534213</t>
  </si>
  <si>
    <t>40445619</t>
  </si>
  <si>
    <t>zákazové, příkazové dopravní značky B1-B34, C1-15 500mm</t>
  </si>
  <si>
    <t>1794687689</t>
  </si>
  <si>
    <t>40445650</t>
  </si>
  <si>
    <t>dodatkové tabulky E7, E12, E13 500x300mm</t>
  </si>
  <si>
    <t>-1353768836</t>
  </si>
  <si>
    <t>40445608</t>
  </si>
  <si>
    <t>značky upravující přednost P1, P4 700mm</t>
  </si>
  <si>
    <t>98792556</t>
  </si>
  <si>
    <t>914511111</t>
  </si>
  <si>
    <t>Montáž sloupku dopravních značek délky do 3,5 m s betonovým základem</t>
  </si>
  <si>
    <t>-1484788129</t>
  </si>
  <si>
    <t>40445230</t>
  </si>
  <si>
    <t>sloupek pro dopravní značku Zn D 70mm v 3,5m</t>
  </si>
  <si>
    <t>-606463606</t>
  </si>
  <si>
    <t>40445241</t>
  </si>
  <si>
    <t>patka pro sloupek Al D 70mm</t>
  </si>
  <si>
    <t>1611565624</t>
  </si>
  <si>
    <t>40445254</t>
  </si>
  <si>
    <t>víčko plastové na sloupek D 70mm</t>
  </si>
  <si>
    <t>189672330</t>
  </si>
  <si>
    <t>40445257</t>
  </si>
  <si>
    <t>svorka upínací na sloupek D 70mm</t>
  </si>
  <si>
    <t>1076735769</t>
  </si>
  <si>
    <t>916131213</t>
  </si>
  <si>
    <t>Osazení silničního obrubníku betonového stojatého s boční opěrou do lože z betonu prostého</t>
  </si>
  <si>
    <t>109716115</t>
  </si>
  <si>
    <t>140+2,0+7,4*2+4,0</t>
  </si>
  <si>
    <t>59217031</t>
  </si>
  <si>
    <t>obrubník betonový silniční 1000x150x250mm</t>
  </si>
  <si>
    <t>106839325</t>
  </si>
  <si>
    <t>160,8*1,02 'Přepočtené koeficientem množství</t>
  </si>
  <si>
    <t>5921711R</t>
  </si>
  <si>
    <t>obrubník betonový 1000/435/350</t>
  </si>
  <si>
    <t>151146655</t>
  </si>
  <si>
    <t>916231213</t>
  </si>
  <si>
    <t>Osazení chodníkového obrubníku betonového stojatého s boční opěrou do lože z betonu prostého</t>
  </si>
  <si>
    <t>753824489</t>
  </si>
  <si>
    <t>162,3*2+4,4+7,4</t>
  </si>
  <si>
    <t>5921701R</t>
  </si>
  <si>
    <t>obrubník betonový chodníkový 1000x50x250mm</t>
  </si>
  <si>
    <t>-680953662</t>
  </si>
  <si>
    <t>336,4*1,02 'Přepočtené koeficientem množství</t>
  </si>
  <si>
    <t>998223011</t>
  </si>
  <si>
    <t>Přesun hmot pro pozemní komunikace s krytem dlážděným</t>
  </si>
  <si>
    <t>522431239</t>
  </si>
  <si>
    <t>IO 08_2N - Obnova povrchů - kanalizace - neuznatelné</t>
  </si>
  <si>
    <t xml:space="preserve">    997 - Přesun sutě</t>
  </si>
  <si>
    <t>113107222</t>
  </si>
  <si>
    <t>Odstranění podkladu z kameniva drceného tl přes 100 do 200 mm strojně pl přes 200 m2</t>
  </si>
  <si>
    <t>-199749455</t>
  </si>
  <si>
    <t xml:space="preserve">"I.etapa" </t>
  </si>
  <si>
    <t>"nezpůsobilé náklady"</t>
  </si>
  <si>
    <t>"komunikace tř. III." 115,2*2*0,5</t>
  </si>
  <si>
    <t>"komunikace místní" 2549,85*2*0,5</t>
  </si>
  <si>
    <t>"způsobilé náklady"-2462,036</t>
  </si>
  <si>
    <t>113107242</t>
  </si>
  <si>
    <t>Odstranění podkladu živičného tl přes 50 do 100 mm strojně pl přes 200 m2</t>
  </si>
  <si>
    <t>-2028396437</t>
  </si>
  <si>
    <t>"komunikace tř. III." 115,2*0,5</t>
  </si>
  <si>
    <t>"komunikace místní" 2549,85*0,5</t>
  </si>
  <si>
    <t>"způsobilé náklady"-1231,018</t>
  </si>
  <si>
    <t>113154353</t>
  </si>
  <si>
    <t>Frézování živičného krytu tl 50 mm pruh š přes 0,5 do 1 m pl přes 1000 do 10000 m2 s překážkami v trase</t>
  </si>
  <si>
    <t>-1787024906</t>
  </si>
  <si>
    <t>564760111</t>
  </si>
  <si>
    <t>Podklad z kameniva hrubého drceného vel. 16-32 mm plochy přes 100 m2 tl 200 mm</t>
  </si>
  <si>
    <t>685283025</t>
  </si>
  <si>
    <t>"nezpůsobilé náklady"1332,525</t>
  </si>
  <si>
    <t>564761111</t>
  </si>
  <si>
    <t>Podklad z kameniva hrubého drceného vel. 32-63 mm plochy přes 100 m2 tl 200 mm</t>
  </si>
  <si>
    <t>-1530388019</t>
  </si>
  <si>
    <t>573111111</t>
  </si>
  <si>
    <t>Postřik živičný infiltrační s posypem z asfaltu množství 0,60 kg/m2</t>
  </si>
  <si>
    <t>-929674256</t>
  </si>
  <si>
    <t>573211107</t>
  </si>
  <si>
    <t>Postřik živičný spojovací z asfaltu v množství 0,30 kg/m2</t>
  </si>
  <si>
    <t>1793464388</t>
  </si>
  <si>
    <t>576136311</t>
  </si>
  <si>
    <t>Asfaltový koberec otevřený AKO 16 (AKOH) tl 40 mm š do 3 m z nemodifikovaného asfaltu</t>
  </si>
  <si>
    <t>-971764037</t>
  </si>
  <si>
    <t>"nezpůsobilé náklady"115,2*2*0,5</t>
  </si>
  <si>
    <t>"způsobilé náklady"-90,0</t>
  </si>
  <si>
    <t>576156311</t>
  </si>
  <si>
    <t>Asfaltový koberec otevřený AKO 16 (AKOH) tl 60 mm š do 3 m z nemodifikovaného asfaltu</t>
  </si>
  <si>
    <t>-1140352647</t>
  </si>
  <si>
    <t>"způsobilé náklady"-2372,036*0,5</t>
  </si>
  <si>
    <t>577134111</t>
  </si>
  <si>
    <t>Asfaltový beton vrstva obrusná ACO 11 (ABS) tř. I tl 40 mm š do 3 m z nemodifikovaného asfaltu</t>
  </si>
  <si>
    <t>-841223805</t>
  </si>
  <si>
    <t>997</t>
  </si>
  <si>
    <t>Přesun sutě</t>
  </si>
  <si>
    <t>997221873</t>
  </si>
  <si>
    <t>Poplatek za uložení stavebního odpadu na recyklační skládce (skládkovné) zeminy a kamení zatříděného do Katalogu odpadů pod kódem 17 05 04</t>
  </si>
  <si>
    <t>-1863656781</t>
  </si>
  <si>
    <t>"kámen"58,874</t>
  </si>
  <si>
    <t>Mezisoučet</t>
  </si>
  <si>
    <t>997221875</t>
  </si>
  <si>
    <t>Poplatek za uložení stavebního odpadu na recyklační skládce (skládkovné) asfaltového bez obsahu dehtu zatříděného do Katalogu odpadů pod kódem 17 03 02</t>
  </si>
  <si>
    <t>-1341612325</t>
  </si>
  <si>
    <t>"asfalt"22,332+11,673</t>
  </si>
  <si>
    <t>997231111</t>
  </si>
  <si>
    <t>Vodorovná doprava suti a vybouraných hmot do 1 km</t>
  </si>
  <si>
    <t>-1504238778</t>
  </si>
  <si>
    <t>997231119</t>
  </si>
  <si>
    <t>Příplatek ZKD 1 km vodorovné dopravy suti a vybouraných hmot</t>
  </si>
  <si>
    <t>896589128</t>
  </si>
  <si>
    <t>9*92,879</t>
  </si>
  <si>
    <t>IO 08_2U - Obnova povrchů - kanalizace - uznatelné</t>
  </si>
  <si>
    <t>113106123</t>
  </si>
  <si>
    <t>Rozebrání dlažeb ze zámkových dlaždic komunikací pro pěší ručně</t>
  </si>
  <si>
    <t>-786608372</t>
  </si>
  <si>
    <t>"I.etapa" 260,0*0,5</t>
  </si>
  <si>
    <t>113107151</t>
  </si>
  <si>
    <t>Odstranění podkladu z kameniva těženého tl do 100 mm strojně pl přes 50 do 200 m2</t>
  </si>
  <si>
    <t>-242734843</t>
  </si>
  <si>
    <t xml:space="preserve">"dlážděná plocha" </t>
  </si>
  <si>
    <t>-1573498255</t>
  </si>
  <si>
    <t>"způsobilé náklady"</t>
  </si>
  <si>
    <t>2462,036*2*0,5</t>
  </si>
  <si>
    <t>-766233966</t>
  </si>
  <si>
    <t>2462,036*0,5</t>
  </si>
  <si>
    <t>-419941078</t>
  </si>
  <si>
    <t>1578965299</t>
  </si>
  <si>
    <t>"I.etapa" 690,34*0,5</t>
  </si>
  <si>
    <t>516747035</t>
  </si>
  <si>
    <t>"odvoz mezideponie a zpět" 690,34*0,2*0,5</t>
  </si>
  <si>
    <t>167151101</t>
  </si>
  <si>
    <t>Nakládání výkopku z hornin třídy těžitelnosti I skupiny 1 až 3 do 100 m3</t>
  </si>
  <si>
    <t>-411752228</t>
  </si>
  <si>
    <t>690,34*0,2*0,5</t>
  </si>
  <si>
    <t>181351113</t>
  </si>
  <si>
    <t>Rozprostření ornice tl vrstvy do 200 mm pl přes 500 m2 v rovině nebo ve svahu do 1:5 strojně</t>
  </si>
  <si>
    <t>-859636713</t>
  </si>
  <si>
    <t>78523830</t>
  </si>
  <si>
    <t>853560234</t>
  </si>
  <si>
    <t>690,34*0,03*0,5</t>
  </si>
  <si>
    <t>1326966958</t>
  </si>
  <si>
    <t>690,34*0,5</t>
  </si>
  <si>
    <t>463212111</t>
  </si>
  <si>
    <t>Rovnanina z lomového kamene upraveného s vyklínováním spár úlomky kamene</t>
  </si>
  <si>
    <t>-104465235</t>
  </si>
  <si>
    <t>"I.etapa" 57,37*0,2*0,5</t>
  </si>
  <si>
    <t>248950247</t>
  </si>
  <si>
    <t>1342484040</t>
  </si>
  <si>
    <t>564831011</t>
  </si>
  <si>
    <t>Podklad ze štěrkodrtě ŠD plochy do 100 m2 tl 100 mm</t>
  </si>
  <si>
    <t>-968128460</t>
  </si>
  <si>
    <t>784659213</t>
  </si>
  <si>
    <t>-942066612</t>
  </si>
  <si>
    <t>434112825</t>
  </si>
  <si>
    <t>"komunikace tř. III." 90*2*0,5</t>
  </si>
  <si>
    <t>-2110978456</t>
  </si>
  <si>
    <t>"komunikace místní" 2372,036*0,5</t>
  </si>
  <si>
    <t>-822126633</t>
  </si>
  <si>
    <t>-1967684498</t>
  </si>
  <si>
    <t>-1405840617</t>
  </si>
  <si>
    <t>-1739984717</t>
  </si>
  <si>
    <t>"kámen"23,4+713,99</t>
  </si>
  <si>
    <t>825277042</t>
  </si>
  <si>
    <t>"asfalt"270,824+141,567</t>
  </si>
  <si>
    <t>-755740676</t>
  </si>
  <si>
    <t>-1596577460</t>
  </si>
  <si>
    <t>9*1149,781</t>
  </si>
  <si>
    <t>IO 09 - Přípojka NN</t>
  </si>
  <si>
    <t>M - Práce a dodávky M</t>
  </si>
  <si>
    <t xml:space="preserve">    21-M - Elektromontáže</t>
  </si>
  <si>
    <t xml:space="preserve">    46-M - Zemní práce při extr.mont.pracích</t>
  </si>
  <si>
    <t>Práce a dodávky M</t>
  </si>
  <si>
    <t>21-M</t>
  </si>
  <si>
    <t>Elektromontáže</t>
  </si>
  <si>
    <t>210100007</t>
  </si>
  <si>
    <t>ukonč.vod.v rozv.vč.zap.a konc.do 70 mm2</t>
  </si>
  <si>
    <t>601123722</t>
  </si>
  <si>
    <t>210800413</t>
  </si>
  <si>
    <t>Montáž vodiče Cu izolovaný plný a laněný s PVC pláštěm do 1 kV žíla 25 až 35 mm2 zatažený (např. CY, CHAH-V)</t>
  </si>
  <si>
    <t>2047111026</t>
  </si>
  <si>
    <t>3411161R</t>
  </si>
  <si>
    <t xml:space="preserve">kabel silový s Cu jádrem </t>
  </si>
  <si>
    <t>128</t>
  </si>
  <si>
    <t>485172258</t>
  </si>
  <si>
    <t>32*1,15 'Přepočtené koeficientem množství</t>
  </si>
  <si>
    <t>Pol200</t>
  </si>
  <si>
    <t>Podružný materiál</t>
  </si>
  <si>
    <t>-532351448</t>
  </si>
  <si>
    <t>Pol201</t>
  </si>
  <si>
    <t>Podíl přidružených výkonů (PPV)</t>
  </si>
  <si>
    <t>-555708581</t>
  </si>
  <si>
    <t>Pol202</t>
  </si>
  <si>
    <t>Vedlejší rozpočtové náklady (VRN)</t>
  </si>
  <si>
    <t>1880878685</t>
  </si>
  <si>
    <t>Pol206</t>
  </si>
  <si>
    <t>Přesuny dodávek</t>
  </si>
  <si>
    <t>1349317079</t>
  </si>
  <si>
    <t>Pol207</t>
  </si>
  <si>
    <t>Revize elektrických zařízení, vč. revizní zprávy</t>
  </si>
  <si>
    <t>-789188434</t>
  </si>
  <si>
    <t>Pol208</t>
  </si>
  <si>
    <t>Inženýrská činnost</t>
  </si>
  <si>
    <t>1016850281</t>
  </si>
  <si>
    <t>Pol209</t>
  </si>
  <si>
    <t>Dokumentace skut. stavu.</t>
  </si>
  <si>
    <t>1271268777</t>
  </si>
  <si>
    <t>Pol3.4</t>
  </si>
  <si>
    <t>Vyměřování tras.</t>
  </si>
  <si>
    <t>hod.</t>
  </si>
  <si>
    <t>20616872</t>
  </si>
  <si>
    <t>Pol8</t>
  </si>
  <si>
    <t>Popisné a kabelové štítky</t>
  </si>
  <si>
    <t>kpl.</t>
  </si>
  <si>
    <t>1552364180</t>
  </si>
  <si>
    <t>46-M</t>
  </si>
  <si>
    <t>Zemní práce při extr.mont.pracích</t>
  </si>
  <si>
    <t>460171272</t>
  </si>
  <si>
    <t>Hloubení kabelových nezapažených rýh strojně š 50 cm hl 80 cm v hornině tř I skupiny 3</t>
  </si>
  <si>
    <t>1734144662</t>
  </si>
  <si>
    <t>460341113</t>
  </si>
  <si>
    <t>Vodorovné přemístění horniny jakékoliv třídy dopravními prostředky při elektromontážích přes 500 do 1000 m</t>
  </si>
  <si>
    <t>-800986073</t>
  </si>
  <si>
    <t>12,8-9,6</t>
  </si>
  <si>
    <t>460341121</t>
  </si>
  <si>
    <t>Příplatek k vodorovnému přemístění horniny dopravními prostředky při elektromontážích za každých dalších i započatých 1000 m</t>
  </si>
  <si>
    <t>-455501821</t>
  </si>
  <si>
    <t>3,2*19 'Přepočtené koeficientem množství</t>
  </si>
  <si>
    <t>460451282</t>
  </si>
  <si>
    <t>Zásyp kabelových rýh strojně se zhutněním š 50 cm hl 80 cm z horniny tř I skupiny 3</t>
  </si>
  <si>
    <t>-652374858</t>
  </si>
  <si>
    <t>460500002</t>
  </si>
  <si>
    <t>Přepážky s utěsněním pro oddělení kabelů ve výkopu z desek betonových</t>
  </si>
  <si>
    <t>1957178950</t>
  </si>
  <si>
    <t>1451273635</t>
  </si>
  <si>
    <t>3,2*1,7 'Přepočtené koeficientem množství</t>
  </si>
  <si>
    <t>460661112</t>
  </si>
  <si>
    <t>Kabelové lože z písku pro kabely nn bez zakrytí š lože přes 35 do 50 cm</t>
  </si>
  <si>
    <t>-570429186</t>
  </si>
  <si>
    <t>460671113</t>
  </si>
  <si>
    <t>Výstražná fólie pro krytí kabelů šířky 34 cm</t>
  </si>
  <si>
    <t>-718888446</t>
  </si>
  <si>
    <t>460791212</t>
  </si>
  <si>
    <t>Montáž trubek ochranných plastových uložených volně do rýhy ohebných přes 32 do 50 mm</t>
  </si>
  <si>
    <t>-1859318704</t>
  </si>
  <si>
    <t>34571352</t>
  </si>
  <si>
    <t>trubka elektroinstalační ohebná dvouplášťová korugovaná (chránička) D 52/63mm, HDPE+LDPE</t>
  </si>
  <si>
    <t>-944919803</t>
  </si>
  <si>
    <t>VRN_2 - VRN - kanalizace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</si>
  <si>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</si>
  <si>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</si>
  <si>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</si>
  <si>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</si>
  <si>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</si>
  <si>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</si>
  <si>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</si>
  <si>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</si>
  <si>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</si>
  <si>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</si>
  <si>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1024</t>
  </si>
  <si>
    <t>-764579294</t>
  </si>
  <si>
    <t>012303000</t>
  </si>
  <si>
    <t>Geodetické práce po výstavbě</t>
  </si>
  <si>
    <t>-305015203</t>
  </si>
  <si>
    <t>VRN3</t>
  </si>
  <si>
    <t>Zařízení staveniště</t>
  </si>
  <si>
    <t>03560003R</t>
  </si>
  <si>
    <t xml:space="preserve">Zařízení staveniště </t>
  </si>
  <si>
    <t>553186149</t>
  </si>
  <si>
    <t>VRN4</t>
  </si>
  <si>
    <t>045002000</t>
  </si>
  <si>
    <t>Kompletační a koordinační činnost</t>
  </si>
  <si>
    <t>1519965929</t>
  </si>
  <si>
    <t>046000201R</t>
  </si>
  <si>
    <t>DIO</t>
  </si>
  <si>
    <t>512</t>
  </si>
  <si>
    <t>1275524166</t>
  </si>
  <si>
    <t>04600201R</t>
  </si>
  <si>
    <t>Koordinátor BOZP při provádění stavby</t>
  </si>
  <si>
    <t>1832321302</t>
  </si>
  <si>
    <t>04600302R</t>
  </si>
  <si>
    <t>Dokumentace skutečného provedení</t>
  </si>
  <si>
    <t>-1500614197</t>
  </si>
  <si>
    <t>04600303R</t>
  </si>
  <si>
    <t>Archeologický průzkum</t>
  </si>
  <si>
    <t>-293672478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</si>
</sst>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2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3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8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abSelected="1" topLeftCell="A81" workbookViewId="0"/>
  </sheetViews>
  <sheetFormatPr defaultRowHeight="14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0.1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06" t="s">
        <v>14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R5" s="20"/>
      <c r="BE5" s="203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08" t="s">
        <v>17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R6" s="20"/>
      <c r="BE6" s="204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04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04"/>
      <c r="BS8" s="17" t="s">
        <v>6</v>
      </c>
    </row>
    <row r="9" spans="1:74" ht="14.45" customHeight="1">
      <c r="B9" s="20"/>
      <c r="AR9" s="20"/>
      <c r="BE9" s="204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04"/>
      <c r="BS10" s="17" t="s">
        <v>6</v>
      </c>
    </row>
    <row r="11" spans="1:74" ht="18.5" customHeight="1">
      <c r="B11" s="20"/>
      <c r="E11" s="25" t="s">
        <v>27</v>
      </c>
      <c r="AK11" s="27" t="s">
        <v>28</v>
      </c>
      <c r="AN11" s="25" t="s">
        <v>1</v>
      </c>
      <c r="AR11" s="20"/>
      <c r="BE11" s="204"/>
      <c r="BS11" s="17" t="s">
        <v>6</v>
      </c>
    </row>
    <row r="12" spans="1:74" ht="6.95" customHeight="1">
      <c r="B12" s="20"/>
      <c r="AR12" s="20"/>
      <c r="BE12" s="204"/>
      <c r="BS12" s="17" t="s">
        <v>6</v>
      </c>
    </row>
    <row r="13" spans="1:74" ht="12" customHeight="1">
      <c r="B13" s="20"/>
      <c r="D13" s="27" t="s">
        <v>29</v>
      </c>
      <c r="AK13" s="27" t="s">
        <v>25</v>
      </c>
      <c r="AN13" s="29" t="s">
        <v>30</v>
      </c>
      <c r="AR13" s="20"/>
      <c r="BE13" s="204"/>
      <c r="BS13" s="17" t="s">
        <v>6</v>
      </c>
    </row>
    <row r="14" spans="1:74" ht="12.75">
      <c r="B14" s="20"/>
      <c r="E14" s="209" t="s">
        <v>30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7" t="s">
        <v>28</v>
      </c>
      <c r="AN14" s="29" t="s">
        <v>30</v>
      </c>
      <c r="AR14" s="20"/>
      <c r="BE14" s="204"/>
      <c r="BS14" s="17" t="s">
        <v>6</v>
      </c>
    </row>
    <row r="15" spans="1:74" ht="6.95" customHeight="1">
      <c r="B15" s="20"/>
      <c r="AR15" s="20"/>
      <c r="BE15" s="204"/>
      <c r="BS15" s="17" t="s">
        <v>4</v>
      </c>
    </row>
    <row r="16" spans="1:74" ht="12" customHeight="1">
      <c r="B16" s="20"/>
      <c r="D16" s="27" t="s">
        <v>31</v>
      </c>
      <c r="AK16" s="27" t="s">
        <v>25</v>
      </c>
      <c r="AN16" s="25" t="s">
        <v>32</v>
      </c>
      <c r="AR16" s="20"/>
      <c r="BE16" s="204"/>
      <c r="BS16" s="17" t="s">
        <v>4</v>
      </c>
    </row>
    <row r="17" spans="2:71" ht="18.5" customHeight="1">
      <c r="B17" s="20"/>
      <c r="E17" s="25" t="s">
        <v>33</v>
      </c>
      <c r="AK17" s="27" t="s">
        <v>28</v>
      </c>
      <c r="AN17" s="25" t="s">
        <v>1</v>
      </c>
      <c r="AR17" s="20"/>
      <c r="BE17" s="204"/>
      <c r="BS17" s="17" t="s">
        <v>34</v>
      </c>
    </row>
    <row r="18" spans="2:71" ht="6.95" customHeight="1">
      <c r="B18" s="20"/>
      <c r="AR18" s="20"/>
      <c r="BE18" s="204"/>
      <c r="BS18" s="17" t="s">
        <v>6</v>
      </c>
    </row>
    <row r="19" spans="2:71" ht="12" customHeight="1">
      <c r="B19" s="20"/>
      <c r="D19" s="27" t="s">
        <v>35</v>
      </c>
      <c r="AK19" s="27" t="s">
        <v>25</v>
      </c>
      <c r="AN19" s="25" t="s">
        <v>1</v>
      </c>
      <c r="AR19" s="20"/>
      <c r="BE19" s="204"/>
      <c r="BS19" s="17" t="s">
        <v>6</v>
      </c>
    </row>
    <row r="20" spans="2:71" ht="18.5" customHeight="1">
      <c r="B20" s="20"/>
      <c r="E20" s="25" t="s">
        <v>36</v>
      </c>
      <c r="AK20" s="27" t="s">
        <v>28</v>
      </c>
      <c r="AN20" s="25" t="s">
        <v>1</v>
      </c>
      <c r="AR20" s="20"/>
      <c r="BE20" s="204"/>
      <c r="BS20" s="17" t="s">
        <v>34</v>
      </c>
    </row>
    <row r="21" spans="2:71" ht="6.95" customHeight="1">
      <c r="B21" s="20"/>
      <c r="AR21" s="20"/>
      <c r="BE21" s="204"/>
    </row>
    <row r="22" spans="2:71" ht="12" customHeight="1">
      <c r="B22" s="20"/>
      <c r="D22" s="27" t="s">
        <v>37</v>
      </c>
      <c r="AR22" s="20"/>
      <c r="BE22" s="204"/>
    </row>
    <row r="23" spans="2:71" ht="16.5" customHeight="1">
      <c r="B23" s="20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20"/>
      <c r="BE23" s="204"/>
    </row>
    <row r="24" spans="2:71" ht="6.95" customHeight="1">
      <c r="B24" s="20"/>
      <c r="AR24" s="20"/>
      <c r="BE24" s="204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4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2">
        <f>ROUND(AG94,2)</f>
        <v>0</v>
      </c>
      <c r="AL26" s="213"/>
      <c r="AM26" s="213"/>
      <c r="AN26" s="213"/>
      <c r="AO26" s="213"/>
      <c r="AR26" s="32"/>
      <c r="BE26" s="204"/>
    </row>
    <row r="27" spans="2:71" s="1" customFormat="1" ht="6.95" customHeight="1">
      <c r="B27" s="32"/>
      <c r="AR27" s="32"/>
      <c r="BE27" s="204"/>
    </row>
    <row r="28" spans="2:71" s="1" customFormat="1" ht="12.75">
      <c r="B28" s="32"/>
      <c r="L28" s="214" t="s">
        <v>39</v>
      </c>
      <c r="M28" s="214"/>
      <c r="N28" s="214"/>
      <c r="O28" s="214"/>
      <c r="P28" s="214"/>
      <c r="W28" s="214" t="s">
        <v>40</v>
      </c>
      <c r="X28" s="214"/>
      <c r="Y28" s="214"/>
      <c r="Z28" s="214"/>
      <c r="AA28" s="214"/>
      <c r="AB28" s="214"/>
      <c r="AC28" s="214"/>
      <c r="AD28" s="214"/>
      <c r="AE28" s="214"/>
      <c r="AK28" s="214" t="s">
        <v>41</v>
      </c>
      <c r="AL28" s="214"/>
      <c r="AM28" s="214"/>
      <c r="AN28" s="214"/>
      <c r="AO28" s="214"/>
      <c r="AR28" s="32"/>
      <c r="BE28" s="204"/>
    </row>
    <row r="29" spans="2:71" s="2" customFormat="1" ht="14.45" customHeight="1">
      <c r="B29" s="36"/>
      <c r="D29" s="27" t="s">
        <v>42</v>
      </c>
      <c r="F29" s="27" t="s">
        <v>43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6"/>
      <c r="BE29" s="205"/>
    </row>
    <row r="30" spans="2:71" s="2" customFormat="1" ht="14.45" customHeight="1">
      <c r="B30" s="36"/>
      <c r="F30" s="27" t="s">
        <v>44</v>
      </c>
      <c r="L30" s="217">
        <v>0.15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6"/>
      <c r="BE30" s="205"/>
    </row>
    <row r="31" spans="2:71" s="2" customFormat="1" ht="14.45" hidden="1" customHeight="1">
      <c r="B31" s="36"/>
      <c r="F31" s="27" t="s">
        <v>45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6"/>
      <c r="BE31" s="205"/>
    </row>
    <row r="32" spans="2:71" s="2" customFormat="1" ht="14.45" hidden="1" customHeight="1">
      <c r="B32" s="36"/>
      <c r="F32" s="27" t="s">
        <v>46</v>
      </c>
      <c r="L32" s="217">
        <v>0.15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6"/>
      <c r="BE32" s="205"/>
    </row>
    <row r="33" spans="2:57" s="2" customFormat="1" ht="14.45" hidden="1" customHeight="1">
      <c r="B33" s="36"/>
      <c r="F33" s="27" t="s">
        <v>47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6"/>
      <c r="BE33" s="205"/>
    </row>
    <row r="34" spans="2:57" s="1" customFormat="1" ht="6.95" customHeight="1">
      <c r="B34" s="32"/>
      <c r="AR34" s="32"/>
      <c r="BE34" s="204"/>
    </row>
    <row r="35" spans="2:57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21" t="s">
        <v>50</v>
      </c>
      <c r="Y35" s="219"/>
      <c r="Z35" s="219"/>
      <c r="AA35" s="219"/>
      <c r="AB35" s="219"/>
      <c r="AC35" s="39"/>
      <c r="AD35" s="39"/>
      <c r="AE35" s="39"/>
      <c r="AF35" s="39"/>
      <c r="AG35" s="39"/>
      <c r="AH35" s="39"/>
      <c r="AI35" s="39"/>
      <c r="AJ35" s="39"/>
      <c r="AK35" s="218">
        <f>SUM(AK26:AK33)</f>
        <v>0</v>
      </c>
      <c r="AL35" s="219"/>
      <c r="AM35" s="219"/>
      <c r="AN35" s="219"/>
      <c r="AO35" s="220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51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52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5">
      <c r="B50" s="20"/>
      <c r="AR50" s="20"/>
    </row>
    <row r="51" spans="2:44" ht="10.15">
      <c r="B51" s="20"/>
      <c r="AR51" s="20"/>
    </row>
    <row r="52" spans="2:44" ht="10.15">
      <c r="B52" s="20"/>
      <c r="AR52" s="20"/>
    </row>
    <row r="53" spans="2:44" ht="10.15">
      <c r="B53" s="20"/>
      <c r="AR53" s="20"/>
    </row>
    <row r="54" spans="2:44" ht="10.15">
      <c r="B54" s="20"/>
      <c r="AR54" s="20"/>
    </row>
    <row r="55" spans="2:44" ht="10.15">
      <c r="B55" s="20"/>
      <c r="AR55" s="20"/>
    </row>
    <row r="56" spans="2:44" ht="10.15">
      <c r="B56" s="20"/>
      <c r="AR56" s="20"/>
    </row>
    <row r="57" spans="2:44" ht="10.15">
      <c r="B57" s="20"/>
      <c r="AR57" s="20"/>
    </row>
    <row r="58" spans="2:44" ht="10.15">
      <c r="B58" s="20"/>
      <c r="AR58" s="20"/>
    </row>
    <row r="59" spans="2:44" ht="10.15">
      <c r="B59" s="20"/>
      <c r="AR59" s="20"/>
    </row>
    <row r="60" spans="2:44" s="1" customFormat="1" ht="12.75">
      <c r="B60" s="32"/>
      <c r="D60" s="43" t="s">
        <v>53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54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53</v>
      </c>
      <c r="AI60" s="34"/>
      <c r="AJ60" s="34"/>
      <c r="AK60" s="34"/>
      <c r="AL60" s="34"/>
      <c r="AM60" s="43" t="s">
        <v>54</v>
      </c>
      <c r="AN60" s="34"/>
      <c r="AO60" s="34"/>
      <c r="AR60" s="32"/>
    </row>
    <row r="61" spans="2:44" ht="10.15">
      <c r="B61" s="20"/>
      <c r="AR61" s="20"/>
    </row>
    <row r="62" spans="2:44" ht="10.15">
      <c r="B62" s="20"/>
      <c r="AR62" s="20"/>
    </row>
    <row r="63" spans="2:44" ht="10.15">
      <c r="B63" s="20"/>
      <c r="AR63" s="20"/>
    </row>
    <row r="64" spans="2:44" s="1" customFormat="1" ht="13.15">
      <c r="B64" s="32"/>
      <c r="D64" s="41" t="s">
        <v>55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56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5">
      <c r="B65" s="20"/>
      <c r="AR65" s="20"/>
    </row>
    <row r="66" spans="2:44" ht="10.15">
      <c r="B66" s="20"/>
      <c r="AR66" s="20"/>
    </row>
    <row r="67" spans="2:44" ht="10.15">
      <c r="B67" s="20"/>
      <c r="AR67" s="20"/>
    </row>
    <row r="68" spans="2:44" ht="10.15">
      <c r="B68" s="20"/>
      <c r="AR68" s="20"/>
    </row>
    <row r="69" spans="2:44" ht="10.15">
      <c r="B69" s="20"/>
      <c r="AR69" s="20"/>
    </row>
    <row r="70" spans="2:44" ht="10.15">
      <c r="B70" s="20"/>
      <c r="AR70" s="20"/>
    </row>
    <row r="71" spans="2:44" ht="10.15">
      <c r="B71" s="20"/>
      <c r="AR71" s="20"/>
    </row>
    <row r="72" spans="2:44" ht="10.15">
      <c r="B72" s="20"/>
      <c r="AR72" s="20"/>
    </row>
    <row r="73" spans="2:44" ht="10.15">
      <c r="B73" s="20"/>
      <c r="AR73" s="20"/>
    </row>
    <row r="74" spans="2:44" ht="10.15">
      <c r="B74" s="20"/>
      <c r="AR74" s="20"/>
    </row>
    <row r="75" spans="2:44" s="1" customFormat="1" ht="12.75">
      <c r="B75" s="32"/>
      <c r="D75" s="43" t="s">
        <v>53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54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53</v>
      </c>
      <c r="AI75" s="34"/>
      <c r="AJ75" s="34"/>
      <c r="AK75" s="34"/>
      <c r="AL75" s="34"/>
      <c r="AM75" s="43" t="s">
        <v>54</v>
      </c>
      <c r="AN75" s="34"/>
      <c r="AO75" s="34"/>
      <c r="AR75" s="32"/>
    </row>
    <row r="76" spans="2:44" s="1" customFormat="1" ht="10.1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57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3046_I_K1</v>
      </c>
      <c r="AR84" s="48"/>
    </row>
    <row r="85" spans="1:91" s="4" customFormat="1" ht="36.950000000000003" customHeight="1">
      <c r="B85" s="49"/>
      <c r="C85" s="50" t="s">
        <v>16</v>
      </c>
      <c r="L85" s="200" t="str">
        <f>K6</f>
        <v>Prodloužení splaškové kanal. a vodov. Ludvíkov a V. Losiny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Velké Losiny</v>
      </c>
      <c r="AI87" s="27" t="s">
        <v>22</v>
      </c>
      <c r="AM87" s="225" t="str">
        <f>IF(AN8= "","",AN8)</f>
        <v>7. 2. 2025</v>
      </c>
      <c r="AN87" s="225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Obec Velké Losiny</v>
      </c>
      <c r="AI89" s="27" t="s">
        <v>31</v>
      </c>
      <c r="AM89" s="226" t="str">
        <f>IF(E17="","",E17)</f>
        <v>IGEA s.r.o.</v>
      </c>
      <c r="AN89" s="227"/>
      <c r="AO89" s="227"/>
      <c r="AP89" s="227"/>
      <c r="AR89" s="32"/>
      <c r="AS89" s="229" t="s">
        <v>58</v>
      </c>
      <c r="AT89" s="230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29</v>
      </c>
      <c r="L90" s="3" t="str">
        <f>IF(E14= "Vyplň údaj","",E14)</f>
        <v/>
      </c>
      <c r="AI90" s="27" t="s">
        <v>35</v>
      </c>
      <c r="AM90" s="226" t="str">
        <f>IF(E20="","",E20)</f>
        <v>R.Vojtěchová</v>
      </c>
      <c r="AN90" s="227"/>
      <c r="AO90" s="227"/>
      <c r="AP90" s="227"/>
      <c r="AR90" s="32"/>
      <c r="AS90" s="231"/>
      <c r="AT90" s="232"/>
      <c r="BD90" s="56"/>
    </row>
    <row r="91" spans="1:91" s="1" customFormat="1" ht="10.8" customHeight="1">
      <c r="B91" s="32"/>
      <c r="AR91" s="32"/>
      <c r="AS91" s="231"/>
      <c r="AT91" s="232"/>
      <c r="BD91" s="56"/>
    </row>
    <row r="92" spans="1:91" s="1" customFormat="1" ht="29.25" customHeight="1">
      <c r="B92" s="32"/>
      <c r="C92" s="196" t="s">
        <v>59</v>
      </c>
      <c r="D92" s="197"/>
      <c r="E92" s="197"/>
      <c r="F92" s="197"/>
      <c r="G92" s="197"/>
      <c r="H92" s="57"/>
      <c r="I92" s="199" t="s">
        <v>60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224" t="s">
        <v>61</v>
      </c>
      <c r="AH92" s="197"/>
      <c r="AI92" s="197"/>
      <c r="AJ92" s="197"/>
      <c r="AK92" s="197"/>
      <c r="AL92" s="197"/>
      <c r="AM92" s="197"/>
      <c r="AN92" s="199" t="s">
        <v>62</v>
      </c>
      <c r="AO92" s="197"/>
      <c r="AP92" s="228"/>
      <c r="AQ92" s="58" t="s">
        <v>63</v>
      </c>
      <c r="AR92" s="32"/>
      <c r="AS92" s="59" t="s">
        <v>64</v>
      </c>
      <c r="AT92" s="60" t="s">
        <v>65</v>
      </c>
      <c r="AU92" s="60" t="s">
        <v>66</v>
      </c>
      <c r="AV92" s="60" t="s">
        <v>67</v>
      </c>
      <c r="AW92" s="60" t="s">
        <v>68</v>
      </c>
      <c r="AX92" s="60" t="s">
        <v>69</v>
      </c>
      <c r="AY92" s="60" t="s">
        <v>70</v>
      </c>
      <c r="AZ92" s="60" t="s">
        <v>71</v>
      </c>
      <c r="BA92" s="60" t="s">
        <v>72</v>
      </c>
      <c r="BB92" s="60" t="s">
        <v>73</v>
      </c>
      <c r="BC92" s="60" t="s">
        <v>74</v>
      </c>
      <c r="BD92" s="61" t="s">
        <v>75</v>
      </c>
    </row>
    <row r="93" spans="1:91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76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2">
        <f>ROUND(SUM(AG95:AG107),2)</f>
        <v>0</v>
      </c>
      <c r="AH94" s="202"/>
      <c r="AI94" s="202"/>
      <c r="AJ94" s="202"/>
      <c r="AK94" s="202"/>
      <c r="AL94" s="202"/>
      <c r="AM94" s="202"/>
      <c r="AN94" s="233">
        <f t="shared" ref="AN94:AN107" si="0">SUM(AG94,AT94)</f>
        <v>0</v>
      </c>
      <c r="AO94" s="233"/>
      <c r="AP94" s="233"/>
      <c r="AQ94" s="67" t="s">
        <v>1</v>
      </c>
      <c r="AR94" s="63"/>
      <c r="AS94" s="68">
        <f>ROUND(SUM(AS95:AS107),2)</f>
        <v>0</v>
      </c>
      <c r="AT94" s="69">
        <f t="shared" ref="AT94:AT107" si="1">ROUND(SUM(AV94:AW94),2)</f>
        <v>0</v>
      </c>
      <c r="AU94" s="70">
        <f>ROUND(SUM(AU95:AU107),5)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ROUND(SUM(AZ95:AZ107),2)</f>
        <v>0</v>
      </c>
      <c r="BA94" s="69">
        <f>ROUND(SUM(BA95:BA107),2)</f>
        <v>0</v>
      </c>
      <c r="BB94" s="69">
        <f>ROUND(SUM(BB95:BB107),2)</f>
        <v>0</v>
      </c>
      <c r="BC94" s="69">
        <f>ROUND(SUM(BC95:BC107),2)</f>
        <v>0</v>
      </c>
      <c r="BD94" s="71">
        <f>ROUND(SUM(BD95:BD107),2)</f>
        <v>0</v>
      </c>
      <c r="BS94" s="72" t="s">
        <v>77</v>
      </c>
      <c r="BT94" s="72" t="s">
        <v>78</v>
      </c>
      <c r="BU94" s="73" t="s">
        <v>79</v>
      </c>
      <c r="BV94" s="72" t="s">
        <v>80</v>
      </c>
      <c r="BW94" s="72" t="s">
        <v>5</v>
      </c>
      <c r="BX94" s="72" t="s">
        <v>81</v>
      </c>
      <c r="CL94" s="72" t="s">
        <v>1</v>
      </c>
    </row>
    <row r="95" spans="1:91" s="6" customFormat="1" ht="24.75" customHeight="1">
      <c r="A95" s="74" t="s">
        <v>82</v>
      </c>
      <c r="B95" s="75"/>
      <c r="C95" s="76"/>
      <c r="D95" s="198" t="s">
        <v>83</v>
      </c>
      <c r="E95" s="198"/>
      <c r="F95" s="198"/>
      <c r="G95" s="198"/>
      <c r="H95" s="198"/>
      <c r="I95" s="77"/>
      <c r="J95" s="198" t="s">
        <v>84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222">
        <f>'IO 02-2N - Kanalizační př...'!J30</f>
        <v>0</v>
      </c>
      <c r="AH95" s="223"/>
      <c r="AI95" s="223"/>
      <c r="AJ95" s="223"/>
      <c r="AK95" s="223"/>
      <c r="AL95" s="223"/>
      <c r="AM95" s="223"/>
      <c r="AN95" s="222">
        <f t="shared" si="0"/>
        <v>0</v>
      </c>
      <c r="AO95" s="223"/>
      <c r="AP95" s="223"/>
      <c r="AQ95" s="78" t="s">
        <v>85</v>
      </c>
      <c r="AR95" s="75"/>
      <c r="AS95" s="79">
        <v>0</v>
      </c>
      <c r="AT95" s="80">
        <f t="shared" si="1"/>
        <v>0</v>
      </c>
      <c r="AU95" s="81">
        <f>'IO 02-2N - Kanalizační př...'!P121</f>
        <v>0</v>
      </c>
      <c r="AV95" s="80">
        <f>'IO 02-2N - Kanalizační př...'!J33</f>
        <v>0</v>
      </c>
      <c r="AW95" s="80">
        <f>'IO 02-2N - Kanalizační př...'!J34</f>
        <v>0</v>
      </c>
      <c r="AX95" s="80">
        <f>'IO 02-2N - Kanalizační př...'!J35</f>
        <v>0</v>
      </c>
      <c r="AY95" s="80">
        <f>'IO 02-2N - Kanalizační př...'!J36</f>
        <v>0</v>
      </c>
      <c r="AZ95" s="80">
        <f>'IO 02-2N - Kanalizační př...'!F33</f>
        <v>0</v>
      </c>
      <c r="BA95" s="80">
        <f>'IO 02-2N - Kanalizační př...'!F34</f>
        <v>0</v>
      </c>
      <c r="BB95" s="80">
        <f>'IO 02-2N - Kanalizační př...'!F35</f>
        <v>0</v>
      </c>
      <c r="BC95" s="80">
        <f>'IO 02-2N - Kanalizační př...'!F36</f>
        <v>0</v>
      </c>
      <c r="BD95" s="82">
        <f>'IO 02-2N - Kanalizační př...'!F37</f>
        <v>0</v>
      </c>
      <c r="BT95" s="83" t="s">
        <v>86</v>
      </c>
      <c r="BV95" s="83" t="s">
        <v>80</v>
      </c>
      <c r="BW95" s="83" t="s">
        <v>87</v>
      </c>
      <c r="BX95" s="83" t="s">
        <v>5</v>
      </c>
      <c r="CL95" s="83" t="s">
        <v>1</v>
      </c>
      <c r="CM95" s="83" t="s">
        <v>88</v>
      </c>
    </row>
    <row r="96" spans="1:91" s="6" customFormat="1" ht="24.75" customHeight="1">
      <c r="A96" s="74" t="s">
        <v>82</v>
      </c>
      <c r="B96" s="75"/>
      <c r="C96" s="76"/>
      <c r="D96" s="198" t="s">
        <v>89</v>
      </c>
      <c r="E96" s="198"/>
      <c r="F96" s="198"/>
      <c r="G96" s="198"/>
      <c r="H96" s="198"/>
      <c r="I96" s="77"/>
      <c r="J96" s="198" t="s">
        <v>90</v>
      </c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222">
        <f>'IO 02-2U - Kanalizační př...'!J30</f>
        <v>0</v>
      </c>
      <c r="AH96" s="223"/>
      <c r="AI96" s="223"/>
      <c r="AJ96" s="223"/>
      <c r="AK96" s="223"/>
      <c r="AL96" s="223"/>
      <c r="AM96" s="223"/>
      <c r="AN96" s="222">
        <f t="shared" si="0"/>
        <v>0</v>
      </c>
      <c r="AO96" s="223"/>
      <c r="AP96" s="223"/>
      <c r="AQ96" s="78" t="s">
        <v>85</v>
      </c>
      <c r="AR96" s="75"/>
      <c r="AS96" s="79">
        <v>0</v>
      </c>
      <c r="AT96" s="80">
        <f t="shared" si="1"/>
        <v>0</v>
      </c>
      <c r="AU96" s="81">
        <f>'IO 02-2U - Kanalizační př...'!P121</f>
        <v>0</v>
      </c>
      <c r="AV96" s="80">
        <f>'IO 02-2U - Kanalizační př...'!J33</f>
        <v>0</v>
      </c>
      <c r="AW96" s="80">
        <f>'IO 02-2U - Kanalizační př...'!J34</f>
        <v>0</v>
      </c>
      <c r="AX96" s="80">
        <f>'IO 02-2U - Kanalizační př...'!J35</f>
        <v>0</v>
      </c>
      <c r="AY96" s="80">
        <f>'IO 02-2U - Kanalizační př...'!J36</f>
        <v>0</v>
      </c>
      <c r="AZ96" s="80">
        <f>'IO 02-2U - Kanalizační př...'!F33</f>
        <v>0</v>
      </c>
      <c r="BA96" s="80">
        <f>'IO 02-2U - Kanalizační př...'!F34</f>
        <v>0</v>
      </c>
      <c r="BB96" s="80">
        <f>'IO 02-2U - Kanalizační př...'!F35</f>
        <v>0</v>
      </c>
      <c r="BC96" s="80">
        <f>'IO 02-2U - Kanalizační př...'!F36</f>
        <v>0</v>
      </c>
      <c r="BD96" s="82">
        <f>'IO 02-2U - Kanalizační př...'!F37</f>
        <v>0</v>
      </c>
      <c r="BT96" s="83" t="s">
        <v>86</v>
      </c>
      <c r="BV96" s="83" t="s">
        <v>80</v>
      </c>
      <c r="BW96" s="83" t="s">
        <v>91</v>
      </c>
      <c r="BX96" s="83" t="s">
        <v>5</v>
      </c>
      <c r="CL96" s="83" t="s">
        <v>1</v>
      </c>
      <c r="CM96" s="83" t="s">
        <v>88</v>
      </c>
    </row>
    <row r="97" spans="1:91" s="6" customFormat="1" ht="16.5" customHeight="1">
      <c r="A97" s="74" t="s">
        <v>82</v>
      </c>
      <c r="B97" s="75"/>
      <c r="C97" s="76"/>
      <c r="D97" s="198" t="s">
        <v>92</v>
      </c>
      <c r="E97" s="198"/>
      <c r="F97" s="198"/>
      <c r="G97" s="198"/>
      <c r="H97" s="198"/>
      <c r="I97" s="77"/>
      <c r="J97" s="198" t="s">
        <v>93</v>
      </c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222">
        <f>'IO 02N - Splašková kanali...'!J30</f>
        <v>0</v>
      </c>
      <c r="AH97" s="223"/>
      <c r="AI97" s="223"/>
      <c r="AJ97" s="223"/>
      <c r="AK97" s="223"/>
      <c r="AL97" s="223"/>
      <c r="AM97" s="223"/>
      <c r="AN97" s="222">
        <f t="shared" si="0"/>
        <v>0</v>
      </c>
      <c r="AO97" s="223"/>
      <c r="AP97" s="223"/>
      <c r="AQ97" s="78" t="s">
        <v>85</v>
      </c>
      <c r="AR97" s="75"/>
      <c r="AS97" s="79">
        <v>0</v>
      </c>
      <c r="AT97" s="80">
        <f t="shared" si="1"/>
        <v>0</v>
      </c>
      <c r="AU97" s="81">
        <f>'IO 02N - Splašková kanali...'!P122</f>
        <v>0</v>
      </c>
      <c r="AV97" s="80">
        <f>'IO 02N - Splašková kanali...'!J33</f>
        <v>0</v>
      </c>
      <c r="AW97" s="80">
        <f>'IO 02N - Splašková kanali...'!J34</f>
        <v>0</v>
      </c>
      <c r="AX97" s="80">
        <f>'IO 02N - Splašková kanali...'!J35</f>
        <v>0</v>
      </c>
      <c r="AY97" s="80">
        <f>'IO 02N - Splašková kanali...'!J36</f>
        <v>0</v>
      </c>
      <c r="AZ97" s="80">
        <f>'IO 02N - Splašková kanali...'!F33</f>
        <v>0</v>
      </c>
      <c r="BA97" s="80">
        <f>'IO 02N - Splašková kanali...'!F34</f>
        <v>0</v>
      </c>
      <c r="BB97" s="80">
        <f>'IO 02N - Splašková kanali...'!F35</f>
        <v>0</v>
      </c>
      <c r="BC97" s="80">
        <f>'IO 02N - Splašková kanali...'!F36</f>
        <v>0</v>
      </c>
      <c r="BD97" s="82">
        <f>'IO 02N - Splašková kanali...'!F37</f>
        <v>0</v>
      </c>
      <c r="BT97" s="83" t="s">
        <v>86</v>
      </c>
      <c r="BV97" s="83" t="s">
        <v>80</v>
      </c>
      <c r="BW97" s="83" t="s">
        <v>94</v>
      </c>
      <c r="BX97" s="83" t="s">
        <v>5</v>
      </c>
      <c r="CL97" s="83" t="s">
        <v>1</v>
      </c>
      <c r="CM97" s="83" t="s">
        <v>88</v>
      </c>
    </row>
    <row r="98" spans="1:91" s="6" customFormat="1" ht="16.5" customHeight="1">
      <c r="A98" s="74" t="s">
        <v>82</v>
      </c>
      <c r="B98" s="75"/>
      <c r="C98" s="76"/>
      <c r="D98" s="198" t="s">
        <v>95</v>
      </c>
      <c r="E98" s="198"/>
      <c r="F98" s="198"/>
      <c r="G98" s="198"/>
      <c r="H98" s="198"/>
      <c r="I98" s="77"/>
      <c r="J98" s="198" t="s">
        <v>96</v>
      </c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222">
        <f>'IO 02U - Splašková kanali...'!J30</f>
        <v>0</v>
      </c>
      <c r="AH98" s="223"/>
      <c r="AI98" s="223"/>
      <c r="AJ98" s="223"/>
      <c r="AK98" s="223"/>
      <c r="AL98" s="223"/>
      <c r="AM98" s="223"/>
      <c r="AN98" s="222">
        <f t="shared" si="0"/>
        <v>0</v>
      </c>
      <c r="AO98" s="223"/>
      <c r="AP98" s="223"/>
      <c r="AQ98" s="78" t="s">
        <v>85</v>
      </c>
      <c r="AR98" s="75"/>
      <c r="AS98" s="79">
        <v>0</v>
      </c>
      <c r="AT98" s="80">
        <f t="shared" si="1"/>
        <v>0</v>
      </c>
      <c r="AU98" s="81">
        <f>'IO 02U - Splašková kanali...'!P123</f>
        <v>0</v>
      </c>
      <c r="AV98" s="80">
        <f>'IO 02U - Splašková kanali...'!J33</f>
        <v>0</v>
      </c>
      <c r="AW98" s="80">
        <f>'IO 02U - Splašková kanali...'!J34</f>
        <v>0</v>
      </c>
      <c r="AX98" s="80">
        <f>'IO 02U - Splašková kanali...'!J35</f>
        <v>0</v>
      </c>
      <c r="AY98" s="80">
        <f>'IO 02U - Splašková kanali...'!J36</f>
        <v>0</v>
      </c>
      <c r="AZ98" s="80">
        <f>'IO 02U - Splašková kanali...'!F33</f>
        <v>0</v>
      </c>
      <c r="BA98" s="80">
        <f>'IO 02U - Splašková kanali...'!F34</f>
        <v>0</v>
      </c>
      <c r="BB98" s="80">
        <f>'IO 02U - Splašková kanali...'!F35</f>
        <v>0</v>
      </c>
      <c r="BC98" s="80">
        <f>'IO 02U - Splašková kanali...'!F36</f>
        <v>0</v>
      </c>
      <c r="BD98" s="82">
        <f>'IO 02U - Splašková kanali...'!F37</f>
        <v>0</v>
      </c>
      <c r="BT98" s="83" t="s">
        <v>86</v>
      </c>
      <c r="BV98" s="83" t="s">
        <v>80</v>
      </c>
      <c r="BW98" s="83" t="s">
        <v>97</v>
      </c>
      <c r="BX98" s="83" t="s">
        <v>5</v>
      </c>
      <c r="CL98" s="83" t="s">
        <v>1</v>
      </c>
      <c r="CM98" s="83" t="s">
        <v>88</v>
      </c>
    </row>
    <row r="99" spans="1:91" s="6" customFormat="1" ht="16.5" customHeight="1">
      <c r="A99" s="74" t="s">
        <v>82</v>
      </c>
      <c r="B99" s="75"/>
      <c r="C99" s="76"/>
      <c r="D99" s="198" t="s">
        <v>98</v>
      </c>
      <c r="E99" s="198"/>
      <c r="F99" s="198"/>
      <c r="G99" s="198"/>
      <c r="H99" s="198"/>
      <c r="I99" s="77"/>
      <c r="J99" s="198" t="s">
        <v>99</v>
      </c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222">
        <f>'IO 03 - Kanalizační výtlak'!J30</f>
        <v>0</v>
      </c>
      <c r="AH99" s="223"/>
      <c r="AI99" s="223"/>
      <c r="AJ99" s="223"/>
      <c r="AK99" s="223"/>
      <c r="AL99" s="223"/>
      <c r="AM99" s="223"/>
      <c r="AN99" s="222">
        <f t="shared" si="0"/>
        <v>0</v>
      </c>
      <c r="AO99" s="223"/>
      <c r="AP99" s="223"/>
      <c r="AQ99" s="78" t="s">
        <v>85</v>
      </c>
      <c r="AR99" s="75"/>
      <c r="AS99" s="79">
        <v>0</v>
      </c>
      <c r="AT99" s="80">
        <f t="shared" si="1"/>
        <v>0</v>
      </c>
      <c r="AU99" s="81">
        <f>'IO 03 - Kanalizační výtlak'!P124</f>
        <v>0</v>
      </c>
      <c r="AV99" s="80">
        <f>'IO 03 - Kanalizační výtlak'!J33</f>
        <v>0</v>
      </c>
      <c r="AW99" s="80">
        <f>'IO 03 - Kanalizační výtlak'!J34</f>
        <v>0</v>
      </c>
      <c r="AX99" s="80">
        <f>'IO 03 - Kanalizační výtlak'!J35</f>
        <v>0</v>
      </c>
      <c r="AY99" s="80">
        <f>'IO 03 - Kanalizační výtlak'!J36</f>
        <v>0</v>
      </c>
      <c r="AZ99" s="80">
        <f>'IO 03 - Kanalizační výtlak'!F33</f>
        <v>0</v>
      </c>
      <c r="BA99" s="80">
        <f>'IO 03 - Kanalizační výtlak'!F34</f>
        <v>0</v>
      </c>
      <c r="BB99" s="80">
        <f>'IO 03 - Kanalizační výtlak'!F35</f>
        <v>0</v>
      </c>
      <c r="BC99" s="80">
        <f>'IO 03 - Kanalizační výtlak'!F36</f>
        <v>0</v>
      </c>
      <c r="BD99" s="82">
        <f>'IO 03 - Kanalizační výtlak'!F37</f>
        <v>0</v>
      </c>
      <c r="BT99" s="83" t="s">
        <v>86</v>
      </c>
      <c r="BV99" s="83" t="s">
        <v>80</v>
      </c>
      <c r="BW99" s="83" t="s">
        <v>100</v>
      </c>
      <c r="BX99" s="83" t="s">
        <v>5</v>
      </c>
      <c r="CL99" s="83" t="s">
        <v>1</v>
      </c>
      <c r="CM99" s="83" t="s">
        <v>88</v>
      </c>
    </row>
    <row r="100" spans="1:91" s="6" customFormat="1" ht="16.5" customHeight="1">
      <c r="A100" s="74" t="s">
        <v>82</v>
      </c>
      <c r="B100" s="75"/>
      <c r="C100" s="76"/>
      <c r="D100" s="198" t="s">
        <v>101</v>
      </c>
      <c r="E100" s="198"/>
      <c r="F100" s="198"/>
      <c r="G100" s="198"/>
      <c r="H100" s="198"/>
      <c r="I100" s="77"/>
      <c r="J100" s="198" t="s">
        <v>102</v>
      </c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222">
        <f>'IO 04 - Splašková čerpací...'!J30</f>
        <v>0</v>
      </c>
      <c r="AH100" s="223"/>
      <c r="AI100" s="223"/>
      <c r="AJ100" s="223"/>
      <c r="AK100" s="223"/>
      <c r="AL100" s="223"/>
      <c r="AM100" s="223"/>
      <c r="AN100" s="222">
        <f t="shared" si="0"/>
        <v>0</v>
      </c>
      <c r="AO100" s="223"/>
      <c r="AP100" s="223"/>
      <c r="AQ100" s="78" t="s">
        <v>85</v>
      </c>
      <c r="AR100" s="75"/>
      <c r="AS100" s="79">
        <v>0</v>
      </c>
      <c r="AT100" s="80">
        <f t="shared" si="1"/>
        <v>0</v>
      </c>
      <c r="AU100" s="81">
        <f>'IO 04 - Splašková čerpací...'!P122</f>
        <v>0</v>
      </c>
      <c r="AV100" s="80">
        <f>'IO 04 - Splašková čerpací...'!J33</f>
        <v>0</v>
      </c>
      <c r="AW100" s="80">
        <f>'IO 04 - Splašková čerpací...'!J34</f>
        <v>0</v>
      </c>
      <c r="AX100" s="80">
        <f>'IO 04 - Splašková čerpací...'!J35</f>
        <v>0</v>
      </c>
      <c r="AY100" s="80">
        <f>'IO 04 - Splašková čerpací...'!J36</f>
        <v>0</v>
      </c>
      <c r="AZ100" s="80">
        <f>'IO 04 - Splašková čerpací...'!F33</f>
        <v>0</v>
      </c>
      <c r="BA100" s="80">
        <f>'IO 04 - Splašková čerpací...'!F34</f>
        <v>0</v>
      </c>
      <c r="BB100" s="80">
        <f>'IO 04 - Splašková čerpací...'!F35</f>
        <v>0</v>
      </c>
      <c r="BC100" s="80">
        <f>'IO 04 - Splašková čerpací...'!F36</f>
        <v>0</v>
      </c>
      <c r="BD100" s="82">
        <f>'IO 04 - Splašková čerpací...'!F37</f>
        <v>0</v>
      </c>
      <c r="BT100" s="83" t="s">
        <v>86</v>
      </c>
      <c r="BV100" s="83" t="s">
        <v>80</v>
      </c>
      <c r="BW100" s="83" t="s">
        <v>103</v>
      </c>
      <c r="BX100" s="83" t="s">
        <v>5</v>
      </c>
      <c r="CL100" s="83" t="s">
        <v>1</v>
      </c>
      <c r="CM100" s="83" t="s">
        <v>88</v>
      </c>
    </row>
    <row r="101" spans="1:91" s="6" customFormat="1" ht="16.5" customHeight="1">
      <c r="A101" s="74" t="s">
        <v>82</v>
      </c>
      <c r="B101" s="75"/>
      <c r="C101" s="76"/>
      <c r="D101" s="198" t="s">
        <v>104</v>
      </c>
      <c r="E101" s="198"/>
      <c r="F101" s="198"/>
      <c r="G101" s="198"/>
      <c r="H101" s="198"/>
      <c r="I101" s="77"/>
      <c r="J101" s="198" t="s">
        <v>105</v>
      </c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222">
        <f>'IO 04-2 - Oplocení čerpac...'!J30</f>
        <v>0</v>
      </c>
      <c r="AH101" s="223"/>
      <c r="AI101" s="223"/>
      <c r="AJ101" s="223"/>
      <c r="AK101" s="223"/>
      <c r="AL101" s="223"/>
      <c r="AM101" s="223"/>
      <c r="AN101" s="222">
        <f t="shared" si="0"/>
        <v>0</v>
      </c>
      <c r="AO101" s="223"/>
      <c r="AP101" s="223"/>
      <c r="AQ101" s="78" t="s">
        <v>85</v>
      </c>
      <c r="AR101" s="75"/>
      <c r="AS101" s="79">
        <v>0</v>
      </c>
      <c r="AT101" s="80">
        <f t="shared" si="1"/>
        <v>0</v>
      </c>
      <c r="AU101" s="81">
        <f>'IO 04-2 - Oplocení čerpac...'!P122</f>
        <v>0</v>
      </c>
      <c r="AV101" s="80">
        <f>'IO 04-2 - Oplocení čerpac...'!J33</f>
        <v>0</v>
      </c>
      <c r="AW101" s="80">
        <f>'IO 04-2 - Oplocení čerpac...'!J34</f>
        <v>0</v>
      </c>
      <c r="AX101" s="80">
        <f>'IO 04-2 - Oplocení čerpac...'!J35</f>
        <v>0</v>
      </c>
      <c r="AY101" s="80">
        <f>'IO 04-2 - Oplocení čerpac...'!J36</f>
        <v>0</v>
      </c>
      <c r="AZ101" s="80">
        <f>'IO 04-2 - Oplocení čerpac...'!F33</f>
        <v>0</v>
      </c>
      <c r="BA101" s="80">
        <f>'IO 04-2 - Oplocení čerpac...'!F34</f>
        <v>0</v>
      </c>
      <c r="BB101" s="80">
        <f>'IO 04-2 - Oplocení čerpac...'!F35</f>
        <v>0</v>
      </c>
      <c r="BC101" s="80">
        <f>'IO 04-2 - Oplocení čerpac...'!F36</f>
        <v>0</v>
      </c>
      <c r="BD101" s="82">
        <f>'IO 04-2 - Oplocení čerpac...'!F37</f>
        <v>0</v>
      </c>
      <c r="BT101" s="83" t="s">
        <v>86</v>
      </c>
      <c r="BV101" s="83" t="s">
        <v>80</v>
      </c>
      <c r="BW101" s="83" t="s">
        <v>106</v>
      </c>
      <c r="BX101" s="83" t="s">
        <v>5</v>
      </c>
      <c r="CL101" s="83" t="s">
        <v>1</v>
      </c>
      <c r="CM101" s="83" t="s">
        <v>88</v>
      </c>
    </row>
    <row r="102" spans="1:91" s="6" customFormat="1" ht="16.5" customHeight="1">
      <c r="A102" s="74" t="s">
        <v>82</v>
      </c>
      <c r="B102" s="75"/>
      <c r="C102" s="76"/>
      <c r="D102" s="198" t="s">
        <v>107</v>
      </c>
      <c r="E102" s="198"/>
      <c r="F102" s="198"/>
      <c r="G102" s="198"/>
      <c r="H102" s="198"/>
      <c r="I102" s="77"/>
      <c r="J102" s="198" t="s">
        <v>108</v>
      </c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222">
        <f>'IO 05 - Dešťová kanalizace'!J30</f>
        <v>0</v>
      </c>
      <c r="AH102" s="223"/>
      <c r="AI102" s="223"/>
      <c r="AJ102" s="223"/>
      <c r="AK102" s="223"/>
      <c r="AL102" s="223"/>
      <c r="AM102" s="223"/>
      <c r="AN102" s="222">
        <f t="shared" si="0"/>
        <v>0</v>
      </c>
      <c r="AO102" s="223"/>
      <c r="AP102" s="223"/>
      <c r="AQ102" s="78" t="s">
        <v>85</v>
      </c>
      <c r="AR102" s="75"/>
      <c r="AS102" s="79">
        <v>0</v>
      </c>
      <c r="AT102" s="80">
        <f t="shared" si="1"/>
        <v>0</v>
      </c>
      <c r="AU102" s="81">
        <f>'IO 05 - Dešťová kanalizace'!P122</f>
        <v>0</v>
      </c>
      <c r="AV102" s="80">
        <f>'IO 05 - Dešťová kanalizace'!J33</f>
        <v>0</v>
      </c>
      <c r="AW102" s="80">
        <f>'IO 05 - Dešťová kanalizace'!J34</f>
        <v>0</v>
      </c>
      <c r="AX102" s="80">
        <f>'IO 05 - Dešťová kanalizace'!J35</f>
        <v>0</v>
      </c>
      <c r="AY102" s="80">
        <f>'IO 05 - Dešťová kanalizace'!J36</f>
        <v>0</v>
      </c>
      <c r="AZ102" s="80">
        <f>'IO 05 - Dešťová kanalizace'!F33</f>
        <v>0</v>
      </c>
      <c r="BA102" s="80">
        <f>'IO 05 - Dešťová kanalizace'!F34</f>
        <v>0</v>
      </c>
      <c r="BB102" s="80">
        <f>'IO 05 - Dešťová kanalizace'!F35</f>
        <v>0</v>
      </c>
      <c r="BC102" s="80">
        <f>'IO 05 - Dešťová kanalizace'!F36</f>
        <v>0</v>
      </c>
      <c r="BD102" s="82">
        <f>'IO 05 - Dešťová kanalizace'!F37</f>
        <v>0</v>
      </c>
      <c r="BT102" s="83" t="s">
        <v>86</v>
      </c>
      <c r="BV102" s="83" t="s">
        <v>80</v>
      </c>
      <c r="BW102" s="83" t="s">
        <v>109</v>
      </c>
      <c r="BX102" s="83" t="s">
        <v>5</v>
      </c>
      <c r="CL102" s="83" t="s">
        <v>1</v>
      </c>
      <c r="CM102" s="83" t="s">
        <v>88</v>
      </c>
    </row>
    <row r="103" spans="1:91" s="6" customFormat="1" ht="16.5" customHeight="1">
      <c r="A103" s="74" t="s">
        <v>82</v>
      </c>
      <c r="B103" s="75"/>
      <c r="C103" s="76"/>
      <c r="D103" s="198" t="s">
        <v>110</v>
      </c>
      <c r="E103" s="198"/>
      <c r="F103" s="198"/>
      <c r="G103" s="198"/>
      <c r="H103" s="198"/>
      <c r="I103" s="77"/>
      <c r="J103" s="198" t="s">
        <v>111</v>
      </c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222">
        <f>'IO 06 - Chodník a sjezd k...'!J30</f>
        <v>0</v>
      </c>
      <c r="AH103" s="223"/>
      <c r="AI103" s="223"/>
      <c r="AJ103" s="223"/>
      <c r="AK103" s="223"/>
      <c r="AL103" s="223"/>
      <c r="AM103" s="223"/>
      <c r="AN103" s="222">
        <f t="shared" si="0"/>
        <v>0</v>
      </c>
      <c r="AO103" s="223"/>
      <c r="AP103" s="223"/>
      <c r="AQ103" s="78" t="s">
        <v>85</v>
      </c>
      <c r="AR103" s="75"/>
      <c r="AS103" s="79">
        <v>0</v>
      </c>
      <c r="AT103" s="80">
        <f t="shared" si="1"/>
        <v>0</v>
      </c>
      <c r="AU103" s="81">
        <f>'IO 06 - Chodník a sjezd k...'!P121</f>
        <v>0</v>
      </c>
      <c r="AV103" s="80">
        <f>'IO 06 - Chodník a sjezd k...'!J33</f>
        <v>0</v>
      </c>
      <c r="AW103" s="80">
        <f>'IO 06 - Chodník a sjezd k...'!J34</f>
        <v>0</v>
      </c>
      <c r="AX103" s="80">
        <f>'IO 06 - Chodník a sjezd k...'!J35</f>
        <v>0</v>
      </c>
      <c r="AY103" s="80">
        <f>'IO 06 - Chodník a sjezd k...'!J36</f>
        <v>0</v>
      </c>
      <c r="AZ103" s="80">
        <f>'IO 06 - Chodník a sjezd k...'!F33</f>
        <v>0</v>
      </c>
      <c r="BA103" s="80">
        <f>'IO 06 - Chodník a sjezd k...'!F34</f>
        <v>0</v>
      </c>
      <c r="BB103" s="80">
        <f>'IO 06 - Chodník a sjezd k...'!F35</f>
        <v>0</v>
      </c>
      <c r="BC103" s="80">
        <f>'IO 06 - Chodník a sjezd k...'!F36</f>
        <v>0</v>
      </c>
      <c r="BD103" s="82">
        <f>'IO 06 - Chodník a sjezd k...'!F37</f>
        <v>0</v>
      </c>
      <c r="BT103" s="83" t="s">
        <v>86</v>
      </c>
      <c r="BV103" s="83" t="s">
        <v>80</v>
      </c>
      <c r="BW103" s="83" t="s">
        <v>112</v>
      </c>
      <c r="BX103" s="83" t="s">
        <v>5</v>
      </c>
      <c r="CL103" s="83" t="s">
        <v>1</v>
      </c>
      <c r="CM103" s="83" t="s">
        <v>88</v>
      </c>
    </row>
    <row r="104" spans="1:91" s="6" customFormat="1" ht="24.75" customHeight="1">
      <c r="A104" s="74" t="s">
        <v>82</v>
      </c>
      <c r="B104" s="75"/>
      <c r="C104" s="76"/>
      <c r="D104" s="198" t="s">
        <v>113</v>
      </c>
      <c r="E104" s="198"/>
      <c r="F104" s="198"/>
      <c r="G104" s="198"/>
      <c r="H104" s="198"/>
      <c r="I104" s="77"/>
      <c r="J104" s="198" t="s">
        <v>114</v>
      </c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222">
        <f>'IO 08_2N - Obnova povrchů...'!J30</f>
        <v>0</v>
      </c>
      <c r="AH104" s="223"/>
      <c r="AI104" s="223"/>
      <c r="AJ104" s="223"/>
      <c r="AK104" s="223"/>
      <c r="AL104" s="223"/>
      <c r="AM104" s="223"/>
      <c r="AN104" s="222">
        <f t="shared" si="0"/>
        <v>0</v>
      </c>
      <c r="AO104" s="223"/>
      <c r="AP104" s="223"/>
      <c r="AQ104" s="78" t="s">
        <v>85</v>
      </c>
      <c r="AR104" s="75"/>
      <c r="AS104" s="79">
        <v>0</v>
      </c>
      <c r="AT104" s="80">
        <f t="shared" si="1"/>
        <v>0</v>
      </c>
      <c r="AU104" s="81">
        <f>'IO 08_2N - Obnova povrchů...'!P120</f>
        <v>0</v>
      </c>
      <c r="AV104" s="80">
        <f>'IO 08_2N - Obnova povrchů...'!J33</f>
        <v>0</v>
      </c>
      <c r="AW104" s="80">
        <f>'IO 08_2N - Obnova povrchů...'!J34</f>
        <v>0</v>
      </c>
      <c r="AX104" s="80">
        <f>'IO 08_2N - Obnova povrchů...'!J35</f>
        <v>0</v>
      </c>
      <c r="AY104" s="80">
        <f>'IO 08_2N - Obnova povrchů...'!J36</f>
        <v>0</v>
      </c>
      <c r="AZ104" s="80">
        <f>'IO 08_2N - Obnova povrchů...'!F33</f>
        <v>0</v>
      </c>
      <c r="BA104" s="80">
        <f>'IO 08_2N - Obnova povrchů...'!F34</f>
        <v>0</v>
      </c>
      <c r="BB104" s="80">
        <f>'IO 08_2N - Obnova povrchů...'!F35</f>
        <v>0</v>
      </c>
      <c r="BC104" s="80">
        <f>'IO 08_2N - Obnova povrchů...'!F36</f>
        <v>0</v>
      </c>
      <c r="BD104" s="82">
        <f>'IO 08_2N - Obnova povrchů...'!F37</f>
        <v>0</v>
      </c>
      <c r="BT104" s="83" t="s">
        <v>86</v>
      </c>
      <c r="BV104" s="83" t="s">
        <v>80</v>
      </c>
      <c r="BW104" s="83" t="s">
        <v>115</v>
      </c>
      <c r="BX104" s="83" t="s">
        <v>5</v>
      </c>
      <c r="CL104" s="83" t="s">
        <v>1</v>
      </c>
      <c r="CM104" s="83" t="s">
        <v>88</v>
      </c>
    </row>
    <row r="105" spans="1:91" s="6" customFormat="1" ht="24.75" customHeight="1">
      <c r="A105" s="74" t="s">
        <v>82</v>
      </c>
      <c r="B105" s="75"/>
      <c r="C105" s="76"/>
      <c r="D105" s="198" t="s">
        <v>116</v>
      </c>
      <c r="E105" s="198"/>
      <c r="F105" s="198"/>
      <c r="G105" s="198"/>
      <c r="H105" s="198"/>
      <c r="I105" s="77"/>
      <c r="J105" s="198" t="s">
        <v>117</v>
      </c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222">
        <f>'IO 08_2U - Obnova povrchů...'!J30</f>
        <v>0</v>
      </c>
      <c r="AH105" s="223"/>
      <c r="AI105" s="223"/>
      <c r="AJ105" s="223"/>
      <c r="AK105" s="223"/>
      <c r="AL105" s="223"/>
      <c r="AM105" s="223"/>
      <c r="AN105" s="222">
        <f t="shared" si="0"/>
        <v>0</v>
      </c>
      <c r="AO105" s="223"/>
      <c r="AP105" s="223"/>
      <c r="AQ105" s="78" t="s">
        <v>85</v>
      </c>
      <c r="AR105" s="75"/>
      <c r="AS105" s="79">
        <v>0</v>
      </c>
      <c r="AT105" s="80">
        <f t="shared" si="1"/>
        <v>0</v>
      </c>
      <c r="AU105" s="81">
        <f>'IO 08_2U - Obnova povrchů...'!P121</f>
        <v>0</v>
      </c>
      <c r="AV105" s="80">
        <f>'IO 08_2U - Obnova povrchů...'!J33</f>
        <v>0</v>
      </c>
      <c r="AW105" s="80">
        <f>'IO 08_2U - Obnova povrchů...'!J34</f>
        <v>0</v>
      </c>
      <c r="AX105" s="80">
        <f>'IO 08_2U - Obnova povrchů...'!J35</f>
        <v>0</v>
      </c>
      <c r="AY105" s="80">
        <f>'IO 08_2U - Obnova povrchů...'!J36</f>
        <v>0</v>
      </c>
      <c r="AZ105" s="80">
        <f>'IO 08_2U - Obnova povrchů...'!F33</f>
        <v>0</v>
      </c>
      <c r="BA105" s="80">
        <f>'IO 08_2U - Obnova povrchů...'!F34</f>
        <v>0</v>
      </c>
      <c r="BB105" s="80">
        <f>'IO 08_2U - Obnova povrchů...'!F35</f>
        <v>0</v>
      </c>
      <c r="BC105" s="80">
        <f>'IO 08_2U - Obnova povrchů...'!F36</f>
        <v>0</v>
      </c>
      <c r="BD105" s="82">
        <f>'IO 08_2U - Obnova povrchů...'!F37</f>
        <v>0</v>
      </c>
      <c r="BT105" s="83" t="s">
        <v>86</v>
      </c>
      <c r="BV105" s="83" t="s">
        <v>80</v>
      </c>
      <c r="BW105" s="83" t="s">
        <v>118</v>
      </c>
      <c r="BX105" s="83" t="s">
        <v>5</v>
      </c>
      <c r="CL105" s="83" t="s">
        <v>1</v>
      </c>
      <c r="CM105" s="83" t="s">
        <v>88</v>
      </c>
    </row>
    <row r="106" spans="1:91" s="6" customFormat="1" ht="16.5" customHeight="1">
      <c r="A106" s="74" t="s">
        <v>82</v>
      </c>
      <c r="B106" s="75"/>
      <c r="C106" s="76"/>
      <c r="D106" s="198" t="s">
        <v>119</v>
      </c>
      <c r="E106" s="198"/>
      <c r="F106" s="198"/>
      <c r="G106" s="198"/>
      <c r="H106" s="198"/>
      <c r="I106" s="77"/>
      <c r="J106" s="198" t="s">
        <v>120</v>
      </c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8"/>
      <c r="AE106" s="198"/>
      <c r="AF106" s="198"/>
      <c r="AG106" s="222">
        <f>'IO 09 - Přípojka NN'!J30</f>
        <v>0</v>
      </c>
      <c r="AH106" s="223"/>
      <c r="AI106" s="223"/>
      <c r="AJ106" s="223"/>
      <c r="AK106" s="223"/>
      <c r="AL106" s="223"/>
      <c r="AM106" s="223"/>
      <c r="AN106" s="222">
        <f t="shared" si="0"/>
        <v>0</v>
      </c>
      <c r="AO106" s="223"/>
      <c r="AP106" s="223"/>
      <c r="AQ106" s="78" t="s">
        <v>85</v>
      </c>
      <c r="AR106" s="75"/>
      <c r="AS106" s="79">
        <v>0</v>
      </c>
      <c r="AT106" s="80">
        <f t="shared" si="1"/>
        <v>0</v>
      </c>
      <c r="AU106" s="81">
        <f>'IO 09 - Přípojka NN'!P119</f>
        <v>0</v>
      </c>
      <c r="AV106" s="80">
        <f>'IO 09 - Přípojka NN'!J33</f>
        <v>0</v>
      </c>
      <c r="AW106" s="80">
        <f>'IO 09 - Přípojka NN'!J34</f>
        <v>0</v>
      </c>
      <c r="AX106" s="80">
        <f>'IO 09 - Přípojka NN'!J35</f>
        <v>0</v>
      </c>
      <c r="AY106" s="80">
        <f>'IO 09 - Přípojka NN'!J36</f>
        <v>0</v>
      </c>
      <c r="AZ106" s="80">
        <f>'IO 09 - Přípojka NN'!F33</f>
        <v>0</v>
      </c>
      <c r="BA106" s="80">
        <f>'IO 09 - Přípojka NN'!F34</f>
        <v>0</v>
      </c>
      <c r="BB106" s="80">
        <f>'IO 09 - Přípojka NN'!F35</f>
        <v>0</v>
      </c>
      <c r="BC106" s="80">
        <f>'IO 09 - Přípojka NN'!F36</f>
        <v>0</v>
      </c>
      <c r="BD106" s="82">
        <f>'IO 09 - Přípojka NN'!F37</f>
        <v>0</v>
      </c>
      <c r="BT106" s="83" t="s">
        <v>86</v>
      </c>
      <c r="BV106" s="83" t="s">
        <v>80</v>
      </c>
      <c r="BW106" s="83" t="s">
        <v>121</v>
      </c>
      <c r="BX106" s="83" t="s">
        <v>5</v>
      </c>
      <c r="CL106" s="83" t="s">
        <v>1</v>
      </c>
      <c r="CM106" s="83" t="s">
        <v>88</v>
      </c>
    </row>
    <row r="107" spans="1:91" s="6" customFormat="1" ht="16.5" customHeight="1">
      <c r="A107" s="74" t="s">
        <v>82</v>
      </c>
      <c r="B107" s="75"/>
      <c r="C107" s="76"/>
      <c r="D107" s="198" t="s">
        <v>122</v>
      </c>
      <c r="E107" s="198"/>
      <c r="F107" s="198"/>
      <c r="G107" s="198"/>
      <c r="H107" s="198"/>
      <c r="I107" s="77"/>
      <c r="J107" s="198" t="s">
        <v>123</v>
      </c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8"/>
      <c r="AG107" s="222">
        <f>'VRN_2 - VRN - kanalizace'!J30</f>
        <v>0</v>
      </c>
      <c r="AH107" s="223"/>
      <c r="AI107" s="223"/>
      <c r="AJ107" s="223"/>
      <c r="AK107" s="223"/>
      <c r="AL107" s="223"/>
      <c r="AM107" s="223"/>
      <c r="AN107" s="222">
        <f t="shared" si="0"/>
        <v>0</v>
      </c>
      <c r="AO107" s="223"/>
      <c r="AP107" s="223"/>
      <c r="AQ107" s="78" t="s">
        <v>85</v>
      </c>
      <c r="AR107" s="75"/>
      <c r="AS107" s="84">
        <v>0</v>
      </c>
      <c r="AT107" s="85">
        <f t="shared" si="1"/>
        <v>0</v>
      </c>
      <c r="AU107" s="86">
        <f>'VRN_2 - VRN - kanalizace'!P120</f>
        <v>0</v>
      </c>
      <c r="AV107" s="85">
        <f>'VRN_2 - VRN - kanalizace'!J33</f>
        <v>0</v>
      </c>
      <c r="AW107" s="85">
        <f>'VRN_2 - VRN - kanalizace'!J34</f>
        <v>0</v>
      </c>
      <c r="AX107" s="85">
        <f>'VRN_2 - VRN - kanalizace'!J35</f>
        <v>0</v>
      </c>
      <c r="AY107" s="85">
        <f>'VRN_2 - VRN - kanalizace'!J36</f>
        <v>0</v>
      </c>
      <c r="AZ107" s="85">
        <f>'VRN_2 - VRN - kanalizace'!F33</f>
        <v>0</v>
      </c>
      <c r="BA107" s="85">
        <f>'VRN_2 - VRN - kanalizace'!F34</f>
        <v>0</v>
      </c>
      <c r="BB107" s="85">
        <f>'VRN_2 - VRN - kanalizace'!F35</f>
        <v>0</v>
      </c>
      <c r="BC107" s="85">
        <f>'VRN_2 - VRN - kanalizace'!F36</f>
        <v>0</v>
      </c>
      <c r="BD107" s="87">
        <f>'VRN_2 - VRN - kanalizace'!F37</f>
        <v>0</v>
      </c>
      <c r="BT107" s="83" t="s">
        <v>86</v>
      </c>
      <c r="BV107" s="83" t="s">
        <v>80</v>
      </c>
      <c r="BW107" s="83" t="s">
        <v>124</v>
      </c>
      <c r="BX107" s="83" t="s">
        <v>5</v>
      </c>
      <c r="CL107" s="83" t="s">
        <v>1</v>
      </c>
      <c r="CM107" s="83" t="s">
        <v>88</v>
      </c>
    </row>
    <row r="108" spans="1:91" s="1" customFormat="1" ht="30" customHeight="1">
      <c r="B108" s="32"/>
      <c r="AR108" s="32"/>
    </row>
    <row r="109" spans="1:91" s="1" customFormat="1" ht="6.95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32"/>
    </row>
  </sheetData>
  <sheetProtection algorithmName="SHA-512" hashValue="jonVUO5OPV2Hp+oI1tiWl3KkphbtuNueLg8joCQZYzrZnzd0r7PrIxCAZQd/ZfJ19VvLOczz3z2UDhfcdig0PQ==" saltValue="7945hPwHCBReRxz304x2XOHYHddnCwZLYHp9tv82fRuFsna5FsrjuijxsFHWsNjFpDxZre0hfezrMiizRwbtqA==" spinCount="100000" sheet="1" objects="1" scenarios="1" formatColumns="0" formatRows="0"/>
  <mergeCells count="90">
    <mergeCell ref="AN107:AP107"/>
    <mergeCell ref="AG107:AM107"/>
    <mergeCell ref="AN94:AP94"/>
    <mergeCell ref="AN95:AP95"/>
    <mergeCell ref="AS89:AT91"/>
    <mergeCell ref="AN105:AP105"/>
    <mergeCell ref="AG105:AM105"/>
    <mergeCell ref="AN106:AP106"/>
    <mergeCell ref="AG106:AM106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K32:AO32"/>
    <mergeCell ref="L32:P32"/>
    <mergeCell ref="W32:AE32"/>
    <mergeCell ref="AK33:AO33"/>
    <mergeCell ref="L33:P33"/>
    <mergeCell ref="W33:AE33"/>
    <mergeCell ref="L30:P30"/>
    <mergeCell ref="W30:AE30"/>
    <mergeCell ref="L31:P31"/>
    <mergeCell ref="W31:AE31"/>
    <mergeCell ref="AK31:AO31"/>
    <mergeCell ref="D107:H107"/>
    <mergeCell ref="J107:AF107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85:AO85"/>
    <mergeCell ref="D105:H105"/>
    <mergeCell ref="J105:AF105"/>
    <mergeCell ref="D106:H106"/>
    <mergeCell ref="J106:AF106"/>
    <mergeCell ref="AG104:AM104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IO 02-2N - Kanalizační př...'!C2" display="/" xr:uid="{00000000-0004-0000-0000-000000000000}"/>
    <hyperlink ref="A96" location="'IO 02-2U - Kanalizační př...'!C2" display="/" xr:uid="{00000000-0004-0000-0000-000001000000}"/>
    <hyperlink ref="A97" location="'IO 02N - Splašková kanali...'!C2" display="/" xr:uid="{00000000-0004-0000-0000-000002000000}"/>
    <hyperlink ref="A98" location="'IO 02U - Splašková kanali...'!C2" display="/" xr:uid="{00000000-0004-0000-0000-000003000000}"/>
    <hyperlink ref="A99" location="'IO 03 - Kanalizační výtlak'!C2" display="/" xr:uid="{00000000-0004-0000-0000-000004000000}"/>
    <hyperlink ref="A100" location="'IO 04 - Splašková čerpací...'!C2" display="/" xr:uid="{00000000-0004-0000-0000-000005000000}"/>
    <hyperlink ref="A101" location="'IO 04-2 - Oplocení čerpac...'!C2" display="/" xr:uid="{00000000-0004-0000-0000-000006000000}"/>
    <hyperlink ref="A102" location="'IO 05 - Dešťová kanalizace'!C2" display="/" xr:uid="{00000000-0004-0000-0000-000007000000}"/>
    <hyperlink ref="A103" location="'IO 06 - Chodník a sjezd k...'!C2" display="/" xr:uid="{00000000-0004-0000-0000-000008000000}"/>
    <hyperlink ref="A104" location="'IO 08_2N - Obnova povrchů...'!C2" display="/" xr:uid="{00000000-0004-0000-0000-000009000000}"/>
    <hyperlink ref="A105" location="'IO 08_2U - Obnova povrchů...'!C2" display="/" xr:uid="{00000000-0004-0000-0000-00000A000000}"/>
    <hyperlink ref="A106" location="'IO 09 - Přípojka NN'!C2" display="/" xr:uid="{00000000-0004-0000-0000-00000B000000}"/>
    <hyperlink ref="A107" location="'VRN_2 - VRN - kanalizace'!C2" display="/" xr:uid="{00000000-0004-0000-00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95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112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1087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ROUND((SUM(BE121:BE194)),  2)</f>
        <v>0</v>
      </c>
      <c r="I33" s="92">
        <v>0.21</v>
      </c>
      <c r="J33" s="91">
        <f>ROUND(((SUM(BE121:BE194))*I33),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ROUND((SUM(BF121:BF194)),  2)</f>
        <v>0</v>
      </c>
      <c r="I34" s="92">
        <v>0.15</v>
      </c>
      <c r="J34" s="91">
        <f>ROUND(((SUM(BF121:BF194))*I34),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ROUND((SUM(BG121:BG194)),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ROUND((SUM(BH121:BH194)),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ROUND((SUM(BI121:BI194)),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06 - Chodník a sjezd ke KČS01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J121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133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>
      <c r="B98" s="108"/>
      <c r="D98" s="109" t="s">
        <v>134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>
      <c r="B99" s="108"/>
      <c r="D99" s="109" t="s">
        <v>603</v>
      </c>
      <c r="E99" s="110"/>
      <c r="F99" s="110"/>
      <c r="G99" s="110"/>
      <c r="H99" s="110"/>
      <c r="I99" s="110"/>
      <c r="J99" s="111">
        <f>J150</f>
        <v>0</v>
      </c>
      <c r="L99" s="108"/>
    </row>
    <row r="100" spans="2:12" s="9" customFormat="1" ht="19.899999999999999" customHeight="1">
      <c r="B100" s="108"/>
      <c r="D100" s="109" t="s">
        <v>1088</v>
      </c>
      <c r="E100" s="110"/>
      <c r="F100" s="110"/>
      <c r="G100" s="110"/>
      <c r="H100" s="110"/>
      <c r="I100" s="110"/>
      <c r="J100" s="111">
        <f>J172</f>
        <v>0</v>
      </c>
      <c r="L100" s="108"/>
    </row>
    <row r="101" spans="2:12" s="9" customFormat="1" ht="19.899999999999999" customHeight="1">
      <c r="B101" s="108"/>
      <c r="D101" s="109" t="s">
        <v>300</v>
      </c>
      <c r="E101" s="110"/>
      <c r="F101" s="110"/>
      <c r="G101" s="110"/>
      <c r="H101" s="110"/>
      <c r="I101" s="110"/>
      <c r="J101" s="111">
        <f>J193</f>
        <v>0</v>
      </c>
      <c r="L101" s="108"/>
    </row>
    <row r="102" spans="2:12" s="1" customFormat="1" ht="21.85" customHeight="1">
      <c r="B102" s="32"/>
      <c r="L102" s="32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>
      <c r="B108" s="32"/>
      <c r="C108" s="21" t="s">
        <v>138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34" t="str">
        <f>E7</f>
        <v>Prodloužení splaškové kanal. a vodov. Ludvíkov a V. Losiny</v>
      </c>
      <c r="F111" s="235"/>
      <c r="G111" s="235"/>
      <c r="H111" s="235"/>
      <c r="L111" s="32"/>
    </row>
    <row r="112" spans="2:12" s="1" customFormat="1" ht="12" customHeight="1">
      <c r="B112" s="32"/>
      <c r="C112" s="27" t="s">
        <v>126</v>
      </c>
      <c r="L112" s="32"/>
    </row>
    <row r="113" spans="2:65" s="1" customFormat="1" ht="16.5" customHeight="1">
      <c r="B113" s="32"/>
      <c r="E113" s="200" t="str">
        <f>E9</f>
        <v>IO 06 - Chodník a sjezd ke KČS01</v>
      </c>
      <c r="F113" s="236"/>
      <c r="G113" s="236"/>
      <c r="H113" s="236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Velké Losiny</v>
      </c>
      <c r="I115" s="27" t="s">
        <v>22</v>
      </c>
      <c r="J115" s="52" t="str">
        <f>IF(J12="","",J12)</f>
        <v>7. 2. 2025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E15</f>
        <v>Obec Velké Losiny</v>
      </c>
      <c r="I117" s="27" t="s">
        <v>31</v>
      </c>
      <c r="J117" s="30" t="str">
        <f>E21</f>
        <v>IGEA s.r.o.</v>
      </c>
      <c r="L117" s="32"/>
    </row>
    <row r="118" spans="2:65" s="1" customFormat="1" ht="15.2" customHeight="1">
      <c r="B118" s="32"/>
      <c r="C118" s="27" t="s">
        <v>29</v>
      </c>
      <c r="F118" s="25" t="str">
        <f>IF(E18="","",E18)</f>
        <v>Vyplň údaj</v>
      </c>
      <c r="I118" s="27" t="s">
        <v>35</v>
      </c>
      <c r="J118" s="30" t="str">
        <f>E24</f>
        <v>R.Vojtěchová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2"/>
      <c r="C120" s="113" t="s">
        <v>139</v>
      </c>
      <c r="D120" s="114" t="s">
        <v>63</v>
      </c>
      <c r="E120" s="114" t="s">
        <v>59</v>
      </c>
      <c r="F120" s="114" t="s">
        <v>60</v>
      </c>
      <c r="G120" s="114" t="s">
        <v>140</v>
      </c>
      <c r="H120" s="114" t="s">
        <v>141</v>
      </c>
      <c r="I120" s="114" t="s">
        <v>142</v>
      </c>
      <c r="J120" s="115" t="s">
        <v>130</v>
      </c>
      <c r="K120" s="116" t="s">
        <v>143</v>
      </c>
      <c r="L120" s="112"/>
      <c r="M120" s="59" t="s">
        <v>1</v>
      </c>
      <c r="N120" s="60" t="s">
        <v>42</v>
      </c>
      <c r="O120" s="60" t="s">
        <v>144</v>
      </c>
      <c r="P120" s="60" t="s">
        <v>145</v>
      </c>
      <c r="Q120" s="60" t="s">
        <v>146</v>
      </c>
      <c r="R120" s="60" t="s">
        <v>147</v>
      </c>
      <c r="S120" s="60" t="s">
        <v>148</v>
      </c>
      <c r="T120" s="61" t="s">
        <v>149</v>
      </c>
    </row>
    <row r="121" spans="2:65" s="1" customFormat="1" ht="22.8" customHeight="1">
      <c r="B121" s="32"/>
      <c r="C121" s="64" t="s">
        <v>150</v>
      </c>
      <c r="J121" s="117">
        <f>BK121</f>
        <v>0</v>
      </c>
      <c r="L121" s="32"/>
      <c r="M121" s="62"/>
      <c r="N121" s="53"/>
      <c r="O121" s="53"/>
      <c r="P121" s="118">
        <f>P122</f>
        <v>0</v>
      </c>
      <c r="Q121" s="53"/>
      <c r="R121" s="118">
        <f>R122</f>
        <v>214.07179300000001</v>
      </c>
      <c r="S121" s="53"/>
      <c r="T121" s="119">
        <f>T122</f>
        <v>0</v>
      </c>
      <c r="AT121" s="17" t="s">
        <v>77</v>
      </c>
      <c r="AU121" s="17" t="s">
        <v>132</v>
      </c>
      <c r="BK121" s="120">
        <f>BK122</f>
        <v>0</v>
      </c>
    </row>
    <row r="122" spans="2:65" s="11" customFormat="1" ht="25.9" customHeight="1">
      <c r="B122" s="121"/>
      <c r="D122" s="122" t="s">
        <v>77</v>
      </c>
      <c r="E122" s="123" t="s">
        <v>151</v>
      </c>
      <c r="F122" s="123" t="s">
        <v>152</v>
      </c>
      <c r="I122" s="124"/>
      <c r="J122" s="125">
        <f>BK122</f>
        <v>0</v>
      </c>
      <c r="L122" s="121"/>
      <c r="M122" s="126"/>
      <c r="P122" s="127">
        <f>P123+P150+P172+P193</f>
        <v>0</v>
      </c>
      <c r="R122" s="127">
        <f>R123+R150+R172+R193</f>
        <v>214.07179300000001</v>
      </c>
      <c r="T122" s="128">
        <f>T123+T150+T172+T193</f>
        <v>0</v>
      </c>
      <c r="AR122" s="122" t="s">
        <v>86</v>
      </c>
      <c r="AT122" s="129" t="s">
        <v>77</v>
      </c>
      <c r="AU122" s="129" t="s">
        <v>78</v>
      </c>
      <c r="AY122" s="122" t="s">
        <v>153</v>
      </c>
      <c r="BK122" s="130">
        <f>BK123+BK150+BK172+BK193</f>
        <v>0</v>
      </c>
    </row>
    <row r="123" spans="2:65" s="11" customFormat="1" ht="22.8" customHeight="1">
      <c r="B123" s="121"/>
      <c r="D123" s="122" t="s">
        <v>77</v>
      </c>
      <c r="E123" s="131" t="s">
        <v>86</v>
      </c>
      <c r="F123" s="131" t="s">
        <v>154</v>
      </c>
      <c r="I123" s="124"/>
      <c r="J123" s="132">
        <f>BK123</f>
        <v>0</v>
      </c>
      <c r="L123" s="121"/>
      <c r="M123" s="126"/>
      <c r="P123" s="127">
        <f>SUM(P124:P149)</f>
        <v>0</v>
      </c>
      <c r="R123" s="127">
        <f>SUM(R124:R149)</f>
        <v>4.4009999999999995E-3</v>
      </c>
      <c r="T123" s="128">
        <f>SUM(T124:T149)</f>
        <v>0</v>
      </c>
      <c r="AR123" s="122" t="s">
        <v>86</v>
      </c>
      <c r="AT123" s="129" t="s">
        <v>77</v>
      </c>
      <c r="AU123" s="129" t="s">
        <v>86</v>
      </c>
      <c r="AY123" s="122" t="s">
        <v>153</v>
      </c>
      <c r="BK123" s="130">
        <f>SUM(BK124:BK149)</f>
        <v>0</v>
      </c>
    </row>
    <row r="124" spans="2:65" s="1" customFormat="1" ht="24.2" customHeight="1">
      <c r="B124" s="32"/>
      <c r="C124" s="133" t="s">
        <v>86</v>
      </c>
      <c r="D124" s="133" t="s">
        <v>155</v>
      </c>
      <c r="E124" s="134" t="s">
        <v>1089</v>
      </c>
      <c r="F124" s="135" t="s">
        <v>1090</v>
      </c>
      <c r="G124" s="136" t="s">
        <v>330</v>
      </c>
      <c r="H124" s="137">
        <v>244.5</v>
      </c>
      <c r="I124" s="138"/>
      <c r="J124" s="139">
        <f>ROUND(I124*H124,2)</f>
        <v>0</v>
      </c>
      <c r="K124" s="140"/>
      <c r="L124" s="32"/>
      <c r="M124" s="141" t="s">
        <v>1</v>
      </c>
      <c r="N124" s="142" t="s">
        <v>43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159</v>
      </c>
      <c r="AT124" s="145" t="s">
        <v>155</v>
      </c>
      <c r="AU124" s="145" t="s">
        <v>88</v>
      </c>
      <c r="AY124" s="17" t="s">
        <v>153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86</v>
      </c>
      <c r="BK124" s="146">
        <f>ROUND(I124*H124,2)</f>
        <v>0</v>
      </c>
      <c r="BL124" s="17" t="s">
        <v>159</v>
      </c>
      <c r="BM124" s="145" t="s">
        <v>1091</v>
      </c>
    </row>
    <row r="125" spans="2:65" s="13" customFormat="1" ht="10.15">
      <c r="B125" s="154"/>
      <c r="D125" s="148" t="s">
        <v>161</v>
      </c>
      <c r="E125" s="155" t="s">
        <v>1</v>
      </c>
      <c r="F125" s="156" t="s">
        <v>1092</v>
      </c>
      <c r="H125" s="157">
        <v>244.5</v>
      </c>
      <c r="I125" s="158"/>
      <c r="L125" s="154"/>
      <c r="M125" s="159"/>
      <c r="T125" s="160"/>
      <c r="AT125" s="155" t="s">
        <v>161</v>
      </c>
      <c r="AU125" s="155" t="s">
        <v>88</v>
      </c>
      <c r="AV125" s="13" t="s">
        <v>88</v>
      </c>
      <c r="AW125" s="13" t="s">
        <v>34</v>
      </c>
      <c r="AX125" s="13" t="s">
        <v>86</v>
      </c>
      <c r="AY125" s="155" t="s">
        <v>153</v>
      </c>
    </row>
    <row r="126" spans="2:65" s="1" customFormat="1" ht="33" customHeight="1">
      <c r="B126" s="32"/>
      <c r="C126" s="133" t="s">
        <v>88</v>
      </c>
      <c r="D126" s="133" t="s">
        <v>155</v>
      </c>
      <c r="E126" s="134" t="s">
        <v>164</v>
      </c>
      <c r="F126" s="135" t="s">
        <v>336</v>
      </c>
      <c r="G126" s="136" t="s">
        <v>158</v>
      </c>
      <c r="H126" s="137">
        <v>19.559999999999999</v>
      </c>
      <c r="I126" s="138"/>
      <c r="J126" s="139">
        <f>ROUND(I126*H126,2)</f>
        <v>0</v>
      </c>
      <c r="K126" s="140"/>
      <c r="L126" s="32"/>
      <c r="M126" s="141" t="s">
        <v>1</v>
      </c>
      <c r="N126" s="142" t="s">
        <v>43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159</v>
      </c>
      <c r="AT126" s="145" t="s">
        <v>155</v>
      </c>
      <c r="AU126" s="145" t="s">
        <v>88</v>
      </c>
      <c r="AY126" s="17" t="s">
        <v>153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86</v>
      </c>
      <c r="BK126" s="146">
        <f>ROUND(I126*H126,2)</f>
        <v>0</v>
      </c>
      <c r="BL126" s="17" t="s">
        <v>159</v>
      </c>
      <c r="BM126" s="145" t="s">
        <v>1093</v>
      </c>
    </row>
    <row r="127" spans="2:65" s="13" customFormat="1" ht="10.15">
      <c r="B127" s="154"/>
      <c r="D127" s="148" t="s">
        <v>161</v>
      </c>
      <c r="E127" s="155" t="s">
        <v>1</v>
      </c>
      <c r="F127" s="156" t="s">
        <v>1094</v>
      </c>
      <c r="H127" s="157">
        <v>19.559999999999999</v>
      </c>
      <c r="I127" s="158"/>
      <c r="L127" s="154"/>
      <c r="M127" s="159"/>
      <c r="T127" s="160"/>
      <c r="AT127" s="155" t="s">
        <v>161</v>
      </c>
      <c r="AU127" s="155" t="s">
        <v>88</v>
      </c>
      <c r="AV127" s="13" t="s">
        <v>88</v>
      </c>
      <c r="AW127" s="13" t="s">
        <v>34</v>
      </c>
      <c r="AX127" s="13" t="s">
        <v>86</v>
      </c>
      <c r="AY127" s="155" t="s">
        <v>153</v>
      </c>
    </row>
    <row r="128" spans="2:65" s="1" customFormat="1" ht="24.2" customHeight="1">
      <c r="B128" s="32"/>
      <c r="C128" s="133" t="s">
        <v>168</v>
      </c>
      <c r="D128" s="133" t="s">
        <v>155</v>
      </c>
      <c r="E128" s="134" t="s">
        <v>1095</v>
      </c>
      <c r="F128" s="135" t="s">
        <v>1096</v>
      </c>
      <c r="G128" s="136" t="s">
        <v>158</v>
      </c>
      <c r="H128" s="137">
        <v>196</v>
      </c>
      <c r="I128" s="138"/>
      <c r="J128" s="139">
        <f>ROUND(I128*H128,2)</f>
        <v>0</v>
      </c>
      <c r="K128" s="140"/>
      <c r="L128" s="32"/>
      <c r="M128" s="141" t="s">
        <v>1</v>
      </c>
      <c r="N128" s="142" t="s">
        <v>43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159</v>
      </c>
      <c r="AT128" s="145" t="s">
        <v>155</v>
      </c>
      <c r="AU128" s="145" t="s">
        <v>88</v>
      </c>
      <c r="AY128" s="17" t="s">
        <v>153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86</v>
      </c>
      <c r="BK128" s="146">
        <f>ROUND(I128*H128,2)</f>
        <v>0</v>
      </c>
      <c r="BL128" s="17" t="s">
        <v>159</v>
      </c>
      <c r="BM128" s="145" t="s">
        <v>1097</v>
      </c>
    </row>
    <row r="129" spans="2:65" s="13" customFormat="1" ht="10.15">
      <c r="B129" s="154"/>
      <c r="D129" s="148" t="s">
        <v>161</v>
      </c>
      <c r="E129" s="155" t="s">
        <v>1</v>
      </c>
      <c r="F129" s="156" t="s">
        <v>1098</v>
      </c>
      <c r="H129" s="157">
        <v>2.5499999999999998</v>
      </c>
      <c r="I129" s="158"/>
      <c r="L129" s="154"/>
      <c r="M129" s="159"/>
      <c r="T129" s="160"/>
      <c r="AT129" s="155" t="s">
        <v>161</v>
      </c>
      <c r="AU129" s="155" t="s">
        <v>88</v>
      </c>
      <c r="AV129" s="13" t="s">
        <v>88</v>
      </c>
      <c r="AW129" s="13" t="s">
        <v>34</v>
      </c>
      <c r="AX129" s="13" t="s">
        <v>78</v>
      </c>
      <c r="AY129" s="155" t="s">
        <v>153</v>
      </c>
    </row>
    <row r="130" spans="2:65" s="13" customFormat="1" ht="10.15">
      <c r="B130" s="154"/>
      <c r="D130" s="148" t="s">
        <v>161</v>
      </c>
      <c r="E130" s="155" t="s">
        <v>1</v>
      </c>
      <c r="F130" s="156" t="s">
        <v>1099</v>
      </c>
      <c r="H130" s="157">
        <v>19.8</v>
      </c>
      <c r="I130" s="158"/>
      <c r="L130" s="154"/>
      <c r="M130" s="159"/>
      <c r="T130" s="160"/>
      <c r="AT130" s="155" t="s">
        <v>161</v>
      </c>
      <c r="AU130" s="155" t="s">
        <v>88</v>
      </c>
      <c r="AV130" s="13" t="s">
        <v>88</v>
      </c>
      <c r="AW130" s="13" t="s">
        <v>34</v>
      </c>
      <c r="AX130" s="13" t="s">
        <v>78</v>
      </c>
      <c r="AY130" s="155" t="s">
        <v>153</v>
      </c>
    </row>
    <row r="131" spans="2:65" s="13" customFormat="1" ht="10.15">
      <c r="B131" s="154"/>
      <c r="D131" s="148" t="s">
        <v>161</v>
      </c>
      <c r="E131" s="155" t="s">
        <v>1</v>
      </c>
      <c r="F131" s="156" t="s">
        <v>1100</v>
      </c>
      <c r="H131" s="157">
        <v>30</v>
      </c>
      <c r="I131" s="158"/>
      <c r="L131" s="154"/>
      <c r="M131" s="159"/>
      <c r="T131" s="160"/>
      <c r="AT131" s="155" t="s">
        <v>161</v>
      </c>
      <c r="AU131" s="155" t="s">
        <v>88</v>
      </c>
      <c r="AV131" s="13" t="s">
        <v>88</v>
      </c>
      <c r="AW131" s="13" t="s">
        <v>34</v>
      </c>
      <c r="AX131" s="13" t="s">
        <v>78</v>
      </c>
      <c r="AY131" s="155" t="s">
        <v>153</v>
      </c>
    </row>
    <row r="132" spans="2:65" s="13" customFormat="1" ht="10.15">
      <c r="B132" s="154"/>
      <c r="D132" s="148" t="s">
        <v>161</v>
      </c>
      <c r="E132" s="155" t="s">
        <v>1</v>
      </c>
      <c r="F132" s="156" t="s">
        <v>1100</v>
      </c>
      <c r="H132" s="157">
        <v>30</v>
      </c>
      <c r="I132" s="158"/>
      <c r="L132" s="154"/>
      <c r="M132" s="159"/>
      <c r="T132" s="160"/>
      <c r="AT132" s="155" t="s">
        <v>161</v>
      </c>
      <c r="AU132" s="155" t="s">
        <v>88</v>
      </c>
      <c r="AV132" s="13" t="s">
        <v>88</v>
      </c>
      <c r="AW132" s="13" t="s">
        <v>34</v>
      </c>
      <c r="AX132" s="13" t="s">
        <v>78</v>
      </c>
      <c r="AY132" s="155" t="s">
        <v>153</v>
      </c>
    </row>
    <row r="133" spans="2:65" s="13" customFormat="1" ht="10.15">
      <c r="B133" s="154"/>
      <c r="D133" s="148" t="s">
        <v>161</v>
      </c>
      <c r="E133" s="155" t="s">
        <v>1</v>
      </c>
      <c r="F133" s="156" t="s">
        <v>1101</v>
      </c>
      <c r="H133" s="157">
        <v>28</v>
      </c>
      <c r="I133" s="158"/>
      <c r="L133" s="154"/>
      <c r="M133" s="159"/>
      <c r="T133" s="160"/>
      <c r="AT133" s="155" t="s">
        <v>161</v>
      </c>
      <c r="AU133" s="155" t="s">
        <v>88</v>
      </c>
      <c r="AV133" s="13" t="s">
        <v>88</v>
      </c>
      <c r="AW133" s="13" t="s">
        <v>34</v>
      </c>
      <c r="AX133" s="13" t="s">
        <v>78</v>
      </c>
      <c r="AY133" s="155" t="s">
        <v>153</v>
      </c>
    </row>
    <row r="134" spans="2:65" s="13" customFormat="1" ht="10.15">
      <c r="B134" s="154"/>
      <c r="D134" s="148" t="s">
        <v>161</v>
      </c>
      <c r="E134" s="155" t="s">
        <v>1</v>
      </c>
      <c r="F134" s="156" t="s">
        <v>1102</v>
      </c>
      <c r="H134" s="157">
        <v>31</v>
      </c>
      <c r="I134" s="158"/>
      <c r="L134" s="154"/>
      <c r="M134" s="159"/>
      <c r="T134" s="160"/>
      <c r="AT134" s="155" t="s">
        <v>161</v>
      </c>
      <c r="AU134" s="155" t="s">
        <v>88</v>
      </c>
      <c r="AV134" s="13" t="s">
        <v>88</v>
      </c>
      <c r="AW134" s="13" t="s">
        <v>34</v>
      </c>
      <c r="AX134" s="13" t="s">
        <v>78</v>
      </c>
      <c r="AY134" s="155" t="s">
        <v>153</v>
      </c>
    </row>
    <row r="135" spans="2:65" s="13" customFormat="1" ht="10.15">
      <c r="B135" s="154"/>
      <c r="D135" s="148" t="s">
        <v>161</v>
      </c>
      <c r="E135" s="155" t="s">
        <v>1</v>
      </c>
      <c r="F135" s="156" t="s">
        <v>1103</v>
      </c>
      <c r="H135" s="157">
        <v>12</v>
      </c>
      <c r="I135" s="158"/>
      <c r="L135" s="154"/>
      <c r="M135" s="159"/>
      <c r="T135" s="160"/>
      <c r="AT135" s="155" t="s">
        <v>161</v>
      </c>
      <c r="AU135" s="155" t="s">
        <v>88</v>
      </c>
      <c r="AV135" s="13" t="s">
        <v>88</v>
      </c>
      <c r="AW135" s="13" t="s">
        <v>34</v>
      </c>
      <c r="AX135" s="13" t="s">
        <v>78</v>
      </c>
      <c r="AY135" s="155" t="s">
        <v>153</v>
      </c>
    </row>
    <row r="136" spans="2:65" s="13" customFormat="1" ht="10.15">
      <c r="B136" s="154"/>
      <c r="D136" s="148" t="s">
        <v>161</v>
      </c>
      <c r="E136" s="155" t="s">
        <v>1</v>
      </c>
      <c r="F136" s="156" t="s">
        <v>1104</v>
      </c>
      <c r="H136" s="157">
        <v>16</v>
      </c>
      <c r="I136" s="158"/>
      <c r="L136" s="154"/>
      <c r="M136" s="159"/>
      <c r="T136" s="160"/>
      <c r="AT136" s="155" t="s">
        <v>161</v>
      </c>
      <c r="AU136" s="155" t="s">
        <v>88</v>
      </c>
      <c r="AV136" s="13" t="s">
        <v>88</v>
      </c>
      <c r="AW136" s="13" t="s">
        <v>34</v>
      </c>
      <c r="AX136" s="13" t="s">
        <v>78</v>
      </c>
      <c r="AY136" s="155" t="s">
        <v>153</v>
      </c>
    </row>
    <row r="137" spans="2:65" s="13" customFormat="1" ht="10.15">
      <c r="B137" s="154"/>
      <c r="D137" s="148" t="s">
        <v>161</v>
      </c>
      <c r="E137" s="155" t="s">
        <v>1</v>
      </c>
      <c r="F137" s="156" t="s">
        <v>1105</v>
      </c>
      <c r="H137" s="157">
        <v>10</v>
      </c>
      <c r="I137" s="158"/>
      <c r="L137" s="154"/>
      <c r="M137" s="159"/>
      <c r="T137" s="160"/>
      <c r="AT137" s="155" t="s">
        <v>161</v>
      </c>
      <c r="AU137" s="155" t="s">
        <v>88</v>
      </c>
      <c r="AV137" s="13" t="s">
        <v>88</v>
      </c>
      <c r="AW137" s="13" t="s">
        <v>34</v>
      </c>
      <c r="AX137" s="13" t="s">
        <v>78</v>
      </c>
      <c r="AY137" s="155" t="s">
        <v>153</v>
      </c>
    </row>
    <row r="138" spans="2:65" s="13" customFormat="1" ht="10.15">
      <c r="B138" s="154"/>
      <c r="D138" s="148" t="s">
        <v>161</v>
      </c>
      <c r="E138" s="155" t="s">
        <v>1</v>
      </c>
      <c r="F138" s="156" t="s">
        <v>1106</v>
      </c>
      <c r="H138" s="157">
        <v>16.649999999999999</v>
      </c>
      <c r="I138" s="158"/>
      <c r="L138" s="154"/>
      <c r="M138" s="159"/>
      <c r="T138" s="160"/>
      <c r="AT138" s="155" t="s">
        <v>161</v>
      </c>
      <c r="AU138" s="155" t="s">
        <v>88</v>
      </c>
      <c r="AV138" s="13" t="s">
        <v>88</v>
      </c>
      <c r="AW138" s="13" t="s">
        <v>34</v>
      </c>
      <c r="AX138" s="13" t="s">
        <v>78</v>
      </c>
      <c r="AY138" s="155" t="s">
        <v>153</v>
      </c>
    </row>
    <row r="139" spans="2:65" s="14" customFormat="1" ht="10.15">
      <c r="B139" s="161"/>
      <c r="D139" s="148" t="s">
        <v>161</v>
      </c>
      <c r="E139" s="162" t="s">
        <v>1</v>
      </c>
      <c r="F139" s="163" t="s">
        <v>186</v>
      </c>
      <c r="H139" s="164">
        <v>196</v>
      </c>
      <c r="I139" s="165"/>
      <c r="L139" s="161"/>
      <c r="M139" s="166"/>
      <c r="T139" s="167"/>
      <c r="AT139" s="162" t="s">
        <v>161</v>
      </c>
      <c r="AU139" s="162" t="s">
        <v>88</v>
      </c>
      <c r="AV139" s="14" t="s">
        <v>159</v>
      </c>
      <c r="AW139" s="14" t="s">
        <v>34</v>
      </c>
      <c r="AX139" s="14" t="s">
        <v>86</v>
      </c>
      <c r="AY139" s="162" t="s">
        <v>153</v>
      </c>
    </row>
    <row r="140" spans="2:65" s="1" customFormat="1" ht="16.5" customHeight="1">
      <c r="B140" s="32"/>
      <c r="C140" s="168" t="s">
        <v>159</v>
      </c>
      <c r="D140" s="168" t="s">
        <v>194</v>
      </c>
      <c r="E140" s="169" t="s">
        <v>1107</v>
      </c>
      <c r="F140" s="170" t="s">
        <v>1108</v>
      </c>
      <c r="G140" s="171" t="s">
        <v>176</v>
      </c>
      <c r="H140" s="172">
        <v>333.2</v>
      </c>
      <c r="I140" s="173"/>
      <c r="J140" s="174">
        <f>ROUND(I140*H140,2)</f>
        <v>0</v>
      </c>
      <c r="K140" s="175"/>
      <c r="L140" s="176"/>
      <c r="M140" s="177" t="s">
        <v>1</v>
      </c>
      <c r="N140" s="178" t="s">
        <v>43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197</v>
      </c>
      <c r="AT140" s="145" t="s">
        <v>194</v>
      </c>
      <c r="AU140" s="145" t="s">
        <v>88</v>
      </c>
      <c r="AY140" s="17" t="s">
        <v>153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86</v>
      </c>
      <c r="BK140" s="146">
        <f>ROUND(I140*H140,2)</f>
        <v>0</v>
      </c>
      <c r="BL140" s="17" t="s">
        <v>159</v>
      </c>
      <c r="BM140" s="145" t="s">
        <v>1109</v>
      </c>
    </row>
    <row r="141" spans="2:65" s="13" customFormat="1" ht="10.15">
      <c r="B141" s="154"/>
      <c r="D141" s="148" t="s">
        <v>161</v>
      </c>
      <c r="F141" s="156" t="s">
        <v>1110</v>
      </c>
      <c r="H141" s="157">
        <v>333.2</v>
      </c>
      <c r="I141" s="158"/>
      <c r="L141" s="154"/>
      <c r="M141" s="159"/>
      <c r="T141" s="160"/>
      <c r="AT141" s="155" t="s">
        <v>161</v>
      </c>
      <c r="AU141" s="155" t="s">
        <v>88</v>
      </c>
      <c r="AV141" s="13" t="s">
        <v>88</v>
      </c>
      <c r="AW141" s="13" t="s">
        <v>4</v>
      </c>
      <c r="AX141" s="13" t="s">
        <v>86</v>
      </c>
      <c r="AY141" s="155" t="s">
        <v>153</v>
      </c>
    </row>
    <row r="142" spans="2:65" s="1" customFormat="1" ht="33" customHeight="1">
      <c r="B142" s="32"/>
      <c r="C142" s="133" t="s">
        <v>179</v>
      </c>
      <c r="D142" s="133" t="s">
        <v>155</v>
      </c>
      <c r="E142" s="134" t="s">
        <v>174</v>
      </c>
      <c r="F142" s="135" t="s">
        <v>175</v>
      </c>
      <c r="G142" s="136" t="s">
        <v>176</v>
      </c>
      <c r="H142" s="137">
        <v>33.252000000000002</v>
      </c>
      <c r="I142" s="138"/>
      <c r="J142" s="139">
        <f>ROUND(I142*H142,2)</f>
        <v>0</v>
      </c>
      <c r="K142" s="140"/>
      <c r="L142" s="32"/>
      <c r="M142" s="141" t="s">
        <v>1</v>
      </c>
      <c r="N142" s="142" t="s">
        <v>43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159</v>
      </c>
      <c r="AT142" s="145" t="s">
        <v>155</v>
      </c>
      <c r="AU142" s="145" t="s">
        <v>88</v>
      </c>
      <c r="AY142" s="17" t="s">
        <v>153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7" t="s">
        <v>86</v>
      </c>
      <c r="BK142" s="146">
        <f>ROUND(I142*H142,2)</f>
        <v>0</v>
      </c>
      <c r="BL142" s="17" t="s">
        <v>159</v>
      </c>
      <c r="BM142" s="145" t="s">
        <v>1111</v>
      </c>
    </row>
    <row r="143" spans="2:65" s="13" customFormat="1" ht="10.15">
      <c r="B143" s="154"/>
      <c r="D143" s="148" t="s">
        <v>161</v>
      </c>
      <c r="F143" s="156" t="s">
        <v>1112</v>
      </c>
      <c r="H143" s="157">
        <v>33.252000000000002</v>
      </c>
      <c r="I143" s="158"/>
      <c r="L143" s="154"/>
      <c r="M143" s="159"/>
      <c r="T143" s="160"/>
      <c r="AT143" s="155" t="s">
        <v>161</v>
      </c>
      <c r="AU143" s="155" t="s">
        <v>88</v>
      </c>
      <c r="AV143" s="13" t="s">
        <v>88</v>
      </c>
      <c r="AW143" s="13" t="s">
        <v>4</v>
      </c>
      <c r="AX143" s="13" t="s">
        <v>86</v>
      </c>
      <c r="AY143" s="155" t="s">
        <v>153</v>
      </c>
    </row>
    <row r="144" spans="2:65" s="1" customFormat="1" ht="33" customHeight="1">
      <c r="B144" s="32"/>
      <c r="C144" s="133" t="s">
        <v>187</v>
      </c>
      <c r="D144" s="133" t="s">
        <v>155</v>
      </c>
      <c r="E144" s="134" t="s">
        <v>1113</v>
      </c>
      <c r="F144" s="135" t="s">
        <v>1114</v>
      </c>
      <c r="G144" s="136" t="s">
        <v>330</v>
      </c>
      <c r="H144" s="137">
        <v>146.69999999999999</v>
      </c>
      <c r="I144" s="138"/>
      <c r="J144" s="139">
        <f>ROUND(I144*H144,2)</f>
        <v>0</v>
      </c>
      <c r="K144" s="140"/>
      <c r="L144" s="32"/>
      <c r="M144" s="141" t="s">
        <v>1</v>
      </c>
      <c r="N144" s="142" t="s">
        <v>43</v>
      </c>
      <c r="P144" s="143">
        <f>O144*H144</f>
        <v>0</v>
      </c>
      <c r="Q144" s="143">
        <v>0</v>
      </c>
      <c r="R144" s="143">
        <f>Q144*H144</f>
        <v>0</v>
      </c>
      <c r="S144" s="143">
        <v>0</v>
      </c>
      <c r="T144" s="144">
        <f>S144*H144</f>
        <v>0</v>
      </c>
      <c r="AR144" s="145" t="s">
        <v>159</v>
      </c>
      <c r="AT144" s="145" t="s">
        <v>155</v>
      </c>
      <c r="AU144" s="145" t="s">
        <v>88</v>
      </c>
      <c r="AY144" s="17" t="s">
        <v>153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7" t="s">
        <v>86</v>
      </c>
      <c r="BK144" s="146">
        <f>ROUND(I144*H144,2)</f>
        <v>0</v>
      </c>
      <c r="BL144" s="17" t="s">
        <v>159</v>
      </c>
      <c r="BM144" s="145" t="s">
        <v>1115</v>
      </c>
    </row>
    <row r="145" spans="2:65" s="13" customFormat="1" ht="10.15">
      <c r="B145" s="154"/>
      <c r="D145" s="148" t="s">
        <v>161</v>
      </c>
      <c r="E145" s="155" t="s">
        <v>1</v>
      </c>
      <c r="F145" s="156" t="s">
        <v>1116</v>
      </c>
      <c r="H145" s="157">
        <v>146.69999999999999</v>
      </c>
      <c r="I145" s="158"/>
      <c r="L145" s="154"/>
      <c r="M145" s="159"/>
      <c r="T145" s="160"/>
      <c r="AT145" s="155" t="s">
        <v>161</v>
      </c>
      <c r="AU145" s="155" t="s">
        <v>88</v>
      </c>
      <c r="AV145" s="13" t="s">
        <v>88</v>
      </c>
      <c r="AW145" s="13" t="s">
        <v>34</v>
      </c>
      <c r="AX145" s="13" t="s">
        <v>86</v>
      </c>
      <c r="AY145" s="155" t="s">
        <v>153</v>
      </c>
    </row>
    <row r="146" spans="2:65" s="1" customFormat="1" ht="24.2" customHeight="1">
      <c r="B146" s="32"/>
      <c r="C146" s="133" t="s">
        <v>193</v>
      </c>
      <c r="D146" s="133" t="s">
        <v>155</v>
      </c>
      <c r="E146" s="134" t="s">
        <v>1117</v>
      </c>
      <c r="F146" s="135" t="s">
        <v>1118</v>
      </c>
      <c r="G146" s="136" t="s">
        <v>330</v>
      </c>
      <c r="H146" s="137">
        <v>146.69999999999999</v>
      </c>
      <c r="I146" s="138"/>
      <c r="J146" s="139">
        <f>ROUND(I146*H146,2)</f>
        <v>0</v>
      </c>
      <c r="K146" s="140"/>
      <c r="L146" s="32"/>
      <c r="M146" s="141" t="s">
        <v>1</v>
      </c>
      <c r="N146" s="142" t="s">
        <v>43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159</v>
      </c>
      <c r="AT146" s="145" t="s">
        <v>155</v>
      </c>
      <c r="AU146" s="145" t="s">
        <v>88</v>
      </c>
      <c r="AY146" s="17" t="s">
        <v>153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7" t="s">
        <v>86</v>
      </c>
      <c r="BK146" s="146">
        <f>ROUND(I146*H146,2)</f>
        <v>0</v>
      </c>
      <c r="BL146" s="17" t="s">
        <v>159</v>
      </c>
      <c r="BM146" s="145" t="s">
        <v>1119</v>
      </c>
    </row>
    <row r="147" spans="2:65" s="1" customFormat="1" ht="16.5" customHeight="1">
      <c r="B147" s="32"/>
      <c r="C147" s="168" t="s">
        <v>197</v>
      </c>
      <c r="D147" s="168" t="s">
        <v>194</v>
      </c>
      <c r="E147" s="169" t="s">
        <v>1120</v>
      </c>
      <c r="F147" s="170" t="s">
        <v>1121</v>
      </c>
      <c r="G147" s="171" t="s">
        <v>1122</v>
      </c>
      <c r="H147" s="172">
        <v>4.4009999999999998</v>
      </c>
      <c r="I147" s="173"/>
      <c r="J147" s="174">
        <f>ROUND(I147*H147,2)</f>
        <v>0</v>
      </c>
      <c r="K147" s="175"/>
      <c r="L147" s="176"/>
      <c r="M147" s="177" t="s">
        <v>1</v>
      </c>
      <c r="N147" s="178" t="s">
        <v>43</v>
      </c>
      <c r="P147" s="143">
        <f>O147*H147</f>
        <v>0</v>
      </c>
      <c r="Q147" s="143">
        <v>1E-3</v>
      </c>
      <c r="R147" s="143">
        <f>Q147*H147</f>
        <v>4.4009999999999995E-3</v>
      </c>
      <c r="S147" s="143">
        <v>0</v>
      </c>
      <c r="T147" s="144">
        <f>S147*H147</f>
        <v>0</v>
      </c>
      <c r="AR147" s="145" t="s">
        <v>197</v>
      </c>
      <c r="AT147" s="145" t="s">
        <v>194</v>
      </c>
      <c r="AU147" s="145" t="s">
        <v>88</v>
      </c>
      <c r="AY147" s="17" t="s">
        <v>153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7" t="s">
        <v>86</v>
      </c>
      <c r="BK147" s="146">
        <f>ROUND(I147*H147,2)</f>
        <v>0</v>
      </c>
      <c r="BL147" s="17" t="s">
        <v>159</v>
      </c>
      <c r="BM147" s="145" t="s">
        <v>1123</v>
      </c>
    </row>
    <row r="148" spans="2:65" s="13" customFormat="1" ht="10.15">
      <c r="B148" s="154"/>
      <c r="D148" s="148" t="s">
        <v>161</v>
      </c>
      <c r="E148" s="155" t="s">
        <v>1</v>
      </c>
      <c r="F148" s="156" t="s">
        <v>1124</v>
      </c>
      <c r="H148" s="157">
        <v>4.4009999999999998</v>
      </c>
      <c r="I148" s="158"/>
      <c r="L148" s="154"/>
      <c r="M148" s="159"/>
      <c r="T148" s="160"/>
      <c r="AT148" s="155" t="s">
        <v>161</v>
      </c>
      <c r="AU148" s="155" t="s">
        <v>88</v>
      </c>
      <c r="AV148" s="13" t="s">
        <v>88</v>
      </c>
      <c r="AW148" s="13" t="s">
        <v>34</v>
      </c>
      <c r="AX148" s="13" t="s">
        <v>86</v>
      </c>
      <c r="AY148" s="155" t="s">
        <v>153</v>
      </c>
    </row>
    <row r="149" spans="2:65" s="1" customFormat="1" ht="24.2" customHeight="1">
      <c r="B149" s="32"/>
      <c r="C149" s="133" t="s">
        <v>206</v>
      </c>
      <c r="D149" s="133" t="s">
        <v>155</v>
      </c>
      <c r="E149" s="134" t="s">
        <v>1125</v>
      </c>
      <c r="F149" s="135" t="s">
        <v>1126</v>
      </c>
      <c r="G149" s="136" t="s">
        <v>330</v>
      </c>
      <c r="H149" s="137">
        <v>146.69999999999999</v>
      </c>
      <c r="I149" s="138"/>
      <c r="J149" s="139">
        <f>ROUND(I149*H149,2)</f>
        <v>0</v>
      </c>
      <c r="K149" s="140"/>
      <c r="L149" s="32"/>
      <c r="M149" s="141" t="s">
        <v>1</v>
      </c>
      <c r="N149" s="142" t="s">
        <v>43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159</v>
      </c>
      <c r="AT149" s="145" t="s">
        <v>155</v>
      </c>
      <c r="AU149" s="145" t="s">
        <v>88</v>
      </c>
      <c r="AY149" s="17" t="s">
        <v>153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86</v>
      </c>
      <c r="BK149" s="146">
        <f>ROUND(I149*H149,2)</f>
        <v>0</v>
      </c>
      <c r="BL149" s="17" t="s">
        <v>159</v>
      </c>
      <c r="BM149" s="145" t="s">
        <v>1127</v>
      </c>
    </row>
    <row r="150" spans="2:65" s="11" customFormat="1" ht="22.8" customHeight="1">
      <c r="B150" s="121"/>
      <c r="D150" s="122" t="s">
        <v>77</v>
      </c>
      <c r="E150" s="131" t="s">
        <v>179</v>
      </c>
      <c r="F150" s="131" t="s">
        <v>667</v>
      </c>
      <c r="I150" s="124"/>
      <c r="J150" s="132">
        <f>BK150</f>
        <v>0</v>
      </c>
      <c r="L150" s="121"/>
      <c r="M150" s="126"/>
      <c r="P150" s="127">
        <f>SUM(P151:P171)</f>
        <v>0</v>
      </c>
      <c r="R150" s="127">
        <f>SUM(R151:R171)</f>
        <v>113.258444</v>
      </c>
      <c r="T150" s="128">
        <f>SUM(T151:T171)</f>
        <v>0</v>
      </c>
      <c r="AR150" s="122" t="s">
        <v>86</v>
      </c>
      <c r="AT150" s="129" t="s">
        <v>77</v>
      </c>
      <c r="AU150" s="129" t="s">
        <v>86</v>
      </c>
      <c r="AY150" s="122" t="s">
        <v>153</v>
      </c>
      <c r="BK150" s="130">
        <f>SUM(BK151:BK171)</f>
        <v>0</v>
      </c>
    </row>
    <row r="151" spans="2:65" s="1" customFormat="1" ht="24.2" customHeight="1">
      <c r="B151" s="32"/>
      <c r="C151" s="133" t="s">
        <v>213</v>
      </c>
      <c r="D151" s="133" t="s">
        <v>155</v>
      </c>
      <c r="E151" s="134" t="s">
        <v>1128</v>
      </c>
      <c r="F151" s="135" t="s">
        <v>1129</v>
      </c>
      <c r="G151" s="136" t="s">
        <v>330</v>
      </c>
      <c r="H151" s="137">
        <v>376.85</v>
      </c>
      <c r="I151" s="138"/>
      <c r="J151" s="139">
        <f>ROUND(I151*H151,2)</f>
        <v>0</v>
      </c>
      <c r="K151" s="140"/>
      <c r="L151" s="32"/>
      <c r="M151" s="141" t="s">
        <v>1</v>
      </c>
      <c r="N151" s="142" t="s">
        <v>43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159</v>
      </c>
      <c r="AT151" s="145" t="s">
        <v>155</v>
      </c>
      <c r="AU151" s="145" t="s">
        <v>88</v>
      </c>
      <c r="AY151" s="17" t="s">
        <v>153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86</v>
      </c>
      <c r="BK151" s="146">
        <f>ROUND(I151*H151,2)</f>
        <v>0</v>
      </c>
      <c r="BL151" s="17" t="s">
        <v>159</v>
      </c>
      <c r="BM151" s="145" t="s">
        <v>1130</v>
      </c>
    </row>
    <row r="152" spans="2:65" s="13" customFormat="1" ht="10.15">
      <c r="B152" s="154"/>
      <c r="D152" s="148" t="s">
        <v>161</v>
      </c>
      <c r="E152" s="155" t="s">
        <v>1</v>
      </c>
      <c r="F152" s="156" t="s">
        <v>1131</v>
      </c>
      <c r="H152" s="157">
        <v>228.45</v>
      </c>
      <c r="I152" s="158"/>
      <c r="L152" s="154"/>
      <c r="M152" s="159"/>
      <c r="T152" s="160"/>
      <c r="AT152" s="155" t="s">
        <v>161</v>
      </c>
      <c r="AU152" s="155" t="s">
        <v>88</v>
      </c>
      <c r="AV152" s="13" t="s">
        <v>88</v>
      </c>
      <c r="AW152" s="13" t="s">
        <v>34</v>
      </c>
      <c r="AX152" s="13" t="s">
        <v>78</v>
      </c>
      <c r="AY152" s="155" t="s">
        <v>153</v>
      </c>
    </row>
    <row r="153" spans="2:65" s="13" customFormat="1" ht="10.15">
      <c r="B153" s="154"/>
      <c r="D153" s="148" t="s">
        <v>161</v>
      </c>
      <c r="E153" s="155" t="s">
        <v>1</v>
      </c>
      <c r="F153" s="156" t="s">
        <v>1132</v>
      </c>
      <c r="H153" s="157">
        <v>15</v>
      </c>
      <c r="I153" s="158"/>
      <c r="L153" s="154"/>
      <c r="M153" s="159"/>
      <c r="T153" s="160"/>
      <c r="AT153" s="155" t="s">
        <v>161</v>
      </c>
      <c r="AU153" s="155" t="s">
        <v>88</v>
      </c>
      <c r="AV153" s="13" t="s">
        <v>88</v>
      </c>
      <c r="AW153" s="13" t="s">
        <v>34</v>
      </c>
      <c r="AX153" s="13" t="s">
        <v>78</v>
      </c>
      <c r="AY153" s="155" t="s">
        <v>153</v>
      </c>
    </row>
    <row r="154" spans="2:65" s="13" customFormat="1" ht="10.15">
      <c r="B154" s="154"/>
      <c r="D154" s="148" t="s">
        <v>161</v>
      </c>
      <c r="E154" s="155" t="s">
        <v>1</v>
      </c>
      <c r="F154" s="156" t="s">
        <v>1133</v>
      </c>
      <c r="H154" s="157">
        <v>66.8</v>
      </c>
      <c r="I154" s="158"/>
      <c r="L154" s="154"/>
      <c r="M154" s="159"/>
      <c r="T154" s="160"/>
      <c r="AT154" s="155" t="s">
        <v>161</v>
      </c>
      <c r="AU154" s="155" t="s">
        <v>88</v>
      </c>
      <c r="AV154" s="13" t="s">
        <v>88</v>
      </c>
      <c r="AW154" s="13" t="s">
        <v>34</v>
      </c>
      <c r="AX154" s="13" t="s">
        <v>78</v>
      </c>
      <c r="AY154" s="155" t="s">
        <v>153</v>
      </c>
    </row>
    <row r="155" spans="2:65" s="13" customFormat="1" ht="10.15">
      <c r="B155" s="154"/>
      <c r="D155" s="148" t="s">
        <v>161</v>
      </c>
      <c r="E155" s="155" t="s">
        <v>1</v>
      </c>
      <c r="F155" s="156" t="s">
        <v>1134</v>
      </c>
      <c r="H155" s="157">
        <v>66.599999999999994</v>
      </c>
      <c r="I155" s="158"/>
      <c r="L155" s="154"/>
      <c r="M155" s="159"/>
      <c r="T155" s="160"/>
      <c r="AT155" s="155" t="s">
        <v>161</v>
      </c>
      <c r="AU155" s="155" t="s">
        <v>88</v>
      </c>
      <c r="AV155" s="13" t="s">
        <v>88</v>
      </c>
      <c r="AW155" s="13" t="s">
        <v>34</v>
      </c>
      <c r="AX155" s="13" t="s">
        <v>78</v>
      </c>
      <c r="AY155" s="155" t="s">
        <v>153</v>
      </c>
    </row>
    <row r="156" spans="2:65" s="14" customFormat="1" ht="10.15">
      <c r="B156" s="161"/>
      <c r="D156" s="148" t="s">
        <v>161</v>
      </c>
      <c r="E156" s="162" t="s">
        <v>1</v>
      </c>
      <c r="F156" s="163" t="s">
        <v>186</v>
      </c>
      <c r="H156" s="164">
        <v>376.85</v>
      </c>
      <c r="I156" s="165"/>
      <c r="L156" s="161"/>
      <c r="M156" s="166"/>
      <c r="T156" s="167"/>
      <c r="AT156" s="162" t="s">
        <v>161</v>
      </c>
      <c r="AU156" s="162" t="s">
        <v>88</v>
      </c>
      <c r="AV156" s="14" t="s">
        <v>159</v>
      </c>
      <c r="AW156" s="14" t="s">
        <v>34</v>
      </c>
      <c r="AX156" s="14" t="s">
        <v>86</v>
      </c>
      <c r="AY156" s="162" t="s">
        <v>153</v>
      </c>
    </row>
    <row r="157" spans="2:65" s="1" customFormat="1" ht="24.2" customHeight="1">
      <c r="B157" s="32"/>
      <c r="C157" s="133" t="s">
        <v>218</v>
      </c>
      <c r="D157" s="133" t="s">
        <v>155</v>
      </c>
      <c r="E157" s="134" t="s">
        <v>1135</v>
      </c>
      <c r="F157" s="135" t="s">
        <v>1136</v>
      </c>
      <c r="G157" s="136" t="s">
        <v>330</v>
      </c>
      <c r="H157" s="137">
        <v>100.1</v>
      </c>
      <c r="I157" s="138"/>
      <c r="J157" s="139">
        <f>ROUND(I157*H157,2)</f>
        <v>0</v>
      </c>
      <c r="K157" s="140"/>
      <c r="L157" s="32"/>
      <c r="M157" s="141" t="s">
        <v>1</v>
      </c>
      <c r="N157" s="142" t="s">
        <v>43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159</v>
      </c>
      <c r="AT157" s="145" t="s">
        <v>155</v>
      </c>
      <c r="AU157" s="145" t="s">
        <v>88</v>
      </c>
      <c r="AY157" s="17" t="s">
        <v>153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86</v>
      </c>
      <c r="BK157" s="146">
        <f>ROUND(I157*H157,2)</f>
        <v>0</v>
      </c>
      <c r="BL157" s="17" t="s">
        <v>159</v>
      </c>
      <c r="BM157" s="145" t="s">
        <v>1137</v>
      </c>
    </row>
    <row r="158" spans="2:65" s="13" customFormat="1" ht="10.15">
      <c r="B158" s="154"/>
      <c r="D158" s="148" t="s">
        <v>161</v>
      </c>
      <c r="E158" s="155" t="s">
        <v>1</v>
      </c>
      <c r="F158" s="156" t="s">
        <v>1138</v>
      </c>
      <c r="H158" s="157">
        <v>66.8</v>
      </c>
      <c r="I158" s="158"/>
      <c r="L158" s="154"/>
      <c r="M158" s="159"/>
      <c r="T158" s="160"/>
      <c r="AT158" s="155" t="s">
        <v>161</v>
      </c>
      <c r="AU158" s="155" t="s">
        <v>88</v>
      </c>
      <c r="AV158" s="13" t="s">
        <v>88</v>
      </c>
      <c r="AW158" s="13" t="s">
        <v>34</v>
      </c>
      <c r="AX158" s="13" t="s">
        <v>78</v>
      </c>
      <c r="AY158" s="155" t="s">
        <v>153</v>
      </c>
    </row>
    <row r="159" spans="2:65" s="13" customFormat="1" ht="10.15">
      <c r="B159" s="154"/>
      <c r="D159" s="148" t="s">
        <v>161</v>
      </c>
      <c r="E159" s="155" t="s">
        <v>1</v>
      </c>
      <c r="F159" s="156" t="s">
        <v>1139</v>
      </c>
      <c r="H159" s="157">
        <v>33.299999999999997</v>
      </c>
      <c r="I159" s="158"/>
      <c r="L159" s="154"/>
      <c r="M159" s="159"/>
      <c r="T159" s="160"/>
      <c r="AT159" s="155" t="s">
        <v>161</v>
      </c>
      <c r="AU159" s="155" t="s">
        <v>88</v>
      </c>
      <c r="AV159" s="13" t="s">
        <v>88</v>
      </c>
      <c r="AW159" s="13" t="s">
        <v>34</v>
      </c>
      <c r="AX159" s="13" t="s">
        <v>78</v>
      </c>
      <c r="AY159" s="155" t="s">
        <v>153</v>
      </c>
    </row>
    <row r="160" spans="2:65" s="14" customFormat="1" ht="10.15">
      <c r="B160" s="161"/>
      <c r="D160" s="148" t="s">
        <v>161</v>
      </c>
      <c r="E160" s="162" t="s">
        <v>1</v>
      </c>
      <c r="F160" s="163" t="s">
        <v>186</v>
      </c>
      <c r="H160" s="164">
        <v>100.1</v>
      </c>
      <c r="I160" s="165"/>
      <c r="L160" s="161"/>
      <c r="M160" s="166"/>
      <c r="T160" s="167"/>
      <c r="AT160" s="162" t="s">
        <v>161</v>
      </c>
      <c r="AU160" s="162" t="s">
        <v>88</v>
      </c>
      <c r="AV160" s="14" t="s">
        <v>159</v>
      </c>
      <c r="AW160" s="14" t="s">
        <v>34</v>
      </c>
      <c r="AX160" s="14" t="s">
        <v>86</v>
      </c>
      <c r="AY160" s="162" t="s">
        <v>153</v>
      </c>
    </row>
    <row r="161" spans="2:65" s="1" customFormat="1" ht="24.2" customHeight="1">
      <c r="B161" s="32"/>
      <c r="C161" s="133" t="s">
        <v>223</v>
      </c>
      <c r="D161" s="133" t="s">
        <v>155</v>
      </c>
      <c r="E161" s="134" t="s">
        <v>1140</v>
      </c>
      <c r="F161" s="135" t="s">
        <v>1141</v>
      </c>
      <c r="G161" s="136" t="s">
        <v>330</v>
      </c>
      <c r="H161" s="137">
        <v>148.4</v>
      </c>
      <c r="I161" s="138"/>
      <c r="J161" s="139">
        <f>ROUND(I161*H161,2)</f>
        <v>0</v>
      </c>
      <c r="K161" s="140"/>
      <c r="L161" s="32"/>
      <c r="M161" s="141" t="s">
        <v>1</v>
      </c>
      <c r="N161" s="142" t="s">
        <v>43</v>
      </c>
      <c r="P161" s="143">
        <f>O161*H161</f>
        <v>0</v>
      </c>
      <c r="Q161" s="143">
        <v>0.1837</v>
      </c>
      <c r="R161" s="143">
        <f>Q161*H161</f>
        <v>27.26108</v>
      </c>
      <c r="S161" s="143">
        <v>0</v>
      </c>
      <c r="T161" s="144">
        <f>S161*H161</f>
        <v>0</v>
      </c>
      <c r="AR161" s="145" t="s">
        <v>159</v>
      </c>
      <c r="AT161" s="145" t="s">
        <v>155</v>
      </c>
      <c r="AU161" s="145" t="s">
        <v>88</v>
      </c>
      <c r="AY161" s="17" t="s">
        <v>153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7" t="s">
        <v>86</v>
      </c>
      <c r="BK161" s="146">
        <f>ROUND(I161*H161,2)</f>
        <v>0</v>
      </c>
      <c r="BL161" s="17" t="s">
        <v>159</v>
      </c>
      <c r="BM161" s="145" t="s">
        <v>1142</v>
      </c>
    </row>
    <row r="162" spans="2:65" s="13" customFormat="1" ht="10.15">
      <c r="B162" s="154"/>
      <c r="D162" s="148" t="s">
        <v>161</v>
      </c>
      <c r="E162" s="155" t="s">
        <v>1</v>
      </c>
      <c r="F162" s="156" t="s">
        <v>1132</v>
      </c>
      <c r="H162" s="157">
        <v>15</v>
      </c>
      <c r="I162" s="158"/>
      <c r="L162" s="154"/>
      <c r="M162" s="159"/>
      <c r="T162" s="160"/>
      <c r="AT162" s="155" t="s">
        <v>161</v>
      </c>
      <c r="AU162" s="155" t="s">
        <v>88</v>
      </c>
      <c r="AV162" s="13" t="s">
        <v>88</v>
      </c>
      <c r="AW162" s="13" t="s">
        <v>34</v>
      </c>
      <c r="AX162" s="13" t="s">
        <v>78</v>
      </c>
      <c r="AY162" s="155" t="s">
        <v>153</v>
      </c>
    </row>
    <row r="163" spans="2:65" s="13" customFormat="1" ht="10.15">
      <c r="B163" s="154"/>
      <c r="D163" s="148" t="s">
        <v>161</v>
      </c>
      <c r="E163" s="155" t="s">
        <v>1</v>
      </c>
      <c r="F163" s="156" t="s">
        <v>1138</v>
      </c>
      <c r="H163" s="157">
        <v>66.8</v>
      </c>
      <c r="I163" s="158"/>
      <c r="L163" s="154"/>
      <c r="M163" s="159"/>
      <c r="T163" s="160"/>
      <c r="AT163" s="155" t="s">
        <v>161</v>
      </c>
      <c r="AU163" s="155" t="s">
        <v>88</v>
      </c>
      <c r="AV163" s="13" t="s">
        <v>88</v>
      </c>
      <c r="AW163" s="13" t="s">
        <v>34</v>
      </c>
      <c r="AX163" s="13" t="s">
        <v>78</v>
      </c>
      <c r="AY163" s="155" t="s">
        <v>153</v>
      </c>
    </row>
    <row r="164" spans="2:65" s="13" customFormat="1" ht="10.15">
      <c r="B164" s="154"/>
      <c r="D164" s="148" t="s">
        <v>161</v>
      </c>
      <c r="E164" s="155" t="s">
        <v>1</v>
      </c>
      <c r="F164" s="156" t="s">
        <v>1143</v>
      </c>
      <c r="H164" s="157">
        <v>66.599999999999994</v>
      </c>
      <c r="I164" s="158"/>
      <c r="L164" s="154"/>
      <c r="M164" s="159"/>
      <c r="T164" s="160"/>
      <c r="AT164" s="155" t="s">
        <v>161</v>
      </c>
      <c r="AU164" s="155" t="s">
        <v>88</v>
      </c>
      <c r="AV164" s="13" t="s">
        <v>88</v>
      </c>
      <c r="AW164" s="13" t="s">
        <v>34</v>
      </c>
      <c r="AX164" s="13" t="s">
        <v>78</v>
      </c>
      <c r="AY164" s="155" t="s">
        <v>153</v>
      </c>
    </row>
    <row r="165" spans="2:65" s="14" customFormat="1" ht="10.15">
      <c r="B165" s="161"/>
      <c r="D165" s="148" t="s">
        <v>161</v>
      </c>
      <c r="E165" s="162" t="s">
        <v>1</v>
      </c>
      <c r="F165" s="163" t="s">
        <v>186</v>
      </c>
      <c r="H165" s="164">
        <v>148.39999999999998</v>
      </c>
      <c r="I165" s="165"/>
      <c r="L165" s="161"/>
      <c r="M165" s="166"/>
      <c r="T165" s="167"/>
      <c r="AT165" s="162" t="s">
        <v>161</v>
      </c>
      <c r="AU165" s="162" t="s">
        <v>88</v>
      </c>
      <c r="AV165" s="14" t="s">
        <v>159</v>
      </c>
      <c r="AW165" s="14" t="s">
        <v>34</v>
      </c>
      <c r="AX165" s="14" t="s">
        <v>86</v>
      </c>
      <c r="AY165" s="162" t="s">
        <v>153</v>
      </c>
    </row>
    <row r="166" spans="2:65" s="1" customFormat="1" ht="16.5" customHeight="1">
      <c r="B166" s="32"/>
      <c r="C166" s="168" t="s">
        <v>229</v>
      </c>
      <c r="D166" s="168" t="s">
        <v>194</v>
      </c>
      <c r="E166" s="169" t="s">
        <v>1144</v>
      </c>
      <c r="F166" s="170" t="s">
        <v>1145</v>
      </c>
      <c r="G166" s="171" t="s">
        <v>330</v>
      </c>
      <c r="H166" s="172">
        <v>163.24</v>
      </c>
      <c r="I166" s="173"/>
      <c r="J166" s="174">
        <f>ROUND(I166*H166,2)</f>
        <v>0</v>
      </c>
      <c r="K166" s="175"/>
      <c r="L166" s="176"/>
      <c r="M166" s="177" t="s">
        <v>1</v>
      </c>
      <c r="N166" s="178" t="s">
        <v>43</v>
      </c>
      <c r="P166" s="143">
        <f>O166*H166</f>
        <v>0</v>
      </c>
      <c r="Q166" s="143">
        <v>0.22800000000000001</v>
      </c>
      <c r="R166" s="143">
        <f>Q166*H166</f>
        <v>37.218720000000005</v>
      </c>
      <c r="S166" s="143">
        <v>0</v>
      </c>
      <c r="T166" s="144">
        <f>S166*H166</f>
        <v>0</v>
      </c>
      <c r="AR166" s="145" t="s">
        <v>197</v>
      </c>
      <c r="AT166" s="145" t="s">
        <v>194</v>
      </c>
      <c r="AU166" s="145" t="s">
        <v>88</v>
      </c>
      <c r="AY166" s="17" t="s">
        <v>153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7" t="s">
        <v>86</v>
      </c>
      <c r="BK166" s="146">
        <f>ROUND(I166*H166,2)</f>
        <v>0</v>
      </c>
      <c r="BL166" s="17" t="s">
        <v>159</v>
      </c>
      <c r="BM166" s="145" t="s">
        <v>1146</v>
      </c>
    </row>
    <row r="167" spans="2:65" s="13" customFormat="1" ht="10.15">
      <c r="B167" s="154"/>
      <c r="D167" s="148" t="s">
        <v>161</v>
      </c>
      <c r="F167" s="156" t="s">
        <v>1147</v>
      </c>
      <c r="H167" s="157">
        <v>163.24</v>
      </c>
      <c r="I167" s="158"/>
      <c r="L167" s="154"/>
      <c r="M167" s="159"/>
      <c r="T167" s="160"/>
      <c r="AT167" s="155" t="s">
        <v>161</v>
      </c>
      <c r="AU167" s="155" t="s">
        <v>88</v>
      </c>
      <c r="AV167" s="13" t="s">
        <v>88</v>
      </c>
      <c r="AW167" s="13" t="s">
        <v>4</v>
      </c>
      <c r="AX167" s="13" t="s">
        <v>86</v>
      </c>
      <c r="AY167" s="155" t="s">
        <v>153</v>
      </c>
    </row>
    <row r="168" spans="2:65" s="1" customFormat="1" ht="33" customHeight="1">
      <c r="B168" s="32"/>
      <c r="C168" s="133" t="s">
        <v>233</v>
      </c>
      <c r="D168" s="133" t="s">
        <v>155</v>
      </c>
      <c r="E168" s="134" t="s">
        <v>1148</v>
      </c>
      <c r="F168" s="135" t="s">
        <v>1149</v>
      </c>
      <c r="G168" s="136" t="s">
        <v>330</v>
      </c>
      <c r="H168" s="137">
        <v>228.45</v>
      </c>
      <c r="I168" s="138"/>
      <c r="J168" s="139">
        <f>ROUND(I168*H168,2)</f>
        <v>0</v>
      </c>
      <c r="K168" s="140"/>
      <c r="L168" s="32"/>
      <c r="M168" s="141" t="s">
        <v>1</v>
      </c>
      <c r="N168" s="142" t="s">
        <v>43</v>
      </c>
      <c r="P168" s="143">
        <f>O168*H168</f>
        <v>0</v>
      </c>
      <c r="Q168" s="143">
        <v>8.9219999999999994E-2</v>
      </c>
      <c r="R168" s="143">
        <f>Q168*H168</f>
        <v>20.382308999999996</v>
      </c>
      <c r="S168" s="143">
        <v>0</v>
      </c>
      <c r="T168" s="144">
        <f>S168*H168</f>
        <v>0</v>
      </c>
      <c r="AR168" s="145" t="s">
        <v>159</v>
      </c>
      <c r="AT168" s="145" t="s">
        <v>155</v>
      </c>
      <c r="AU168" s="145" t="s">
        <v>88</v>
      </c>
      <c r="AY168" s="17" t="s">
        <v>153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86</v>
      </c>
      <c r="BK168" s="146">
        <f>ROUND(I168*H168,2)</f>
        <v>0</v>
      </c>
      <c r="BL168" s="17" t="s">
        <v>159</v>
      </c>
      <c r="BM168" s="145" t="s">
        <v>1150</v>
      </c>
    </row>
    <row r="169" spans="2:65" s="13" customFormat="1" ht="10.15">
      <c r="B169" s="154"/>
      <c r="D169" s="148" t="s">
        <v>161</v>
      </c>
      <c r="E169" s="155" t="s">
        <v>1</v>
      </c>
      <c r="F169" s="156" t="s">
        <v>1131</v>
      </c>
      <c r="H169" s="157">
        <v>228.45</v>
      </c>
      <c r="I169" s="158"/>
      <c r="L169" s="154"/>
      <c r="M169" s="159"/>
      <c r="T169" s="160"/>
      <c r="AT169" s="155" t="s">
        <v>161</v>
      </c>
      <c r="AU169" s="155" t="s">
        <v>88</v>
      </c>
      <c r="AV169" s="13" t="s">
        <v>88</v>
      </c>
      <c r="AW169" s="13" t="s">
        <v>34</v>
      </c>
      <c r="AX169" s="13" t="s">
        <v>86</v>
      </c>
      <c r="AY169" s="155" t="s">
        <v>153</v>
      </c>
    </row>
    <row r="170" spans="2:65" s="1" customFormat="1" ht="16.5" customHeight="1">
      <c r="B170" s="32"/>
      <c r="C170" s="168" t="s">
        <v>8</v>
      </c>
      <c r="D170" s="168" t="s">
        <v>194</v>
      </c>
      <c r="E170" s="169" t="s">
        <v>1151</v>
      </c>
      <c r="F170" s="170" t="s">
        <v>1152</v>
      </c>
      <c r="G170" s="171" t="s">
        <v>330</v>
      </c>
      <c r="H170" s="172">
        <v>251.29499999999999</v>
      </c>
      <c r="I170" s="173"/>
      <c r="J170" s="174">
        <f>ROUND(I170*H170,2)</f>
        <v>0</v>
      </c>
      <c r="K170" s="175"/>
      <c r="L170" s="176"/>
      <c r="M170" s="177" t="s">
        <v>1</v>
      </c>
      <c r="N170" s="178" t="s">
        <v>43</v>
      </c>
      <c r="P170" s="143">
        <f>O170*H170</f>
        <v>0</v>
      </c>
      <c r="Q170" s="143">
        <v>0.113</v>
      </c>
      <c r="R170" s="143">
        <f>Q170*H170</f>
        <v>28.396335000000001</v>
      </c>
      <c r="S170" s="143">
        <v>0</v>
      </c>
      <c r="T170" s="144">
        <f>S170*H170</f>
        <v>0</v>
      </c>
      <c r="AR170" s="145" t="s">
        <v>197</v>
      </c>
      <c r="AT170" s="145" t="s">
        <v>194</v>
      </c>
      <c r="AU170" s="145" t="s">
        <v>88</v>
      </c>
      <c r="AY170" s="17" t="s">
        <v>153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7" t="s">
        <v>86</v>
      </c>
      <c r="BK170" s="146">
        <f>ROUND(I170*H170,2)</f>
        <v>0</v>
      </c>
      <c r="BL170" s="17" t="s">
        <v>159</v>
      </c>
      <c r="BM170" s="145" t="s">
        <v>1153</v>
      </c>
    </row>
    <row r="171" spans="2:65" s="13" customFormat="1" ht="10.15">
      <c r="B171" s="154"/>
      <c r="D171" s="148" t="s">
        <v>161</v>
      </c>
      <c r="F171" s="156" t="s">
        <v>1154</v>
      </c>
      <c r="H171" s="157">
        <v>251.29499999999999</v>
      </c>
      <c r="I171" s="158"/>
      <c r="L171" s="154"/>
      <c r="M171" s="159"/>
      <c r="T171" s="160"/>
      <c r="AT171" s="155" t="s">
        <v>161</v>
      </c>
      <c r="AU171" s="155" t="s">
        <v>88</v>
      </c>
      <c r="AV171" s="13" t="s">
        <v>88</v>
      </c>
      <c r="AW171" s="13" t="s">
        <v>4</v>
      </c>
      <c r="AX171" s="13" t="s">
        <v>86</v>
      </c>
      <c r="AY171" s="155" t="s">
        <v>153</v>
      </c>
    </row>
    <row r="172" spans="2:65" s="11" customFormat="1" ht="22.8" customHeight="1">
      <c r="B172" s="121"/>
      <c r="D172" s="122" t="s">
        <v>77</v>
      </c>
      <c r="E172" s="131" t="s">
        <v>206</v>
      </c>
      <c r="F172" s="131" t="s">
        <v>1155</v>
      </c>
      <c r="I172" s="124"/>
      <c r="J172" s="132">
        <f>BK172</f>
        <v>0</v>
      </c>
      <c r="L172" s="121"/>
      <c r="M172" s="126"/>
      <c r="P172" s="127">
        <f>SUM(P173:P192)</f>
        <v>0</v>
      </c>
      <c r="R172" s="127">
        <f>SUM(R173:R192)</f>
        <v>100.808948</v>
      </c>
      <c r="T172" s="128">
        <f>SUM(T173:T192)</f>
        <v>0</v>
      </c>
      <c r="AR172" s="122" t="s">
        <v>86</v>
      </c>
      <c r="AT172" s="129" t="s">
        <v>77</v>
      </c>
      <c r="AU172" s="129" t="s">
        <v>86</v>
      </c>
      <c r="AY172" s="122" t="s">
        <v>153</v>
      </c>
      <c r="BK172" s="130">
        <f>SUM(BK173:BK192)</f>
        <v>0</v>
      </c>
    </row>
    <row r="173" spans="2:65" s="1" customFormat="1" ht="24.2" customHeight="1">
      <c r="B173" s="32"/>
      <c r="C173" s="133" t="s">
        <v>240</v>
      </c>
      <c r="D173" s="133" t="s">
        <v>155</v>
      </c>
      <c r="E173" s="134" t="s">
        <v>1156</v>
      </c>
      <c r="F173" s="135" t="s">
        <v>1157</v>
      </c>
      <c r="G173" s="136" t="s">
        <v>226</v>
      </c>
      <c r="H173" s="137">
        <v>3</v>
      </c>
      <c r="I173" s="138"/>
      <c r="J173" s="139">
        <f t="shared" ref="J173:J182" si="0">ROUND(I173*H173,2)</f>
        <v>0</v>
      </c>
      <c r="K173" s="140"/>
      <c r="L173" s="32"/>
      <c r="M173" s="141" t="s">
        <v>1</v>
      </c>
      <c r="N173" s="142" t="s">
        <v>43</v>
      </c>
      <c r="P173" s="143">
        <f t="shared" ref="P173:P182" si="1">O173*H173</f>
        <v>0</v>
      </c>
      <c r="Q173" s="143">
        <v>6.9999999999999999E-4</v>
      </c>
      <c r="R173" s="143">
        <f t="shared" ref="R173:R182" si="2">Q173*H173</f>
        <v>2.0999999999999999E-3</v>
      </c>
      <c r="S173" s="143">
        <v>0</v>
      </c>
      <c r="T173" s="144">
        <f t="shared" ref="T173:T182" si="3">S173*H173</f>
        <v>0</v>
      </c>
      <c r="AR173" s="145" t="s">
        <v>159</v>
      </c>
      <c r="AT173" s="145" t="s">
        <v>155</v>
      </c>
      <c r="AU173" s="145" t="s">
        <v>88</v>
      </c>
      <c r="AY173" s="17" t="s">
        <v>153</v>
      </c>
      <c r="BE173" s="146">
        <f t="shared" ref="BE173:BE182" si="4">IF(N173="základní",J173,0)</f>
        <v>0</v>
      </c>
      <c r="BF173" s="146">
        <f t="shared" ref="BF173:BF182" si="5">IF(N173="snížená",J173,0)</f>
        <v>0</v>
      </c>
      <c r="BG173" s="146">
        <f t="shared" ref="BG173:BG182" si="6">IF(N173="zákl. přenesená",J173,0)</f>
        <v>0</v>
      </c>
      <c r="BH173" s="146">
        <f t="shared" ref="BH173:BH182" si="7">IF(N173="sníž. přenesená",J173,0)</f>
        <v>0</v>
      </c>
      <c r="BI173" s="146">
        <f t="shared" ref="BI173:BI182" si="8">IF(N173="nulová",J173,0)</f>
        <v>0</v>
      </c>
      <c r="BJ173" s="17" t="s">
        <v>86</v>
      </c>
      <c r="BK173" s="146">
        <f t="shared" ref="BK173:BK182" si="9">ROUND(I173*H173,2)</f>
        <v>0</v>
      </c>
      <c r="BL173" s="17" t="s">
        <v>159</v>
      </c>
      <c r="BM173" s="145" t="s">
        <v>1158</v>
      </c>
    </row>
    <row r="174" spans="2:65" s="1" customFormat="1" ht="24.2" customHeight="1">
      <c r="B174" s="32"/>
      <c r="C174" s="168" t="s">
        <v>246</v>
      </c>
      <c r="D174" s="168" t="s">
        <v>194</v>
      </c>
      <c r="E174" s="169" t="s">
        <v>1159</v>
      </c>
      <c r="F174" s="170" t="s">
        <v>1160</v>
      </c>
      <c r="G174" s="171" t="s">
        <v>226</v>
      </c>
      <c r="H174" s="172">
        <v>1</v>
      </c>
      <c r="I174" s="173"/>
      <c r="J174" s="174">
        <f t="shared" si="0"/>
        <v>0</v>
      </c>
      <c r="K174" s="175"/>
      <c r="L174" s="176"/>
      <c r="M174" s="177" t="s">
        <v>1</v>
      </c>
      <c r="N174" s="178" t="s">
        <v>43</v>
      </c>
      <c r="P174" s="143">
        <f t="shared" si="1"/>
        <v>0</v>
      </c>
      <c r="Q174" s="143">
        <v>1.2999999999999999E-3</v>
      </c>
      <c r="R174" s="143">
        <f t="shared" si="2"/>
        <v>1.2999999999999999E-3</v>
      </c>
      <c r="S174" s="143">
        <v>0</v>
      </c>
      <c r="T174" s="144">
        <f t="shared" si="3"/>
        <v>0</v>
      </c>
      <c r="AR174" s="145" t="s">
        <v>197</v>
      </c>
      <c r="AT174" s="145" t="s">
        <v>194</v>
      </c>
      <c r="AU174" s="145" t="s">
        <v>88</v>
      </c>
      <c r="AY174" s="17" t="s">
        <v>153</v>
      </c>
      <c r="BE174" s="146">
        <f t="shared" si="4"/>
        <v>0</v>
      </c>
      <c r="BF174" s="146">
        <f t="shared" si="5"/>
        <v>0</v>
      </c>
      <c r="BG174" s="146">
        <f t="shared" si="6"/>
        <v>0</v>
      </c>
      <c r="BH174" s="146">
        <f t="shared" si="7"/>
        <v>0</v>
      </c>
      <c r="BI174" s="146">
        <f t="shared" si="8"/>
        <v>0</v>
      </c>
      <c r="BJ174" s="17" t="s">
        <v>86</v>
      </c>
      <c r="BK174" s="146">
        <f t="shared" si="9"/>
        <v>0</v>
      </c>
      <c r="BL174" s="17" t="s">
        <v>159</v>
      </c>
      <c r="BM174" s="145" t="s">
        <v>1161</v>
      </c>
    </row>
    <row r="175" spans="2:65" s="1" customFormat="1" ht="16.5" customHeight="1">
      <c r="B175" s="32"/>
      <c r="C175" s="168" t="s">
        <v>366</v>
      </c>
      <c r="D175" s="168" t="s">
        <v>194</v>
      </c>
      <c r="E175" s="169" t="s">
        <v>1162</v>
      </c>
      <c r="F175" s="170" t="s">
        <v>1163</v>
      </c>
      <c r="G175" s="171" t="s">
        <v>226</v>
      </c>
      <c r="H175" s="172">
        <v>1</v>
      </c>
      <c r="I175" s="173"/>
      <c r="J175" s="174">
        <f t="shared" si="0"/>
        <v>0</v>
      </c>
      <c r="K175" s="175"/>
      <c r="L175" s="176"/>
      <c r="M175" s="177" t="s">
        <v>1</v>
      </c>
      <c r="N175" s="178" t="s">
        <v>43</v>
      </c>
      <c r="P175" s="143">
        <f t="shared" si="1"/>
        <v>0</v>
      </c>
      <c r="Q175" s="143">
        <v>1.6999999999999999E-3</v>
      </c>
      <c r="R175" s="143">
        <f t="shared" si="2"/>
        <v>1.6999999999999999E-3</v>
      </c>
      <c r="S175" s="143">
        <v>0</v>
      </c>
      <c r="T175" s="144">
        <f t="shared" si="3"/>
        <v>0</v>
      </c>
      <c r="AR175" s="145" t="s">
        <v>197</v>
      </c>
      <c r="AT175" s="145" t="s">
        <v>194</v>
      </c>
      <c r="AU175" s="145" t="s">
        <v>88</v>
      </c>
      <c r="AY175" s="17" t="s">
        <v>153</v>
      </c>
      <c r="BE175" s="146">
        <f t="shared" si="4"/>
        <v>0</v>
      </c>
      <c r="BF175" s="146">
        <f t="shared" si="5"/>
        <v>0</v>
      </c>
      <c r="BG175" s="146">
        <f t="shared" si="6"/>
        <v>0</v>
      </c>
      <c r="BH175" s="146">
        <f t="shared" si="7"/>
        <v>0</v>
      </c>
      <c r="BI175" s="146">
        <f t="shared" si="8"/>
        <v>0</v>
      </c>
      <c r="BJ175" s="17" t="s">
        <v>86</v>
      </c>
      <c r="BK175" s="146">
        <f t="shared" si="9"/>
        <v>0</v>
      </c>
      <c r="BL175" s="17" t="s">
        <v>159</v>
      </c>
      <c r="BM175" s="145" t="s">
        <v>1164</v>
      </c>
    </row>
    <row r="176" spans="2:65" s="1" customFormat="1" ht="16.5" customHeight="1">
      <c r="B176" s="32"/>
      <c r="C176" s="168" t="s">
        <v>271</v>
      </c>
      <c r="D176" s="168" t="s">
        <v>194</v>
      </c>
      <c r="E176" s="169" t="s">
        <v>1165</v>
      </c>
      <c r="F176" s="170" t="s">
        <v>1166</v>
      </c>
      <c r="G176" s="171" t="s">
        <v>226</v>
      </c>
      <c r="H176" s="172">
        <v>1</v>
      </c>
      <c r="I176" s="173"/>
      <c r="J176" s="174">
        <f t="shared" si="0"/>
        <v>0</v>
      </c>
      <c r="K176" s="175"/>
      <c r="L176" s="176"/>
      <c r="M176" s="177" t="s">
        <v>1</v>
      </c>
      <c r="N176" s="178" t="s">
        <v>43</v>
      </c>
      <c r="P176" s="143">
        <f t="shared" si="1"/>
        <v>0</v>
      </c>
      <c r="Q176" s="143">
        <v>4.0000000000000001E-3</v>
      </c>
      <c r="R176" s="143">
        <f t="shared" si="2"/>
        <v>4.0000000000000001E-3</v>
      </c>
      <c r="S176" s="143">
        <v>0</v>
      </c>
      <c r="T176" s="144">
        <f t="shared" si="3"/>
        <v>0</v>
      </c>
      <c r="AR176" s="145" t="s">
        <v>197</v>
      </c>
      <c r="AT176" s="145" t="s">
        <v>194</v>
      </c>
      <c r="AU176" s="145" t="s">
        <v>88</v>
      </c>
      <c r="AY176" s="17" t="s">
        <v>153</v>
      </c>
      <c r="BE176" s="146">
        <f t="shared" si="4"/>
        <v>0</v>
      </c>
      <c r="BF176" s="146">
        <f t="shared" si="5"/>
        <v>0</v>
      </c>
      <c r="BG176" s="146">
        <f t="shared" si="6"/>
        <v>0</v>
      </c>
      <c r="BH176" s="146">
        <f t="shared" si="7"/>
        <v>0</v>
      </c>
      <c r="BI176" s="146">
        <f t="shared" si="8"/>
        <v>0</v>
      </c>
      <c r="BJ176" s="17" t="s">
        <v>86</v>
      </c>
      <c r="BK176" s="146">
        <f t="shared" si="9"/>
        <v>0</v>
      </c>
      <c r="BL176" s="17" t="s">
        <v>159</v>
      </c>
      <c r="BM176" s="145" t="s">
        <v>1167</v>
      </c>
    </row>
    <row r="177" spans="2:65" s="1" customFormat="1" ht="24.2" customHeight="1">
      <c r="B177" s="32"/>
      <c r="C177" s="133" t="s">
        <v>275</v>
      </c>
      <c r="D177" s="133" t="s">
        <v>155</v>
      </c>
      <c r="E177" s="134" t="s">
        <v>1168</v>
      </c>
      <c r="F177" s="135" t="s">
        <v>1169</v>
      </c>
      <c r="G177" s="136" t="s">
        <v>226</v>
      </c>
      <c r="H177" s="137">
        <v>1</v>
      </c>
      <c r="I177" s="138"/>
      <c r="J177" s="139">
        <f t="shared" si="0"/>
        <v>0</v>
      </c>
      <c r="K177" s="140"/>
      <c r="L177" s="32"/>
      <c r="M177" s="141" t="s">
        <v>1</v>
      </c>
      <c r="N177" s="142" t="s">
        <v>43</v>
      </c>
      <c r="P177" s="143">
        <f t="shared" si="1"/>
        <v>0</v>
      </c>
      <c r="Q177" s="143">
        <v>0.10940999999999999</v>
      </c>
      <c r="R177" s="143">
        <f t="shared" si="2"/>
        <v>0.10940999999999999</v>
      </c>
      <c r="S177" s="143">
        <v>0</v>
      </c>
      <c r="T177" s="144">
        <f t="shared" si="3"/>
        <v>0</v>
      </c>
      <c r="AR177" s="145" t="s">
        <v>159</v>
      </c>
      <c r="AT177" s="145" t="s">
        <v>155</v>
      </c>
      <c r="AU177" s="145" t="s">
        <v>88</v>
      </c>
      <c r="AY177" s="17" t="s">
        <v>153</v>
      </c>
      <c r="BE177" s="146">
        <f t="shared" si="4"/>
        <v>0</v>
      </c>
      <c r="BF177" s="146">
        <f t="shared" si="5"/>
        <v>0</v>
      </c>
      <c r="BG177" s="146">
        <f t="shared" si="6"/>
        <v>0</v>
      </c>
      <c r="BH177" s="146">
        <f t="shared" si="7"/>
        <v>0</v>
      </c>
      <c r="BI177" s="146">
        <f t="shared" si="8"/>
        <v>0</v>
      </c>
      <c r="BJ177" s="17" t="s">
        <v>86</v>
      </c>
      <c r="BK177" s="146">
        <f t="shared" si="9"/>
        <v>0</v>
      </c>
      <c r="BL177" s="17" t="s">
        <v>159</v>
      </c>
      <c r="BM177" s="145" t="s">
        <v>1170</v>
      </c>
    </row>
    <row r="178" spans="2:65" s="1" customFormat="1" ht="21.75" customHeight="1">
      <c r="B178" s="32"/>
      <c r="C178" s="168" t="s">
        <v>7</v>
      </c>
      <c r="D178" s="168" t="s">
        <v>194</v>
      </c>
      <c r="E178" s="169" t="s">
        <v>1171</v>
      </c>
      <c r="F178" s="170" t="s">
        <v>1172</v>
      </c>
      <c r="G178" s="171" t="s">
        <v>226</v>
      </c>
      <c r="H178" s="172">
        <v>1</v>
      </c>
      <c r="I178" s="173"/>
      <c r="J178" s="174">
        <f t="shared" si="0"/>
        <v>0</v>
      </c>
      <c r="K178" s="175"/>
      <c r="L178" s="176"/>
      <c r="M178" s="177" t="s">
        <v>1</v>
      </c>
      <c r="N178" s="178" t="s">
        <v>43</v>
      </c>
      <c r="P178" s="143">
        <f t="shared" si="1"/>
        <v>0</v>
      </c>
      <c r="Q178" s="143">
        <v>6.4999999999999997E-3</v>
      </c>
      <c r="R178" s="143">
        <f t="shared" si="2"/>
        <v>6.4999999999999997E-3</v>
      </c>
      <c r="S178" s="143">
        <v>0</v>
      </c>
      <c r="T178" s="144">
        <f t="shared" si="3"/>
        <v>0</v>
      </c>
      <c r="AR178" s="145" t="s">
        <v>197</v>
      </c>
      <c r="AT178" s="145" t="s">
        <v>194</v>
      </c>
      <c r="AU178" s="145" t="s">
        <v>88</v>
      </c>
      <c r="AY178" s="17" t="s">
        <v>153</v>
      </c>
      <c r="BE178" s="146">
        <f t="shared" si="4"/>
        <v>0</v>
      </c>
      <c r="BF178" s="146">
        <f t="shared" si="5"/>
        <v>0</v>
      </c>
      <c r="BG178" s="146">
        <f t="shared" si="6"/>
        <v>0</v>
      </c>
      <c r="BH178" s="146">
        <f t="shared" si="7"/>
        <v>0</v>
      </c>
      <c r="BI178" s="146">
        <f t="shared" si="8"/>
        <v>0</v>
      </c>
      <c r="BJ178" s="17" t="s">
        <v>86</v>
      </c>
      <c r="BK178" s="146">
        <f t="shared" si="9"/>
        <v>0</v>
      </c>
      <c r="BL178" s="17" t="s">
        <v>159</v>
      </c>
      <c r="BM178" s="145" t="s">
        <v>1173</v>
      </c>
    </row>
    <row r="179" spans="2:65" s="1" customFormat="1" ht="16.5" customHeight="1">
      <c r="B179" s="32"/>
      <c r="C179" s="168" t="s">
        <v>379</v>
      </c>
      <c r="D179" s="168" t="s">
        <v>194</v>
      </c>
      <c r="E179" s="169" t="s">
        <v>1174</v>
      </c>
      <c r="F179" s="170" t="s">
        <v>1175</v>
      </c>
      <c r="G179" s="171" t="s">
        <v>226</v>
      </c>
      <c r="H179" s="172">
        <v>1</v>
      </c>
      <c r="I179" s="173"/>
      <c r="J179" s="174">
        <f t="shared" si="0"/>
        <v>0</v>
      </c>
      <c r="K179" s="175"/>
      <c r="L179" s="176"/>
      <c r="M179" s="177" t="s">
        <v>1</v>
      </c>
      <c r="N179" s="178" t="s">
        <v>43</v>
      </c>
      <c r="P179" s="143">
        <f t="shared" si="1"/>
        <v>0</v>
      </c>
      <c r="Q179" s="143">
        <v>3.3E-3</v>
      </c>
      <c r="R179" s="143">
        <f t="shared" si="2"/>
        <v>3.3E-3</v>
      </c>
      <c r="S179" s="143">
        <v>0</v>
      </c>
      <c r="T179" s="144">
        <f t="shared" si="3"/>
        <v>0</v>
      </c>
      <c r="AR179" s="145" t="s">
        <v>197</v>
      </c>
      <c r="AT179" s="145" t="s">
        <v>194</v>
      </c>
      <c r="AU179" s="145" t="s">
        <v>88</v>
      </c>
      <c r="AY179" s="17" t="s">
        <v>153</v>
      </c>
      <c r="BE179" s="146">
        <f t="shared" si="4"/>
        <v>0</v>
      </c>
      <c r="BF179" s="146">
        <f t="shared" si="5"/>
        <v>0</v>
      </c>
      <c r="BG179" s="146">
        <f t="shared" si="6"/>
        <v>0</v>
      </c>
      <c r="BH179" s="146">
        <f t="shared" si="7"/>
        <v>0</v>
      </c>
      <c r="BI179" s="146">
        <f t="shared" si="8"/>
        <v>0</v>
      </c>
      <c r="BJ179" s="17" t="s">
        <v>86</v>
      </c>
      <c r="BK179" s="146">
        <f t="shared" si="9"/>
        <v>0</v>
      </c>
      <c r="BL179" s="17" t="s">
        <v>159</v>
      </c>
      <c r="BM179" s="145" t="s">
        <v>1176</v>
      </c>
    </row>
    <row r="180" spans="2:65" s="1" customFormat="1" ht="16.5" customHeight="1">
      <c r="B180" s="32"/>
      <c r="C180" s="168" t="s">
        <v>280</v>
      </c>
      <c r="D180" s="168" t="s">
        <v>194</v>
      </c>
      <c r="E180" s="169" t="s">
        <v>1177</v>
      </c>
      <c r="F180" s="170" t="s">
        <v>1178</v>
      </c>
      <c r="G180" s="171" t="s">
        <v>226</v>
      </c>
      <c r="H180" s="172">
        <v>1</v>
      </c>
      <c r="I180" s="173"/>
      <c r="J180" s="174">
        <f t="shared" si="0"/>
        <v>0</v>
      </c>
      <c r="K180" s="175"/>
      <c r="L180" s="176"/>
      <c r="M180" s="177" t="s">
        <v>1</v>
      </c>
      <c r="N180" s="178" t="s">
        <v>43</v>
      </c>
      <c r="P180" s="143">
        <f t="shared" si="1"/>
        <v>0</v>
      </c>
      <c r="Q180" s="143">
        <v>1.4999999999999999E-4</v>
      </c>
      <c r="R180" s="143">
        <f t="shared" si="2"/>
        <v>1.4999999999999999E-4</v>
      </c>
      <c r="S180" s="143">
        <v>0</v>
      </c>
      <c r="T180" s="144">
        <f t="shared" si="3"/>
        <v>0</v>
      </c>
      <c r="AR180" s="145" t="s">
        <v>197</v>
      </c>
      <c r="AT180" s="145" t="s">
        <v>194</v>
      </c>
      <c r="AU180" s="145" t="s">
        <v>88</v>
      </c>
      <c r="AY180" s="17" t="s">
        <v>153</v>
      </c>
      <c r="BE180" s="146">
        <f t="shared" si="4"/>
        <v>0</v>
      </c>
      <c r="BF180" s="146">
        <f t="shared" si="5"/>
        <v>0</v>
      </c>
      <c r="BG180" s="146">
        <f t="shared" si="6"/>
        <v>0</v>
      </c>
      <c r="BH180" s="146">
        <f t="shared" si="7"/>
        <v>0</v>
      </c>
      <c r="BI180" s="146">
        <f t="shared" si="8"/>
        <v>0</v>
      </c>
      <c r="BJ180" s="17" t="s">
        <v>86</v>
      </c>
      <c r="BK180" s="146">
        <f t="shared" si="9"/>
        <v>0</v>
      </c>
      <c r="BL180" s="17" t="s">
        <v>159</v>
      </c>
      <c r="BM180" s="145" t="s">
        <v>1179</v>
      </c>
    </row>
    <row r="181" spans="2:65" s="1" customFormat="1" ht="16.5" customHeight="1">
      <c r="B181" s="32"/>
      <c r="C181" s="168" t="s">
        <v>388</v>
      </c>
      <c r="D181" s="168" t="s">
        <v>194</v>
      </c>
      <c r="E181" s="169" t="s">
        <v>1180</v>
      </c>
      <c r="F181" s="170" t="s">
        <v>1181</v>
      </c>
      <c r="G181" s="171" t="s">
        <v>226</v>
      </c>
      <c r="H181" s="172">
        <v>2</v>
      </c>
      <c r="I181" s="173"/>
      <c r="J181" s="174">
        <f t="shared" si="0"/>
        <v>0</v>
      </c>
      <c r="K181" s="175"/>
      <c r="L181" s="176"/>
      <c r="M181" s="177" t="s">
        <v>1</v>
      </c>
      <c r="N181" s="178" t="s">
        <v>43</v>
      </c>
      <c r="P181" s="143">
        <f t="shared" si="1"/>
        <v>0</v>
      </c>
      <c r="Q181" s="143">
        <v>4.0000000000000002E-4</v>
      </c>
      <c r="R181" s="143">
        <f t="shared" si="2"/>
        <v>8.0000000000000004E-4</v>
      </c>
      <c r="S181" s="143">
        <v>0</v>
      </c>
      <c r="T181" s="144">
        <f t="shared" si="3"/>
        <v>0</v>
      </c>
      <c r="AR181" s="145" t="s">
        <v>197</v>
      </c>
      <c r="AT181" s="145" t="s">
        <v>194</v>
      </c>
      <c r="AU181" s="145" t="s">
        <v>88</v>
      </c>
      <c r="AY181" s="17" t="s">
        <v>153</v>
      </c>
      <c r="BE181" s="146">
        <f t="shared" si="4"/>
        <v>0</v>
      </c>
      <c r="BF181" s="146">
        <f t="shared" si="5"/>
        <v>0</v>
      </c>
      <c r="BG181" s="146">
        <f t="shared" si="6"/>
        <v>0</v>
      </c>
      <c r="BH181" s="146">
        <f t="shared" si="7"/>
        <v>0</v>
      </c>
      <c r="BI181" s="146">
        <f t="shared" si="8"/>
        <v>0</v>
      </c>
      <c r="BJ181" s="17" t="s">
        <v>86</v>
      </c>
      <c r="BK181" s="146">
        <f t="shared" si="9"/>
        <v>0</v>
      </c>
      <c r="BL181" s="17" t="s">
        <v>159</v>
      </c>
      <c r="BM181" s="145" t="s">
        <v>1182</v>
      </c>
    </row>
    <row r="182" spans="2:65" s="1" customFormat="1" ht="33" customHeight="1">
      <c r="B182" s="32"/>
      <c r="C182" s="133" t="s">
        <v>283</v>
      </c>
      <c r="D182" s="133" t="s">
        <v>155</v>
      </c>
      <c r="E182" s="134" t="s">
        <v>1183</v>
      </c>
      <c r="F182" s="135" t="s">
        <v>1184</v>
      </c>
      <c r="G182" s="136" t="s">
        <v>209</v>
      </c>
      <c r="H182" s="137">
        <v>176.8</v>
      </c>
      <c r="I182" s="138"/>
      <c r="J182" s="139">
        <f t="shared" si="0"/>
        <v>0</v>
      </c>
      <c r="K182" s="140"/>
      <c r="L182" s="32"/>
      <c r="M182" s="141" t="s">
        <v>1</v>
      </c>
      <c r="N182" s="142" t="s">
        <v>43</v>
      </c>
      <c r="P182" s="143">
        <f t="shared" si="1"/>
        <v>0</v>
      </c>
      <c r="Q182" s="143">
        <v>0.15540000000000001</v>
      </c>
      <c r="R182" s="143">
        <f t="shared" si="2"/>
        <v>27.474720000000005</v>
      </c>
      <c r="S182" s="143">
        <v>0</v>
      </c>
      <c r="T182" s="144">
        <f t="shared" si="3"/>
        <v>0</v>
      </c>
      <c r="AR182" s="145" t="s">
        <v>159</v>
      </c>
      <c r="AT182" s="145" t="s">
        <v>155</v>
      </c>
      <c r="AU182" s="145" t="s">
        <v>88</v>
      </c>
      <c r="AY182" s="17" t="s">
        <v>153</v>
      </c>
      <c r="BE182" s="146">
        <f t="shared" si="4"/>
        <v>0</v>
      </c>
      <c r="BF182" s="146">
        <f t="shared" si="5"/>
        <v>0</v>
      </c>
      <c r="BG182" s="146">
        <f t="shared" si="6"/>
        <v>0</v>
      </c>
      <c r="BH182" s="146">
        <f t="shared" si="7"/>
        <v>0</v>
      </c>
      <c r="BI182" s="146">
        <f t="shared" si="8"/>
        <v>0</v>
      </c>
      <c r="BJ182" s="17" t="s">
        <v>86</v>
      </c>
      <c r="BK182" s="146">
        <f t="shared" si="9"/>
        <v>0</v>
      </c>
      <c r="BL182" s="17" t="s">
        <v>159</v>
      </c>
      <c r="BM182" s="145" t="s">
        <v>1185</v>
      </c>
    </row>
    <row r="183" spans="2:65" s="13" customFormat="1" ht="10.15">
      <c r="B183" s="154"/>
      <c r="D183" s="148" t="s">
        <v>161</v>
      </c>
      <c r="E183" s="155" t="s">
        <v>1</v>
      </c>
      <c r="F183" s="156" t="s">
        <v>240</v>
      </c>
      <c r="H183" s="157">
        <v>16</v>
      </c>
      <c r="I183" s="158"/>
      <c r="L183" s="154"/>
      <c r="M183" s="159"/>
      <c r="T183" s="160"/>
      <c r="AT183" s="155" t="s">
        <v>161</v>
      </c>
      <c r="AU183" s="155" t="s">
        <v>88</v>
      </c>
      <c r="AV183" s="13" t="s">
        <v>88</v>
      </c>
      <c r="AW183" s="13" t="s">
        <v>34</v>
      </c>
      <c r="AX183" s="13" t="s">
        <v>78</v>
      </c>
      <c r="AY183" s="155" t="s">
        <v>153</v>
      </c>
    </row>
    <row r="184" spans="2:65" s="13" customFormat="1" ht="10.15">
      <c r="B184" s="154"/>
      <c r="D184" s="148" t="s">
        <v>161</v>
      </c>
      <c r="E184" s="155" t="s">
        <v>1</v>
      </c>
      <c r="F184" s="156" t="s">
        <v>1186</v>
      </c>
      <c r="H184" s="157">
        <v>160.80000000000001</v>
      </c>
      <c r="I184" s="158"/>
      <c r="L184" s="154"/>
      <c r="M184" s="159"/>
      <c r="T184" s="160"/>
      <c r="AT184" s="155" t="s">
        <v>161</v>
      </c>
      <c r="AU184" s="155" t="s">
        <v>88</v>
      </c>
      <c r="AV184" s="13" t="s">
        <v>88</v>
      </c>
      <c r="AW184" s="13" t="s">
        <v>34</v>
      </c>
      <c r="AX184" s="13" t="s">
        <v>78</v>
      </c>
      <c r="AY184" s="155" t="s">
        <v>153</v>
      </c>
    </row>
    <row r="185" spans="2:65" s="14" customFormat="1" ht="10.15">
      <c r="B185" s="161"/>
      <c r="D185" s="148" t="s">
        <v>161</v>
      </c>
      <c r="E185" s="162" t="s">
        <v>1</v>
      </c>
      <c r="F185" s="163" t="s">
        <v>186</v>
      </c>
      <c r="H185" s="164">
        <v>176.8</v>
      </c>
      <c r="I185" s="165"/>
      <c r="L185" s="161"/>
      <c r="M185" s="166"/>
      <c r="T185" s="167"/>
      <c r="AT185" s="162" t="s">
        <v>161</v>
      </c>
      <c r="AU185" s="162" t="s">
        <v>88</v>
      </c>
      <c r="AV185" s="14" t="s">
        <v>159</v>
      </c>
      <c r="AW185" s="14" t="s">
        <v>34</v>
      </c>
      <c r="AX185" s="14" t="s">
        <v>86</v>
      </c>
      <c r="AY185" s="162" t="s">
        <v>153</v>
      </c>
    </row>
    <row r="186" spans="2:65" s="1" customFormat="1" ht="16.5" customHeight="1">
      <c r="B186" s="32"/>
      <c r="C186" s="168" t="s">
        <v>395</v>
      </c>
      <c r="D186" s="168" t="s">
        <v>194</v>
      </c>
      <c r="E186" s="169" t="s">
        <v>1187</v>
      </c>
      <c r="F186" s="170" t="s">
        <v>1188</v>
      </c>
      <c r="G186" s="171" t="s">
        <v>209</v>
      </c>
      <c r="H186" s="172">
        <v>164.01599999999999</v>
      </c>
      <c r="I186" s="173"/>
      <c r="J186" s="174">
        <f>ROUND(I186*H186,2)</f>
        <v>0</v>
      </c>
      <c r="K186" s="175"/>
      <c r="L186" s="176"/>
      <c r="M186" s="177" t="s">
        <v>1</v>
      </c>
      <c r="N186" s="178" t="s">
        <v>43</v>
      </c>
      <c r="P186" s="143">
        <f>O186*H186</f>
        <v>0</v>
      </c>
      <c r="Q186" s="143">
        <v>0.08</v>
      </c>
      <c r="R186" s="143">
        <f>Q186*H186</f>
        <v>13.121279999999999</v>
      </c>
      <c r="S186" s="143">
        <v>0</v>
      </c>
      <c r="T186" s="144">
        <f>S186*H186</f>
        <v>0</v>
      </c>
      <c r="AR186" s="145" t="s">
        <v>197</v>
      </c>
      <c r="AT186" s="145" t="s">
        <v>194</v>
      </c>
      <c r="AU186" s="145" t="s">
        <v>88</v>
      </c>
      <c r="AY186" s="17" t="s">
        <v>153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86</v>
      </c>
      <c r="BK186" s="146">
        <f>ROUND(I186*H186,2)</f>
        <v>0</v>
      </c>
      <c r="BL186" s="17" t="s">
        <v>159</v>
      </c>
      <c r="BM186" s="145" t="s">
        <v>1189</v>
      </c>
    </row>
    <row r="187" spans="2:65" s="13" customFormat="1" ht="10.15">
      <c r="B187" s="154"/>
      <c r="D187" s="148" t="s">
        <v>161</v>
      </c>
      <c r="F187" s="156" t="s">
        <v>1190</v>
      </c>
      <c r="H187" s="157">
        <v>164.01599999999999</v>
      </c>
      <c r="I187" s="158"/>
      <c r="L187" s="154"/>
      <c r="M187" s="159"/>
      <c r="T187" s="160"/>
      <c r="AT187" s="155" t="s">
        <v>161</v>
      </c>
      <c r="AU187" s="155" t="s">
        <v>88</v>
      </c>
      <c r="AV187" s="13" t="s">
        <v>88</v>
      </c>
      <c r="AW187" s="13" t="s">
        <v>4</v>
      </c>
      <c r="AX187" s="13" t="s">
        <v>86</v>
      </c>
      <c r="AY187" s="155" t="s">
        <v>153</v>
      </c>
    </row>
    <row r="188" spans="2:65" s="1" customFormat="1" ht="16.5" customHeight="1">
      <c r="B188" s="32"/>
      <c r="C188" s="168" t="s">
        <v>285</v>
      </c>
      <c r="D188" s="168" t="s">
        <v>194</v>
      </c>
      <c r="E188" s="169" t="s">
        <v>1191</v>
      </c>
      <c r="F188" s="170" t="s">
        <v>1192</v>
      </c>
      <c r="G188" s="171" t="s">
        <v>582</v>
      </c>
      <c r="H188" s="172">
        <v>16</v>
      </c>
      <c r="I188" s="173"/>
      <c r="J188" s="174">
        <f>ROUND(I188*H188,2)</f>
        <v>0</v>
      </c>
      <c r="K188" s="175"/>
      <c r="L188" s="176"/>
      <c r="M188" s="177" t="s">
        <v>1</v>
      </c>
      <c r="N188" s="178" t="s">
        <v>43</v>
      </c>
      <c r="P188" s="143">
        <f>O188*H188</f>
        <v>0</v>
      </c>
      <c r="Q188" s="143">
        <v>4.5999999999999999E-2</v>
      </c>
      <c r="R188" s="143">
        <f>Q188*H188</f>
        <v>0.73599999999999999</v>
      </c>
      <c r="S188" s="143">
        <v>0</v>
      </c>
      <c r="T188" s="144">
        <f>S188*H188</f>
        <v>0</v>
      </c>
      <c r="AR188" s="145" t="s">
        <v>197</v>
      </c>
      <c r="AT188" s="145" t="s">
        <v>194</v>
      </c>
      <c r="AU188" s="145" t="s">
        <v>88</v>
      </c>
      <c r="AY188" s="17" t="s">
        <v>153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7" t="s">
        <v>86</v>
      </c>
      <c r="BK188" s="146">
        <f>ROUND(I188*H188,2)</f>
        <v>0</v>
      </c>
      <c r="BL188" s="17" t="s">
        <v>159</v>
      </c>
      <c r="BM188" s="145" t="s">
        <v>1193</v>
      </c>
    </row>
    <row r="189" spans="2:65" s="1" customFormat="1" ht="33" customHeight="1">
      <c r="B189" s="32"/>
      <c r="C189" s="133" t="s">
        <v>402</v>
      </c>
      <c r="D189" s="133" t="s">
        <v>155</v>
      </c>
      <c r="E189" s="134" t="s">
        <v>1194</v>
      </c>
      <c r="F189" s="135" t="s">
        <v>1195</v>
      </c>
      <c r="G189" s="136" t="s">
        <v>209</v>
      </c>
      <c r="H189" s="137">
        <v>336.4</v>
      </c>
      <c r="I189" s="138"/>
      <c r="J189" s="139">
        <f>ROUND(I189*H189,2)</f>
        <v>0</v>
      </c>
      <c r="K189" s="140"/>
      <c r="L189" s="32"/>
      <c r="M189" s="141" t="s">
        <v>1</v>
      </c>
      <c r="N189" s="142" t="s">
        <v>43</v>
      </c>
      <c r="P189" s="143">
        <f>O189*H189</f>
        <v>0</v>
      </c>
      <c r="Q189" s="143">
        <v>0.1295</v>
      </c>
      <c r="R189" s="143">
        <f>Q189*H189</f>
        <v>43.563800000000001</v>
      </c>
      <c r="S189" s="143">
        <v>0</v>
      </c>
      <c r="T189" s="144">
        <f>S189*H189</f>
        <v>0</v>
      </c>
      <c r="AR189" s="145" t="s">
        <v>159</v>
      </c>
      <c r="AT189" s="145" t="s">
        <v>155</v>
      </c>
      <c r="AU189" s="145" t="s">
        <v>88</v>
      </c>
      <c r="AY189" s="17" t="s">
        <v>153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86</v>
      </c>
      <c r="BK189" s="146">
        <f>ROUND(I189*H189,2)</f>
        <v>0</v>
      </c>
      <c r="BL189" s="17" t="s">
        <v>159</v>
      </c>
      <c r="BM189" s="145" t="s">
        <v>1196</v>
      </c>
    </row>
    <row r="190" spans="2:65" s="13" customFormat="1" ht="10.15">
      <c r="B190" s="154"/>
      <c r="D190" s="148" t="s">
        <v>161</v>
      </c>
      <c r="E190" s="155" t="s">
        <v>1</v>
      </c>
      <c r="F190" s="156" t="s">
        <v>1197</v>
      </c>
      <c r="H190" s="157">
        <v>336.4</v>
      </c>
      <c r="I190" s="158"/>
      <c r="L190" s="154"/>
      <c r="M190" s="159"/>
      <c r="T190" s="160"/>
      <c r="AT190" s="155" t="s">
        <v>161</v>
      </c>
      <c r="AU190" s="155" t="s">
        <v>88</v>
      </c>
      <c r="AV190" s="13" t="s">
        <v>88</v>
      </c>
      <c r="AW190" s="13" t="s">
        <v>34</v>
      </c>
      <c r="AX190" s="13" t="s">
        <v>86</v>
      </c>
      <c r="AY190" s="155" t="s">
        <v>153</v>
      </c>
    </row>
    <row r="191" spans="2:65" s="1" customFormat="1" ht="16.5" customHeight="1">
      <c r="B191" s="32"/>
      <c r="C191" s="168" t="s">
        <v>287</v>
      </c>
      <c r="D191" s="168" t="s">
        <v>194</v>
      </c>
      <c r="E191" s="169" t="s">
        <v>1198</v>
      </c>
      <c r="F191" s="170" t="s">
        <v>1199</v>
      </c>
      <c r="G191" s="171" t="s">
        <v>209</v>
      </c>
      <c r="H191" s="172">
        <v>343.12799999999999</v>
      </c>
      <c r="I191" s="173"/>
      <c r="J191" s="174">
        <f>ROUND(I191*H191,2)</f>
        <v>0</v>
      </c>
      <c r="K191" s="175"/>
      <c r="L191" s="176"/>
      <c r="M191" s="177" t="s">
        <v>1</v>
      </c>
      <c r="N191" s="178" t="s">
        <v>43</v>
      </c>
      <c r="P191" s="143">
        <f>O191*H191</f>
        <v>0</v>
      </c>
      <c r="Q191" s="143">
        <v>4.5999999999999999E-2</v>
      </c>
      <c r="R191" s="143">
        <f>Q191*H191</f>
        <v>15.783887999999999</v>
      </c>
      <c r="S191" s="143">
        <v>0</v>
      </c>
      <c r="T191" s="144">
        <f>S191*H191</f>
        <v>0</v>
      </c>
      <c r="AR191" s="145" t="s">
        <v>197</v>
      </c>
      <c r="AT191" s="145" t="s">
        <v>194</v>
      </c>
      <c r="AU191" s="145" t="s">
        <v>88</v>
      </c>
      <c r="AY191" s="17" t="s">
        <v>153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7" t="s">
        <v>86</v>
      </c>
      <c r="BK191" s="146">
        <f>ROUND(I191*H191,2)</f>
        <v>0</v>
      </c>
      <c r="BL191" s="17" t="s">
        <v>159</v>
      </c>
      <c r="BM191" s="145" t="s">
        <v>1200</v>
      </c>
    </row>
    <row r="192" spans="2:65" s="13" customFormat="1" ht="10.15">
      <c r="B192" s="154"/>
      <c r="D192" s="148" t="s">
        <v>161</v>
      </c>
      <c r="F192" s="156" t="s">
        <v>1201</v>
      </c>
      <c r="H192" s="157">
        <v>343.12799999999999</v>
      </c>
      <c r="I192" s="158"/>
      <c r="L192" s="154"/>
      <c r="M192" s="159"/>
      <c r="T192" s="160"/>
      <c r="AT192" s="155" t="s">
        <v>161</v>
      </c>
      <c r="AU192" s="155" t="s">
        <v>88</v>
      </c>
      <c r="AV192" s="13" t="s">
        <v>88</v>
      </c>
      <c r="AW192" s="13" t="s">
        <v>4</v>
      </c>
      <c r="AX192" s="13" t="s">
        <v>86</v>
      </c>
      <c r="AY192" s="155" t="s">
        <v>153</v>
      </c>
    </row>
    <row r="193" spans="2:65" s="11" customFormat="1" ht="22.8" customHeight="1">
      <c r="B193" s="121"/>
      <c r="D193" s="122" t="s">
        <v>77</v>
      </c>
      <c r="E193" s="131" t="s">
        <v>426</v>
      </c>
      <c r="F193" s="131" t="s">
        <v>427</v>
      </c>
      <c r="I193" s="124"/>
      <c r="J193" s="132">
        <f>BK193</f>
        <v>0</v>
      </c>
      <c r="L193" s="121"/>
      <c r="M193" s="126"/>
      <c r="P193" s="127">
        <f>P194</f>
        <v>0</v>
      </c>
      <c r="R193" s="127">
        <f>R194</f>
        <v>0</v>
      </c>
      <c r="T193" s="128">
        <f>T194</f>
        <v>0</v>
      </c>
      <c r="AR193" s="122" t="s">
        <v>86</v>
      </c>
      <c r="AT193" s="129" t="s">
        <v>77</v>
      </c>
      <c r="AU193" s="129" t="s">
        <v>86</v>
      </c>
      <c r="AY193" s="122" t="s">
        <v>153</v>
      </c>
      <c r="BK193" s="130">
        <f>BK194</f>
        <v>0</v>
      </c>
    </row>
    <row r="194" spans="2:65" s="1" customFormat="1" ht="24.2" customHeight="1">
      <c r="B194" s="32"/>
      <c r="C194" s="133" t="s">
        <v>409</v>
      </c>
      <c r="D194" s="133" t="s">
        <v>155</v>
      </c>
      <c r="E194" s="134" t="s">
        <v>1202</v>
      </c>
      <c r="F194" s="135" t="s">
        <v>1203</v>
      </c>
      <c r="G194" s="136" t="s">
        <v>176</v>
      </c>
      <c r="H194" s="137">
        <v>214.072</v>
      </c>
      <c r="I194" s="138"/>
      <c r="J194" s="139">
        <f>ROUND(I194*H194,2)</f>
        <v>0</v>
      </c>
      <c r="K194" s="140"/>
      <c r="L194" s="32"/>
      <c r="M194" s="179" t="s">
        <v>1</v>
      </c>
      <c r="N194" s="180" t="s">
        <v>43</v>
      </c>
      <c r="O194" s="181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AR194" s="145" t="s">
        <v>159</v>
      </c>
      <c r="AT194" s="145" t="s">
        <v>155</v>
      </c>
      <c r="AU194" s="145" t="s">
        <v>88</v>
      </c>
      <c r="AY194" s="17" t="s">
        <v>153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7" t="s">
        <v>86</v>
      </c>
      <c r="BK194" s="146">
        <f>ROUND(I194*H194,2)</f>
        <v>0</v>
      </c>
      <c r="BL194" s="17" t="s">
        <v>159</v>
      </c>
      <c r="BM194" s="145" t="s">
        <v>1204</v>
      </c>
    </row>
    <row r="195" spans="2:65" s="1" customFormat="1" ht="6.95" customHeight="1">
      <c r="B195" s="44"/>
      <c r="C195" s="45"/>
      <c r="D195" s="45"/>
      <c r="E195" s="45"/>
      <c r="F195" s="45"/>
      <c r="G195" s="45"/>
      <c r="H195" s="45"/>
      <c r="I195" s="45"/>
      <c r="J195" s="45"/>
      <c r="K195" s="45"/>
      <c r="L195" s="32"/>
    </row>
  </sheetData>
  <sheetProtection algorithmName="SHA-512" hashValue="usr8G7hGdW034v1zInHLWwl6GiokqTtA9vBFbYYaV5ZOFLQAtyOxp/1V1Jxjol2mgwCQg3KppVVrbXEcSrbwkA==" saltValue="pV24BUtMake0coGLH9ha5TgQS99534ckDHU01wxlQrcP6S0T+sK1H2tUWza6qFGxWVX59mcSJie94RzpQQ3zZw==" spinCount="100000" sheet="1" objects="1" scenarios="1" formatColumns="0" formatRows="0" autoFilter="0"/>
  <autoFilter ref="C120:K194" xr:uid="{00000000-0009-0000-0000-000009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01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115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1205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ROUND((SUM(BE120:BE200)),  2)</f>
        <v>0</v>
      </c>
      <c r="I33" s="92">
        <v>0.21</v>
      </c>
      <c r="J33" s="91">
        <f>ROUND(((SUM(BE120:BE200))*I33),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ROUND((SUM(BF120:BF200)),  2)</f>
        <v>0</v>
      </c>
      <c r="I34" s="92">
        <v>0.15</v>
      </c>
      <c r="J34" s="91">
        <f>ROUND(((SUM(BF120:BF200))*I34),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ROUND((SUM(BG120:BG200)),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ROUND((SUM(BH120:BH200)),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ROUND((SUM(BI120:BI200)),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08_2N - Obnova povrchů - kanalizace - neuznatelné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J120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133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899999999999999" customHeight="1">
      <c r="B98" s="108"/>
      <c r="D98" s="109" t="s">
        <v>134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9" customFormat="1" ht="19.899999999999999" customHeight="1">
      <c r="B99" s="108"/>
      <c r="D99" s="109" t="s">
        <v>603</v>
      </c>
      <c r="E99" s="110"/>
      <c r="F99" s="110"/>
      <c r="G99" s="110"/>
      <c r="H99" s="110"/>
      <c r="I99" s="110"/>
      <c r="J99" s="111">
        <f>J144</f>
        <v>0</v>
      </c>
      <c r="L99" s="108"/>
    </row>
    <row r="100" spans="2:12" s="9" customFormat="1" ht="19.899999999999999" customHeight="1">
      <c r="B100" s="108"/>
      <c r="D100" s="109" t="s">
        <v>1206</v>
      </c>
      <c r="E100" s="110"/>
      <c r="F100" s="110"/>
      <c r="G100" s="110"/>
      <c r="H100" s="110"/>
      <c r="I100" s="110"/>
      <c r="J100" s="111">
        <f>J179</f>
        <v>0</v>
      </c>
      <c r="L100" s="108"/>
    </row>
    <row r="101" spans="2:12" s="1" customFormat="1" ht="21.8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138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34" t="str">
        <f>E7</f>
        <v>Prodloužení splaškové kanal. a vodov. Ludvíkov a V. Losiny</v>
      </c>
      <c r="F110" s="235"/>
      <c r="G110" s="235"/>
      <c r="H110" s="235"/>
      <c r="L110" s="32"/>
    </row>
    <row r="111" spans="2:12" s="1" customFormat="1" ht="12" customHeight="1">
      <c r="B111" s="32"/>
      <c r="C111" s="27" t="s">
        <v>126</v>
      </c>
      <c r="L111" s="32"/>
    </row>
    <row r="112" spans="2:12" s="1" customFormat="1" ht="16.5" customHeight="1">
      <c r="B112" s="32"/>
      <c r="E112" s="200" t="str">
        <f>E9</f>
        <v>IO 08_2N - Obnova povrchů - kanalizace - neuznatelné</v>
      </c>
      <c r="F112" s="236"/>
      <c r="G112" s="236"/>
      <c r="H112" s="236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Velké Losiny</v>
      </c>
      <c r="I114" s="27" t="s">
        <v>22</v>
      </c>
      <c r="J114" s="52" t="str">
        <f>IF(J12="","",J12)</f>
        <v>7. 2. 2025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Obec Velké Losiny</v>
      </c>
      <c r="I116" s="27" t="s">
        <v>31</v>
      </c>
      <c r="J116" s="30" t="str">
        <f>E21</f>
        <v>IGEA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>R.Vojtěchová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2"/>
      <c r="C119" s="113" t="s">
        <v>139</v>
      </c>
      <c r="D119" s="114" t="s">
        <v>63</v>
      </c>
      <c r="E119" s="114" t="s">
        <v>59</v>
      </c>
      <c r="F119" s="114" t="s">
        <v>60</v>
      </c>
      <c r="G119" s="114" t="s">
        <v>140</v>
      </c>
      <c r="H119" s="114" t="s">
        <v>141</v>
      </c>
      <c r="I119" s="114" t="s">
        <v>142</v>
      </c>
      <c r="J119" s="115" t="s">
        <v>130</v>
      </c>
      <c r="K119" s="116" t="s">
        <v>143</v>
      </c>
      <c r="L119" s="112"/>
      <c r="M119" s="59" t="s">
        <v>1</v>
      </c>
      <c r="N119" s="60" t="s">
        <v>42</v>
      </c>
      <c r="O119" s="60" t="s">
        <v>144</v>
      </c>
      <c r="P119" s="60" t="s">
        <v>145</v>
      </c>
      <c r="Q119" s="60" t="s">
        <v>146</v>
      </c>
      <c r="R119" s="60" t="s">
        <v>147</v>
      </c>
      <c r="S119" s="60" t="s">
        <v>148</v>
      </c>
      <c r="T119" s="61" t="s">
        <v>149</v>
      </c>
    </row>
    <row r="120" spans="2:65" s="1" customFormat="1" ht="22.8" customHeight="1">
      <c r="B120" s="32"/>
      <c r="C120" s="64" t="s">
        <v>150</v>
      </c>
      <c r="J120" s="117">
        <f>BK120</f>
        <v>0</v>
      </c>
      <c r="L120" s="32"/>
      <c r="M120" s="62"/>
      <c r="N120" s="53"/>
      <c r="O120" s="53"/>
      <c r="P120" s="118">
        <f>P121</f>
        <v>0</v>
      </c>
      <c r="Q120" s="53"/>
      <c r="R120" s="118">
        <f>R121</f>
        <v>6.09042E-3</v>
      </c>
      <c r="S120" s="53"/>
      <c r="T120" s="119">
        <f>T121</f>
        <v>92.878905000000003</v>
      </c>
      <c r="AT120" s="17" t="s">
        <v>77</v>
      </c>
      <c r="AU120" s="17" t="s">
        <v>132</v>
      </c>
      <c r="BK120" s="120">
        <f>BK121</f>
        <v>0</v>
      </c>
    </row>
    <row r="121" spans="2:65" s="11" customFormat="1" ht="25.9" customHeight="1">
      <c r="B121" s="121"/>
      <c r="D121" s="122" t="s">
        <v>77</v>
      </c>
      <c r="E121" s="123" t="s">
        <v>151</v>
      </c>
      <c r="F121" s="123" t="s">
        <v>152</v>
      </c>
      <c r="I121" s="124"/>
      <c r="J121" s="125">
        <f>BK121</f>
        <v>0</v>
      </c>
      <c r="L121" s="121"/>
      <c r="M121" s="126"/>
      <c r="P121" s="127">
        <f>P122+P144+P179</f>
        <v>0</v>
      </c>
      <c r="R121" s="127">
        <f>R122+R144+R179</f>
        <v>6.09042E-3</v>
      </c>
      <c r="T121" s="128">
        <f>T122+T144+T179</f>
        <v>92.878905000000003</v>
      </c>
      <c r="AR121" s="122" t="s">
        <v>86</v>
      </c>
      <c r="AT121" s="129" t="s">
        <v>77</v>
      </c>
      <c r="AU121" s="129" t="s">
        <v>78</v>
      </c>
      <c r="AY121" s="122" t="s">
        <v>153</v>
      </c>
      <c r="BK121" s="130">
        <f>BK122+BK144+BK179</f>
        <v>0</v>
      </c>
    </row>
    <row r="122" spans="2:65" s="11" customFormat="1" ht="22.8" customHeight="1">
      <c r="B122" s="121"/>
      <c r="D122" s="122" t="s">
        <v>77</v>
      </c>
      <c r="E122" s="131" t="s">
        <v>86</v>
      </c>
      <c r="F122" s="131" t="s">
        <v>154</v>
      </c>
      <c r="I122" s="124"/>
      <c r="J122" s="132">
        <f>BK122</f>
        <v>0</v>
      </c>
      <c r="L122" s="121"/>
      <c r="M122" s="126"/>
      <c r="P122" s="127">
        <f>SUM(P123:P143)</f>
        <v>0</v>
      </c>
      <c r="R122" s="127">
        <f>SUM(R123:R143)</f>
        <v>6.09042E-3</v>
      </c>
      <c r="T122" s="128">
        <f>SUM(T123:T143)</f>
        <v>92.878905000000003</v>
      </c>
      <c r="AR122" s="122" t="s">
        <v>86</v>
      </c>
      <c r="AT122" s="129" t="s">
        <v>77</v>
      </c>
      <c r="AU122" s="129" t="s">
        <v>86</v>
      </c>
      <c r="AY122" s="122" t="s">
        <v>153</v>
      </c>
      <c r="BK122" s="130">
        <f>SUM(BK123:BK143)</f>
        <v>0</v>
      </c>
    </row>
    <row r="123" spans="2:65" s="1" customFormat="1" ht="24.2" customHeight="1">
      <c r="B123" s="32"/>
      <c r="C123" s="133" t="s">
        <v>86</v>
      </c>
      <c r="D123" s="133" t="s">
        <v>155</v>
      </c>
      <c r="E123" s="134" t="s">
        <v>1207</v>
      </c>
      <c r="F123" s="135" t="s">
        <v>1208</v>
      </c>
      <c r="G123" s="136" t="s">
        <v>330</v>
      </c>
      <c r="H123" s="137">
        <v>203.01400000000001</v>
      </c>
      <c r="I123" s="138"/>
      <c r="J123" s="139">
        <f>ROUND(I123*H123,2)</f>
        <v>0</v>
      </c>
      <c r="K123" s="140"/>
      <c r="L123" s="32"/>
      <c r="M123" s="141" t="s">
        <v>1</v>
      </c>
      <c r="N123" s="142" t="s">
        <v>43</v>
      </c>
      <c r="P123" s="143">
        <f>O123*H123</f>
        <v>0</v>
      </c>
      <c r="Q123" s="143">
        <v>0</v>
      </c>
      <c r="R123" s="143">
        <f>Q123*H123</f>
        <v>0</v>
      </c>
      <c r="S123" s="143">
        <v>0.28999999999999998</v>
      </c>
      <c r="T123" s="144">
        <f>S123*H123</f>
        <v>58.87406</v>
      </c>
      <c r="AR123" s="145" t="s">
        <v>159</v>
      </c>
      <c r="AT123" s="145" t="s">
        <v>155</v>
      </c>
      <c r="AU123" s="145" t="s">
        <v>88</v>
      </c>
      <c r="AY123" s="17" t="s">
        <v>153</v>
      </c>
      <c r="BE123" s="146">
        <f>IF(N123="základní",J123,0)</f>
        <v>0</v>
      </c>
      <c r="BF123" s="146">
        <f>IF(N123="snížená",J123,0)</f>
        <v>0</v>
      </c>
      <c r="BG123" s="146">
        <f>IF(N123="zákl. přenesená",J123,0)</f>
        <v>0</v>
      </c>
      <c r="BH123" s="146">
        <f>IF(N123="sníž. přenesená",J123,0)</f>
        <v>0</v>
      </c>
      <c r="BI123" s="146">
        <f>IF(N123="nulová",J123,0)</f>
        <v>0</v>
      </c>
      <c r="BJ123" s="17" t="s">
        <v>86</v>
      </c>
      <c r="BK123" s="146">
        <f>ROUND(I123*H123,2)</f>
        <v>0</v>
      </c>
      <c r="BL123" s="17" t="s">
        <v>159</v>
      </c>
      <c r="BM123" s="145" t="s">
        <v>1209</v>
      </c>
    </row>
    <row r="124" spans="2:65" s="12" customFormat="1" ht="10.15">
      <c r="B124" s="147"/>
      <c r="D124" s="148" t="s">
        <v>161</v>
      </c>
      <c r="E124" s="149" t="s">
        <v>1</v>
      </c>
      <c r="F124" s="150" t="s">
        <v>1210</v>
      </c>
      <c r="H124" s="149" t="s">
        <v>1</v>
      </c>
      <c r="I124" s="151"/>
      <c r="L124" s="147"/>
      <c r="M124" s="152"/>
      <c r="T124" s="153"/>
      <c r="AT124" s="149" t="s">
        <v>161</v>
      </c>
      <c r="AU124" s="149" t="s">
        <v>88</v>
      </c>
      <c r="AV124" s="12" t="s">
        <v>86</v>
      </c>
      <c r="AW124" s="12" t="s">
        <v>34</v>
      </c>
      <c r="AX124" s="12" t="s">
        <v>78</v>
      </c>
      <c r="AY124" s="149" t="s">
        <v>153</v>
      </c>
    </row>
    <row r="125" spans="2:65" s="12" customFormat="1" ht="10.15">
      <c r="B125" s="147"/>
      <c r="D125" s="148" t="s">
        <v>161</v>
      </c>
      <c r="E125" s="149" t="s">
        <v>1</v>
      </c>
      <c r="F125" s="150" t="s">
        <v>1211</v>
      </c>
      <c r="H125" s="149" t="s">
        <v>1</v>
      </c>
      <c r="I125" s="151"/>
      <c r="L125" s="147"/>
      <c r="M125" s="152"/>
      <c r="T125" s="153"/>
      <c r="AT125" s="149" t="s">
        <v>161</v>
      </c>
      <c r="AU125" s="149" t="s">
        <v>88</v>
      </c>
      <c r="AV125" s="12" t="s">
        <v>86</v>
      </c>
      <c r="AW125" s="12" t="s">
        <v>34</v>
      </c>
      <c r="AX125" s="12" t="s">
        <v>78</v>
      </c>
      <c r="AY125" s="149" t="s">
        <v>153</v>
      </c>
    </row>
    <row r="126" spans="2:65" s="13" customFormat="1" ht="10.15">
      <c r="B126" s="154"/>
      <c r="D126" s="148" t="s">
        <v>161</v>
      </c>
      <c r="E126" s="155" t="s">
        <v>1</v>
      </c>
      <c r="F126" s="156" t="s">
        <v>1212</v>
      </c>
      <c r="H126" s="157">
        <v>115.2</v>
      </c>
      <c r="I126" s="158"/>
      <c r="L126" s="154"/>
      <c r="M126" s="159"/>
      <c r="T126" s="160"/>
      <c r="AT126" s="155" t="s">
        <v>161</v>
      </c>
      <c r="AU126" s="155" t="s">
        <v>88</v>
      </c>
      <c r="AV126" s="13" t="s">
        <v>88</v>
      </c>
      <c r="AW126" s="13" t="s">
        <v>34</v>
      </c>
      <c r="AX126" s="13" t="s">
        <v>78</v>
      </c>
      <c r="AY126" s="155" t="s">
        <v>153</v>
      </c>
    </row>
    <row r="127" spans="2:65" s="13" customFormat="1" ht="10.15">
      <c r="B127" s="154"/>
      <c r="D127" s="148" t="s">
        <v>161</v>
      </c>
      <c r="E127" s="155" t="s">
        <v>1</v>
      </c>
      <c r="F127" s="156" t="s">
        <v>1213</v>
      </c>
      <c r="H127" s="157">
        <v>2549.85</v>
      </c>
      <c r="I127" s="158"/>
      <c r="L127" s="154"/>
      <c r="M127" s="159"/>
      <c r="T127" s="160"/>
      <c r="AT127" s="155" t="s">
        <v>161</v>
      </c>
      <c r="AU127" s="155" t="s">
        <v>88</v>
      </c>
      <c r="AV127" s="13" t="s">
        <v>88</v>
      </c>
      <c r="AW127" s="13" t="s">
        <v>34</v>
      </c>
      <c r="AX127" s="13" t="s">
        <v>78</v>
      </c>
      <c r="AY127" s="155" t="s">
        <v>153</v>
      </c>
    </row>
    <row r="128" spans="2:65" s="13" customFormat="1" ht="10.15">
      <c r="B128" s="154"/>
      <c r="D128" s="148" t="s">
        <v>161</v>
      </c>
      <c r="E128" s="155" t="s">
        <v>1</v>
      </c>
      <c r="F128" s="156" t="s">
        <v>1214</v>
      </c>
      <c r="H128" s="157">
        <v>-2462.0360000000001</v>
      </c>
      <c r="I128" s="158"/>
      <c r="L128" s="154"/>
      <c r="M128" s="159"/>
      <c r="T128" s="160"/>
      <c r="AT128" s="155" t="s">
        <v>161</v>
      </c>
      <c r="AU128" s="155" t="s">
        <v>88</v>
      </c>
      <c r="AV128" s="13" t="s">
        <v>88</v>
      </c>
      <c r="AW128" s="13" t="s">
        <v>34</v>
      </c>
      <c r="AX128" s="13" t="s">
        <v>78</v>
      </c>
      <c r="AY128" s="155" t="s">
        <v>153</v>
      </c>
    </row>
    <row r="129" spans="2:65" s="14" customFormat="1" ht="10.15">
      <c r="B129" s="161"/>
      <c r="D129" s="148" t="s">
        <v>161</v>
      </c>
      <c r="E129" s="162" t="s">
        <v>1</v>
      </c>
      <c r="F129" s="163" t="s">
        <v>186</v>
      </c>
      <c r="H129" s="164">
        <v>203.01400000000001</v>
      </c>
      <c r="I129" s="165"/>
      <c r="L129" s="161"/>
      <c r="M129" s="166"/>
      <c r="T129" s="167"/>
      <c r="AT129" s="162" t="s">
        <v>161</v>
      </c>
      <c r="AU129" s="162" t="s">
        <v>88</v>
      </c>
      <c r="AV129" s="14" t="s">
        <v>159</v>
      </c>
      <c r="AW129" s="14" t="s">
        <v>34</v>
      </c>
      <c r="AX129" s="14" t="s">
        <v>86</v>
      </c>
      <c r="AY129" s="162" t="s">
        <v>153</v>
      </c>
    </row>
    <row r="130" spans="2:65" s="1" customFormat="1" ht="24.2" customHeight="1">
      <c r="B130" s="32"/>
      <c r="C130" s="133" t="s">
        <v>88</v>
      </c>
      <c r="D130" s="133" t="s">
        <v>155</v>
      </c>
      <c r="E130" s="134" t="s">
        <v>1215</v>
      </c>
      <c r="F130" s="135" t="s">
        <v>1216</v>
      </c>
      <c r="G130" s="136" t="s">
        <v>330</v>
      </c>
      <c r="H130" s="137">
        <v>101.50700000000001</v>
      </c>
      <c r="I130" s="138"/>
      <c r="J130" s="139">
        <f>ROUND(I130*H130,2)</f>
        <v>0</v>
      </c>
      <c r="K130" s="140"/>
      <c r="L130" s="32"/>
      <c r="M130" s="141" t="s">
        <v>1</v>
      </c>
      <c r="N130" s="142" t="s">
        <v>43</v>
      </c>
      <c r="P130" s="143">
        <f>O130*H130</f>
        <v>0</v>
      </c>
      <c r="Q130" s="143">
        <v>0</v>
      </c>
      <c r="R130" s="143">
        <f>Q130*H130</f>
        <v>0</v>
      </c>
      <c r="S130" s="143">
        <v>0.22</v>
      </c>
      <c r="T130" s="144">
        <f>S130*H130</f>
        <v>22.33154</v>
      </c>
      <c r="AR130" s="145" t="s">
        <v>159</v>
      </c>
      <c r="AT130" s="145" t="s">
        <v>155</v>
      </c>
      <c r="AU130" s="145" t="s">
        <v>88</v>
      </c>
      <c r="AY130" s="17" t="s">
        <v>153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86</v>
      </c>
      <c r="BK130" s="146">
        <f>ROUND(I130*H130,2)</f>
        <v>0</v>
      </c>
      <c r="BL130" s="17" t="s">
        <v>159</v>
      </c>
      <c r="BM130" s="145" t="s">
        <v>1217</v>
      </c>
    </row>
    <row r="131" spans="2:65" s="12" customFormat="1" ht="10.15">
      <c r="B131" s="147"/>
      <c r="D131" s="148" t="s">
        <v>161</v>
      </c>
      <c r="E131" s="149" t="s">
        <v>1</v>
      </c>
      <c r="F131" s="150" t="s">
        <v>1210</v>
      </c>
      <c r="H131" s="149" t="s">
        <v>1</v>
      </c>
      <c r="I131" s="151"/>
      <c r="L131" s="147"/>
      <c r="M131" s="152"/>
      <c r="T131" s="153"/>
      <c r="AT131" s="149" t="s">
        <v>161</v>
      </c>
      <c r="AU131" s="149" t="s">
        <v>88</v>
      </c>
      <c r="AV131" s="12" t="s">
        <v>86</v>
      </c>
      <c r="AW131" s="12" t="s">
        <v>34</v>
      </c>
      <c r="AX131" s="12" t="s">
        <v>78</v>
      </c>
      <c r="AY131" s="149" t="s">
        <v>153</v>
      </c>
    </row>
    <row r="132" spans="2:65" s="12" customFormat="1" ht="10.15">
      <c r="B132" s="147"/>
      <c r="D132" s="148" t="s">
        <v>161</v>
      </c>
      <c r="E132" s="149" t="s">
        <v>1</v>
      </c>
      <c r="F132" s="150" t="s">
        <v>1211</v>
      </c>
      <c r="H132" s="149" t="s">
        <v>1</v>
      </c>
      <c r="I132" s="151"/>
      <c r="L132" s="147"/>
      <c r="M132" s="152"/>
      <c r="T132" s="153"/>
      <c r="AT132" s="149" t="s">
        <v>161</v>
      </c>
      <c r="AU132" s="149" t="s">
        <v>88</v>
      </c>
      <c r="AV132" s="12" t="s">
        <v>86</v>
      </c>
      <c r="AW132" s="12" t="s">
        <v>34</v>
      </c>
      <c r="AX132" s="12" t="s">
        <v>78</v>
      </c>
      <c r="AY132" s="149" t="s">
        <v>153</v>
      </c>
    </row>
    <row r="133" spans="2:65" s="13" customFormat="1" ht="10.15">
      <c r="B133" s="154"/>
      <c r="D133" s="148" t="s">
        <v>161</v>
      </c>
      <c r="E133" s="155" t="s">
        <v>1</v>
      </c>
      <c r="F133" s="156" t="s">
        <v>1218</v>
      </c>
      <c r="H133" s="157">
        <v>57.6</v>
      </c>
      <c r="I133" s="158"/>
      <c r="L133" s="154"/>
      <c r="M133" s="159"/>
      <c r="T133" s="160"/>
      <c r="AT133" s="155" t="s">
        <v>161</v>
      </c>
      <c r="AU133" s="155" t="s">
        <v>88</v>
      </c>
      <c r="AV133" s="13" t="s">
        <v>88</v>
      </c>
      <c r="AW133" s="13" t="s">
        <v>34</v>
      </c>
      <c r="AX133" s="13" t="s">
        <v>78</v>
      </c>
      <c r="AY133" s="155" t="s">
        <v>153</v>
      </c>
    </row>
    <row r="134" spans="2:65" s="13" customFormat="1" ht="10.15">
      <c r="B134" s="154"/>
      <c r="D134" s="148" t="s">
        <v>161</v>
      </c>
      <c r="E134" s="155" t="s">
        <v>1</v>
      </c>
      <c r="F134" s="156" t="s">
        <v>1219</v>
      </c>
      <c r="H134" s="157">
        <v>1274.925</v>
      </c>
      <c r="I134" s="158"/>
      <c r="L134" s="154"/>
      <c r="M134" s="159"/>
      <c r="T134" s="160"/>
      <c r="AT134" s="155" t="s">
        <v>161</v>
      </c>
      <c r="AU134" s="155" t="s">
        <v>88</v>
      </c>
      <c r="AV134" s="13" t="s">
        <v>88</v>
      </c>
      <c r="AW134" s="13" t="s">
        <v>34</v>
      </c>
      <c r="AX134" s="13" t="s">
        <v>78</v>
      </c>
      <c r="AY134" s="155" t="s">
        <v>153</v>
      </c>
    </row>
    <row r="135" spans="2:65" s="13" customFormat="1" ht="10.15">
      <c r="B135" s="154"/>
      <c r="D135" s="148" t="s">
        <v>161</v>
      </c>
      <c r="E135" s="155" t="s">
        <v>1</v>
      </c>
      <c r="F135" s="156" t="s">
        <v>1220</v>
      </c>
      <c r="H135" s="157">
        <v>-1231.018</v>
      </c>
      <c r="I135" s="158"/>
      <c r="L135" s="154"/>
      <c r="M135" s="159"/>
      <c r="T135" s="160"/>
      <c r="AT135" s="155" t="s">
        <v>161</v>
      </c>
      <c r="AU135" s="155" t="s">
        <v>88</v>
      </c>
      <c r="AV135" s="13" t="s">
        <v>88</v>
      </c>
      <c r="AW135" s="13" t="s">
        <v>34</v>
      </c>
      <c r="AX135" s="13" t="s">
        <v>78</v>
      </c>
      <c r="AY135" s="155" t="s">
        <v>153</v>
      </c>
    </row>
    <row r="136" spans="2:65" s="14" customFormat="1" ht="10.15">
      <c r="B136" s="161"/>
      <c r="D136" s="148" t="s">
        <v>161</v>
      </c>
      <c r="E136" s="162" t="s">
        <v>1</v>
      </c>
      <c r="F136" s="163" t="s">
        <v>186</v>
      </c>
      <c r="H136" s="164">
        <v>101.50700000000001</v>
      </c>
      <c r="I136" s="165"/>
      <c r="L136" s="161"/>
      <c r="M136" s="166"/>
      <c r="T136" s="167"/>
      <c r="AT136" s="162" t="s">
        <v>161</v>
      </c>
      <c r="AU136" s="162" t="s">
        <v>88</v>
      </c>
      <c r="AV136" s="14" t="s">
        <v>159</v>
      </c>
      <c r="AW136" s="14" t="s">
        <v>34</v>
      </c>
      <c r="AX136" s="14" t="s">
        <v>86</v>
      </c>
      <c r="AY136" s="162" t="s">
        <v>153</v>
      </c>
    </row>
    <row r="137" spans="2:65" s="1" customFormat="1" ht="33" customHeight="1">
      <c r="B137" s="32"/>
      <c r="C137" s="133" t="s">
        <v>168</v>
      </c>
      <c r="D137" s="133" t="s">
        <v>155</v>
      </c>
      <c r="E137" s="134" t="s">
        <v>1221</v>
      </c>
      <c r="F137" s="135" t="s">
        <v>1222</v>
      </c>
      <c r="G137" s="136" t="s">
        <v>330</v>
      </c>
      <c r="H137" s="137">
        <v>101.50700000000001</v>
      </c>
      <c r="I137" s="138"/>
      <c r="J137" s="139">
        <f>ROUND(I137*H137,2)</f>
        <v>0</v>
      </c>
      <c r="K137" s="140"/>
      <c r="L137" s="32"/>
      <c r="M137" s="141" t="s">
        <v>1</v>
      </c>
      <c r="N137" s="142" t="s">
        <v>43</v>
      </c>
      <c r="P137" s="143">
        <f>O137*H137</f>
        <v>0</v>
      </c>
      <c r="Q137" s="143">
        <v>6.0000000000000002E-5</v>
      </c>
      <c r="R137" s="143">
        <f>Q137*H137</f>
        <v>6.09042E-3</v>
      </c>
      <c r="S137" s="143">
        <v>0.115</v>
      </c>
      <c r="T137" s="144">
        <f>S137*H137</f>
        <v>11.673305000000001</v>
      </c>
      <c r="AR137" s="145" t="s">
        <v>159</v>
      </c>
      <c r="AT137" s="145" t="s">
        <v>155</v>
      </c>
      <c r="AU137" s="145" t="s">
        <v>88</v>
      </c>
      <c r="AY137" s="17" t="s">
        <v>153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86</v>
      </c>
      <c r="BK137" s="146">
        <f>ROUND(I137*H137,2)</f>
        <v>0</v>
      </c>
      <c r="BL137" s="17" t="s">
        <v>159</v>
      </c>
      <c r="BM137" s="145" t="s">
        <v>1223</v>
      </c>
    </row>
    <row r="138" spans="2:65" s="12" customFormat="1" ht="10.15">
      <c r="B138" s="147"/>
      <c r="D138" s="148" t="s">
        <v>161</v>
      </c>
      <c r="E138" s="149" t="s">
        <v>1</v>
      </c>
      <c r="F138" s="150" t="s">
        <v>1210</v>
      </c>
      <c r="H138" s="149" t="s">
        <v>1</v>
      </c>
      <c r="I138" s="151"/>
      <c r="L138" s="147"/>
      <c r="M138" s="152"/>
      <c r="T138" s="153"/>
      <c r="AT138" s="149" t="s">
        <v>161</v>
      </c>
      <c r="AU138" s="149" t="s">
        <v>88</v>
      </c>
      <c r="AV138" s="12" t="s">
        <v>86</v>
      </c>
      <c r="AW138" s="12" t="s">
        <v>34</v>
      </c>
      <c r="AX138" s="12" t="s">
        <v>78</v>
      </c>
      <c r="AY138" s="149" t="s">
        <v>153</v>
      </c>
    </row>
    <row r="139" spans="2:65" s="12" customFormat="1" ht="10.15">
      <c r="B139" s="147"/>
      <c r="D139" s="148" t="s">
        <v>161</v>
      </c>
      <c r="E139" s="149" t="s">
        <v>1</v>
      </c>
      <c r="F139" s="150" t="s">
        <v>1211</v>
      </c>
      <c r="H139" s="149" t="s">
        <v>1</v>
      </c>
      <c r="I139" s="151"/>
      <c r="L139" s="147"/>
      <c r="M139" s="152"/>
      <c r="T139" s="153"/>
      <c r="AT139" s="149" t="s">
        <v>161</v>
      </c>
      <c r="AU139" s="149" t="s">
        <v>88</v>
      </c>
      <c r="AV139" s="12" t="s">
        <v>86</v>
      </c>
      <c r="AW139" s="12" t="s">
        <v>34</v>
      </c>
      <c r="AX139" s="12" t="s">
        <v>78</v>
      </c>
      <c r="AY139" s="149" t="s">
        <v>153</v>
      </c>
    </row>
    <row r="140" spans="2:65" s="13" customFormat="1" ht="10.15">
      <c r="B140" s="154"/>
      <c r="D140" s="148" t="s">
        <v>161</v>
      </c>
      <c r="E140" s="155" t="s">
        <v>1</v>
      </c>
      <c r="F140" s="156" t="s">
        <v>1218</v>
      </c>
      <c r="H140" s="157">
        <v>57.6</v>
      </c>
      <c r="I140" s="158"/>
      <c r="L140" s="154"/>
      <c r="M140" s="159"/>
      <c r="T140" s="160"/>
      <c r="AT140" s="155" t="s">
        <v>161</v>
      </c>
      <c r="AU140" s="155" t="s">
        <v>88</v>
      </c>
      <c r="AV140" s="13" t="s">
        <v>88</v>
      </c>
      <c r="AW140" s="13" t="s">
        <v>34</v>
      </c>
      <c r="AX140" s="13" t="s">
        <v>78</v>
      </c>
      <c r="AY140" s="155" t="s">
        <v>153</v>
      </c>
    </row>
    <row r="141" spans="2:65" s="13" customFormat="1" ht="10.15">
      <c r="B141" s="154"/>
      <c r="D141" s="148" t="s">
        <v>161</v>
      </c>
      <c r="E141" s="155" t="s">
        <v>1</v>
      </c>
      <c r="F141" s="156" t="s">
        <v>1219</v>
      </c>
      <c r="H141" s="157">
        <v>1274.925</v>
      </c>
      <c r="I141" s="158"/>
      <c r="L141" s="154"/>
      <c r="M141" s="159"/>
      <c r="T141" s="160"/>
      <c r="AT141" s="155" t="s">
        <v>161</v>
      </c>
      <c r="AU141" s="155" t="s">
        <v>88</v>
      </c>
      <c r="AV141" s="13" t="s">
        <v>88</v>
      </c>
      <c r="AW141" s="13" t="s">
        <v>34</v>
      </c>
      <c r="AX141" s="13" t="s">
        <v>78</v>
      </c>
      <c r="AY141" s="155" t="s">
        <v>153</v>
      </c>
    </row>
    <row r="142" spans="2:65" s="13" customFormat="1" ht="10.15">
      <c r="B142" s="154"/>
      <c r="D142" s="148" t="s">
        <v>161</v>
      </c>
      <c r="E142" s="155" t="s">
        <v>1</v>
      </c>
      <c r="F142" s="156" t="s">
        <v>1220</v>
      </c>
      <c r="H142" s="157">
        <v>-1231.018</v>
      </c>
      <c r="I142" s="158"/>
      <c r="L142" s="154"/>
      <c r="M142" s="159"/>
      <c r="T142" s="160"/>
      <c r="AT142" s="155" t="s">
        <v>161</v>
      </c>
      <c r="AU142" s="155" t="s">
        <v>88</v>
      </c>
      <c r="AV142" s="13" t="s">
        <v>88</v>
      </c>
      <c r="AW142" s="13" t="s">
        <v>34</v>
      </c>
      <c r="AX142" s="13" t="s">
        <v>78</v>
      </c>
      <c r="AY142" s="155" t="s">
        <v>153</v>
      </c>
    </row>
    <row r="143" spans="2:65" s="14" customFormat="1" ht="10.15">
      <c r="B143" s="161"/>
      <c r="D143" s="148" t="s">
        <v>161</v>
      </c>
      <c r="E143" s="162" t="s">
        <v>1</v>
      </c>
      <c r="F143" s="163" t="s">
        <v>186</v>
      </c>
      <c r="H143" s="164">
        <v>101.50700000000001</v>
      </c>
      <c r="I143" s="165"/>
      <c r="L143" s="161"/>
      <c r="M143" s="166"/>
      <c r="T143" s="167"/>
      <c r="AT143" s="162" t="s">
        <v>161</v>
      </c>
      <c r="AU143" s="162" t="s">
        <v>88</v>
      </c>
      <c r="AV143" s="14" t="s">
        <v>159</v>
      </c>
      <c r="AW143" s="14" t="s">
        <v>34</v>
      </c>
      <c r="AX143" s="14" t="s">
        <v>86</v>
      </c>
      <c r="AY143" s="162" t="s">
        <v>153</v>
      </c>
    </row>
    <row r="144" spans="2:65" s="11" customFormat="1" ht="22.8" customHeight="1">
      <c r="B144" s="121"/>
      <c r="D144" s="122" t="s">
        <v>77</v>
      </c>
      <c r="E144" s="131" t="s">
        <v>179</v>
      </c>
      <c r="F144" s="131" t="s">
        <v>667</v>
      </c>
      <c r="I144" s="124"/>
      <c r="J144" s="132">
        <f>BK144</f>
        <v>0</v>
      </c>
      <c r="L144" s="121"/>
      <c r="M144" s="126"/>
      <c r="P144" s="127">
        <f>SUM(P145:P178)</f>
        <v>0</v>
      </c>
      <c r="R144" s="127">
        <f>SUM(R145:R178)</f>
        <v>0</v>
      </c>
      <c r="T144" s="128">
        <f>SUM(T145:T178)</f>
        <v>0</v>
      </c>
      <c r="AR144" s="122" t="s">
        <v>86</v>
      </c>
      <c r="AT144" s="129" t="s">
        <v>77</v>
      </c>
      <c r="AU144" s="129" t="s">
        <v>86</v>
      </c>
      <c r="AY144" s="122" t="s">
        <v>153</v>
      </c>
      <c r="BK144" s="130">
        <f>SUM(BK145:BK178)</f>
        <v>0</v>
      </c>
    </row>
    <row r="145" spans="2:65" s="1" customFormat="1" ht="24.2" customHeight="1">
      <c r="B145" s="32"/>
      <c r="C145" s="133" t="s">
        <v>159</v>
      </c>
      <c r="D145" s="133" t="s">
        <v>155</v>
      </c>
      <c r="E145" s="134" t="s">
        <v>1224</v>
      </c>
      <c r="F145" s="135" t="s">
        <v>1225</v>
      </c>
      <c r="G145" s="136" t="s">
        <v>330</v>
      </c>
      <c r="H145" s="137">
        <v>101.50700000000001</v>
      </c>
      <c r="I145" s="138"/>
      <c r="J145" s="139">
        <f>ROUND(I145*H145,2)</f>
        <v>0</v>
      </c>
      <c r="K145" s="140"/>
      <c r="L145" s="32"/>
      <c r="M145" s="141" t="s">
        <v>1</v>
      </c>
      <c r="N145" s="142" t="s">
        <v>43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159</v>
      </c>
      <c r="AT145" s="145" t="s">
        <v>155</v>
      </c>
      <c r="AU145" s="145" t="s">
        <v>88</v>
      </c>
      <c r="AY145" s="17" t="s">
        <v>153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86</v>
      </c>
      <c r="BK145" s="146">
        <f>ROUND(I145*H145,2)</f>
        <v>0</v>
      </c>
      <c r="BL145" s="17" t="s">
        <v>159</v>
      </c>
      <c r="BM145" s="145" t="s">
        <v>1226</v>
      </c>
    </row>
    <row r="146" spans="2:65" s="13" customFormat="1" ht="10.15">
      <c r="B146" s="154"/>
      <c r="D146" s="148" t="s">
        <v>161</v>
      </c>
      <c r="E146" s="155" t="s">
        <v>1</v>
      </c>
      <c r="F146" s="156" t="s">
        <v>1227</v>
      </c>
      <c r="H146" s="157">
        <v>1332.5250000000001</v>
      </c>
      <c r="I146" s="158"/>
      <c r="L146" s="154"/>
      <c r="M146" s="159"/>
      <c r="T146" s="160"/>
      <c r="AT146" s="155" t="s">
        <v>161</v>
      </c>
      <c r="AU146" s="155" t="s">
        <v>88</v>
      </c>
      <c r="AV146" s="13" t="s">
        <v>88</v>
      </c>
      <c r="AW146" s="13" t="s">
        <v>34</v>
      </c>
      <c r="AX146" s="13" t="s">
        <v>78</v>
      </c>
      <c r="AY146" s="155" t="s">
        <v>153</v>
      </c>
    </row>
    <row r="147" spans="2:65" s="13" customFormat="1" ht="10.15">
      <c r="B147" s="154"/>
      <c r="D147" s="148" t="s">
        <v>161</v>
      </c>
      <c r="E147" s="155" t="s">
        <v>1</v>
      </c>
      <c r="F147" s="156" t="s">
        <v>1220</v>
      </c>
      <c r="H147" s="157">
        <v>-1231.018</v>
      </c>
      <c r="I147" s="158"/>
      <c r="L147" s="154"/>
      <c r="M147" s="159"/>
      <c r="T147" s="160"/>
      <c r="AT147" s="155" t="s">
        <v>161</v>
      </c>
      <c r="AU147" s="155" t="s">
        <v>88</v>
      </c>
      <c r="AV147" s="13" t="s">
        <v>88</v>
      </c>
      <c r="AW147" s="13" t="s">
        <v>34</v>
      </c>
      <c r="AX147" s="13" t="s">
        <v>78</v>
      </c>
      <c r="AY147" s="155" t="s">
        <v>153</v>
      </c>
    </row>
    <row r="148" spans="2:65" s="14" customFormat="1" ht="10.15">
      <c r="B148" s="161"/>
      <c r="D148" s="148" t="s">
        <v>161</v>
      </c>
      <c r="E148" s="162" t="s">
        <v>1</v>
      </c>
      <c r="F148" s="163" t="s">
        <v>186</v>
      </c>
      <c r="H148" s="164">
        <v>101.50700000000001</v>
      </c>
      <c r="I148" s="165"/>
      <c r="L148" s="161"/>
      <c r="M148" s="166"/>
      <c r="T148" s="167"/>
      <c r="AT148" s="162" t="s">
        <v>161</v>
      </c>
      <c r="AU148" s="162" t="s">
        <v>88</v>
      </c>
      <c r="AV148" s="14" t="s">
        <v>159</v>
      </c>
      <c r="AW148" s="14" t="s">
        <v>34</v>
      </c>
      <c r="AX148" s="14" t="s">
        <v>86</v>
      </c>
      <c r="AY148" s="162" t="s">
        <v>153</v>
      </c>
    </row>
    <row r="149" spans="2:65" s="1" customFormat="1" ht="24.2" customHeight="1">
      <c r="B149" s="32"/>
      <c r="C149" s="133" t="s">
        <v>179</v>
      </c>
      <c r="D149" s="133" t="s">
        <v>155</v>
      </c>
      <c r="E149" s="134" t="s">
        <v>1228</v>
      </c>
      <c r="F149" s="135" t="s">
        <v>1229</v>
      </c>
      <c r="G149" s="136" t="s">
        <v>330</v>
      </c>
      <c r="H149" s="137">
        <v>101.50700000000001</v>
      </c>
      <c r="I149" s="138"/>
      <c r="J149" s="139">
        <f>ROUND(I149*H149,2)</f>
        <v>0</v>
      </c>
      <c r="K149" s="140"/>
      <c r="L149" s="32"/>
      <c r="M149" s="141" t="s">
        <v>1</v>
      </c>
      <c r="N149" s="142" t="s">
        <v>43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159</v>
      </c>
      <c r="AT149" s="145" t="s">
        <v>155</v>
      </c>
      <c r="AU149" s="145" t="s">
        <v>88</v>
      </c>
      <c r="AY149" s="17" t="s">
        <v>153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86</v>
      </c>
      <c r="BK149" s="146">
        <f>ROUND(I149*H149,2)</f>
        <v>0</v>
      </c>
      <c r="BL149" s="17" t="s">
        <v>159</v>
      </c>
      <c r="BM149" s="145" t="s">
        <v>1230</v>
      </c>
    </row>
    <row r="150" spans="2:65" s="13" customFormat="1" ht="10.15">
      <c r="B150" s="154"/>
      <c r="D150" s="148" t="s">
        <v>161</v>
      </c>
      <c r="E150" s="155" t="s">
        <v>1</v>
      </c>
      <c r="F150" s="156" t="s">
        <v>1227</v>
      </c>
      <c r="H150" s="157">
        <v>1332.5250000000001</v>
      </c>
      <c r="I150" s="158"/>
      <c r="L150" s="154"/>
      <c r="M150" s="159"/>
      <c r="T150" s="160"/>
      <c r="AT150" s="155" t="s">
        <v>161</v>
      </c>
      <c r="AU150" s="155" t="s">
        <v>88</v>
      </c>
      <c r="AV150" s="13" t="s">
        <v>88</v>
      </c>
      <c r="AW150" s="13" t="s">
        <v>34</v>
      </c>
      <c r="AX150" s="13" t="s">
        <v>78</v>
      </c>
      <c r="AY150" s="155" t="s">
        <v>153</v>
      </c>
    </row>
    <row r="151" spans="2:65" s="13" customFormat="1" ht="10.15">
      <c r="B151" s="154"/>
      <c r="D151" s="148" t="s">
        <v>161</v>
      </c>
      <c r="E151" s="155" t="s">
        <v>1</v>
      </c>
      <c r="F151" s="156" t="s">
        <v>1220</v>
      </c>
      <c r="H151" s="157">
        <v>-1231.018</v>
      </c>
      <c r="I151" s="158"/>
      <c r="L151" s="154"/>
      <c r="M151" s="159"/>
      <c r="T151" s="160"/>
      <c r="AT151" s="155" t="s">
        <v>161</v>
      </c>
      <c r="AU151" s="155" t="s">
        <v>88</v>
      </c>
      <c r="AV151" s="13" t="s">
        <v>88</v>
      </c>
      <c r="AW151" s="13" t="s">
        <v>34</v>
      </c>
      <c r="AX151" s="13" t="s">
        <v>78</v>
      </c>
      <c r="AY151" s="155" t="s">
        <v>153</v>
      </c>
    </row>
    <row r="152" spans="2:65" s="14" customFormat="1" ht="10.15">
      <c r="B152" s="161"/>
      <c r="D152" s="148" t="s">
        <v>161</v>
      </c>
      <c r="E152" s="162" t="s">
        <v>1</v>
      </c>
      <c r="F152" s="163" t="s">
        <v>186</v>
      </c>
      <c r="H152" s="164">
        <v>101.50700000000001</v>
      </c>
      <c r="I152" s="165"/>
      <c r="L152" s="161"/>
      <c r="M152" s="166"/>
      <c r="T152" s="167"/>
      <c r="AT152" s="162" t="s">
        <v>161</v>
      </c>
      <c r="AU152" s="162" t="s">
        <v>88</v>
      </c>
      <c r="AV152" s="14" t="s">
        <v>159</v>
      </c>
      <c r="AW152" s="14" t="s">
        <v>34</v>
      </c>
      <c r="AX152" s="14" t="s">
        <v>86</v>
      </c>
      <c r="AY152" s="162" t="s">
        <v>153</v>
      </c>
    </row>
    <row r="153" spans="2:65" s="1" customFormat="1" ht="24.2" customHeight="1">
      <c r="B153" s="32"/>
      <c r="C153" s="133" t="s">
        <v>187</v>
      </c>
      <c r="D153" s="133" t="s">
        <v>155</v>
      </c>
      <c r="E153" s="134" t="s">
        <v>1231</v>
      </c>
      <c r="F153" s="135" t="s">
        <v>1232</v>
      </c>
      <c r="G153" s="136" t="s">
        <v>330</v>
      </c>
      <c r="H153" s="137">
        <v>101.50700000000001</v>
      </c>
      <c r="I153" s="138"/>
      <c r="J153" s="139">
        <f>ROUND(I153*H153,2)</f>
        <v>0</v>
      </c>
      <c r="K153" s="140"/>
      <c r="L153" s="32"/>
      <c r="M153" s="141" t="s">
        <v>1</v>
      </c>
      <c r="N153" s="142" t="s">
        <v>43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159</v>
      </c>
      <c r="AT153" s="145" t="s">
        <v>155</v>
      </c>
      <c r="AU153" s="145" t="s">
        <v>88</v>
      </c>
      <c r="AY153" s="17" t="s">
        <v>153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7" t="s">
        <v>86</v>
      </c>
      <c r="BK153" s="146">
        <f>ROUND(I153*H153,2)</f>
        <v>0</v>
      </c>
      <c r="BL153" s="17" t="s">
        <v>159</v>
      </c>
      <c r="BM153" s="145" t="s">
        <v>1233</v>
      </c>
    </row>
    <row r="154" spans="2:65" s="13" customFormat="1" ht="10.15">
      <c r="B154" s="154"/>
      <c r="D154" s="148" t="s">
        <v>161</v>
      </c>
      <c r="E154" s="155" t="s">
        <v>1</v>
      </c>
      <c r="F154" s="156" t="s">
        <v>1227</v>
      </c>
      <c r="H154" s="157">
        <v>1332.5250000000001</v>
      </c>
      <c r="I154" s="158"/>
      <c r="L154" s="154"/>
      <c r="M154" s="159"/>
      <c r="T154" s="160"/>
      <c r="AT154" s="155" t="s">
        <v>161</v>
      </c>
      <c r="AU154" s="155" t="s">
        <v>88</v>
      </c>
      <c r="AV154" s="13" t="s">
        <v>88</v>
      </c>
      <c r="AW154" s="13" t="s">
        <v>34</v>
      </c>
      <c r="AX154" s="13" t="s">
        <v>78</v>
      </c>
      <c r="AY154" s="155" t="s">
        <v>153</v>
      </c>
    </row>
    <row r="155" spans="2:65" s="13" customFormat="1" ht="10.15">
      <c r="B155" s="154"/>
      <c r="D155" s="148" t="s">
        <v>161</v>
      </c>
      <c r="E155" s="155" t="s">
        <v>1</v>
      </c>
      <c r="F155" s="156" t="s">
        <v>1220</v>
      </c>
      <c r="H155" s="157">
        <v>-1231.018</v>
      </c>
      <c r="I155" s="158"/>
      <c r="L155" s="154"/>
      <c r="M155" s="159"/>
      <c r="T155" s="160"/>
      <c r="AT155" s="155" t="s">
        <v>161</v>
      </c>
      <c r="AU155" s="155" t="s">
        <v>88</v>
      </c>
      <c r="AV155" s="13" t="s">
        <v>88</v>
      </c>
      <c r="AW155" s="13" t="s">
        <v>34</v>
      </c>
      <c r="AX155" s="13" t="s">
        <v>78</v>
      </c>
      <c r="AY155" s="155" t="s">
        <v>153</v>
      </c>
    </row>
    <row r="156" spans="2:65" s="14" customFormat="1" ht="10.15">
      <c r="B156" s="161"/>
      <c r="D156" s="148" t="s">
        <v>161</v>
      </c>
      <c r="E156" s="162" t="s">
        <v>1</v>
      </c>
      <c r="F156" s="163" t="s">
        <v>186</v>
      </c>
      <c r="H156" s="164">
        <v>101.50700000000001</v>
      </c>
      <c r="I156" s="165"/>
      <c r="L156" s="161"/>
      <c r="M156" s="166"/>
      <c r="T156" s="167"/>
      <c r="AT156" s="162" t="s">
        <v>161</v>
      </c>
      <c r="AU156" s="162" t="s">
        <v>88</v>
      </c>
      <c r="AV156" s="14" t="s">
        <v>159</v>
      </c>
      <c r="AW156" s="14" t="s">
        <v>34</v>
      </c>
      <c r="AX156" s="14" t="s">
        <v>86</v>
      </c>
      <c r="AY156" s="162" t="s">
        <v>153</v>
      </c>
    </row>
    <row r="157" spans="2:65" s="1" customFormat="1" ht="21.75" customHeight="1">
      <c r="B157" s="32"/>
      <c r="C157" s="133" t="s">
        <v>193</v>
      </c>
      <c r="D157" s="133" t="s">
        <v>155</v>
      </c>
      <c r="E157" s="134" t="s">
        <v>1234</v>
      </c>
      <c r="F157" s="135" t="s">
        <v>1235</v>
      </c>
      <c r="G157" s="136" t="s">
        <v>330</v>
      </c>
      <c r="H157" s="137">
        <v>101.50700000000001</v>
      </c>
      <c r="I157" s="138"/>
      <c r="J157" s="139">
        <f>ROUND(I157*H157,2)</f>
        <v>0</v>
      </c>
      <c r="K157" s="140"/>
      <c r="L157" s="32"/>
      <c r="M157" s="141" t="s">
        <v>1</v>
      </c>
      <c r="N157" s="142" t="s">
        <v>43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159</v>
      </c>
      <c r="AT157" s="145" t="s">
        <v>155</v>
      </c>
      <c r="AU157" s="145" t="s">
        <v>88</v>
      </c>
      <c r="AY157" s="17" t="s">
        <v>153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86</v>
      </c>
      <c r="BK157" s="146">
        <f>ROUND(I157*H157,2)</f>
        <v>0</v>
      </c>
      <c r="BL157" s="17" t="s">
        <v>159</v>
      </c>
      <c r="BM157" s="145" t="s">
        <v>1236</v>
      </c>
    </row>
    <row r="158" spans="2:65" s="13" customFormat="1" ht="10.15">
      <c r="B158" s="154"/>
      <c r="D158" s="148" t="s">
        <v>161</v>
      </c>
      <c r="E158" s="155" t="s">
        <v>1</v>
      </c>
      <c r="F158" s="156" t="s">
        <v>1227</v>
      </c>
      <c r="H158" s="157">
        <v>1332.5250000000001</v>
      </c>
      <c r="I158" s="158"/>
      <c r="L158" s="154"/>
      <c r="M158" s="159"/>
      <c r="T158" s="160"/>
      <c r="AT158" s="155" t="s">
        <v>161</v>
      </c>
      <c r="AU158" s="155" t="s">
        <v>88</v>
      </c>
      <c r="AV158" s="13" t="s">
        <v>88</v>
      </c>
      <c r="AW158" s="13" t="s">
        <v>34</v>
      </c>
      <c r="AX158" s="13" t="s">
        <v>78</v>
      </c>
      <c r="AY158" s="155" t="s">
        <v>153</v>
      </c>
    </row>
    <row r="159" spans="2:65" s="13" customFormat="1" ht="10.15">
      <c r="B159" s="154"/>
      <c r="D159" s="148" t="s">
        <v>161</v>
      </c>
      <c r="E159" s="155" t="s">
        <v>1</v>
      </c>
      <c r="F159" s="156" t="s">
        <v>1220</v>
      </c>
      <c r="H159" s="157">
        <v>-1231.018</v>
      </c>
      <c r="I159" s="158"/>
      <c r="L159" s="154"/>
      <c r="M159" s="159"/>
      <c r="T159" s="160"/>
      <c r="AT159" s="155" t="s">
        <v>161</v>
      </c>
      <c r="AU159" s="155" t="s">
        <v>88</v>
      </c>
      <c r="AV159" s="13" t="s">
        <v>88</v>
      </c>
      <c r="AW159" s="13" t="s">
        <v>34</v>
      </c>
      <c r="AX159" s="13" t="s">
        <v>78</v>
      </c>
      <c r="AY159" s="155" t="s">
        <v>153</v>
      </c>
    </row>
    <row r="160" spans="2:65" s="14" customFormat="1" ht="10.15">
      <c r="B160" s="161"/>
      <c r="D160" s="148" t="s">
        <v>161</v>
      </c>
      <c r="E160" s="162" t="s">
        <v>1</v>
      </c>
      <c r="F160" s="163" t="s">
        <v>186</v>
      </c>
      <c r="H160" s="164">
        <v>101.50700000000001</v>
      </c>
      <c r="I160" s="165"/>
      <c r="L160" s="161"/>
      <c r="M160" s="166"/>
      <c r="T160" s="167"/>
      <c r="AT160" s="162" t="s">
        <v>161</v>
      </c>
      <c r="AU160" s="162" t="s">
        <v>88</v>
      </c>
      <c r="AV160" s="14" t="s">
        <v>159</v>
      </c>
      <c r="AW160" s="14" t="s">
        <v>34</v>
      </c>
      <c r="AX160" s="14" t="s">
        <v>86</v>
      </c>
      <c r="AY160" s="162" t="s">
        <v>153</v>
      </c>
    </row>
    <row r="161" spans="2:65" s="1" customFormat="1" ht="24.2" customHeight="1">
      <c r="B161" s="32"/>
      <c r="C161" s="133" t="s">
        <v>197</v>
      </c>
      <c r="D161" s="133" t="s">
        <v>155</v>
      </c>
      <c r="E161" s="134" t="s">
        <v>1237</v>
      </c>
      <c r="F161" s="135" t="s">
        <v>1238</v>
      </c>
      <c r="G161" s="136" t="s">
        <v>330</v>
      </c>
      <c r="H161" s="137">
        <v>25.2</v>
      </c>
      <c r="I161" s="138"/>
      <c r="J161" s="139">
        <f>ROUND(I161*H161,2)</f>
        <v>0</v>
      </c>
      <c r="K161" s="140"/>
      <c r="L161" s="32"/>
      <c r="M161" s="141" t="s">
        <v>1</v>
      </c>
      <c r="N161" s="142" t="s">
        <v>43</v>
      </c>
      <c r="P161" s="143">
        <f>O161*H161</f>
        <v>0</v>
      </c>
      <c r="Q161" s="143">
        <v>0</v>
      </c>
      <c r="R161" s="143">
        <f>Q161*H161</f>
        <v>0</v>
      </c>
      <c r="S161" s="143">
        <v>0</v>
      </c>
      <c r="T161" s="144">
        <f>S161*H161</f>
        <v>0</v>
      </c>
      <c r="AR161" s="145" t="s">
        <v>159</v>
      </c>
      <c r="AT161" s="145" t="s">
        <v>155</v>
      </c>
      <c r="AU161" s="145" t="s">
        <v>88</v>
      </c>
      <c r="AY161" s="17" t="s">
        <v>153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7" t="s">
        <v>86</v>
      </c>
      <c r="BK161" s="146">
        <f>ROUND(I161*H161,2)</f>
        <v>0</v>
      </c>
      <c r="BL161" s="17" t="s">
        <v>159</v>
      </c>
      <c r="BM161" s="145" t="s">
        <v>1239</v>
      </c>
    </row>
    <row r="162" spans="2:65" s="12" customFormat="1" ht="10.15">
      <c r="B162" s="147"/>
      <c r="D162" s="148" t="s">
        <v>161</v>
      </c>
      <c r="E162" s="149" t="s">
        <v>1</v>
      </c>
      <c r="F162" s="150" t="s">
        <v>1210</v>
      </c>
      <c r="H162" s="149" t="s">
        <v>1</v>
      </c>
      <c r="I162" s="151"/>
      <c r="L162" s="147"/>
      <c r="M162" s="152"/>
      <c r="T162" s="153"/>
      <c r="AT162" s="149" t="s">
        <v>161</v>
      </c>
      <c r="AU162" s="149" t="s">
        <v>88</v>
      </c>
      <c r="AV162" s="12" t="s">
        <v>86</v>
      </c>
      <c r="AW162" s="12" t="s">
        <v>34</v>
      </c>
      <c r="AX162" s="12" t="s">
        <v>78</v>
      </c>
      <c r="AY162" s="149" t="s">
        <v>153</v>
      </c>
    </row>
    <row r="163" spans="2:65" s="13" customFormat="1" ht="10.15">
      <c r="B163" s="154"/>
      <c r="D163" s="148" t="s">
        <v>161</v>
      </c>
      <c r="E163" s="155" t="s">
        <v>1</v>
      </c>
      <c r="F163" s="156" t="s">
        <v>1240</v>
      </c>
      <c r="H163" s="157">
        <v>115.2</v>
      </c>
      <c r="I163" s="158"/>
      <c r="L163" s="154"/>
      <c r="M163" s="159"/>
      <c r="T163" s="160"/>
      <c r="AT163" s="155" t="s">
        <v>161</v>
      </c>
      <c r="AU163" s="155" t="s">
        <v>88</v>
      </c>
      <c r="AV163" s="13" t="s">
        <v>88</v>
      </c>
      <c r="AW163" s="13" t="s">
        <v>34</v>
      </c>
      <c r="AX163" s="13" t="s">
        <v>78</v>
      </c>
      <c r="AY163" s="155" t="s">
        <v>153</v>
      </c>
    </row>
    <row r="164" spans="2:65" s="13" customFormat="1" ht="10.15">
      <c r="B164" s="154"/>
      <c r="D164" s="148" t="s">
        <v>161</v>
      </c>
      <c r="E164" s="155" t="s">
        <v>1</v>
      </c>
      <c r="F164" s="156" t="s">
        <v>1241</v>
      </c>
      <c r="H164" s="157">
        <v>-90</v>
      </c>
      <c r="I164" s="158"/>
      <c r="L164" s="154"/>
      <c r="M164" s="159"/>
      <c r="T164" s="160"/>
      <c r="AT164" s="155" t="s">
        <v>161</v>
      </c>
      <c r="AU164" s="155" t="s">
        <v>88</v>
      </c>
      <c r="AV164" s="13" t="s">
        <v>88</v>
      </c>
      <c r="AW164" s="13" t="s">
        <v>34</v>
      </c>
      <c r="AX164" s="13" t="s">
        <v>78</v>
      </c>
      <c r="AY164" s="155" t="s">
        <v>153</v>
      </c>
    </row>
    <row r="165" spans="2:65" s="14" customFormat="1" ht="10.15">
      <c r="B165" s="161"/>
      <c r="D165" s="148" t="s">
        <v>161</v>
      </c>
      <c r="E165" s="162" t="s">
        <v>1</v>
      </c>
      <c r="F165" s="163" t="s">
        <v>186</v>
      </c>
      <c r="H165" s="164">
        <v>25.2</v>
      </c>
      <c r="I165" s="165"/>
      <c r="L165" s="161"/>
      <c r="M165" s="166"/>
      <c r="T165" s="167"/>
      <c r="AT165" s="162" t="s">
        <v>161</v>
      </c>
      <c r="AU165" s="162" t="s">
        <v>88</v>
      </c>
      <c r="AV165" s="14" t="s">
        <v>159</v>
      </c>
      <c r="AW165" s="14" t="s">
        <v>34</v>
      </c>
      <c r="AX165" s="14" t="s">
        <v>86</v>
      </c>
      <c r="AY165" s="162" t="s">
        <v>153</v>
      </c>
    </row>
    <row r="166" spans="2:65" s="1" customFormat="1" ht="24.2" customHeight="1">
      <c r="B166" s="32"/>
      <c r="C166" s="133" t="s">
        <v>206</v>
      </c>
      <c r="D166" s="133" t="s">
        <v>155</v>
      </c>
      <c r="E166" s="134" t="s">
        <v>1242</v>
      </c>
      <c r="F166" s="135" t="s">
        <v>1243</v>
      </c>
      <c r="G166" s="136" t="s">
        <v>330</v>
      </c>
      <c r="H166" s="137">
        <v>88.906999999999996</v>
      </c>
      <c r="I166" s="138"/>
      <c r="J166" s="139">
        <f>ROUND(I166*H166,2)</f>
        <v>0</v>
      </c>
      <c r="K166" s="140"/>
      <c r="L166" s="32"/>
      <c r="M166" s="141" t="s">
        <v>1</v>
      </c>
      <c r="N166" s="142" t="s">
        <v>43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159</v>
      </c>
      <c r="AT166" s="145" t="s">
        <v>155</v>
      </c>
      <c r="AU166" s="145" t="s">
        <v>88</v>
      </c>
      <c r="AY166" s="17" t="s">
        <v>153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7" t="s">
        <v>86</v>
      </c>
      <c r="BK166" s="146">
        <f>ROUND(I166*H166,2)</f>
        <v>0</v>
      </c>
      <c r="BL166" s="17" t="s">
        <v>159</v>
      </c>
      <c r="BM166" s="145" t="s">
        <v>1244</v>
      </c>
    </row>
    <row r="167" spans="2:65" s="12" customFormat="1" ht="10.15">
      <c r="B167" s="147"/>
      <c r="D167" s="148" t="s">
        <v>161</v>
      </c>
      <c r="E167" s="149" t="s">
        <v>1</v>
      </c>
      <c r="F167" s="150" t="s">
        <v>1210</v>
      </c>
      <c r="H167" s="149" t="s">
        <v>1</v>
      </c>
      <c r="I167" s="151"/>
      <c r="L167" s="147"/>
      <c r="M167" s="152"/>
      <c r="T167" s="153"/>
      <c r="AT167" s="149" t="s">
        <v>161</v>
      </c>
      <c r="AU167" s="149" t="s">
        <v>88</v>
      </c>
      <c r="AV167" s="12" t="s">
        <v>86</v>
      </c>
      <c r="AW167" s="12" t="s">
        <v>34</v>
      </c>
      <c r="AX167" s="12" t="s">
        <v>78</v>
      </c>
      <c r="AY167" s="149" t="s">
        <v>153</v>
      </c>
    </row>
    <row r="168" spans="2:65" s="12" customFormat="1" ht="10.15">
      <c r="B168" s="147"/>
      <c r="D168" s="148" t="s">
        <v>161</v>
      </c>
      <c r="E168" s="149" t="s">
        <v>1</v>
      </c>
      <c r="F168" s="150" t="s">
        <v>1211</v>
      </c>
      <c r="H168" s="149" t="s">
        <v>1</v>
      </c>
      <c r="I168" s="151"/>
      <c r="L168" s="147"/>
      <c r="M168" s="152"/>
      <c r="T168" s="153"/>
      <c r="AT168" s="149" t="s">
        <v>161</v>
      </c>
      <c r="AU168" s="149" t="s">
        <v>88</v>
      </c>
      <c r="AV168" s="12" t="s">
        <v>86</v>
      </c>
      <c r="AW168" s="12" t="s">
        <v>34</v>
      </c>
      <c r="AX168" s="12" t="s">
        <v>78</v>
      </c>
      <c r="AY168" s="149" t="s">
        <v>153</v>
      </c>
    </row>
    <row r="169" spans="2:65" s="13" customFormat="1" ht="10.15">
      <c r="B169" s="154"/>
      <c r="D169" s="148" t="s">
        <v>161</v>
      </c>
      <c r="E169" s="155" t="s">
        <v>1</v>
      </c>
      <c r="F169" s="156" t="s">
        <v>1219</v>
      </c>
      <c r="H169" s="157">
        <v>1274.925</v>
      </c>
      <c r="I169" s="158"/>
      <c r="L169" s="154"/>
      <c r="M169" s="159"/>
      <c r="T169" s="160"/>
      <c r="AT169" s="155" t="s">
        <v>161</v>
      </c>
      <c r="AU169" s="155" t="s">
        <v>88</v>
      </c>
      <c r="AV169" s="13" t="s">
        <v>88</v>
      </c>
      <c r="AW169" s="13" t="s">
        <v>34</v>
      </c>
      <c r="AX169" s="13" t="s">
        <v>78</v>
      </c>
      <c r="AY169" s="155" t="s">
        <v>153</v>
      </c>
    </row>
    <row r="170" spans="2:65" s="13" customFormat="1" ht="10.15">
      <c r="B170" s="154"/>
      <c r="D170" s="148" t="s">
        <v>161</v>
      </c>
      <c r="E170" s="155" t="s">
        <v>1</v>
      </c>
      <c r="F170" s="156" t="s">
        <v>1245</v>
      </c>
      <c r="H170" s="157">
        <v>-1186.018</v>
      </c>
      <c r="I170" s="158"/>
      <c r="L170" s="154"/>
      <c r="M170" s="159"/>
      <c r="T170" s="160"/>
      <c r="AT170" s="155" t="s">
        <v>161</v>
      </c>
      <c r="AU170" s="155" t="s">
        <v>88</v>
      </c>
      <c r="AV170" s="13" t="s">
        <v>88</v>
      </c>
      <c r="AW170" s="13" t="s">
        <v>34</v>
      </c>
      <c r="AX170" s="13" t="s">
        <v>78</v>
      </c>
      <c r="AY170" s="155" t="s">
        <v>153</v>
      </c>
    </row>
    <row r="171" spans="2:65" s="14" customFormat="1" ht="10.15">
      <c r="B171" s="161"/>
      <c r="D171" s="148" t="s">
        <v>161</v>
      </c>
      <c r="E171" s="162" t="s">
        <v>1</v>
      </c>
      <c r="F171" s="163" t="s">
        <v>186</v>
      </c>
      <c r="H171" s="164">
        <v>88.906999999999897</v>
      </c>
      <c r="I171" s="165"/>
      <c r="L171" s="161"/>
      <c r="M171" s="166"/>
      <c r="T171" s="167"/>
      <c r="AT171" s="162" t="s">
        <v>161</v>
      </c>
      <c r="AU171" s="162" t="s">
        <v>88</v>
      </c>
      <c r="AV171" s="14" t="s">
        <v>159</v>
      </c>
      <c r="AW171" s="14" t="s">
        <v>34</v>
      </c>
      <c r="AX171" s="14" t="s">
        <v>86</v>
      </c>
      <c r="AY171" s="162" t="s">
        <v>153</v>
      </c>
    </row>
    <row r="172" spans="2:65" s="1" customFormat="1" ht="33" customHeight="1">
      <c r="B172" s="32"/>
      <c r="C172" s="133" t="s">
        <v>213</v>
      </c>
      <c r="D172" s="133" t="s">
        <v>155</v>
      </c>
      <c r="E172" s="134" t="s">
        <v>1246</v>
      </c>
      <c r="F172" s="135" t="s">
        <v>1247</v>
      </c>
      <c r="G172" s="136" t="s">
        <v>330</v>
      </c>
      <c r="H172" s="137">
        <v>101.50700000000001</v>
      </c>
      <c r="I172" s="138"/>
      <c r="J172" s="139">
        <f>ROUND(I172*H172,2)</f>
        <v>0</v>
      </c>
      <c r="K172" s="140"/>
      <c r="L172" s="32"/>
      <c r="M172" s="141" t="s">
        <v>1</v>
      </c>
      <c r="N172" s="142" t="s">
        <v>43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AR172" s="145" t="s">
        <v>159</v>
      </c>
      <c r="AT172" s="145" t="s">
        <v>155</v>
      </c>
      <c r="AU172" s="145" t="s">
        <v>88</v>
      </c>
      <c r="AY172" s="17" t="s">
        <v>153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7" t="s">
        <v>86</v>
      </c>
      <c r="BK172" s="146">
        <f>ROUND(I172*H172,2)</f>
        <v>0</v>
      </c>
      <c r="BL172" s="17" t="s">
        <v>159</v>
      </c>
      <c r="BM172" s="145" t="s">
        <v>1248</v>
      </c>
    </row>
    <row r="173" spans="2:65" s="12" customFormat="1" ht="10.15">
      <c r="B173" s="147"/>
      <c r="D173" s="148" t="s">
        <v>161</v>
      </c>
      <c r="E173" s="149" t="s">
        <v>1</v>
      </c>
      <c r="F173" s="150" t="s">
        <v>1210</v>
      </c>
      <c r="H173" s="149" t="s">
        <v>1</v>
      </c>
      <c r="I173" s="151"/>
      <c r="L173" s="147"/>
      <c r="M173" s="152"/>
      <c r="T173" s="153"/>
      <c r="AT173" s="149" t="s">
        <v>161</v>
      </c>
      <c r="AU173" s="149" t="s">
        <v>88</v>
      </c>
      <c r="AV173" s="12" t="s">
        <v>86</v>
      </c>
      <c r="AW173" s="12" t="s">
        <v>34</v>
      </c>
      <c r="AX173" s="12" t="s">
        <v>78</v>
      </c>
      <c r="AY173" s="149" t="s">
        <v>153</v>
      </c>
    </row>
    <row r="174" spans="2:65" s="12" customFormat="1" ht="10.15">
      <c r="B174" s="147"/>
      <c r="D174" s="148" t="s">
        <v>161</v>
      </c>
      <c r="E174" s="149" t="s">
        <v>1</v>
      </c>
      <c r="F174" s="150" t="s">
        <v>1211</v>
      </c>
      <c r="H174" s="149" t="s">
        <v>1</v>
      </c>
      <c r="I174" s="151"/>
      <c r="L174" s="147"/>
      <c r="M174" s="152"/>
      <c r="T174" s="153"/>
      <c r="AT174" s="149" t="s">
        <v>161</v>
      </c>
      <c r="AU174" s="149" t="s">
        <v>88</v>
      </c>
      <c r="AV174" s="12" t="s">
        <v>86</v>
      </c>
      <c r="AW174" s="12" t="s">
        <v>34</v>
      </c>
      <c r="AX174" s="12" t="s">
        <v>78</v>
      </c>
      <c r="AY174" s="149" t="s">
        <v>153</v>
      </c>
    </row>
    <row r="175" spans="2:65" s="13" customFormat="1" ht="10.15">
      <c r="B175" s="154"/>
      <c r="D175" s="148" t="s">
        <v>161</v>
      </c>
      <c r="E175" s="155" t="s">
        <v>1</v>
      </c>
      <c r="F175" s="156" t="s">
        <v>1218</v>
      </c>
      <c r="H175" s="157">
        <v>57.6</v>
      </c>
      <c r="I175" s="158"/>
      <c r="L175" s="154"/>
      <c r="M175" s="159"/>
      <c r="T175" s="160"/>
      <c r="AT175" s="155" t="s">
        <v>161</v>
      </c>
      <c r="AU175" s="155" t="s">
        <v>88</v>
      </c>
      <c r="AV175" s="13" t="s">
        <v>88</v>
      </c>
      <c r="AW175" s="13" t="s">
        <v>34</v>
      </c>
      <c r="AX175" s="13" t="s">
        <v>78</v>
      </c>
      <c r="AY175" s="155" t="s">
        <v>153</v>
      </c>
    </row>
    <row r="176" spans="2:65" s="13" customFormat="1" ht="10.15">
      <c r="B176" s="154"/>
      <c r="D176" s="148" t="s">
        <v>161</v>
      </c>
      <c r="E176" s="155" t="s">
        <v>1</v>
      </c>
      <c r="F176" s="156" t="s">
        <v>1219</v>
      </c>
      <c r="H176" s="157">
        <v>1274.925</v>
      </c>
      <c r="I176" s="158"/>
      <c r="L176" s="154"/>
      <c r="M176" s="159"/>
      <c r="T176" s="160"/>
      <c r="AT176" s="155" t="s">
        <v>161</v>
      </c>
      <c r="AU176" s="155" t="s">
        <v>88</v>
      </c>
      <c r="AV176" s="13" t="s">
        <v>88</v>
      </c>
      <c r="AW176" s="13" t="s">
        <v>34</v>
      </c>
      <c r="AX176" s="13" t="s">
        <v>78</v>
      </c>
      <c r="AY176" s="155" t="s">
        <v>153</v>
      </c>
    </row>
    <row r="177" spans="2:65" s="13" customFormat="1" ht="10.15">
      <c r="B177" s="154"/>
      <c r="D177" s="148" t="s">
        <v>161</v>
      </c>
      <c r="E177" s="155" t="s">
        <v>1</v>
      </c>
      <c r="F177" s="156" t="s">
        <v>1220</v>
      </c>
      <c r="H177" s="157">
        <v>-1231.018</v>
      </c>
      <c r="I177" s="158"/>
      <c r="L177" s="154"/>
      <c r="M177" s="159"/>
      <c r="T177" s="160"/>
      <c r="AT177" s="155" t="s">
        <v>161</v>
      </c>
      <c r="AU177" s="155" t="s">
        <v>88</v>
      </c>
      <c r="AV177" s="13" t="s">
        <v>88</v>
      </c>
      <c r="AW177" s="13" t="s">
        <v>34</v>
      </c>
      <c r="AX177" s="13" t="s">
        <v>78</v>
      </c>
      <c r="AY177" s="155" t="s">
        <v>153</v>
      </c>
    </row>
    <row r="178" spans="2:65" s="14" customFormat="1" ht="10.15">
      <c r="B178" s="161"/>
      <c r="D178" s="148" t="s">
        <v>161</v>
      </c>
      <c r="E178" s="162" t="s">
        <v>1</v>
      </c>
      <c r="F178" s="163" t="s">
        <v>186</v>
      </c>
      <c r="H178" s="164">
        <v>101.50700000000001</v>
      </c>
      <c r="I178" s="165"/>
      <c r="L178" s="161"/>
      <c r="M178" s="166"/>
      <c r="T178" s="167"/>
      <c r="AT178" s="162" t="s">
        <v>161</v>
      </c>
      <c r="AU178" s="162" t="s">
        <v>88</v>
      </c>
      <c r="AV178" s="14" t="s">
        <v>159</v>
      </c>
      <c r="AW178" s="14" t="s">
        <v>34</v>
      </c>
      <c r="AX178" s="14" t="s">
        <v>86</v>
      </c>
      <c r="AY178" s="162" t="s">
        <v>153</v>
      </c>
    </row>
    <row r="179" spans="2:65" s="11" customFormat="1" ht="22.8" customHeight="1">
      <c r="B179" s="121"/>
      <c r="D179" s="122" t="s">
        <v>77</v>
      </c>
      <c r="E179" s="131" t="s">
        <v>1249</v>
      </c>
      <c r="F179" s="131" t="s">
        <v>1250</v>
      </c>
      <c r="I179" s="124"/>
      <c r="J179" s="132">
        <f>BK179</f>
        <v>0</v>
      </c>
      <c r="L179" s="121"/>
      <c r="M179" s="126"/>
      <c r="P179" s="127">
        <f>SUM(P180:P200)</f>
        <v>0</v>
      </c>
      <c r="R179" s="127">
        <f>SUM(R180:R200)</f>
        <v>0</v>
      </c>
      <c r="T179" s="128">
        <f>SUM(T180:T200)</f>
        <v>0</v>
      </c>
      <c r="AR179" s="122" t="s">
        <v>86</v>
      </c>
      <c r="AT179" s="129" t="s">
        <v>77</v>
      </c>
      <c r="AU179" s="129" t="s">
        <v>86</v>
      </c>
      <c r="AY179" s="122" t="s">
        <v>153</v>
      </c>
      <c r="BK179" s="130">
        <f>SUM(BK180:BK200)</f>
        <v>0</v>
      </c>
    </row>
    <row r="180" spans="2:65" s="1" customFormat="1" ht="44.25" customHeight="1">
      <c r="B180" s="32"/>
      <c r="C180" s="133" t="s">
        <v>218</v>
      </c>
      <c r="D180" s="133" t="s">
        <v>155</v>
      </c>
      <c r="E180" s="134" t="s">
        <v>1251</v>
      </c>
      <c r="F180" s="135" t="s">
        <v>1252</v>
      </c>
      <c r="G180" s="136" t="s">
        <v>176</v>
      </c>
      <c r="H180" s="137">
        <v>58.874000000000002</v>
      </c>
      <c r="I180" s="138"/>
      <c r="J180" s="139">
        <f>ROUND(I180*H180,2)</f>
        <v>0</v>
      </c>
      <c r="K180" s="140"/>
      <c r="L180" s="32"/>
      <c r="M180" s="141" t="s">
        <v>1</v>
      </c>
      <c r="N180" s="142" t="s">
        <v>43</v>
      </c>
      <c r="P180" s="143">
        <f>O180*H180</f>
        <v>0</v>
      </c>
      <c r="Q180" s="143">
        <v>0</v>
      </c>
      <c r="R180" s="143">
        <f>Q180*H180</f>
        <v>0</v>
      </c>
      <c r="S180" s="143">
        <v>0</v>
      </c>
      <c r="T180" s="144">
        <f>S180*H180</f>
        <v>0</v>
      </c>
      <c r="AR180" s="145" t="s">
        <v>159</v>
      </c>
      <c r="AT180" s="145" t="s">
        <v>155</v>
      </c>
      <c r="AU180" s="145" t="s">
        <v>88</v>
      </c>
      <c r="AY180" s="17" t="s">
        <v>153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7" t="s">
        <v>86</v>
      </c>
      <c r="BK180" s="146">
        <f>ROUND(I180*H180,2)</f>
        <v>0</v>
      </c>
      <c r="BL180" s="17" t="s">
        <v>159</v>
      </c>
      <c r="BM180" s="145" t="s">
        <v>1253</v>
      </c>
    </row>
    <row r="181" spans="2:65" s="12" customFormat="1" ht="10.15">
      <c r="B181" s="147"/>
      <c r="D181" s="148" t="s">
        <v>161</v>
      </c>
      <c r="E181" s="149" t="s">
        <v>1</v>
      </c>
      <c r="F181" s="150" t="s">
        <v>1211</v>
      </c>
      <c r="H181" s="149" t="s">
        <v>1</v>
      </c>
      <c r="I181" s="151"/>
      <c r="L181" s="147"/>
      <c r="M181" s="152"/>
      <c r="T181" s="153"/>
      <c r="AT181" s="149" t="s">
        <v>161</v>
      </c>
      <c r="AU181" s="149" t="s">
        <v>88</v>
      </c>
      <c r="AV181" s="12" t="s">
        <v>86</v>
      </c>
      <c r="AW181" s="12" t="s">
        <v>34</v>
      </c>
      <c r="AX181" s="12" t="s">
        <v>78</v>
      </c>
      <c r="AY181" s="149" t="s">
        <v>153</v>
      </c>
    </row>
    <row r="182" spans="2:65" s="13" customFormat="1" ht="10.15">
      <c r="B182" s="154"/>
      <c r="D182" s="148" t="s">
        <v>161</v>
      </c>
      <c r="E182" s="155" t="s">
        <v>1</v>
      </c>
      <c r="F182" s="156" t="s">
        <v>1254</v>
      </c>
      <c r="H182" s="157">
        <v>58.874000000000002</v>
      </c>
      <c r="I182" s="158"/>
      <c r="L182" s="154"/>
      <c r="M182" s="159"/>
      <c r="T182" s="160"/>
      <c r="AT182" s="155" t="s">
        <v>161</v>
      </c>
      <c r="AU182" s="155" t="s">
        <v>88</v>
      </c>
      <c r="AV182" s="13" t="s">
        <v>88</v>
      </c>
      <c r="AW182" s="13" t="s">
        <v>34</v>
      </c>
      <c r="AX182" s="13" t="s">
        <v>78</v>
      </c>
      <c r="AY182" s="155" t="s">
        <v>153</v>
      </c>
    </row>
    <row r="183" spans="2:65" s="15" customFormat="1" ht="10.15">
      <c r="B183" s="186"/>
      <c r="D183" s="148" t="s">
        <v>161</v>
      </c>
      <c r="E183" s="187" t="s">
        <v>1</v>
      </c>
      <c r="F183" s="188" t="s">
        <v>1255</v>
      </c>
      <c r="H183" s="189">
        <v>58.874000000000002</v>
      </c>
      <c r="I183" s="190"/>
      <c r="L183" s="186"/>
      <c r="M183" s="191"/>
      <c r="T183" s="192"/>
      <c r="AT183" s="187" t="s">
        <v>161</v>
      </c>
      <c r="AU183" s="187" t="s">
        <v>88</v>
      </c>
      <c r="AV183" s="15" t="s">
        <v>168</v>
      </c>
      <c r="AW183" s="15" t="s">
        <v>34</v>
      </c>
      <c r="AX183" s="15" t="s">
        <v>78</v>
      </c>
      <c r="AY183" s="187" t="s">
        <v>153</v>
      </c>
    </row>
    <row r="184" spans="2:65" s="14" customFormat="1" ht="10.15">
      <c r="B184" s="161"/>
      <c r="D184" s="148" t="s">
        <v>161</v>
      </c>
      <c r="E184" s="162" t="s">
        <v>1</v>
      </c>
      <c r="F184" s="163" t="s">
        <v>186</v>
      </c>
      <c r="H184" s="164">
        <v>58.874000000000002</v>
      </c>
      <c r="I184" s="165"/>
      <c r="L184" s="161"/>
      <c r="M184" s="166"/>
      <c r="T184" s="167"/>
      <c r="AT184" s="162" t="s">
        <v>161</v>
      </c>
      <c r="AU184" s="162" t="s">
        <v>88</v>
      </c>
      <c r="AV184" s="14" t="s">
        <v>159</v>
      </c>
      <c r="AW184" s="14" t="s">
        <v>34</v>
      </c>
      <c r="AX184" s="14" t="s">
        <v>86</v>
      </c>
      <c r="AY184" s="162" t="s">
        <v>153</v>
      </c>
    </row>
    <row r="185" spans="2:65" s="1" customFormat="1" ht="44.25" customHeight="1">
      <c r="B185" s="32"/>
      <c r="C185" s="133" t="s">
        <v>223</v>
      </c>
      <c r="D185" s="133" t="s">
        <v>155</v>
      </c>
      <c r="E185" s="134" t="s">
        <v>1256</v>
      </c>
      <c r="F185" s="135" t="s">
        <v>1257</v>
      </c>
      <c r="G185" s="136" t="s">
        <v>176</v>
      </c>
      <c r="H185" s="137">
        <v>34.005000000000003</v>
      </c>
      <c r="I185" s="138"/>
      <c r="J185" s="139">
        <f>ROUND(I185*H185,2)</f>
        <v>0</v>
      </c>
      <c r="K185" s="140"/>
      <c r="L185" s="32"/>
      <c r="M185" s="141" t="s">
        <v>1</v>
      </c>
      <c r="N185" s="142" t="s">
        <v>43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159</v>
      </c>
      <c r="AT185" s="145" t="s">
        <v>155</v>
      </c>
      <c r="AU185" s="145" t="s">
        <v>88</v>
      </c>
      <c r="AY185" s="17" t="s">
        <v>153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7" t="s">
        <v>86</v>
      </c>
      <c r="BK185" s="146">
        <f>ROUND(I185*H185,2)</f>
        <v>0</v>
      </c>
      <c r="BL185" s="17" t="s">
        <v>159</v>
      </c>
      <c r="BM185" s="145" t="s">
        <v>1258</v>
      </c>
    </row>
    <row r="186" spans="2:65" s="12" customFormat="1" ht="10.15">
      <c r="B186" s="147"/>
      <c r="D186" s="148" t="s">
        <v>161</v>
      </c>
      <c r="E186" s="149" t="s">
        <v>1</v>
      </c>
      <c r="F186" s="150" t="s">
        <v>1211</v>
      </c>
      <c r="H186" s="149" t="s">
        <v>1</v>
      </c>
      <c r="I186" s="151"/>
      <c r="L186" s="147"/>
      <c r="M186" s="152"/>
      <c r="T186" s="153"/>
      <c r="AT186" s="149" t="s">
        <v>161</v>
      </c>
      <c r="AU186" s="149" t="s">
        <v>88</v>
      </c>
      <c r="AV186" s="12" t="s">
        <v>86</v>
      </c>
      <c r="AW186" s="12" t="s">
        <v>34</v>
      </c>
      <c r="AX186" s="12" t="s">
        <v>78</v>
      </c>
      <c r="AY186" s="149" t="s">
        <v>153</v>
      </c>
    </row>
    <row r="187" spans="2:65" s="13" customFormat="1" ht="10.15">
      <c r="B187" s="154"/>
      <c r="D187" s="148" t="s">
        <v>161</v>
      </c>
      <c r="E187" s="155" t="s">
        <v>1</v>
      </c>
      <c r="F187" s="156" t="s">
        <v>1259</v>
      </c>
      <c r="H187" s="157">
        <v>34.005000000000003</v>
      </c>
      <c r="I187" s="158"/>
      <c r="L187" s="154"/>
      <c r="M187" s="159"/>
      <c r="T187" s="160"/>
      <c r="AT187" s="155" t="s">
        <v>161</v>
      </c>
      <c r="AU187" s="155" t="s">
        <v>88</v>
      </c>
      <c r="AV187" s="13" t="s">
        <v>88</v>
      </c>
      <c r="AW187" s="13" t="s">
        <v>34</v>
      </c>
      <c r="AX187" s="13" t="s">
        <v>78</v>
      </c>
      <c r="AY187" s="155" t="s">
        <v>153</v>
      </c>
    </row>
    <row r="188" spans="2:65" s="15" customFormat="1" ht="10.15">
      <c r="B188" s="186"/>
      <c r="D188" s="148" t="s">
        <v>161</v>
      </c>
      <c r="E188" s="187" t="s">
        <v>1</v>
      </c>
      <c r="F188" s="188" t="s">
        <v>1255</v>
      </c>
      <c r="H188" s="189">
        <v>34.005000000000003</v>
      </c>
      <c r="I188" s="190"/>
      <c r="L188" s="186"/>
      <c r="M188" s="191"/>
      <c r="T188" s="192"/>
      <c r="AT188" s="187" t="s">
        <v>161</v>
      </c>
      <c r="AU188" s="187" t="s">
        <v>88</v>
      </c>
      <c r="AV188" s="15" t="s">
        <v>168</v>
      </c>
      <c r="AW188" s="15" t="s">
        <v>34</v>
      </c>
      <c r="AX188" s="15" t="s">
        <v>78</v>
      </c>
      <c r="AY188" s="187" t="s">
        <v>153</v>
      </c>
    </row>
    <row r="189" spans="2:65" s="14" customFormat="1" ht="10.15">
      <c r="B189" s="161"/>
      <c r="D189" s="148" t="s">
        <v>161</v>
      </c>
      <c r="E189" s="162" t="s">
        <v>1</v>
      </c>
      <c r="F189" s="163" t="s">
        <v>186</v>
      </c>
      <c r="H189" s="164">
        <v>34.005000000000003</v>
      </c>
      <c r="I189" s="165"/>
      <c r="L189" s="161"/>
      <c r="M189" s="166"/>
      <c r="T189" s="167"/>
      <c r="AT189" s="162" t="s">
        <v>161</v>
      </c>
      <c r="AU189" s="162" t="s">
        <v>88</v>
      </c>
      <c r="AV189" s="14" t="s">
        <v>159</v>
      </c>
      <c r="AW189" s="14" t="s">
        <v>34</v>
      </c>
      <c r="AX189" s="14" t="s">
        <v>86</v>
      </c>
      <c r="AY189" s="162" t="s">
        <v>153</v>
      </c>
    </row>
    <row r="190" spans="2:65" s="1" customFormat="1" ht="21.75" customHeight="1">
      <c r="B190" s="32"/>
      <c r="C190" s="133" t="s">
        <v>229</v>
      </c>
      <c r="D190" s="133" t="s">
        <v>155</v>
      </c>
      <c r="E190" s="134" t="s">
        <v>1260</v>
      </c>
      <c r="F190" s="135" t="s">
        <v>1261</v>
      </c>
      <c r="G190" s="136" t="s">
        <v>176</v>
      </c>
      <c r="H190" s="137">
        <v>92.879000000000005</v>
      </c>
      <c r="I190" s="138"/>
      <c r="J190" s="139">
        <f>ROUND(I190*H190,2)</f>
        <v>0</v>
      </c>
      <c r="K190" s="140"/>
      <c r="L190" s="32"/>
      <c r="M190" s="141" t="s">
        <v>1</v>
      </c>
      <c r="N190" s="142" t="s">
        <v>43</v>
      </c>
      <c r="P190" s="143">
        <f>O190*H190</f>
        <v>0</v>
      </c>
      <c r="Q190" s="143">
        <v>0</v>
      </c>
      <c r="R190" s="143">
        <f>Q190*H190</f>
        <v>0</v>
      </c>
      <c r="S190" s="143">
        <v>0</v>
      </c>
      <c r="T190" s="144">
        <f>S190*H190</f>
        <v>0</v>
      </c>
      <c r="AR190" s="145" t="s">
        <v>159</v>
      </c>
      <c r="AT190" s="145" t="s">
        <v>155</v>
      </c>
      <c r="AU190" s="145" t="s">
        <v>88</v>
      </c>
      <c r="AY190" s="17" t="s">
        <v>153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86</v>
      </c>
      <c r="BK190" s="146">
        <f>ROUND(I190*H190,2)</f>
        <v>0</v>
      </c>
      <c r="BL190" s="17" t="s">
        <v>159</v>
      </c>
      <c r="BM190" s="145" t="s">
        <v>1262</v>
      </c>
    </row>
    <row r="191" spans="2:65" s="12" customFormat="1" ht="10.15">
      <c r="B191" s="147"/>
      <c r="D191" s="148" t="s">
        <v>161</v>
      </c>
      <c r="E191" s="149" t="s">
        <v>1</v>
      </c>
      <c r="F191" s="150" t="s">
        <v>1211</v>
      </c>
      <c r="H191" s="149" t="s">
        <v>1</v>
      </c>
      <c r="I191" s="151"/>
      <c r="L191" s="147"/>
      <c r="M191" s="152"/>
      <c r="T191" s="153"/>
      <c r="AT191" s="149" t="s">
        <v>161</v>
      </c>
      <c r="AU191" s="149" t="s">
        <v>88</v>
      </c>
      <c r="AV191" s="12" t="s">
        <v>86</v>
      </c>
      <c r="AW191" s="12" t="s">
        <v>34</v>
      </c>
      <c r="AX191" s="12" t="s">
        <v>78</v>
      </c>
      <c r="AY191" s="149" t="s">
        <v>153</v>
      </c>
    </row>
    <row r="192" spans="2:65" s="13" customFormat="1" ht="10.15">
      <c r="B192" s="154"/>
      <c r="D192" s="148" t="s">
        <v>161</v>
      </c>
      <c r="E192" s="155" t="s">
        <v>1</v>
      </c>
      <c r="F192" s="156" t="s">
        <v>1259</v>
      </c>
      <c r="H192" s="157">
        <v>34.005000000000003</v>
      </c>
      <c r="I192" s="158"/>
      <c r="L192" s="154"/>
      <c r="M192" s="159"/>
      <c r="T192" s="160"/>
      <c r="AT192" s="155" t="s">
        <v>161</v>
      </c>
      <c r="AU192" s="155" t="s">
        <v>88</v>
      </c>
      <c r="AV192" s="13" t="s">
        <v>88</v>
      </c>
      <c r="AW192" s="13" t="s">
        <v>34</v>
      </c>
      <c r="AX192" s="13" t="s">
        <v>78</v>
      </c>
      <c r="AY192" s="155" t="s">
        <v>153</v>
      </c>
    </row>
    <row r="193" spans="2:65" s="13" customFormat="1" ht="10.15">
      <c r="B193" s="154"/>
      <c r="D193" s="148" t="s">
        <v>161</v>
      </c>
      <c r="E193" s="155" t="s">
        <v>1</v>
      </c>
      <c r="F193" s="156" t="s">
        <v>1254</v>
      </c>
      <c r="H193" s="157">
        <v>58.874000000000002</v>
      </c>
      <c r="I193" s="158"/>
      <c r="L193" s="154"/>
      <c r="M193" s="159"/>
      <c r="T193" s="160"/>
      <c r="AT193" s="155" t="s">
        <v>161</v>
      </c>
      <c r="AU193" s="155" t="s">
        <v>88</v>
      </c>
      <c r="AV193" s="13" t="s">
        <v>88</v>
      </c>
      <c r="AW193" s="13" t="s">
        <v>34</v>
      </c>
      <c r="AX193" s="13" t="s">
        <v>78</v>
      </c>
      <c r="AY193" s="155" t="s">
        <v>153</v>
      </c>
    </row>
    <row r="194" spans="2:65" s="15" customFormat="1" ht="10.15">
      <c r="B194" s="186"/>
      <c r="D194" s="148" t="s">
        <v>161</v>
      </c>
      <c r="E194" s="187" t="s">
        <v>1</v>
      </c>
      <c r="F194" s="188" t="s">
        <v>1255</v>
      </c>
      <c r="H194" s="189">
        <v>92.879000000000005</v>
      </c>
      <c r="I194" s="190"/>
      <c r="L194" s="186"/>
      <c r="M194" s="191"/>
      <c r="T194" s="192"/>
      <c r="AT194" s="187" t="s">
        <v>161</v>
      </c>
      <c r="AU194" s="187" t="s">
        <v>88</v>
      </c>
      <c r="AV194" s="15" t="s">
        <v>168</v>
      </c>
      <c r="AW194" s="15" t="s">
        <v>34</v>
      </c>
      <c r="AX194" s="15" t="s">
        <v>78</v>
      </c>
      <c r="AY194" s="187" t="s">
        <v>153</v>
      </c>
    </row>
    <row r="195" spans="2:65" s="14" customFormat="1" ht="10.15">
      <c r="B195" s="161"/>
      <c r="D195" s="148" t="s">
        <v>161</v>
      </c>
      <c r="E195" s="162" t="s">
        <v>1</v>
      </c>
      <c r="F195" s="163" t="s">
        <v>186</v>
      </c>
      <c r="H195" s="164">
        <v>92.879000000000005</v>
      </c>
      <c r="I195" s="165"/>
      <c r="L195" s="161"/>
      <c r="M195" s="166"/>
      <c r="T195" s="167"/>
      <c r="AT195" s="162" t="s">
        <v>161</v>
      </c>
      <c r="AU195" s="162" t="s">
        <v>88</v>
      </c>
      <c r="AV195" s="14" t="s">
        <v>159</v>
      </c>
      <c r="AW195" s="14" t="s">
        <v>34</v>
      </c>
      <c r="AX195" s="14" t="s">
        <v>86</v>
      </c>
      <c r="AY195" s="162" t="s">
        <v>153</v>
      </c>
    </row>
    <row r="196" spans="2:65" s="1" customFormat="1" ht="24.2" customHeight="1">
      <c r="B196" s="32"/>
      <c r="C196" s="133" t="s">
        <v>233</v>
      </c>
      <c r="D196" s="133" t="s">
        <v>155</v>
      </c>
      <c r="E196" s="134" t="s">
        <v>1263</v>
      </c>
      <c r="F196" s="135" t="s">
        <v>1264</v>
      </c>
      <c r="G196" s="136" t="s">
        <v>176</v>
      </c>
      <c r="H196" s="137">
        <v>835.91099999999994</v>
      </c>
      <c r="I196" s="138"/>
      <c r="J196" s="139">
        <f>ROUND(I196*H196,2)</f>
        <v>0</v>
      </c>
      <c r="K196" s="140"/>
      <c r="L196" s="32"/>
      <c r="M196" s="141" t="s">
        <v>1</v>
      </c>
      <c r="N196" s="142" t="s">
        <v>43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AR196" s="145" t="s">
        <v>159</v>
      </c>
      <c r="AT196" s="145" t="s">
        <v>155</v>
      </c>
      <c r="AU196" s="145" t="s">
        <v>88</v>
      </c>
      <c r="AY196" s="17" t="s">
        <v>153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7" t="s">
        <v>86</v>
      </c>
      <c r="BK196" s="146">
        <f>ROUND(I196*H196,2)</f>
        <v>0</v>
      </c>
      <c r="BL196" s="17" t="s">
        <v>159</v>
      </c>
      <c r="BM196" s="145" t="s">
        <v>1265</v>
      </c>
    </row>
    <row r="197" spans="2:65" s="12" customFormat="1" ht="10.15">
      <c r="B197" s="147"/>
      <c r="D197" s="148" t="s">
        <v>161</v>
      </c>
      <c r="E197" s="149" t="s">
        <v>1</v>
      </c>
      <c r="F197" s="150" t="s">
        <v>1211</v>
      </c>
      <c r="H197" s="149" t="s">
        <v>1</v>
      </c>
      <c r="I197" s="151"/>
      <c r="L197" s="147"/>
      <c r="M197" s="152"/>
      <c r="T197" s="153"/>
      <c r="AT197" s="149" t="s">
        <v>161</v>
      </c>
      <c r="AU197" s="149" t="s">
        <v>88</v>
      </c>
      <c r="AV197" s="12" t="s">
        <v>86</v>
      </c>
      <c r="AW197" s="12" t="s">
        <v>34</v>
      </c>
      <c r="AX197" s="12" t="s">
        <v>78</v>
      </c>
      <c r="AY197" s="149" t="s">
        <v>153</v>
      </c>
    </row>
    <row r="198" spans="2:65" s="13" customFormat="1" ht="10.15">
      <c r="B198" s="154"/>
      <c r="D198" s="148" t="s">
        <v>161</v>
      </c>
      <c r="E198" s="155" t="s">
        <v>1</v>
      </c>
      <c r="F198" s="156" t="s">
        <v>1266</v>
      </c>
      <c r="H198" s="157">
        <v>835.91099999999994</v>
      </c>
      <c r="I198" s="158"/>
      <c r="L198" s="154"/>
      <c r="M198" s="159"/>
      <c r="T198" s="160"/>
      <c r="AT198" s="155" t="s">
        <v>161</v>
      </c>
      <c r="AU198" s="155" t="s">
        <v>88</v>
      </c>
      <c r="AV198" s="13" t="s">
        <v>88</v>
      </c>
      <c r="AW198" s="13" t="s">
        <v>34</v>
      </c>
      <c r="AX198" s="13" t="s">
        <v>78</v>
      </c>
      <c r="AY198" s="155" t="s">
        <v>153</v>
      </c>
    </row>
    <row r="199" spans="2:65" s="15" customFormat="1" ht="10.15">
      <c r="B199" s="186"/>
      <c r="D199" s="148" t="s">
        <v>161</v>
      </c>
      <c r="E199" s="187" t="s">
        <v>1</v>
      </c>
      <c r="F199" s="188" t="s">
        <v>1255</v>
      </c>
      <c r="H199" s="189">
        <v>835.91099999999994</v>
      </c>
      <c r="I199" s="190"/>
      <c r="L199" s="186"/>
      <c r="M199" s="191"/>
      <c r="T199" s="192"/>
      <c r="AT199" s="187" t="s">
        <v>161</v>
      </c>
      <c r="AU199" s="187" t="s">
        <v>88</v>
      </c>
      <c r="AV199" s="15" t="s">
        <v>168</v>
      </c>
      <c r="AW199" s="15" t="s">
        <v>34</v>
      </c>
      <c r="AX199" s="15" t="s">
        <v>78</v>
      </c>
      <c r="AY199" s="187" t="s">
        <v>153</v>
      </c>
    </row>
    <row r="200" spans="2:65" s="14" customFormat="1" ht="10.15">
      <c r="B200" s="161"/>
      <c r="D200" s="148" t="s">
        <v>161</v>
      </c>
      <c r="E200" s="162" t="s">
        <v>1</v>
      </c>
      <c r="F200" s="163" t="s">
        <v>186</v>
      </c>
      <c r="H200" s="164">
        <v>835.91099999999994</v>
      </c>
      <c r="I200" s="165"/>
      <c r="L200" s="161"/>
      <c r="M200" s="193"/>
      <c r="N200" s="194"/>
      <c r="O200" s="194"/>
      <c r="P200" s="194"/>
      <c r="Q200" s="194"/>
      <c r="R200" s="194"/>
      <c r="S200" s="194"/>
      <c r="T200" s="195"/>
      <c r="AT200" s="162" t="s">
        <v>161</v>
      </c>
      <c r="AU200" s="162" t="s">
        <v>88</v>
      </c>
      <c r="AV200" s="14" t="s">
        <v>159</v>
      </c>
      <c r="AW200" s="14" t="s">
        <v>34</v>
      </c>
      <c r="AX200" s="14" t="s">
        <v>86</v>
      </c>
      <c r="AY200" s="162" t="s">
        <v>153</v>
      </c>
    </row>
    <row r="201" spans="2:65" s="1" customFormat="1" ht="6.95" customHeight="1">
      <c r="B201" s="44"/>
      <c r="C201" s="45"/>
      <c r="D201" s="45"/>
      <c r="E201" s="45"/>
      <c r="F201" s="45"/>
      <c r="G201" s="45"/>
      <c r="H201" s="45"/>
      <c r="I201" s="45"/>
      <c r="J201" s="45"/>
      <c r="K201" s="45"/>
      <c r="L201" s="32"/>
    </row>
  </sheetData>
  <sheetProtection algorithmName="SHA-512" hashValue="NTNugNA8QoIuosA9sUlcV9Zrkz/GcNQpkMWZ7tbXYqG47jyf9mj+LF/VMIYRAURo+FOYh49auawUoLmSdLEx6A==" saltValue="y+ofGRKtydZ6ybGg1v8653VznCSkcNlTZLQZhfbTQmu2ma0HRF1ocw8Oy43O+LofOKJVI9Pn+WJxiDjQHg/EdQ==" spinCount="100000" sheet="1" objects="1" scenarios="1" formatColumns="0" formatRows="0" autoFilter="0"/>
  <autoFilter ref="C119:K200" xr:uid="{00000000-0009-0000-0000-00000A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19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118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1267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ROUND((SUM(BE121:BE218)),  2)</f>
        <v>0</v>
      </c>
      <c r="I33" s="92">
        <v>0.21</v>
      </c>
      <c r="J33" s="91">
        <f>ROUND(((SUM(BE121:BE218))*I33),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ROUND((SUM(BF121:BF218)),  2)</f>
        <v>0</v>
      </c>
      <c r="I34" s="92">
        <v>0.15</v>
      </c>
      <c r="J34" s="91">
        <f>ROUND(((SUM(BF121:BF218))*I34),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ROUND((SUM(BG121:BG218)),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ROUND((SUM(BH121:BH218)),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ROUND((SUM(BI121:BI218)),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08_2U - Obnova povrchů - kanalizace - 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J121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133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>
      <c r="B98" s="108"/>
      <c r="D98" s="109" t="s">
        <v>134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>
      <c r="B99" s="108"/>
      <c r="D99" s="109" t="s">
        <v>135</v>
      </c>
      <c r="E99" s="110"/>
      <c r="F99" s="110"/>
      <c r="G99" s="110"/>
      <c r="H99" s="110"/>
      <c r="I99" s="110"/>
      <c r="J99" s="111">
        <f>J160</f>
        <v>0</v>
      </c>
      <c r="L99" s="108"/>
    </row>
    <row r="100" spans="2:12" s="9" customFormat="1" ht="19.899999999999999" customHeight="1">
      <c r="B100" s="108"/>
      <c r="D100" s="109" t="s">
        <v>603</v>
      </c>
      <c r="E100" s="110"/>
      <c r="F100" s="110"/>
      <c r="G100" s="110"/>
      <c r="H100" s="110"/>
      <c r="I100" s="110"/>
      <c r="J100" s="111">
        <f>J163</f>
        <v>0</v>
      </c>
      <c r="L100" s="108"/>
    </row>
    <row r="101" spans="2:12" s="9" customFormat="1" ht="19.899999999999999" customHeight="1">
      <c r="B101" s="108"/>
      <c r="D101" s="109" t="s">
        <v>1206</v>
      </c>
      <c r="E101" s="110"/>
      <c r="F101" s="110"/>
      <c r="G101" s="110"/>
      <c r="H101" s="110"/>
      <c r="I101" s="110"/>
      <c r="J101" s="111">
        <f>J197</f>
        <v>0</v>
      </c>
      <c r="L101" s="108"/>
    </row>
    <row r="102" spans="2:12" s="1" customFormat="1" ht="21.85" customHeight="1">
      <c r="B102" s="32"/>
      <c r="L102" s="32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>
      <c r="B108" s="32"/>
      <c r="C108" s="21" t="s">
        <v>138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34" t="str">
        <f>E7</f>
        <v>Prodloužení splaškové kanal. a vodov. Ludvíkov a V. Losiny</v>
      </c>
      <c r="F111" s="235"/>
      <c r="G111" s="235"/>
      <c r="H111" s="235"/>
      <c r="L111" s="32"/>
    </row>
    <row r="112" spans="2:12" s="1" customFormat="1" ht="12" customHeight="1">
      <c r="B112" s="32"/>
      <c r="C112" s="27" t="s">
        <v>126</v>
      </c>
      <c r="L112" s="32"/>
    </row>
    <row r="113" spans="2:65" s="1" customFormat="1" ht="16.5" customHeight="1">
      <c r="B113" s="32"/>
      <c r="E113" s="200" t="str">
        <f>E9</f>
        <v>IO 08_2U - Obnova povrchů - kanalizace - uznatelné</v>
      </c>
      <c r="F113" s="236"/>
      <c r="G113" s="236"/>
      <c r="H113" s="236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Velké Losiny</v>
      </c>
      <c r="I115" s="27" t="s">
        <v>22</v>
      </c>
      <c r="J115" s="52" t="str">
        <f>IF(J12="","",J12)</f>
        <v>7. 2. 2025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E15</f>
        <v>Obec Velké Losiny</v>
      </c>
      <c r="I117" s="27" t="s">
        <v>31</v>
      </c>
      <c r="J117" s="30" t="str">
        <f>E21</f>
        <v>IGEA s.r.o.</v>
      </c>
      <c r="L117" s="32"/>
    </row>
    <row r="118" spans="2:65" s="1" customFormat="1" ht="15.2" customHeight="1">
      <c r="B118" s="32"/>
      <c r="C118" s="27" t="s">
        <v>29</v>
      </c>
      <c r="F118" s="25" t="str">
        <f>IF(E18="","",E18)</f>
        <v>Vyplň údaj</v>
      </c>
      <c r="I118" s="27" t="s">
        <v>35</v>
      </c>
      <c r="J118" s="30" t="str">
        <f>E24</f>
        <v>R.Vojtěchová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2"/>
      <c r="C120" s="113" t="s">
        <v>139</v>
      </c>
      <c r="D120" s="114" t="s">
        <v>63</v>
      </c>
      <c r="E120" s="114" t="s">
        <v>59</v>
      </c>
      <c r="F120" s="114" t="s">
        <v>60</v>
      </c>
      <c r="G120" s="114" t="s">
        <v>140</v>
      </c>
      <c r="H120" s="114" t="s">
        <v>141</v>
      </c>
      <c r="I120" s="114" t="s">
        <v>142</v>
      </c>
      <c r="J120" s="115" t="s">
        <v>130</v>
      </c>
      <c r="K120" s="116" t="s">
        <v>143</v>
      </c>
      <c r="L120" s="112"/>
      <c r="M120" s="59" t="s">
        <v>1</v>
      </c>
      <c r="N120" s="60" t="s">
        <v>42</v>
      </c>
      <c r="O120" s="60" t="s">
        <v>144</v>
      </c>
      <c r="P120" s="60" t="s">
        <v>145</v>
      </c>
      <c r="Q120" s="60" t="s">
        <v>146</v>
      </c>
      <c r="R120" s="60" t="s">
        <v>147</v>
      </c>
      <c r="S120" s="60" t="s">
        <v>148</v>
      </c>
      <c r="T120" s="61" t="s">
        <v>149</v>
      </c>
    </row>
    <row r="121" spans="2:65" s="1" customFormat="1" ht="22.8" customHeight="1">
      <c r="B121" s="32"/>
      <c r="C121" s="64" t="s">
        <v>150</v>
      </c>
      <c r="J121" s="117">
        <f>BK121</f>
        <v>0</v>
      </c>
      <c r="L121" s="32"/>
      <c r="M121" s="62"/>
      <c r="N121" s="53"/>
      <c r="O121" s="53"/>
      <c r="P121" s="118">
        <f>P122</f>
        <v>0</v>
      </c>
      <c r="Q121" s="53"/>
      <c r="R121" s="118">
        <f>R122</f>
        <v>24.754357679999998</v>
      </c>
      <c r="S121" s="53"/>
      <c r="T121" s="119">
        <f>T122</f>
        <v>1183.5814700000001</v>
      </c>
      <c r="AT121" s="17" t="s">
        <v>77</v>
      </c>
      <c r="AU121" s="17" t="s">
        <v>132</v>
      </c>
      <c r="BK121" s="120">
        <f>BK122</f>
        <v>0</v>
      </c>
    </row>
    <row r="122" spans="2:65" s="11" customFormat="1" ht="25.9" customHeight="1">
      <c r="B122" s="121"/>
      <c r="D122" s="122" t="s">
        <v>77</v>
      </c>
      <c r="E122" s="123" t="s">
        <v>151</v>
      </c>
      <c r="F122" s="123" t="s">
        <v>152</v>
      </c>
      <c r="I122" s="124"/>
      <c r="J122" s="125">
        <f>BK122</f>
        <v>0</v>
      </c>
      <c r="L122" s="121"/>
      <c r="M122" s="126"/>
      <c r="P122" s="127">
        <f>P123+P160+P163+P197</f>
        <v>0</v>
      </c>
      <c r="R122" s="127">
        <f>R123+R160+R163+R197</f>
        <v>24.754357679999998</v>
      </c>
      <c r="T122" s="128">
        <f>T123+T160+T163+T197</f>
        <v>1183.5814700000001</v>
      </c>
      <c r="AR122" s="122" t="s">
        <v>86</v>
      </c>
      <c r="AT122" s="129" t="s">
        <v>77</v>
      </c>
      <c r="AU122" s="129" t="s">
        <v>78</v>
      </c>
      <c r="AY122" s="122" t="s">
        <v>153</v>
      </c>
      <c r="BK122" s="130">
        <f>BK123+BK160+BK163+BK197</f>
        <v>0</v>
      </c>
    </row>
    <row r="123" spans="2:65" s="11" customFormat="1" ht="22.8" customHeight="1">
      <c r="B123" s="121"/>
      <c r="D123" s="122" t="s">
        <v>77</v>
      </c>
      <c r="E123" s="131" t="s">
        <v>86</v>
      </c>
      <c r="F123" s="131" t="s">
        <v>154</v>
      </c>
      <c r="I123" s="124"/>
      <c r="J123" s="132">
        <f>BK123</f>
        <v>0</v>
      </c>
      <c r="L123" s="121"/>
      <c r="M123" s="126"/>
      <c r="P123" s="127">
        <f>SUM(P124:P159)</f>
        <v>0</v>
      </c>
      <c r="R123" s="127">
        <f>SUM(R124:R159)</f>
        <v>8.4216080000000013E-2</v>
      </c>
      <c r="T123" s="128">
        <f>SUM(T124:T159)</f>
        <v>1183.5814700000001</v>
      </c>
      <c r="AR123" s="122" t="s">
        <v>86</v>
      </c>
      <c r="AT123" s="129" t="s">
        <v>77</v>
      </c>
      <c r="AU123" s="129" t="s">
        <v>86</v>
      </c>
      <c r="AY123" s="122" t="s">
        <v>153</v>
      </c>
      <c r="BK123" s="130">
        <f>SUM(BK124:BK159)</f>
        <v>0</v>
      </c>
    </row>
    <row r="124" spans="2:65" s="1" customFormat="1" ht="24.2" customHeight="1">
      <c r="B124" s="32"/>
      <c r="C124" s="133" t="s">
        <v>86</v>
      </c>
      <c r="D124" s="133" t="s">
        <v>155</v>
      </c>
      <c r="E124" s="134" t="s">
        <v>1268</v>
      </c>
      <c r="F124" s="135" t="s">
        <v>1269</v>
      </c>
      <c r="G124" s="136" t="s">
        <v>330</v>
      </c>
      <c r="H124" s="137">
        <v>130</v>
      </c>
      <c r="I124" s="138"/>
      <c r="J124" s="139">
        <f>ROUND(I124*H124,2)</f>
        <v>0</v>
      </c>
      <c r="K124" s="140"/>
      <c r="L124" s="32"/>
      <c r="M124" s="141" t="s">
        <v>1</v>
      </c>
      <c r="N124" s="142" t="s">
        <v>43</v>
      </c>
      <c r="P124" s="143">
        <f>O124*H124</f>
        <v>0</v>
      </c>
      <c r="Q124" s="143">
        <v>0</v>
      </c>
      <c r="R124" s="143">
        <f>Q124*H124</f>
        <v>0</v>
      </c>
      <c r="S124" s="143">
        <v>0.26</v>
      </c>
      <c r="T124" s="144">
        <f>S124*H124</f>
        <v>33.800000000000004</v>
      </c>
      <c r="AR124" s="145" t="s">
        <v>159</v>
      </c>
      <c r="AT124" s="145" t="s">
        <v>155</v>
      </c>
      <c r="AU124" s="145" t="s">
        <v>88</v>
      </c>
      <c r="AY124" s="17" t="s">
        <v>153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86</v>
      </c>
      <c r="BK124" s="146">
        <f>ROUND(I124*H124,2)</f>
        <v>0</v>
      </c>
      <c r="BL124" s="17" t="s">
        <v>159</v>
      </c>
      <c r="BM124" s="145" t="s">
        <v>1270</v>
      </c>
    </row>
    <row r="125" spans="2:65" s="13" customFormat="1" ht="10.15">
      <c r="B125" s="154"/>
      <c r="D125" s="148" t="s">
        <v>161</v>
      </c>
      <c r="E125" s="155" t="s">
        <v>1</v>
      </c>
      <c r="F125" s="156" t="s">
        <v>1271</v>
      </c>
      <c r="H125" s="157">
        <v>130</v>
      </c>
      <c r="I125" s="158"/>
      <c r="L125" s="154"/>
      <c r="M125" s="159"/>
      <c r="T125" s="160"/>
      <c r="AT125" s="155" t="s">
        <v>161</v>
      </c>
      <c r="AU125" s="155" t="s">
        <v>88</v>
      </c>
      <c r="AV125" s="13" t="s">
        <v>88</v>
      </c>
      <c r="AW125" s="13" t="s">
        <v>34</v>
      </c>
      <c r="AX125" s="13" t="s">
        <v>78</v>
      </c>
      <c r="AY125" s="155" t="s">
        <v>153</v>
      </c>
    </row>
    <row r="126" spans="2:65" s="14" customFormat="1" ht="10.15">
      <c r="B126" s="161"/>
      <c r="D126" s="148" t="s">
        <v>161</v>
      </c>
      <c r="E126" s="162" t="s">
        <v>1</v>
      </c>
      <c r="F126" s="163" t="s">
        <v>186</v>
      </c>
      <c r="H126" s="164">
        <v>130</v>
      </c>
      <c r="I126" s="165"/>
      <c r="L126" s="161"/>
      <c r="M126" s="166"/>
      <c r="T126" s="167"/>
      <c r="AT126" s="162" t="s">
        <v>161</v>
      </c>
      <c r="AU126" s="162" t="s">
        <v>88</v>
      </c>
      <c r="AV126" s="14" t="s">
        <v>159</v>
      </c>
      <c r="AW126" s="14" t="s">
        <v>34</v>
      </c>
      <c r="AX126" s="14" t="s">
        <v>86</v>
      </c>
      <c r="AY126" s="162" t="s">
        <v>153</v>
      </c>
    </row>
    <row r="127" spans="2:65" s="1" customFormat="1" ht="24.2" customHeight="1">
      <c r="B127" s="32"/>
      <c r="C127" s="133" t="s">
        <v>88</v>
      </c>
      <c r="D127" s="133" t="s">
        <v>155</v>
      </c>
      <c r="E127" s="134" t="s">
        <v>1272</v>
      </c>
      <c r="F127" s="135" t="s">
        <v>1273</v>
      </c>
      <c r="G127" s="136" t="s">
        <v>330</v>
      </c>
      <c r="H127" s="137">
        <v>130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43</v>
      </c>
      <c r="P127" s="143">
        <f>O127*H127</f>
        <v>0</v>
      </c>
      <c r="Q127" s="143">
        <v>0</v>
      </c>
      <c r="R127" s="143">
        <f>Q127*H127</f>
        <v>0</v>
      </c>
      <c r="S127" s="143">
        <v>0.18</v>
      </c>
      <c r="T127" s="144">
        <f>S127*H127</f>
        <v>23.4</v>
      </c>
      <c r="AR127" s="145" t="s">
        <v>159</v>
      </c>
      <c r="AT127" s="145" t="s">
        <v>155</v>
      </c>
      <c r="AU127" s="145" t="s">
        <v>88</v>
      </c>
      <c r="AY127" s="17" t="s">
        <v>153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86</v>
      </c>
      <c r="BK127" s="146">
        <f>ROUND(I127*H127,2)</f>
        <v>0</v>
      </c>
      <c r="BL127" s="17" t="s">
        <v>159</v>
      </c>
      <c r="BM127" s="145" t="s">
        <v>1274</v>
      </c>
    </row>
    <row r="128" spans="2:65" s="12" customFormat="1" ht="10.15">
      <c r="B128" s="147"/>
      <c r="D128" s="148" t="s">
        <v>161</v>
      </c>
      <c r="E128" s="149" t="s">
        <v>1</v>
      </c>
      <c r="F128" s="150" t="s">
        <v>1275</v>
      </c>
      <c r="H128" s="149" t="s">
        <v>1</v>
      </c>
      <c r="I128" s="151"/>
      <c r="L128" s="147"/>
      <c r="M128" s="152"/>
      <c r="T128" s="153"/>
      <c r="AT128" s="149" t="s">
        <v>161</v>
      </c>
      <c r="AU128" s="149" t="s">
        <v>88</v>
      </c>
      <c r="AV128" s="12" t="s">
        <v>86</v>
      </c>
      <c r="AW128" s="12" t="s">
        <v>34</v>
      </c>
      <c r="AX128" s="12" t="s">
        <v>78</v>
      </c>
      <c r="AY128" s="149" t="s">
        <v>153</v>
      </c>
    </row>
    <row r="129" spans="2:65" s="13" customFormat="1" ht="10.15">
      <c r="B129" s="154"/>
      <c r="D129" s="148" t="s">
        <v>161</v>
      </c>
      <c r="E129" s="155" t="s">
        <v>1</v>
      </c>
      <c r="F129" s="156" t="s">
        <v>1271</v>
      </c>
      <c r="H129" s="157">
        <v>130</v>
      </c>
      <c r="I129" s="158"/>
      <c r="L129" s="154"/>
      <c r="M129" s="159"/>
      <c r="T129" s="160"/>
      <c r="AT129" s="155" t="s">
        <v>161</v>
      </c>
      <c r="AU129" s="155" t="s">
        <v>88</v>
      </c>
      <c r="AV129" s="13" t="s">
        <v>88</v>
      </c>
      <c r="AW129" s="13" t="s">
        <v>34</v>
      </c>
      <c r="AX129" s="13" t="s">
        <v>78</v>
      </c>
      <c r="AY129" s="155" t="s">
        <v>153</v>
      </c>
    </row>
    <row r="130" spans="2:65" s="14" customFormat="1" ht="10.15">
      <c r="B130" s="161"/>
      <c r="D130" s="148" t="s">
        <v>161</v>
      </c>
      <c r="E130" s="162" t="s">
        <v>1</v>
      </c>
      <c r="F130" s="163" t="s">
        <v>186</v>
      </c>
      <c r="H130" s="164">
        <v>130</v>
      </c>
      <c r="I130" s="165"/>
      <c r="L130" s="161"/>
      <c r="M130" s="166"/>
      <c r="T130" s="167"/>
      <c r="AT130" s="162" t="s">
        <v>161</v>
      </c>
      <c r="AU130" s="162" t="s">
        <v>88</v>
      </c>
      <c r="AV130" s="14" t="s">
        <v>159</v>
      </c>
      <c r="AW130" s="14" t="s">
        <v>34</v>
      </c>
      <c r="AX130" s="14" t="s">
        <v>86</v>
      </c>
      <c r="AY130" s="162" t="s">
        <v>153</v>
      </c>
    </row>
    <row r="131" spans="2:65" s="1" customFormat="1" ht="24.2" customHeight="1">
      <c r="B131" s="32"/>
      <c r="C131" s="133" t="s">
        <v>168</v>
      </c>
      <c r="D131" s="133" t="s">
        <v>155</v>
      </c>
      <c r="E131" s="134" t="s">
        <v>1207</v>
      </c>
      <c r="F131" s="135" t="s">
        <v>1208</v>
      </c>
      <c r="G131" s="136" t="s">
        <v>330</v>
      </c>
      <c r="H131" s="137">
        <v>2462.0360000000001</v>
      </c>
      <c r="I131" s="138"/>
      <c r="J131" s="139">
        <f>ROUND(I131*H131,2)</f>
        <v>0</v>
      </c>
      <c r="K131" s="140"/>
      <c r="L131" s="32"/>
      <c r="M131" s="141" t="s">
        <v>1</v>
      </c>
      <c r="N131" s="142" t="s">
        <v>43</v>
      </c>
      <c r="P131" s="143">
        <f>O131*H131</f>
        <v>0</v>
      </c>
      <c r="Q131" s="143">
        <v>0</v>
      </c>
      <c r="R131" s="143">
        <f>Q131*H131</f>
        <v>0</v>
      </c>
      <c r="S131" s="143">
        <v>0.28999999999999998</v>
      </c>
      <c r="T131" s="144">
        <f>S131*H131</f>
        <v>713.99043999999992</v>
      </c>
      <c r="AR131" s="145" t="s">
        <v>159</v>
      </c>
      <c r="AT131" s="145" t="s">
        <v>155</v>
      </c>
      <c r="AU131" s="145" t="s">
        <v>88</v>
      </c>
      <c r="AY131" s="17" t="s">
        <v>153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7" t="s">
        <v>86</v>
      </c>
      <c r="BK131" s="146">
        <f>ROUND(I131*H131,2)</f>
        <v>0</v>
      </c>
      <c r="BL131" s="17" t="s">
        <v>159</v>
      </c>
      <c r="BM131" s="145" t="s">
        <v>1276</v>
      </c>
    </row>
    <row r="132" spans="2:65" s="12" customFormat="1" ht="10.15">
      <c r="B132" s="147"/>
      <c r="D132" s="148" t="s">
        <v>161</v>
      </c>
      <c r="E132" s="149" t="s">
        <v>1</v>
      </c>
      <c r="F132" s="150" t="s">
        <v>1277</v>
      </c>
      <c r="H132" s="149" t="s">
        <v>1</v>
      </c>
      <c r="I132" s="151"/>
      <c r="L132" s="147"/>
      <c r="M132" s="152"/>
      <c r="T132" s="153"/>
      <c r="AT132" s="149" t="s">
        <v>161</v>
      </c>
      <c r="AU132" s="149" t="s">
        <v>88</v>
      </c>
      <c r="AV132" s="12" t="s">
        <v>86</v>
      </c>
      <c r="AW132" s="12" t="s">
        <v>34</v>
      </c>
      <c r="AX132" s="12" t="s">
        <v>78</v>
      </c>
      <c r="AY132" s="149" t="s">
        <v>153</v>
      </c>
    </row>
    <row r="133" spans="2:65" s="13" customFormat="1" ht="10.15">
      <c r="B133" s="154"/>
      <c r="D133" s="148" t="s">
        <v>161</v>
      </c>
      <c r="E133" s="155" t="s">
        <v>1</v>
      </c>
      <c r="F133" s="156" t="s">
        <v>1278</v>
      </c>
      <c r="H133" s="157">
        <v>2462.0360000000001</v>
      </c>
      <c r="I133" s="158"/>
      <c r="L133" s="154"/>
      <c r="M133" s="159"/>
      <c r="T133" s="160"/>
      <c r="AT133" s="155" t="s">
        <v>161</v>
      </c>
      <c r="AU133" s="155" t="s">
        <v>88</v>
      </c>
      <c r="AV133" s="13" t="s">
        <v>88</v>
      </c>
      <c r="AW133" s="13" t="s">
        <v>34</v>
      </c>
      <c r="AX133" s="13" t="s">
        <v>86</v>
      </c>
      <c r="AY133" s="155" t="s">
        <v>153</v>
      </c>
    </row>
    <row r="134" spans="2:65" s="1" customFormat="1" ht="24.2" customHeight="1">
      <c r="B134" s="32"/>
      <c r="C134" s="133" t="s">
        <v>159</v>
      </c>
      <c r="D134" s="133" t="s">
        <v>155</v>
      </c>
      <c r="E134" s="134" t="s">
        <v>1215</v>
      </c>
      <c r="F134" s="135" t="s">
        <v>1216</v>
      </c>
      <c r="G134" s="136" t="s">
        <v>330</v>
      </c>
      <c r="H134" s="137">
        <v>1231.018</v>
      </c>
      <c r="I134" s="138"/>
      <c r="J134" s="139">
        <f>ROUND(I134*H134,2)</f>
        <v>0</v>
      </c>
      <c r="K134" s="140"/>
      <c r="L134" s="32"/>
      <c r="M134" s="141" t="s">
        <v>1</v>
      </c>
      <c r="N134" s="142" t="s">
        <v>43</v>
      </c>
      <c r="P134" s="143">
        <f>O134*H134</f>
        <v>0</v>
      </c>
      <c r="Q134" s="143">
        <v>0</v>
      </c>
      <c r="R134" s="143">
        <f>Q134*H134</f>
        <v>0</v>
      </c>
      <c r="S134" s="143">
        <v>0.22</v>
      </c>
      <c r="T134" s="144">
        <f>S134*H134</f>
        <v>270.82396</v>
      </c>
      <c r="AR134" s="145" t="s">
        <v>159</v>
      </c>
      <c r="AT134" s="145" t="s">
        <v>155</v>
      </c>
      <c r="AU134" s="145" t="s">
        <v>88</v>
      </c>
      <c r="AY134" s="17" t="s">
        <v>153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86</v>
      </c>
      <c r="BK134" s="146">
        <f>ROUND(I134*H134,2)</f>
        <v>0</v>
      </c>
      <c r="BL134" s="17" t="s">
        <v>159</v>
      </c>
      <c r="BM134" s="145" t="s">
        <v>1279</v>
      </c>
    </row>
    <row r="135" spans="2:65" s="12" customFormat="1" ht="10.15">
      <c r="B135" s="147"/>
      <c r="D135" s="148" t="s">
        <v>161</v>
      </c>
      <c r="E135" s="149" t="s">
        <v>1</v>
      </c>
      <c r="F135" s="150" t="s">
        <v>1277</v>
      </c>
      <c r="H135" s="149" t="s">
        <v>1</v>
      </c>
      <c r="I135" s="151"/>
      <c r="L135" s="147"/>
      <c r="M135" s="152"/>
      <c r="T135" s="153"/>
      <c r="AT135" s="149" t="s">
        <v>161</v>
      </c>
      <c r="AU135" s="149" t="s">
        <v>88</v>
      </c>
      <c r="AV135" s="12" t="s">
        <v>86</v>
      </c>
      <c r="AW135" s="12" t="s">
        <v>34</v>
      </c>
      <c r="AX135" s="12" t="s">
        <v>78</v>
      </c>
      <c r="AY135" s="149" t="s">
        <v>153</v>
      </c>
    </row>
    <row r="136" spans="2:65" s="13" customFormat="1" ht="10.15">
      <c r="B136" s="154"/>
      <c r="D136" s="148" t="s">
        <v>161</v>
      </c>
      <c r="E136" s="155" t="s">
        <v>1</v>
      </c>
      <c r="F136" s="156" t="s">
        <v>1280</v>
      </c>
      <c r="H136" s="157">
        <v>1231.018</v>
      </c>
      <c r="I136" s="158"/>
      <c r="L136" s="154"/>
      <c r="M136" s="159"/>
      <c r="T136" s="160"/>
      <c r="AT136" s="155" t="s">
        <v>161</v>
      </c>
      <c r="AU136" s="155" t="s">
        <v>88</v>
      </c>
      <c r="AV136" s="13" t="s">
        <v>88</v>
      </c>
      <c r="AW136" s="13" t="s">
        <v>34</v>
      </c>
      <c r="AX136" s="13" t="s">
        <v>78</v>
      </c>
      <c r="AY136" s="155" t="s">
        <v>153</v>
      </c>
    </row>
    <row r="137" spans="2:65" s="14" customFormat="1" ht="10.15">
      <c r="B137" s="161"/>
      <c r="D137" s="148" t="s">
        <v>161</v>
      </c>
      <c r="E137" s="162" t="s">
        <v>1</v>
      </c>
      <c r="F137" s="163" t="s">
        <v>186</v>
      </c>
      <c r="H137" s="164">
        <v>1231.018</v>
      </c>
      <c r="I137" s="165"/>
      <c r="L137" s="161"/>
      <c r="M137" s="166"/>
      <c r="T137" s="167"/>
      <c r="AT137" s="162" t="s">
        <v>161</v>
      </c>
      <c r="AU137" s="162" t="s">
        <v>88</v>
      </c>
      <c r="AV137" s="14" t="s">
        <v>159</v>
      </c>
      <c r="AW137" s="14" t="s">
        <v>34</v>
      </c>
      <c r="AX137" s="14" t="s">
        <v>86</v>
      </c>
      <c r="AY137" s="162" t="s">
        <v>153</v>
      </c>
    </row>
    <row r="138" spans="2:65" s="1" customFormat="1" ht="33" customHeight="1">
      <c r="B138" s="32"/>
      <c r="C138" s="133" t="s">
        <v>179</v>
      </c>
      <c r="D138" s="133" t="s">
        <v>155</v>
      </c>
      <c r="E138" s="134" t="s">
        <v>1221</v>
      </c>
      <c r="F138" s="135" t="s">
        <v>1222</v>
      </c>
      <c r="G138" s="136" t="s">
        <v>330</v>
      </c>
      <c r="H138" s="137">
        <v>1231.018</v>
      </c>
      <c r="I138" s="138"/>
      <c r="J138" s="139">
        <f>ROUND(I138*H138,2)</f>
        <v>0</v>
      </c>
      <c r="K138" s="140"/>
      <c r="L138" s="32"/>
      <c r="M138" s="141" t="s">
        <v>1</v>
      </c>
      <c r="N138" s="142" t="s">
        <v>43</v>
      </c>
      <c r="P138" s="143">
        <f>O138*H138</f>
        <v>0</v>
      </c>
      <c r="Q138" s="143">
        <v>6.0000000000000002E-5</v>
      </c>
      <c r="R138" s="143">
        <f>Q138*H138</f>
        <v>7.386108000000001E-2</v>
      </c>
      <c r="S138" s="143">
        <v>0.115</v>
      </c>
      <c r="T138" s="144">
        <f>S138*H138</f>
        <v>141.56707</v>
      </c>
      <c r="AR138" s="145" t="s">
        <v>159</v>
      </c>
      <c r="AT138" s="145" t="s">
        <v>155</v>
      </c>
      <c r="AU138" s="145" t="s">
        <v>88</v>
      </c>
      <c r="AY138" s="17" t="s">
        <v>153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86</v>
      </c>
      <c r="BK138" s="146">
        <f>ROUND(I138*H138,2)</f>
        <v>0</v>
      </c>
      <c r="BL138" s="17" t="s">
        <v>159</v>
      </c>
      <c r="BM138" s="145" t="s">
        <v>1281</v>
      </c>
    </row>
    <row r="139" spans="2:65" s="12" customFormat="1" ht="10.15">
      <c r="B139" s="147"/>
      <c r="D139" s="148" t="s">
        <v>161</v>
      </c>
      <c r="E139" s="149" t="s">
        <v>1</v>
      </c>
      <c r="F139" s="150" t="s">
        <v>1277</v>
      </c>
      <c r="H139" s="149" t="s">
        <v>1</v>
      </c>
      <c r="I139" s="151"/>
      <c r="L139" s="147"/>
      <c r="M139" s="152"/>
      <c r="T139" s="153"/>
      <c r="AT139" s="149" t="s">
        <v>161</v>
      </c>
      <c r="AU139" s="149" t="s">
        <v>88</v>
      </c>
      <c r="AV139" s="12" t="s">
        <v>86</v>
      </c>
      <c r="AW139" s="12" t="s">
        <v>34</v>
      </c>
      <c r="AX139" s="12" t="s">
        <v>78</v>
      </c>
      <c r="AY139" s="149" t="s">
        <v>153</v>
      </c>
    </row>
    <row r="140" spans="2:65" s="13" customFormat="1" ht="10.15">
      <c r="B140" s="154"/>
      <c r="D140" s="148" t="s">
        <v>161</v>
      </c>
      <c r="E140" s="155" t="s">
        <v>1</v>
      </c>
      <c r="F140" s="156" t="s">
        <v>1280</v>
      </c>
      <c r="H140" s="157">
        <v>1231.018</v>
      </c>
      <c r="I140" s="158"/>
      <c r="L140" s="154"/>
      <c r="M140" s="159"/>
      <c r="T140" s="160"/>
      <c r="AT140" s="155" t="s">
        <v>161</v>
      </c>
      <c r="AU140" s="155" t="s">
        <v>88</v>
      </c>
      <c r="AV140" s="13" t="s">
        <v>88</v>
      </c>
      <c r="AW140" s="13" t="s">
        <v>34</v>
      </c>
      <c r="AX140" s="13" t="s">
        <v>78</v>
      </c>
      <c r="AY140" s="155" t="s">
        <v>153</v>
      </c>
    </row>
    <row r="141" spans="2:65" s="14" customFormat="1" ht="10.15">
      <c r="B141" s="161"/>
      <c r="D141" s="148" t="s">
        <v>161</v>
      </c>
      <c r="E141" s="162" t="s">
        <v>1</v>
      </c>
      <c r="F141" s="163" t="s">
        <v>186</v>
      </c>
      <c r="H141" s="164">
        <v>1231.018</v>
      </c>
      <c r="I141" s="165"/>
      <c r="L141" s="161"/>
      <c r="M141" s="166"/>
      <c r="T141" s="167"/>
      <c r="AT141" s="162" t="s">
        <v>161</v>
      </c>
      <c r="AU141" s="162" t="s">
        <v>88</v>
      </c>
      <c r="AV141" s="14" t="s">
        <v>159</v>
      </c>
      <c r="AW141" s="14" t="s">
        <v>34</v>
      </c>
      <c r="AX141" s="14" t="s">
        <v>86</v>
      </c>
      <c r="AY141" s="162" t="s">
        <v>153</v>
      </c>
    </row>
    <row r="142" spans="2:65" s="1" customFormat="1" ht="24.2" customHeight="1">
      <c r="B142" s="32"/>
      <c r="C142" s="133" t="s">
        <v>187</v>
      </c>
      <c r="D142" s="133" t="s">
        <v>155</v>
      </c>
      <c r="E142" s="134" t="s">
        <v>1089</v>
      </c>
      <c r="F142" s="135" t="s">
        <v>1090</v>
      </c>
      <c r="G142" s="136" t="s">
        <v>330</v>
      </c>
      <c r="H142" s="137">
        <v>345.17</v>
      </c>
      <c r="I142" s="138"/>
      <c r="J142" s="139">
        <f>ROUND(I142*H142,2)</f>
        <v>0</v>
      </c>
      <c r="K142" s="140"/>
      <c r="L142" s="32"/>
      <c r="M142" s="141" t="s">
        <v>1</v>
      </c>
      <c r="N142" s="142" t="s">
        <v>43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159</v>
      </c>
      <c r="AT142" s="145" t="s">
        <v>155</v>
      </c>
      <c r="AU142" s="145" t="s">
        <v>88</v>
      </c>
      <c r="AY142" s="17" t="s">
        <v>153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7" t="s">
        <v>86</v>
      </c>
      <c r="BK142" s="146">
        <f>ROUND(I142*H142,2)</f>
        <v>0</v>
      </c>
      <c r="BL142" s="17" t="s">
        <v>159</v>
      </c>
      <c r="BM142" s="145" t="s">
        <v>1282</v>
      </c>
    </row>
    <row r="143" spans="2:65" s="13" customFormat="1" ht="10.15">
      <c r="B143" s="154"/>
      <c r="D143" s="148" t="s">
        <v>161</v>
      </c>
      <c r="E143" s="155" t="s">
        <v>1</v>
      </c>
      <c r="F143" s="156" t="s">
        <v>1283</v>
      </c>
      <c r="H143" s="157">
        <v>345.17</v>
      </c>
      <c r="I143" s="158"/>
      <c r="L143" s="154"/>
      <c r="M143" s="159"/>
      <c r="T143" s="160"/>
      <c r="AT143" s="155" t="s">
        <v>161</v>
      </c>
      <c r="AU143" s="155" t="s">
        <v>88</v>
      </c>
      <c r="AV143" s="13" t="s">
        <v>88</v>
      </c>
      <c r="AW143" s="13" t="s">
        <v>34</v>
      </c>
      <c r="AX143" s="13" t="s">
        <v>78</v>
      </c>
      <c r="AY143" s="155" t="s">
        <v>153</v>
      </c>
    </row>
    <row r="144" spans="2:65" s="14" customFormat="1" ht="10.15">
      <c r="B144" s="161"/>
      <c r="D144" s="148" t="s">
        <v>161</v>
      </c>
      <c r="E144" s="162" t="s">
        <v>1</v>
      </c>
      <c r="F144" s="163" t="s">
        <v>186</v>
      </c>
      <c r="H144" s="164">
        <v>345.17</v>
      </c>
      <c r="I144" s="165"/>
      <c r="L144" s="161"/>
      <c r="M144" s="166"/>
      <c r="T144" s="167"/>
      <c r="AT144" s="162" t="s">
        <v>161</v>
      </c>
      <c r="AU144" s="162" t="s">
        <v>88</v>
      </c>
      <c r="AV144" s="14" t="s">
        <v>159</v>
      </c>
      <c r="AW144" s="14" t="s">
        <v>34</v>
      </c>
      <c r="AX144" s="14" t="s">
        <v>86</v>
      </c>
      <c r="AY144" s="162" t="s">
        <v>153</v>
      </c>
    </row>
    <row r="145" spans="2:65" s="1" customFormat="1" ht="33" customHeight="1">
      <c r="B145" s="32"/>
      <c r="C145" s="133" t="s">
        <v>193</v>
      </c>
      <c r="D145" s="133" t="s">
        <v>155</v>
      </c>
      <c r="E145" s="134" t="s">
        <v>164</v>
      </c>
      <c r="F145" s="135" t="s">
        <v>336</v>
      </c>
      <c r="G145" s="136" t="s">
        <v>158</v>
      </c>
      <c r="H145" s="137">
        <v>69.034000000000006</v>
      </c>
      <c r="I145" s="138"/>
      <c r="J145" s="139">
        <f>ROUND(I145*H145,2)</f>
        <v>0</v>
      </c>
      <c r="K145" s="140"/>
      <c r="L145" s="32"/>
      <c r="M145" s="141" t="s">
        <v>1</v>
      </c>
      <c r="N145" s="142" t="s">
        <v>43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159</v>
      </c>
      <c r="AT145" s="145" t="s">
        <v>155</v>
      </c>
      <c r="AU145" s="145" t="s">
        <v>88</v>
      </c>
      <c r="AY145" s="17" t="s">
        <v>153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86</v>
      </c>
      <c r="BK145" s="146">
        <f>ROUND(I145*H145,2)</f>
        <v>0</v>
      </c>
      <c r="BL145" s="17" t="s">
        <v>159</v>
      </c>
      <c r="BM145" s="145" t="s">
        <v>1284</v>
      </c>
    </row>
    <row r="146" spans="2:65" s="13" customFormat="1" ht="10.15">
      <c r="B146" s="154"/>
      <c r="D146" s="148" t="s">
        <v>161</v>
      </c>
      <c r="E146" s="155" t="s">
        <v>1</v>
      </c>
      <c r="F146" s="156" t="s">
        <v>1285</v>
      </c>
      <c r="H146" s="157">
        <v>69.034000000000006</v>
      </c>
      <c r="I146" s="158"/>
      <c r="L146" s="154"/>
      <c r="M146" s="159"/>
      <c r="T146" s="160"/>
      <c r="AT146" s="155" t="s">
        <v>161</v>
      </c>
      <c r="AU146" s="155" t="s">
        <v>88</v>
      </c>
      <c r="AV146" s="13" t="s">
        <v>88</v>
      </c>
      <c r="AW146" s="13" t="s">
        <v>34</v>
      </c>
      <c r="AX146" s="13" t="s">
        <v>78</v>
      </c>
      <c r="AY146" s="155" t="s">
        <v>153</v>
      </c>
    </row>
    <row r="147" spans="2:65" s="14" customFormat="1" ht="10.15">
      <c r="B147" s="161"/>
      <c r="D147" s="148" t="s">
        <v>161</v>
      </c>
      <c r="E147" s="162" t="s">
        <v>1</v>
      </c>
      <c r="F147" s="163" t="s">
        <v>186</v>
      </c>
      <c r="H147" s="164">
        <v>69.034000000000006</v>
      </c>
      <c r="I147" s="165"/>
      <c r="L147" s="161"/>
      <c r="M147" s="166"/>
      <c r="T147" s="167"/>
      <c r="AT147" s="162" t="s">
        <v>161</v>
      </c>
      <c r="AU147" s="162" t="s">
        <v>88</v>
      </c>
      <c r="AV147" s="14" t="s">
        <v>159</v>
      </c>
      <c r="AW147" s="14" t="s">
        <v>34</v>
      </c>
      <c r="AX147" s="14" t="s">
        <v>86</v>
      </c>
      <c r="AY147" s="162" t="s">
        <v>153</v>
      </c>
    </row>
    <row r="148" spans="2:65" s="1" customFormat="1" ht="24.2" customHeight="1">
      <c r="B148" s="32"/>
      <c r="C148" s="133" t="s">
        <v>197</v>
      </c>
      <c r="D148" s="133" t="s">
        <v>155</v>
      </c>
      <c r="E148" s="134" t="s">
        <v>1286</v>
      </c>
      <c r="F148" s="135" t="s">
        <v>1287</v>
      </c>
      <c r="G148" s="136" t="s">
        <v>158</v>
      </c>
      <c r="H148" s="137">
        <v>69.034000000000006</v>
      </c>
      <c r="I148" s="138"/>
      <c r="J148" s="139">
        <f>ROUND(I148*H148,2)</f>
        <v>0</v>
      </c>
      <c r="K148" s="140"/>
      <c r="L148" s="32"/>
      <c r="M148" s="141" t="s">
        <v>1</v>
      </c>
      <c r="N148" s="142" t="s">
        <v>43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159</v>
      </c>
      <c r="AT148" s="145" t="s">
        <v>155</v>
      </c>
      <c r="AU148" s="145" t="s">
        <v>88</v>
      </c>
      <c r="AY148" s="17" t="s">
        <v>153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86</v>
      </c>
      <c r="BK148" s="146">
        <f>ROUND(I148*H148,2)</f>
        <v>0</v>
      </c>
      <c r="BL148" s="17" t="s">
        <v>159</v>
      </c>
      <c r="BM148" s="145" t="s">
        <v>1288</v>
      </c>
    </row>
    <row r="149" spans="2:65" s="13" customFormat="1" ht="10.15">
      <c r="B149" s="154"/>
      <c r="D149" s="148" t="s">
        <v>161</v>
      </c>
      <c r="E149" s="155" t="s">
        <v>1</v>
      </c>
      <c r="F149" s="156" t="s">
        <v>1289</v>
      </c>
      <c r="H149" s="157">
        <v>69.034000000000006</v>
      </c>
      <c r="I149" s="158"/>
      <c r="L149" s="154"/>
      <c r="M149" s="159"/>
      <c r="T149" s="160"/>
      <c r="AT149" s="155" t="s">
        <v>161</v>
      </c>
      <c r="AU149" s="155" t="s">
        <v>88</v>
      </c>
      <c r="AV149" s="13" t="s">
        <v>88</v>
      </c>
      <c r="AW149" s="13" t="s">
        <v>34</v>
      </c>
      <c r="AX149" s="13" t="s">
        <v>86</v>
      </c>
      <c r="AY149" s="155" t="s">
        <v>153</v>
      </c>
    </row>
    <row r="150" spans="2:65" s="1" customFormat="1" ht="33" customHeight="1">
      <c r="B150" s="32"/>
      <c r="C150" s="133" t="s">
        <v>206</v>
      </c>
      <c r="D150" s="133" t="s">
        <v>155</v>
      </c>
      <c r="E150" s="134" t="s">
        <v>1290</v>
      </c>
      <c r="F150" s="135" t="s">
        <v>1291</v>
      </c>
      <c r="G150" s="136" t="s">
        <v>330</v>
      </c>
      <c r="H150" s="137">
        <v>345.17</v>
      </c>
      <c r="I150" s="138"/>
      <c r="J150" s="139">
        <f>ROUND(I150*H150,2)</f>
        <v>0</v>
      </c>
      <c r="K150" s="140"/>
      <c r="L150" s="32"/>
      <c r="M150" s="141" t="s">
        <v>1</v>
      </c>
      <c r="N150" s="142" t="s">
        <v>43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159</v>
      </c>
      <c r="AT150" s="145" t="s">
        <v>155</v>
      </c>
      <c r="AU150" s="145" t="s">
        <v>88</v>
      </c>
      <c r="AY150" s="17" t="s">
        <v>153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7" t="s">
        <v>86</v>
      </c>
      <c r="BK150" s="146">
        <f>ROUND(I150*H150,2)</f>
        <v>0</v>
      </c>
      <c r="BL150" s="17" t="s">
        <v>159</v>
      </c>
      <c r="BM150" s="145" t="s">
        <v>1292</v>
      </c>
    </row>
    <row r="151" spans="2:65" s="13" customFormat="1" ht="10.15">
      <c r="B151" s="154"/>
      <c r="D151" s="148" t="s">
        <v>161</v>
      </c>
      <c r="E151" s="155" t="s">
        <v>1</v>
      </c>
      <c r="F151" s="156" t="s">
        <v>1283</v>
      </c>
      <c r="H151" s="157">
        <v>345.17</v>
      </c>
      <c r="I151" s="158"/>
      <c r="L151" s="154"/>
      <c r="M151" s="159"/>
      <c r="T151" s="160"/>
      <c r="AT151" s="155" t="s">
        <v>161</v>
      </c>
      <c r="AU151" s="155" t="s">
        <v>88</v>
      </c>
      <c r="AV151" s="13" t="s">
        <v>88</v>
      </c>
      <c r="AW151" s="13" t="s">
        <v>34</v>
      </c>
      <c r="AX151" s="13" t="s">
        <v>78</v>
      </c>
      <c r="AY151" s="155" t="s">
        <v>153</v>
      </c>
    </row>
    <row r="152" spans="2:65" s="14" customFormat="1" ht="10.15">
      <c r="B152" s="161"/>
      <c r="D152" s="148" t="s">
        <v>161</v>
      </c>
      <c r="E152" s="162" t="s">
        <v>1</v>
      </c>
      <c r="F152" s="163" t="s">
        <v>186</v>
      </c>
      <c r="H152" s="164">
        <v>345.17</v>
      </c>
      <c r="I152" s="165"/>
      <c r="L152" s="161"/>
      <c r="M152" s="166"/>
      <c r="T152" s="167"/>
      <c r="AT152" s="162" t="s">
        <v>161</v>
      </c>
      <c r="AU152" s="162" t="s">
        <v>88</v>
      </c>
      <c r="AV152" s="14" t="s">
        <v>159</v>
      </c>
      <c r="AW152" s="14" t="s">
        <v>34</v>
      </c>
      <c r="AX152" s="14" t="s">
        <v>86</v>
      </c>
      <c r="AY152" s="162" t="s">
        <v>153</v>
      </c>
    </row>
    <row r="153" spans="2:65" s="1" customFormat="1" ht="24.2" customHeight="1">
      <c r="B153" s="32"/>
      <c r="C153" s="133" t="s">
        <v>213</v>
      </c>
      <c r="D153" s="133" t="s">
        <v>155</v>
      </c>
      <c r="E153" s="134" t="s">
        <v>1117</v>
      </c>
      <c r="F153" s="135" t="s">
        <v>1118</v>
      </c>
      <c r="G153" s="136" t="s">
        <v>330</v>
      </c>
      <c r="H153" s="137">
        <v>345.17</v>
      </c>
      <c r="I153" s="138"/>
      <c r="J153" s="139">
        <f>ROUND(I153*H153,2)</f>
        <v>0</v>
      </c>
      <c r="K153" s="140"/>
      <c r="L153" s="32"/>
      <c r="M153" s="141" t="s">
        <v>1</v>
      </c>
      <c r="N153" s="142" t="s">
        <v>43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159</v>
      </c>
      <c r="AT153" s="145" t="s">
        <v>155</v>
      </c>
      <c r="AU153" s="145" t="s">
        <v>88</v>
      </c>
      <c r="AY153" s="17" t="s">
        <v>153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7" t="s">
        <v>86</v>
      </c>
      <c r="BK153" s="146">
        <f>ROUND(I153*H153,2)</f>
        <v>0</v>
      </c>
      <c r="BL153" s="17" t="s">
        <v>159</v>
      </c>
      <c r="BM153" s="145" t="s">
        <v>1293</v>
      </c>
    </row>
    <row r="154" spans="2:65" s="13" customFormat="1" ht="10.15">
      <c r="B154" s="154"/>
      <c r="D154" s="148" t="s">
        <v>161</v>
      </c>
      <c r="E154" s="155" t="s">
        <v>1</v>
      </c>
      <c r="F154" s="156" t="s">
        <v>1283</v>
      </c>
      <c r="H154" s="157">
        <v>345.17</v>
      </c>
      <c r="I154" s="158"/>
      <c r="L154" s="154"/>
      <c r="M154" s="159"/>
      <c r="T154" s="160"/>
      <c r="AT154" s="155" t="s">
        <v>161</v>
      </c>
      <c r="AU154" s="155" t="s">
        <v>88</v>
      </c>
      <c r="AV154" s="13" t="s">
        <v>88</v>
      </c>
      <c r="AW154" s="13" t="s">
        <v>34</v>
      </c>
      <c r="AX154" s="13" t="s">
        <v>78</v>
      </c>
      <c r="AY154" s="155" t="s">
        <v>153</v>
      </c>
    </row>
    <row r="155" spans="2:65" s="14" customFormat="1" ht="10.15">
      <c r="B155" s="161"/>
      <c r="D155" s="148" t="s">
        <v>161</v>
      </c>
      <c r="E155" s="162" t="s">
        <v>1</v>
      </c>
      <c r="F155" s="163" t="s">
        <v>186</v>
      </c>
      <c r="H155" s="164">
        <v>345.17</v>
      </c>
      <c r="I155" s="165"/>
      <c r="L155" s="161"/>
      <c r="M155" s="166"/>
      <c r="T155" s="167"/>
      <c r="AT155" s="162" t="s">
        <v>161</v>
      </c>
      <c r="AU155" s="162" t="s">
        <v>88</v>
      </c>
      <c r="AV155" s="14" t="s">
        <v>159</v>
      </c>
      <c r="AW155" s="14" t="s">
        <v>34</v>
      </c>
      <c r="AX155" s="14" t="s">
        <v>86</v>
      </c>
      <c r="AY155" s="162" t="s">
        <v>153</v>
      </c>
    </row>
    <row r="156" spans="2:65" s="1" customFormat="1" ht="16.5" customHeight="1">
      <c r="B156" s="32"/>
      <c r="C156" s="168" t="s">
        <v>218</v>
      </c>
      <c r="D156" s="168" t="s">
        <v>194</v>
      </c>
      <c r="E156" s="169" t="s">
        <v>1120</v>
      </c>
      <c r="F156" s="170" t="s">
        <v>1121</v>
      </c>
      <c r="G156" s="171" t="s">
        <v>1122</v>
      </c>
      <c r="H156" s="172">
        <v>10.355</v>
      </c>
      <c r="I156" s="173"/>
      <c r="J156" s="174">
        <f>ROUND(I156*H156,2)</f>
        <v>0</v>
      </c>
      <c r="K156" s="175"/>
      <c r="L156" s="176"/>
      <c r="M156" s="177" t="s">
        <v>1</v>
      </c>
      <c r="N156" s="178" t="s">
        <v>43</v>
      </c>
      <c r="P156" s="143">
        <f>O156*H156</f>
        <v>0</v>
      </c>
      <c r="Q156" s="143">
        <v>1E-3</v>
      </c>
      <c r="R156" s="143">
        <f>Q156*H156</f>
        <v>1.0355000000000001E-2</v>
      </c>
      <c r="S156" s="143">
        <v>0</v>
      </c>
      <c r="T156" s="144">
        <f>S156*H156</f>
        <v>0</v>
      </c>
      <c r="AR156" s="145" t="s">
        <v>197</v>
      </c>
      <c r="AT156" s="145" t="s">
        <v>194</v>
      </c>
      <c r="AU156" s="145" t="s">
        <v>88</v>
      </c>
      <c r="AY156" s="17" t="s">
        <v>153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86</v>
      </c>
      <c r="BK156" s="146">
        <f>ROUND(I156*H156,2)</f>
        <v>0</v>
      </c>
      <c r="BL156" s="17" t="s">
        <v>159</v>
      </c>
      <c r="BM156" s="145" t="s">
        <v>1294</v>
      </c>
    </row>
    <row r="157" spans="2:65" s="13" customFormat="1" ht="10.15">
      <c r="B157" s="154"/>
      <c r="D157" s="148" t="s">
        <v>161</v>
      </c>
      <c r="E157" s="155" t="s">
        <v>1</v>
      </c>
      <c r="F157" s="156" t="s">
        <v>1295</v>
      </c>
      <c r="H157" s="157">
        <v>10.355</v>
      </c>
      <c r="I157" s="158"/>
      <c r="L157" s="154"/>
      <c r="M157" s="159"/>
      <c r="T157" s="160"/>
      <c r="AT157" s="155" t="s">
        <v>161</v>
      </c>
      <c r="AU157" s="155" t="s">
        <v>88</v>
      </c>
      <c r="AV157" s="13" t="s">
        <v>88</v>
      </c>
      <c r="AW157" s="13" t="s">
        <v>34</v>
      </c>
      <c r="AX157" s="13" t="s">
        <v>86</v>
      </c>
      <c r="AY157" s="155" t="s">
        <v>153</v>
      </c>
    </row>
    <row r="158" spans="2:65" s="1" customFormat="1" ht="24.2" customHeight="1">
      <c r="B158" s="32"/>
      <c r="C158" s="133" t="s">
        <v>223</v>
      </c>
      <c r="D158" s="133" t="s">
        <v>155</v>
      </c>
      <c r="E158" s="134" t="s">
        <v>1125</v>
      </c>
      <c r="F158" s="135" t="s">
        <v>1126</v>
      </c>
      <c r="G158" s="136" t="s">
        <v>330</v>
      </c>
      <c r="H158" s="137">
        <v>345.17</v>
      </c>
      <c r="I158" s="138"/>
      <c r="J158" s="139">
        <f>ROUND(I158*H158,2)</f>
        <v>0</v>
      </c>
      <c r="K158" s="140"/>
      <c r="L158" s="32"/>
      <c r="M158" s="141" t="s">
        <v>1</v>
      </c>
      <c r="N158" s="142" t="s">
        <v>43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159</v>
      </c>
      <c r="AT158" s="145" t="s">
        <v>155</v>
      </c>
      <c r="AU158" s="145" t="s">
        <v>88</v>
      </c>
      <c r="AY158" s="17" t="s">
        <v>153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7" t="s">
        <v>86</v>
      </c>
      <c r="BK158" s="146">
        <f>ROUND(I158*H158,2)</f>
        <v>0</v>
      </c>
      <c r="BL158" s="17" t="s">
        <v>159</v>
      </c>
      <c r="BM158" s="145" t="s">
        <v>1296</v>
      </c>
    </row>
    <row r="159" spans="2:65" s="13" customFormat="1" ht="10.15">
      <c r="B159" s="154"/>
      <c r="D159" s="148" t="s">
        <v>161</v>
      </c>
      <c r="E159" s="155" t="s">
        <v>1</v>
      </c>
      <c r="F159" s="156" t="s">
        <v>1297</v>
      </c>
      <c r="H159" s="157">
        <v>345.17</v>
      </c>
      <c r="I159" s="158"/>
      <c r="L159" s="154"/>
      <c r="M159" s="159"/>
      <c r="T159" s="160"/>
      <c r="AT159" s="155" t="s">
        <v>161</v>
      </c>
      <c r="AU159" s="155" t="s">
        <v>88</v>
      </c>
      <c r="AV159" s="13" t="s">
        <v>88</v>
      </c>
      <c r="AW159" s="13" t="s">
        <v>34</v>
      </c>
      <c r="AX159" s="13" t="s">
        <v>86</v>
      </c>
      <c r="AY159" s="155" t="s">
        <v>153</v>
      </c>
    </row>
    <row r="160" spans="2:65" s="11" customFormat="1" ht="22.8" customHeight="1">
      <c r="B160" s="121"/>
      <c r="D160" s="122" t="s">
        <v>77</v>
      </c>
      <c r="E160" s="131" t="s">
        <v>159</v>
      </c>
      <c r="F160" s="131" t="s">
        <v>200</v>
      </c>
      <c r="I160" s="124"/>
      <c r="J160" s="132">
        <f>BK160</f>
        <v>0</v>
      </c>
      <c r="L160" s="121"/>
      <c r="M160" s="126"/>
      <c r="P160" s="127">
        <f>SUM(P161:P162)</f>
        <v>0</v>
      </c>
      <c r="R160" s="127">
        <f>SUM(R161:R162)</f>
        <v>11.4556416</v>
      </c>
      <c r="T160" s="128">
        <f>SUM(T161:T162)</f>
        <v>0</v>
      </c>
      <c r="AR160" s="122" t="s">
        <v>86</v>
      </c>
      <c r="AT160" s="129" t="s">
        <v>77</v>
      </c>
      <c r="AU160" s="129" t="s">
        <v>86</v>
      </c>
      <c r="AY160" s="122" t="s">
        <v>153</v>
      </c>
      <c r="BK160" s="130">
        <f>SUM(BK161:BK162)</f>
        <v>0</v>
      </c>
    </row>
    <row r="161" spans="2:65" s="1" customFormat="1" ht="24.2" customHeight="1">
      <c r="B161" s="32"/>
      <c r="C161" s="133" t="s">
        <v>229</v>
      </c>
      <c r="D161" s="133" t="s">
        <v>155</v>
      </c>
      <c r="E161" s="134" t="s">
        <v>1298</v>
      </c>
      <c r="F161" s="135" t="s">
        <v>1299</v>
      </c>
      <c r="G161" s="136" t="s">
        <v>158</v>
      </c>
      <c r="H161" s="137">
        <v>5.7370000000000001</v>
      </c>
      <c r="I161" s="138"/>
      <c r="J161" s="139">
        <f>ROUND(I161*H161,2)</f>
        <v>0</v>
      </c>
      <c r="K161" s="140"/>
      <c r="L161" s="32"/>
      <c r="M161" s="141" t="s">
        <v>1</v>
      </c>
      <c r="N161" s="142" t="s">
        <v>43</v>
      </c>
      <c r="P161" s="143">
        <f>O161*H161</f>
        <v>0</v>
      </c>
      <c r="Q161" s="143">
        <v>1.9967999999999999</v>
      </c>
      <c r="R161" s="143">
        <f>Q161*H161</f>
        <v>11.4556416</v>
      </c>
      <c r="S161" s="143">
        <v>0</v>
      </c>
      <c r="T161" s="144">
        <f>S161*H161</f>
        <v>0</v>
      </c>
      <c r="AR161" s="145" t="s">
        <v>159</v>
      </c>
      <c r="AT161" s="145" t="s">
        <v>155</v>
      </c>
      <c r="AU161" s="145" t="s">
        <v>88</v>
      </c>
      <c r="AY161" s="17" t="s">
        <v>153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7" t="s">
        <v>86</v>
      </c>
      <c r="BK161" s="146">
        <f>ROUND(I161*H161,2)</f>
        <v>0</v>
      </c>
      <c r="BL161" s="17" t="s">
        <v>159</v>
      </c>
      <c r="BM161" s="145" t="s">
        <v>1300</v>
      </c>
    </row>
    <row r="162" spans="2:65" s="13" customFormat="1" ht="10.15">
      <c r="B162" s="154"/>
      <c r="D162" s="148" t="s">
        <v>161</v>
      </c>
      <c r="E162" s="155" t="s">
        <v>1</v>
      </c>
      <c r="F162" s="156" t="s">
        <v>1301</v>
      </c>
      <c r="H162" s="157">
        <v>5.7370000000000001</v>
      </c>
      <c r="I162" s="158"/>
      <c r="L162" s="154"/>
      <c r="M162" s="159"/>
      <c r="T162" s="160"/>
      <c r="AT162" s="155" t="s">
        <v>161</v>
      </c>
      <c r="AU162" s="155" t="s">
        <v>88</v>
      </c>
      <c r="AV162" s="13" t="s">
        <v>88</v>
      </c>
      <c r="AW162" s="13" t="s">
        <v>34</v>
      </c>
      <c r="AX162" s="13" t="s">
        <v>86</v>
      </c>
      <c r="AY162" s="155" t="s">
        <v>153</v>
      </c>
    </row>
    <row r="163" spans="2:65" s="11" customFormat="1" ht="22.8" customHeight="1">
      <c r="B163" s="121"/>
      <c r="D163" s="122" t="s">
        <v>77</v>
      </c>
      <c r="E163" s="131" t="s">
        <v>179</v>
      </c>
      <c r="F163" s="131" t="s">
        <v>667</v>
      </c>
      <c r="I163" s="124"/>
      <c r="J163" s="132">
        <f>BK163</f>
        <v>0</v>
      </c>
      <c r="L163" s="121"/>
      <c r="M163" s="126"/>
      <c r="P163" s="127">
        <f>SUM(P164:P196)</f>
        <v>0</v>
      </c>
      <c r="R163" s="127">
        <f>SUM(R164:R196)</f>
        <v>13.214499999999999</v>
      </c>
      <c r="T163" s="128">
        <f>SUM(T164:T196)</f>
        <v>0</v>
      </c>
      <c r="AR163" s="122" t="s">
        <v>86</v>
      </c>
      <c r="AT163" s="129" t="s">
        <v>77</v>
      </c>
      <c r="AU163" s="129" t="s">
        <v>86</v>
      </c>
      <c r="AY163" s="122" t="s">
        <v>153</v>
      </c>
      <c r="BK163" s="130">
        <f>SUM(BK164:BK196)</f>
        <v>0</v>
      </c>
    </row>
    <row r="164" spans="2:65" s="1" customFormat="1" ht="24.2" customHeight="1">
      <c r="B164" s="32"/>
      <c r="C164" s="133" t="s">
        <v>233</v>
      </c>
      <c r="D164" s="133" t="s">
        <v>155</v>
      </c>
      <c r="E164" s="134" t="s">
        <v>1224</v>
      </c>
      <c r="F164" s="135" t="s">
        <v>1225</v>
      </c>
      <c r="G164" s="136" t="s">
        <v>330</v>
      </c>
      <c r="H164" s="137">
        <v>1231.018</v>
      </c>
      <c r="I164" s="138"/>
      <c r="J164" s="139">
        <f>ROUND(I164*H164,2)</f>
        <v>0</v>
      </c>
      <c r="K164" s="140"/>
      <c r="L164" s="32"/>
      <c r="M164" s="141" t="s">
        <v>1</v>
      </c>
      <c r="N164" s="142" t="s">
        <v>43</v>
      </c>
      <c r="P164" s="143">
        <f>O164*H164</f>
        <v>0</v>
      </c>
      <c r="Q164" s="143">
        <v>0</v>
      </c>
      <c r="R164" s="143">
        <f>Q164*H164</f>
        <v>0</v>
      </c>
      <c r="S164" s="143">
        <v>0</v>
      </c>
      <c r="T164" s="144">
        <f>S164*H164</f>
        <v>0</v>
      </c>
      <c r="AR164" s="145" t="s">
        <v>159</v>
      </c>
      <c r="AT164" s="145" t="s">
        <v>155</v>
      </c>
      <c r="AU164" s="145" t="s">
        <v>88</v>
      </c>
      <c r="AY164" s="17" t="s">
        <v>153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7" t="s">
        <v>86</v>
      </c>
      <c r="BK164" s="146">
        <f>ROUND(I164*H164,2)</f>
        <v>0</v>
      </c>
      <c r="BL164" s="17" t="s">
        <v>159</v>
      </c>
      <c r="BM164" s="145" t="s">
        <v>1302</v>
      </c>
    </row>
    <row r="165" spans="2:65" s="12" customFormat="1" ht="10.15">
      <c r="B165" s="147"/>
      <c r="D165" s="148" t="s">
        <v>161</v>
      </c>
      <c r="E165" s="149" t="s">
        <v>1</v>
      </c>
      <c r="F165" s="150" t="s">
        <v>1277</v>
      </c>
      <c r="H165" s="149" t="s">
        <v>1</v>
      </c>
      <c r="I165" s="151"/>
      <c r="L165" s="147"/>
      <c r="M165" s="152"/>
      <c r="T165" s="153"/>
      <c r="AT165" s="149" t="s">
        <v>161</v>
      </c>
      <c r="AU165" s="149" t="s">
        <v>88</v>
      </c>
      <c r="AV165" s="12" t="s">
        <v>86</v>
      </c>
      <c r="AW165" s="12" t="s">
        <v>34</v>
      </c>
      <c r="AX165" s="12" t="s">
        <v>78</v>
      </c>
      <c r="AY165" s="149" t="s">
        <v>153</v>
      </c>
    </row>
    <row r="166" spans="2:65" s="13" customFormat="1" ht="10.15">
      <c r="B166" s="154"/>
      <c r="D166" s="148" t="s">
        <v>161</v>
      </c>
      <c r="E166" s="155" t="s">
        <v>1</v>
      </c>
      <c r="F166" s="156" t="s">
        <v>1280</v>
      </c>
      <c r="H166" s="157">
        <v>1231.018</v>
      </c>
      <c r="I166" s="158"/>
      <c r="L166" s="154"/>
      <c r="M166" s="159"/>
      <c r="T166" s="160"/>
      <c r="AT166" s="155" t="s">
        <v>161</v>
      </c>
      <c r="AU166" s="155" t="s">
        <v>88</v>
      </c>
      <c r="AV166" s="13" t="s">
        <v>88</v>
      </c>
      <c r="AW166" s="13" t="s">
        <v>34</v>
      </c>
      <c r="AX166" s="13" t="s">
        <v>86</v>
      </c>
      <c r="AY166" s="155" t="s">
        <v>153</v>
      </c>
    </row>
    <row r="167" spans="2:65" s="1" customFormat="1" ht="24.2" customHeight="1">
      <c r="B167" s="32"/>
      <c r="C167" s="133" t="s">
        <v>8</v>
      </c>
      <c r="D167" s="133" t="s">
        <v>155</v>
      </c>
      <c r="E167" s="134" t="s">
        <v>1228</v>
      </c>
      <c r="F167" s="135" t="s">
        <v>1229</v>
      </c>
      <c r="G167" s="136" t="s">
        <v>330</v>
      </c>
      <c r="H167" s="137">
        <v>1231.018</v>
      </c>
      <c r="I167" s="138"/>
      <c r="J167" s="139">
        <f>ROUND(I167*H167,2)</f>
        <v>0</v>
      </c>
      <c r="K167" s="140"/>
      <c r="L167" s="32"/>
      <c r="M167" s="141" t="s">
        <v>1</v>
      </c>
      <c r="N167" s="142" t="s">
        <v>43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159</v>
      </c>
      <c r="AT167" s="145" t="s">
        <v>155</v>
      </c>
      <c r="AU167" s="145" t="s">
        <v>88</v>
      </c>
      <c r="AY167" s="17" t="s">
        <v>153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86</v>
      </c>
      <c r="BK167" s="146">
        <f>ROUND(I167*H167,2)</f>
        <v>0</v>
      </c>
      <c r="BL167" s="17" t="s">
        <v>159</v>
      </c>
      <c r="BM167" s="145" t="s">
        <v>1303</v>
      </c>
    </row>
    <row r="168" spans="2:65" s="12" customFormat="1" ht="10.15">
      <c r="B168" s="147"/>
      <c r="D168" s="148" t="s">
        <v>161</v>
      </c>
      <c r="E168" s="149" t="s">
        <v>1</v>
      </c>
      <c r="F168" s="150" t="s">
        <v>1277</v>
      </c>
      <c r="H168" s="149" t="s">
        <v>1</v>
      </c>
      <c r="I168" s="151"/>
      <c r="L168" s="147"/>
      <c r="M168" s="152"/>
      <c r="T168" s="153"/>
      <c r="AT168" s="149" t="s">
        <v>161</v>
      </c>
      <c r="AU168" s="149" t="s">
        <v>88</v>
      </c>
      <c r="AV168" s="12" t="s">
        <v>86</v>
      </c>
      <c r="AW168" s="12" t="s">
        <v>34</v>
      </c>
      <c r="AX168" s="12" t="s">
        <v>78</v>
      </c>
      <c r="AY168" s="149" t="s">
        <v>153</v>
      </c>
    </row>
    <row r="169" spans="2:65" s="13" customFormat="1" ht="10.15">
      <c r="B169" s="154"/>
      <c r="D169" s="148" t="s">
        <v>161</v>
      </c>
      <c r="E169" s="155" t="s">
        <v>1</v>
      </c>
      <c r="F169" s="156" t="s">
        <v>1280</v>
      </c>
      <c r="H169" s="157">
        <v>1231.018</v>
      </c>
      <c r="I169" s="158"/>
      <c r="L169" s="154"/>
      <c r="M169" s="159"/>
      <c r="T169" s="160"/>
      <c r="AT169" s="155" t="s">
        <v>161</v>
      </c>
      <c r="AU169" s="155" t="s">
        <v>88</v>
      </c>
      <c r="AV169" s="13" t="s">
        <v>88</v>
      </c>
      <c r="AW169" s="13" t="s">
        <v>34</v>
      </c>
      <c r="AX169" s="13" t="s">
        <v>78</v>
      </c>
      <c r="AY169" s="155" t="s">
        <v>153</v>
      </c>
    </row>
    <row r="170" spans="2:65" s="14" customFormat="1" ht="10.15">
      <c r="B170" s="161"/>
      <c r="D170" s="148" t="s">
        <v>161</v>
      </c>
      <c r="E170" s="162" t="s">
        <v>1</v>
      </c>
      <c r="F170" s="163" t="s">
        <v>186</v>
      </c>
      <c r="H170" s="164">
        <v>1231.018</v>
      </c>
      <c r="I170" s="165"/>
      <c r="L170" s="161"/>
      <c r="M170" s="166"/>
      <c r="T170" s="167"/>
      <c r="AT170" s="162" t="s">
        <v>161</v>
      </c>
      <c r="AU170" s="162" t="s">
        <v>88</v>
      </c>
      <c r="AV170" s="14" t="s">
        <v>159</v>
      </c>
      <c r="AW170" s="14" t="s">
        <v>34</v>
      </c>
      <c r="AX170" s="14" t="s">
        <v>86</v>
      </c>
      <c r="AY170" s="162" t="s">
        <v>153</v>
      </c>
    </row>
    <row r="171" spans="2:65" s="1" customFormat="1" ht="21.75" customHeight="1">
      <c r="B171" s="32"/>
      <c r="C171" s="133" t="s">
        <v>240</v>
      </c>
      <c r="D171" s="133" t="s">
        <v>155</v>
      </c>
      <c r="E171" s="134" t="s">
        <v>1304</v>
      </c>
      <c r="F171" s="135" t="s">
        <v>1305</v>
      </c>
      <c r="G171" s="136" t="s">
        <v>330</v>
      </c>
      <c r="H171" s="137">
        <v>130</v>
      </c>
      <c r="I171" s="138"/>
      <c r="J171" s="139">
        <f>ROUND(I171*H171,2)</f>
        <v>0</v>
      </c>
      <c r="K171" s="140"/>
      <c r="L171" s="32"/>
      <c r="M171" s="141" t="s">
        <v>1</v>
      </c>
      <c r="N171" s="142" t="s">
        <v>43</v>
      </c>
      <c r="P171" s="143">
        <f>O171*H171</f>
        <v>0</v>
      </c>
      <c r="Q171" s="143">
        <v>0</v>
      </c>
      <c r="R171" s="143">
        <f>Q171*H171</f>
        <v>0</v>
      </c>
      <c r="S171" s="143">
        <v>0</v>
      </c>
      <c r="T171" s="144">
        <f>S171*H171</f>
        <v>0</v>
      </c>
      <c r="AR171" s="145" t="s">
        <v>159</v>
      </c>
      <c r="AT171" s="145" t="s">
        <v>155</v>
      </c>
      <c r="AU171" s="145" t="s">
        <v>88</v>
      </c>
      <c r="AY171" s="17" t="s">
        <v>153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86</v>
      </c>
      <c r="BK171" s="146">
        <f>ROUND(I171*H171,2)</f>
        <v>0</v>
      </c>
      <c r="BL171" s="17" t="s">
        <v>159</v>
      </c>
      <c r="BM171" s="145" t="s">
        <v>1306</v>
      </c>
    </row>
    <row r="172" spans="2:65" s="12" customFormat="1" ht="10.15">
      <c r="B172" s="147"/>
      <c r="D172" s="148" t="s">
        <v>161</v>
      </c>
      <c r="E172" s="149" t="s">
        <v>1</v>
      </c>
      <c r="F172" s="150" t="s">
        <v>1275</v>
      </c>
      <c r="H172" s="149" t="s">
        <v>1</v>
      </c>
      <c r="I172" s="151"/>
      <c r="L172" s="147"/>
      <c r="M172" s="152"/>
      <c r="T172" s="153"/>
      <c r="AT172" s="149" t="s">
        <v>161</v>
      </c>
      <c r="AU172" s="149" t="s">
        <v>88</v>
      </c>
      <c r="AV172" s="12" t="s">
        <v>86</v>
      </c>
      <c r="AW172" s="12" t="s">
        <v>34</v>
      </c>
      <c r="AX172" s="12" t="s">
        <v>78</v>
      </c>
      <c r="AY172" s="149" t="s">
        <v>153</v>
      </c>
    </row>
    <row r="173" spans="2:65" s="13" customFormat="1" ht="10.15">
      <c r="B173" s="154"/>
      <c r="D173" s="148" t="s">
        <v>161</v>
      </c>
      <c r="E173" s="155" t="s">
        <v>1</v>
      </c>
      <c r="F173" s="156" t="s">
        <v>1271</v>
      </c>
      <c r="H173" s="157">
        <v>130</v>
      </c>
      <c r="I173" s="158"/>
      <c r="L173" s="154"/>
      <c r="M173" s="159"/>
      <c r="T173" s="160"/>
      <c r="AT173" s="155" t="s">
        <v>161</v>
      </c>
      <c r="AU173" s="155" t="s">
        <v>88</v>
      </c>
      <c r="AV173" s="13" t="s">
        <v>88</v>
      </c>
      <c r="AW173" s="13" t="s">
        <v>34</v>
      </c>
      <c r="AX173" s="13" t="s">
        <v>78</v>
      </c>
      <c r="AY173" s="155" t="s">
        <v>153</v>
      </c>
    </row>
    <row r="174" spans="2:65" s="14" customFormat="1" ht="10.15">
      <c r="B174" s="161"/>
      <c r="D174" s="148" t="s">
        <v>161</v>
      </c>
      <c r="E174" s="162" t="s">
        <v>1</v>
      </c>
      <c r="F174" s="163" t="s">
        <v>186</v>
      </c>
      <c r="H174" s="164">
        <v>130</v>
      </c>
      <c r="I174" s="165"/>
      <c r="L174" s="161"/>
      <c r="M174" s="166"/>
      <c r="T174" s="167"/>
      <c r="AT174" s="162" t="s">
        <v>161</v>
      </c>
      <c r="AU174" s="162" t="s">
        <v>88</v>
      </c>
      <c r="AV174" s="14" t="s">
        <v>159</v>
      </c>
      <c r="AW174" s="14" t="s">
        <v>34</v>
      </c>
      <c r="AX174" s="14" t="s">
        <v>86</v>
      </c>
      <c r="AY174" s="162" t="s">
        <v>153</v>
      </c>
    </row>
    <row r="175" spans="2:65" s="1" customFormat="1" ht="24.2" customHeight="1">
      <c r="B175" s="32"/>
      <c r="C175" s="133" t="s">
        <v>246</v>
      </c>
      <c r="D175" s="133" t="s">
        <v>155</v>
      </c>
      <c r="E175" s="134" t="s">
        <v>1231</v>
      </c>
      <c r="F175" s="135" t="s">
        <v>1232</v>
      </c>
      <c r="G175" s="136" t="s">
        <v>330</v>
      </c>
      <c r="H175" s="137">
        <v>1231.018</v>
      </c>
      <c r="I175" s="138"/>
      <c r="J175" s="139">
        <f>ROUND(I175*H175,2)</f>
        <v>0</v>
      </c>
      <c r="K175" s="140"/>
      <c r="L175" s="32"/>
      <c r="M175" s="141" t="s">
        <v>1</v>
      </c>
      <c r="N175" s="142" t="s">
        <v>43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159</v>
      </c>
      <c r="AT175" s="145" t="s">
        <v>155</v>
      </c>
      <c r="AU175" s="145" t="s">
        <v>88</v>
      </c>
      <c r="AY175" s="17" t="s">
        <v>153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7" t="s">
        <v>86</v>
      </c>
      <c r="BK175" s="146">
        <f>ROUND(I175*H175,2)</f>
        <v>0</v>
      </c>
      <c r="BL175" s="17" t="s">
        <v>159</v>
      </c>
      <c r="BM175" s="145" t="s">
        <v>1307</v>
      </c>
    </row>
    <row r="176" spans="2:65" s="12" customFormat="1" ht="10.15">
      <c r="B176" s="147"/>
      <c r="D176" s="148" t="s">
        <v>161</v>
      </c>
      <c r="E176" s="149" t="s">
        <v>1</v>
      </c>
      <c r="F176" s="150" t="s">
        <v>1277</v>
      </c>
      <c r="H176" s="149" t="s">
        <v>1</v>
      </c>
      <c r="I176" s="151"/>
      <c r="L176" s="147"/>
      <c r="M176" s="152"/>
      <c r="T176" s="153"/>
      <c r="AT176" s="149" t="s">
        <v>161</v>
      </c>
      <c r="AU176" s="149" t="s">
        <v>88</v>
      </c>
      <c r="AV176" s="12" t="s">
        <v>86</v>
      </c>
      <c r="AW176" s="12" t="s">
        <v>34</v>
      </c>
      <c r="AX176" s="12" t="s">
        <v>78</v>
      </c>
      <c r="AY176" s="149" t="s">
        <v>153</v>
      </c>
    </row>
    <row r="177" spans="2:65" s="13" customFormat="1" ht="10.15">
      <c r="B177" s="154"/>
      <c r="D177" s="148" t="s">
        <v>161</v>
      </c>
      <c r="E177" s="155" t="s">
        <v>1</v>
      </c>
      <c r="F177" s="156" t="s">
        <v>1280</v>
      </c>
      <c r="H177" s="157">
        <v>1231.018</v>
      </c>
      <c r="I177" s="158"/>
      <c r="L177" s="154"/>
      <c r="M177" s="159"/>
      <c r="T177" s="160"/>
      <c r="AT177" s="155" t="s">
        <v>161</v>
      </c>
      <c r="AU177" s="155" t="s">
        <v>88</v>
      </c>
      <c r="AV177" s="13" t="s">
        <v>88</v>
      </c>
      <c r="AW177" s="13" t="s">
        <v>34</v>
      </c>
      <c r="AX177" s="13" t="s">
        <v>86</v>
      </c>
      <c r="AY177" s="155" t="s">
        <v>153</v>
      </c>
    </row>
    <row r="178" spans="2:65" s="1" customFormat="1" ht="21.75" customHeight="1">
      <c r="B178" s="32"/>
      <c r="C178" s="133" t="s">
        <v>366</v>
      </c>
      <c r="D178" s="133" t="s">
        <v>155</v>
      </c>
      <c r="E178" s="134" t="s">
        <v>1234</v>
      </c>
      <c r="F178" s="135" t="s">
        <v>1235</v>
      </c>
      <c r="G178" s="136" t="s">
        <v>330</v>
      </c>
      <c r="H178" s="137">
        <v>1231.018</v>
      </c>
      <c r="I178" s="138"/>
      <c r="J178" s="139">
        <f>ROUND(I178*H178,2)</f>
        <v>0</v>
      </c>
      <c r="K178" s="140"/>
      <c r="L178" s="32"/>
      <c r="M178" s="141" t="s">
        <v>1</v>
      </c>
      <c r="N178" s="142" t="s">
        <v>43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159</v>
      </c>
      <c r="AT178" s="145" t="s">
        <v>155</v>
      </c>
      <c r="AU178" s="145" t="s">
        <v>88</v>
      </c>
      <c r="AY178" s="17" t="s">
        <v>153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7" t="s">
        <v>86</v>
      </c>
      <c r="BK178" s="146">
        <f>ROUND(I178*H178,2)</f>
        <v>0</v>
      </c>
      <c r="BL178" s="17" t="s">
        <v>159</v>
      </c>
      <c r="BM178" s="145" t="s">
        <v>1308</v>
      </c>
    </row>
    <row r="179" spans="2:65" s="12" customFormat="1" ht="10.15">
      <c r="B179" s="147"/>
      <c r="D179" s="148" t="s">
        <v>161</v>
      </c>
      <c r="E179" s="149" t="s">
        <v>1</v>
      </c>
      <c r="F179" s="150" t="s">
        <v>1277</v>
      </c>
      <c r="H179" s="149" t="s">
        <v>1</v>
      </c>
      <c r="I179" s="151"/>
      <c r="L179" s="147"/>
      <c r="M179" s="152"/>
      <c r="T179" s="153"/>
      <c r="AT179" s="149" t="s">
        <v>161</v>
      </c>
      <c r="AU179" s="149" t="s">
        <v>88</v>
      </c>
      <c r="AV179" s="12" t="s">
        <v>86</v>
      </c>
      <c r="AW179" s="12" t="s">
        <v>34</v>
      </c>
      <c r="AX179" s="12" t="s">
        <v>78</v>
      </c>
      <c r="AY179" s="149" t="s">
        <v>153</v>
      </c>
    </row>
    <row r="180" spans="2:65" s="13" customFormat="1" ht="10.15">
      <c r="B180" s="154"/>
      <c r="D180" s="148" t="s">
        <v>161</v>
      </c>
      <c r="E180" s="155" t="s">
        <v>1</v>
      </c>
      <c r="F180" s="156" t="s">
        <v>1280</v>
      </c>
      <c r="H180" s="157">
        <v>1231.018</v>
      </c>
      <c r="I180" s="158"/>
      <c r="L180" s="154"/>
      <c r="M180" s="159"/>
      <c r="T180" s="160"/>
      <c r="AT180" s="155" t="s">
        <v>161</v>
      </c>
      <c r="AU180" s="155" t="s">
        <v>88</v>
      </c>
      <c r="AV180" s="13" t="s">
        <v>88</v>
      </c>
      <c r="AW180" s="13" t="s">
        <v>34</v>
      </c>
      <c r="AX180" s="13" t="s">
        <v>86</v>
      </c>
      <c r="AY180" s="155" t="s">
        <v>153</v>
      </c>
    </row>
    <row r="181" spans="2:65" s="1" customFormat="1" ht="24.2" customHeight="1">
      <c r="B181" s="32"/>
      <c r="C181" s="133" t="s">
        <v>271</v>
      </c>
      <c r="D181" s="133" t="s">
        <v>155</v>
      </c>
      <c r="E181" s="134" t="s">
        <v>1237</v>
      </c>
      <c r="F181" s="135" t="s">
        <v>1238</v>
      </c>
      <c r="G181" s="136" t="s">
        <v>330</v>
      </c>
      <c r="H181" s="137">
        <v>90</v>
      </c>
      <c r="I181" s="138"/>
      <c r="J181" s="139">
        <f>ROUND(I181*H181,2)</f>
        <v>0</v>
      </c>
      <c r="K181" s="140"/>
      <c r="L181" s="32"/>
      <c r="M181" s="141" t="s">
        <v>1</v>
      </c>
      <c r="N181" s="142" t="s">
        <v>43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159</v>
      </c>
      <c r="AT181" s="145" t="s">
        <v>155</v>
      </c>
      <c r="AU181" s="145" t="s">
        <v>88</v>
      </c>
      <c r="AY181" s="17" t="s">
        <v>153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7" t="s">
        <v>86</v>
      </c>
      <c r="BK181" s="146">
        <f>ROUND(I181*H181,2)</f>
        <v>0</v>
      </c>
      <c r="BL181" s="17" t="s">
        <v>159</v>
      </c>
      <c r="BM181" s="145" t="s">
        <v>1309</v>
      </c>
    </row>
    <row r="182" spans="2:65" s="12" customFormat="1" ht="10.15">
      <c r="B182" s="147"/>
      <c r="D182" s="148" t="s">
        <v>161</v>
      </c>
      <c r="E182" s="149" t="s">
        <v>1</v>
      </c>
      <c r="F182" s="150" t="s">
        <v>1210</v>
      </c>
      <c r="H182" s="149" t="s">
        <v>1</v>
      </c>
      <c r="I182" s="151"/>
      <c r="L182" s="147"/>
      <c r="M182" s="152"/>
      <c r="T182" s="153"/>
      <c r="AT182" s="149" t="s">
        <v>161</v>
      </c>
      <c r="AU182" s="149" t="s">
        <v>88</v>
      </c>
      <c r="AV182" s="12" t="s">
        <v>86</v>
      </c>
      <c r="AW182" s="12" t="s">
        <v>34</v>
      </c>
      <c r="AX182" s="12" t="s">
        <v>78</v>
      </c>
      <c r="AY182" s="149" t="s">
        <v>153</v>
      </c>
    </row>
    <row r="183" spans="2:65" s="12" customFormat="1" ht="10.15">
      <c r="B183" s="147"/>
      <c r="D183" s="148" t="s">
        <v>161</v>
      </c>
      <c r="E183" s="149" t="s">
        <v>1</v>
      </c>
      <c r="F183" s="150" t="s">
        <v>1277</v>
      </c>
      <c r="H183" s="149" t="s">
        <v>1</v>
      </c>
      <c r="I183" s="151"/>
      <c r="L183" s="147"/>
      <c r="M183" s="152"/>
      <c r="T183" s="153"/>
      <c r="AT183" s="149" t="s">
        <v>161</v>
      </c>
      <c r="AU183" s="149" t="s">
        <v>88</v>
      </c>
      <c r="AV183" s="12" t="s">
        <v>86</v>
      </c>
      <c r="AW183" s="12" t="s">
        <v>34</v>
      </c>
      <c r="AX183" s="12" t="s">
        <v>78</v>
      </c>
      <c r="AY183" s="149" t="s">
        <v>153</v>
      </c>
    </row>
    <row r="184" spans="2:65" s="13" customFormat="1" ht="10.15">
      <c r="B184" s="154"/>
      <c r="D184" s="148" t="s">
        <v>161</v>
      </c>
      <c r="E184" s="155" t="s">
        <v>1</v>
      </c>
      <c r="F184" s="156" t="s">
        <v>1310</v>
      </c>
      <c r="H184" s="157">
        <v>90</v>
      </c>
      <c r="I184" s="158"/>
      <c r="L184" s="154"/>
      <c r="M184" s="159"/>
      <c r="T184" s="160"/>
      <c r="AT184" s="155" t="s">
        <v>161</v>
      </c>
      <c r="AU184" s="155" t="s">
        <v>88</v>
      </c>
      <c r="AV184" s="13" t="s">
        <v>88</v>
      </c>
      <c r="AW184" s="13" t="s">
        <v>34</v>
      </c>
      <c r="AX184" s="13" t="s">
        <v>86</v>
      </c>
      <c r="AY184" s="155" t="s">
        <v>153</v>
      </c>
    </row>
    <row r="185" spans="2:65" s="1" customFormat="1" ht="24.2" customHeight="1">
      <c r="B185" s="32"/>
      <c r="C185" s="133" t="s">
        <v>275</v>
      </c>
      <c r="D185" s="133" t="s">
        <v>155</v>
      </c>
      <c r="E185" s="134" t="s">
        <v>1242</v>
      </c>
      <c r="F185" s="135" t="s">
        <v>1243</v>
      </c>
      <c r="G185" s="136" t="s">
        <v>330</v>
      </c>
      <c r="H185" s="137">
        <v>1186.018</v>
      </c>
      <c r="I185" s="138"/>
      <c r="J185" s="139">
        <f>ROUND(I185*H185,2)</f>
        <v>0</v>
      </c>
      <c r="K185" s="140"/>
      <c r="L185" s="32"/>
      <c r="M185" s="141" t="s">
        <v>1</v>
      </c>
      <c r="N185" s="142" t="s">
        <v>43</v>
      </c>
      <c r="P185" s="143">
        <f>O185*H185</f>
        <v>0</v>
      </c>
      <c r="Q185" s="143">
        <v>0</v>
      </c>
      <c r="R185" s="143">
        <f>Q185*H185</f>
        <v>0</v>
      </c>
      <c r="S185" s="143">
        <v>0</v>
      </c>
      <c r="T185" s="144">
        <f>S185*H185</f>
        <v>0</v>
      </c>
      <c r="AR185" s="145" t="s">
        <v>159</v>
      </c>
      <c r="AT185" s="145" t="s">
        <v>155</v>
      </c>
      <c r="AU185" s="145" t="s">
        <v>88</v>
      </c>
      <c r="AY185" s="17" t="s">
        <v>153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7" t="s">
        <v>86</v>
      </c>
      <c r="BK185" s="146">
        <f>ROUND(I185*H185,2)</f>
        <v>0</v>
      </c>
      <c r="BL185" s="17" t="s">
        <v>159</v>
      </c>
      <c r="BM185" s="145" t="s">
        <v>1311</v>
      </c>
    </row>
    <row r="186" spans="2:65" s="12" customFormat="1" ht="10.15">
      <c r="B186" s="147"/>
      <c r="D186" s="148" t="s">
        <v>161</v>
      </c>
      <c r="E186" s="149" t="s">
        <v>1</v>
      </c>
      <c r="F186" s="150" t="s">
        <v>1210</v>
      </c>
      <c r="H186" s="149" t="s">
        <v>1</v>
      </c>
      <c r="I186" s="151"/>
      <c r="L186" s="147"/>
      <c r="M186" s="152"/>
      <c r="T186" s="153"/>
      <c r="AT186" s="149" t="s">
        <v>161</v>
      </c>
      <c r="AU186" s="149" t="s">
        <v>88</v>
      </c>
      <c r="AV186" s="12" t="s">
        <v>86</v>
      </c>
      <c r="AW186" s="12" t="s">
        <v>34</v>
      </c>
      <c r="AX186" s="12" t="s">
        <v>78</v>
      </c>
      <c r="AY186" s="149" t="s">
        <v>153</v>
      </c>
    </row>
    <row r="187" spans="2:65" s="12" customFormat="1" ht="10.15">
      <c r="B187" s="147"/>
      <c r="D187" s="148" t="s">
        <v>161</v>
      </c>
      <c r="E187" s="149" t="s">
        <v>1</v>
      </c>
      <c r="F187" s="150" t="s">
        <v>1277</v>
      </c>
      <c r="H187" s="149" t="s">
        <v>1</v>
      </c>
      <c r="I187" s="151"/>
      <c r="L187" s="147"/>
      <c r="M187" s="152"/>
      <c r="T187" s="153"/>
      <c r="AT187" s="149" t="s">
        <v>161</v>
      </c>
      <c r="AU187" s="149" t="s">
        <v>88</v>
      </c>
      <c r="AV187" s="12" t="s">
        <v>86</v>
      </c>
      <c r="AW187" s="12" t="s">
        <v>34</v>
      </c>
      <c r="AX187" s="12" t="s">
        <v>78</v>
      </c>
      <c r="AY187" s="149" t="s">
        <v>153</v>
      </c>
    </row>
    <row r="188" spans="2:65" s="13" customFormat="1" ht="10.15">
      <c r="B188" s="154"/>
      <c r="D188" s="148" t="s">
        <v>161</v>
      </c>
      <c r="E188" s="155" t="s">
        <v>1</v>
      </c>
      <c r="F188" s="156" t="s">
        <v>1312</v>
      </c>
      <c r="H188" s="157">
        <v>1186.018</v>
      </c>
      <c r="I188" s="158"/>
      <c r="L188" s="154"/>
      <c r="M188" s="159"/>
      <c r="T188" s="160"/>
      <c r="AT188" s="155" t="s">
        <v>161</v>
      </c>
      <c r="AU188" s="155" t="s">
        <v>88</v>
      </c>
      <c r="AV188" s="13" t="s">
        <v>88</v>
      </c>
      <c r="AW188" s="13" t="s">
        <v>34</v>
      </c>
      <c r="AX188" s="13" t="s">
        <v>78</v>
      </c>
      <c r="AY188" s="155" t="s">
        <v>153</v>
      </c>
    </row>
    <row r="189" spans="2:65" s="14" customFormat="1" ht="10.15">
      <c r="B189" s="161"/>
      <c r="D189" s="148" t="s">
        <v>161</v>
      </c>
      <c r="E189" s="162" t="s">
        <v>1</v>
      </c>
      <c r="F189" s="163" t="s">
        <v>186</v>
      </c>
      <c r="H189" s="164">
        <v>1186.018</v>
      </c>
      <c r="I189" s="165"/>
      <c r="L189" s="161"/>
      <c r="M189" s="166"/>
      <c r="T189" s="167"/>
      <c r="AT189" s="162" t="s">
        <v>161</v>
      </c>
      <c r="AU189" s="162" t="s">
        <v>88</v>
      </c>
      <c r="AV189" s="14" t="s">
        <v>159</v>
      </c>
      <c r="AW189" s="14" t="s">
        <v>34</v>
      </c>
      <c r="AX189" s="14" t="s">
        <v>86</v>
      </c>
      <c r="AY189" s="162" t="s">
        <v>153</v>
      </c>
    </row>
    <row r="190" spans="2:65" s="1" customFormat="1" ht="33" customHeight="1">
      <c r="B190" s="32"/>
      <c r="C190" s="133" t="s">
        <v>7</v>
      </c>
      <c r="D190" s="133" t="s">
        <v>155</v>
      </c>
      <c r="E190" s="134" t="s">
        <v>1246</v>
      </c>
      <c r="F190" s="135" t="s">
        <v>1247</v>
      </c>
      <c r="G190" s="136" t="s">
        <v>330</v>
      </c>
      <c r="H190" s="137">
        <v>1231.018</v>
      </c>
      <c r="I190" s="138"/>
      <c r="J190" s="139">
        <f>ROUND(I190*H190,2)</f>
        <v>0</v>
      </c>
      <c r="K190" s="140"/>
      <c r="L190" s="32"/>
      <c r="M190" s="141" t="s">
        <v>1</v>
      </c>
      <c r="N190" s="142" t="s">
        <v>43</v>
      </c>
      <c r="P190" s="143">
        <f>O190*H190</f>
        <v>0</v>
      </c>
      <c r="Q190" s="143">
        <v>0</v>
      </c>
      <c r="R190" s="143">
        <f>Q190*H190</f>
        <v>0</v>
      </c>
      <c r="S190" s="143">
        <v>0</v>
      </c>
      <c r="T190" s="144">
        <f>S190*H190</f>
        <v>0</v>
      </c>
      <c r="AR190" s="145" t="s">
        <v>159</v>
      </c>
      <c r="AT190" s="145" t="s">
        <v>155</v>
      </c>
      <c r="AU190" s="145" t="s">
        <v>88</v>
      </c>
      <c r="AY190" s="17" t="s">
        <v>153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86</v>
      </c>
      <c r="BK190" s="146">
        <f>ROUND(I190*H190,2)</f>
        <v>0</v>
      </c>
      <c r="BL190" s="17" t="s">
        <v>159</v>
      </c>
      <c r="BM190" s="145" t="s">
        <v>1313</v>
      </c>
    </row>
    <row r="191" spans="2:65" s="12" customFormat="1" ht="10.15">
      <c r="B191" s="147"/>
      <c r="D191" s="148" t="s">
        <v>161</v>
      </c>
      <c r="E191" s="149" t="s">
        <v>1</v>
      </c>
      <c r="F191" s="150" t="s">
        <v>1277</v>
      </c>
      <c r="H191" s="149" t="s">
        <v>1</v>
      </c>
      <c r="I191" s="151"/>
      <c r="L191" s="147"/>
      <c r="M191" s="152"/>
      <c r="T191" s="153"/>
      <c r="AT191" s="149" t="s">
        <v>161</v>
      </c>
      <c r="AU191" s="149" t="s">
        <v>88</v>
      </c>
      <c r="AV191" s="12" t="s">
        <v>86</v>
      </c>
      <c r="AW191" s="12" t="s">
        <v>34</v>
      </c>
      <c r="AX191" s="12" t="s">
        <v>78</v>
      </c>
      <c r="AY191" s="149" t="s">
        <v>153</v>
      </c>
    </row>
    <row r="192" spans="2:65" s="13" customFormat="1" ht="10.15">
      <c r="B192" s="154"/>
      <c r="D192" s="148" t="s">
        <v>161</v>
      </c>
      <c r="E192" s="155" t="s">
        <v>1</v>
      </c>
      <c r="F192" s="156" t="s">
        <v>1280</v>
      </c>
      <c r="H192" s="157">
        <v>1231.018</v>
      </c>
      <c r="I192" s="158"/>
      <c r="L192" s="154"/>
      <c r="M192" s="159"/>
      <c r="T192" s="160"/>
      <c r="AT192" s="155" t="s">
        <v>161</v>
      </c>
      <c r="AU192" s="155" t="s">
        <v>88</v>
      </c>
      <c r="AV192" s="13" t="s">
        <v>88</v>
      </c>
      <c r="AW192" s="13" t="s">
        <v>34</v>
      </c>
      <c r="AX192" s="13" t="s">
        <v>86</v>
      </c>
      <c r="AY192" s="155" t="s">
        <v>153</v>
      </c>
    </row>
    <row r="193" spans="2:65" s="1" customFormat="1" ht="33" customHeight="1">
      <c r="B193" s="32"/>
      <c r="C193" s="133" t="s">
        <v>379</v>
      </c>
      <c r="D193" s="133" t="s">
        <v>155</v>
      </c>
      <c r="E193" s="134" t="s">
        <v>1148</v>
      </c>
      <c r="F193" s="135" t="s">
        <v>1149</v>
      </c>
      <c r="G193" s="136" t="s">
        <v>330</v>
      </c>
      <c r="H193" s="137">
        <v>130</v>
      </c>
      <c r="I193" s="138"/>
      <c r="J193" s="139">
        <f>ROUND(I193*H193,2)</f>
        <v>0</v>
      </c>
      <c r="K193" s="140"/>
      <c r="L193" s="32"/>
      <c r="M193" s="141" t="s">
        <v>1</v>
      </c>
      <c r="N193" s="142" t="s">
        <v>43</v>
      </c>
      <c r="P193" s="143">
        <f>O193*H193</f>
        <v>0</v>
      </c>
      <c r="Q193" s="143">
        <v>8.9219999999999994E-2</v>
      </c>
      <c r="R193" s="143">
        <f>Q193*H193</f>
        <v>11.598599999999999</v>
      </c>
      <c r="S193" s="143">
        <v>0</v>
      </c>
      <c r="T193" s="144">
        <f>S193*H193</f>
        <v>0</v>
      </c>
      <c r="AR193" s="145" t="s">
        <v>159</v>
      </c>
      <c r="AT193" s="145" t="s">
        <v>155</v>
      </c>
      <c r="AU193" s="145" t="s">
        <v>88</v>
      </c>
      <c r="AY193" s="17" t="s">
        <v>153</v>
      </c>
      <c r="BE193" s="146">
        <f>IF(N193="základní",J193,0)</f>
        <v>0</v>
      </c>
      <c r="BF193" s="146">
        <f>IF(N193="snížená",J193,0)</f>
        <v>0</v>
      </c>
      <c r="BG193" s="146">
        <f>IF(N193="zákl. přenesená",J193,0)</f>
        <v>0</v>
      </c>
      <c r="BH193" s="146">
        <f>IF(N193="sníž. přenesená",J193,0)</f>
        <v>0</v>
      </c>
      <c r="BI193" s="146">
        <f>IF(N193="nulová",J193,0)</f>
        <v>0</v>
      </c>
      <c r="BJ193" s="17" t="s">
        <v>86</v>
      </c>
      <c r="BK193" s="146">
        <f>ROUND(I193*H193,2)</f>
        <v>0</v>
      </c>
      <c r="BL193" s="17" t="s">
        <v>159</v>
      </c>
      <c r="BM193" s="145" t="s">
        <v>1314</v>
      </c>
    </row>
    <row r="194" spans="2:65" s="13" customFormat="1" ht="10.15">
      <c r="B194" s="154"/>
      <c r="D194" s="148" t="s">
        <v>161</v>
      </c>
      <c r="E194" s="155" t="s">
        <v>1</v>
      </c>
      <c r="F194" s="156" t="s">
        <v>1271</v>
      </c>
      <c r="H194" s="157">
        <v>130</v>
      </c>
      <c r="I194" s="158"/>
      <c r="L194" s="154"/>
      <c r="M194" s="159"/>
      <c r="T194" s="160"/>
      <c r="AT194" s="155" t="s">
        <v>161</v>
      </c>
      <c r="AU194" s="155" t="s">
        <v>88</v>
      </c>
      <c r="AV194" s="13" t="s">
        <v>88</v>
      </c>
      <c r="AW194" s="13" t="s">
        <v>34</v>
      </c>
      <c r="AX194" s="13" t="s">
        <v>78</v>
      </c>
      <c r="AY194" s="155" t="s">
        <v>153</v>
      </c>
    </row>
    <row r="195" spans="2:65" s="14" customFormat="1" ht="10.15">
      <c r="B195" s="161"/>
      <c r="D195" s="148" t="s">
        <v>161</v>
      </c>
      <c r="E195" s="162" t="s">
        <v>1</v>
      </c>
      <c r="F195" s="163" t="s">
        <v>186</v>
      </c>
      <c r="H195" s="164">
        <v>130</v>
      </c>
      <c r="I195" s="165"/>
      <c r="L195" s="161"/>
      <c r="M195" s="166"/>
      <c r="T195" s="167"/>
      <c r="AT195" s="162" t="s">
        <v>161</v>
      </c>
      <c r="AU195" s="162" t="s">
        <v>88</v>
      </c>
      <c r="AV195" s="14" t="s">
        <v>159</v>
      </c>
      <c r="AW195" s="14" t="s">
        <v>34</v>
      </c>
      <c r="AX195" s="14" t="s">
        <v>86</v>
      </c>
      <c r="AY195" s="162" t="s">
        <v>153</v>
      </c>
    </row>
    <row r="196" spans="2:65" s="1" customFormat="1" ht="16.5" customHeight="1">
      <c r="B196" s="32"/>
      <c r="C196" s="168" t="s">
        <v>280</v>
      </c>
      <c r="D196" s="168" t="s">
        <v>194</v>
      </c>
      <c r="E196" s="169" t="s">
        <v>1151</v>
      </c>
      <c r="F196" s="170" t="s">
        <v>1152</v>
      </c>
      <c r="G196" s="171" t="s">
        <v>330</v>
      </c>
      <c r="H196" s="172">
        <v>14.3</v>
      </c>
      <c r="I196" s="173"/>
      <c r="J196" s="174">
        <f>ROUND(I196*H196,2)</f>
        <v>0</v>
      </c>
      <c r="K196" s="175"/>
      <c r="L196" s="176"/>
      <c r="M196" s="177" t="s">
        <v>1</v>
      </c>
      <c r="N196" s="178" t="s">
        <v>43</v>
      </c>
      <c r="P196" s="143">
        <f>O196*H196</f>
        <v>0</v>
      </c>
      <c r="Q196" s="143">
        <v>0.113</v>
      </c>
      <c r="R196" s="143">
        <f>Q196*H196</f>
        <v>1.6159000000000001</v>
      </c>
      <c r="S196" s="143">
        <v>0</v>
      </c>
      <c r="T196" s="144">
        <f>S196*H196</f>
        <v>0</v>
      </c>
      <c r="AR196" s="145" t="s">
        <v>197</v>
      </c>
      <c r="AT196" s="145" t="s">
        <v>194</v>
      </c>
      <c r="AU196" s="145" t="s">
        <v>88</v>
      </c>
      <c r="AY196" s="17" t="s">
        <v>153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7" t="s">
        <v>86</v>
      </c>
      <c r="BK196" s="146">
        <f>ROUND(I196*H196,2)</f>
        <v>0</v>
      </c>
      <c r="BL196" s="17" t="s">
        <v>159</v>
      </c>
      <c r="BM196" s="145" t="s">
        <v>1315</v>
      </c>
    </row>
    <row r="197" spans="2:65" s="11" customFormat="1" ht="22.8" customHeight="1">
      <c r="B197" s="121"/>
      <c r="D197" s="122" t="s">
        <v>77</v>
      </c>
      <c r="E197" s="131" t="s">
        <v>1249</v>
      </c>
      <c r="F197" s="131" t="s">
        <v>1250</v>
      </c>
      <c r="I197" s="124"/>
      <c r="J197" s="132">
        <f>BK197</f>
        <v>0</v>
      </c>
      <c r="L197" s="121"/>
      <c r="M197" s="126"/>
      <c r="P197" s="127">
        <f>SUM(P198:P218)</f>
        <v>0</v>
      </c>
      <c r="R197" s="127">
        <f>SUM(R198:R218)</f>
        <v>0</v>
      </c>
      <c r="T197" s="128">
        <f>SUM(T198:T218)</f>
        <v>0</v>
      </c>
      <c r="AR197" s="122" t="s">
        <v>86</v>
      </c>
      <c r="AT197" s="129" t="s">
        <v>77</v>
      </c>
      <c r="AU197" s="129" t="s">
        <v>86</v>
      </c>
      <c r="AY197" s="122" t="s">
        <v>153</v>
      </c>
      <c r="BK197" s="130">
        <f>SUM(BK198:BK218)</f>
        <v>0</v>
      </c>
    </row>
    <row r="198" spans="2:65" s="1" customFormat="1" ht="44.25" customHeight="1">
      <c r="B198" s="32"/>
      <c r="C198" s="133" t="s">
        <v>388</v>
      </c>
      <c r="D198" s="133" t="s">
        <v>155</v>
      </c>
      <c r="E198" s="134" t="s">
        <v>1251</v>
      </c>
      <c r="F198" s="135" t="s">
        <v>1252</v>
      </c>
      <c r="G198" s="136" t="s">
        <v>176</v>
      </c>
      <c r="H198" s="137">
        <v>737.39</v>
      </c>
      <c r="I198" s="138"/>
      <c r="J198" s="139">
        <f>ROUND(I198*H198,2)</f>
        <v>0</v>
      </c>
      <c r="K198" s="140"/>
      <c r="L198" s="32"/>
      <c r="M198" s="141" t="s">
        <v>1</v>
      </c>
      <c r="N198" s="142" t="s">
        <v>43</v>
      </c>
      <c r="P198" s="143">
        <f>O198*H198</f>
        <v>0</v>
      </c>
      <c r="Q198" s="143">
        <v>0</v>
      </c>
      <c r="R198" s="143">
        <f>Q198*H198</f>
        <v>0</v>
      </c>
      <c r="S198" s="143">
        <v>0</v>
      </c>
      <c r="T198" s="144">
        <f>S198*H198</f>
        <v>0</v>
      </c>
      <c r="AR198" s="145" t="s">
        <v>159</v>
      </c>
      <c r="AT198" s="145" t="s">
        <v>155</v>
      </c>
      <c r="AU198" s="145" t="s">
        <v>88</v>
      </c>
      <c r="AY198" s="17" t="s">
        <v>153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7" t="s">
        <v>86</v>
      </c>
      <c r="BK198" s="146">
        <f>ROUND(I198*H198,2)</f>
        <v>0</v>
      </c>
      <c r="BL198" s="17" t="s">
        <v>159</v>
      </c>
      <c r="BM198" s="145" t="s">
        <v>1316</v>
      </c>
    </row>
    <row r="199" spans="2:65" s="12" customFormat="1" ht="10.15">
      <c r="B199" s="147"/>
      <c r="D199" s="148" t="s">
        <v>161</v>
      </c>
      <c r="E199" s="149" t="s">
        <v>1</v>
      </c>
      <c r="F199" s="150" t="s">
        <v>1277</v>
      </c>
      <c r="H199" s="149" t="s">
        <v>1</v>
      </c>
      <c r="I199" s="151"/>
      <c r="L199" s="147"/>
      <c r="M199" s="152"/>
      <c r="T199" s="153"/>
      <c r="AT199" s="149" t="s">
        <v>161</v>
      </c>
      <c r="AU199" s="149" t="s">
        <v>88</v>
      </c>
      <c r="AV199" s="12" t="s">
        <v>86</v>
      </c>
      <c r="AW199" s="12" t="s">
        <v>34</v>
      </c>
      <c r="AX199" s="12" t="s">
        <v>78</v>
      </c>
      <c r="AY199" s="149" t="s">
        <v>153</v>
      </c>
    </row>
    <row r="200" spans="2:65" s="13" customFormat="1" ht="10.15">
      <c r="B200" s="154"/>
      <c r="D200" s="148" t="s">
        <v>161</v>
      </c>
      <c r="E200" s="155" t="s">
        <v>1</v>
      </c>
      <c r="F200" s="156" t="s">
        <v>1317</v>
      </c>
      <c r="H200" s="157">
        <v>737.39</v>
      </c>
      <c r="I200" s="158"/>
      <c r="L200" s="154"/>
      <c r="M200" s="159"/>
      <c r="T200" s="160"/>
      <c r="AT200" s="155" t="s">
        <v>161</v>
      </c>
      <c r="AU200" s="155" t="s">
        <v>88</v>
      </c>
      <c r="AV200" s="13" t="s">
        <v>88</v>
      </c>
      <c r="AW200" s="13" t="s">
        <v>34</v>
      </c>
      <c r="AX200" s="13" t="s">
        <v>78</v>
      </c>
      <c r="AY200" s="155" t="s">
        <v>153</v>
      </c>
    </row>
    <row r="201" spans="2:65" s="15" customFormat="1" ht="10.15">
      <c r="B201" s="186"/>
      <c r="D201" s="148" t="s">
        <v>161</v>
      </c>
      <c r="E201" s="187" t="s">
        <v>1</v>
      </c>
      <c r="F201" s="188" t="s">
        <v>1255</v>
      </c>
      <c r="H201" s="189">
        <v>737.39</v>
      </c>
      <c r="I201" s="190"/>
      <c r="L201" s="186"/>
      <c r="M201" s="191"/>
      <c r="T201" s="192"/>
      <c r="AT201" s="187" t="s">
        <v>161</v>
      </c>
      <c r="AU201" s="187" t="s">
        <v>88</v>
      </c>
      <c r="AV201" s="15" t="s">
        <v>168</v>
      </c>
      <c r="AW201" s="15" t="s">
        <v>34</v>
      </c>
      <c r="AX201" s="15" t="s">
        <v>78</v>
      </c>
      <c r="AY201" s="187" t="s">
        <v>153</v>
      </c>
    </row>
    <row r="202" spans="2:65" s="14" customFormat="1" ht="10.15">
      <c r="B202" s="161"/>
      <c r="D202" s="148" t="s">
        <v>161</v>
      </c>
      <c r="E202" s="162" t="s">
        <v>1</v>
      </c>
      <c r="F202" s="163" t="s">
        <v>186</v>
      </c>
      <c r="H202" s="164">
        <v>737.39</v>
      </c>
      <c r="I202" s="165"/>
      <c r="L202" s="161"/>
      <c r="M202" s="166"/>
      <c r="T202" s="167"/>
      <c r="AT202" s="162" t="s">
        <v>161</v>
      </c>
      <c r="AU202" s="162" t="s">
        <v>88</v>
      </c>
      <c r="AV202" s="14" t="s">
        <v>159</v>
      </c>
      <c r="AW202" s="14" t="s">
        <v>34</v>
      </c>
      <c r="AX202" s="14" t="s">
        <v>86</v>
      </c>
      <c r="AY202" s="162" t="s">
        <v>153</v>
      </c>
    </row>
    <row r="203" spans="2:65" s="1" customFormat="1" ht="44.25" customHeight="1">
      <c r="B203" s="32"/>
      <c r="C203" s="133" t="s">
        <v>283</v>
      </c>
      <c r="D203" s="133" t="s">
        <v>155</v>
      </c>
      <c r="E203" s="134" t="s">
        <v>1256</v>
      </c>
      <c r="F203" s="135" t="s">
        <v>1257</v>
      </c>
      <c r="G203" s="136" t="s">
        <v>176</v>
      </c>
      <c r="H203" s="137">
        <v>412.39100000000002</v>
      </c>
      <c r="I203" s="138"/>
      <c r="J203" s="139">
        <f>ROUND(I203*H203,2)</f>
        <v>0</v>
      </c>
      <c r="K203" s="140"/>
      <c r="L203" s="32"/>
      <c r="M203" s="141" t="s">
        <v>1</v>
      </c>
      <c r="N203" s="142" t="s">
        <v>43</v>
      </c>
      <c r="P203" s="143">
        <f>O203*H203</f>
        <v>0</v>
      </c>
      <c r="Q203" s="143">
        <v>0</v>
      </c>
      <c r="R203" s="143">
        <f>Q203*H203</f>
        <v>0</v>
      </c>
      <c r="S203" s="143">
        <v>0</v>
      </c>
      <c r="T203" s="144">
        <f>S203*H203</f>
        <v>0</v>
      </c>
      <c r="AR203" s="145" t="s">
        <v>159</v>
      </c>
      <c r="AT203" s="145" t="s">
        <v>155</v>
      </c>
      <c r="AU203" s="145" t="s">
        <v>88</v>
      </c>
      <c r="AY203" s="17" t="s">
        <v>153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7" t="s">
        <v>86</v>
      </c>
      <c r="BK203" s="146">
        <f>ROUND(I203*H203,2)</f>
        <v>0</v>
      </c>
      <c r="BL203" s="17" t="s">
        <v>159</v>
      </c>
      <c r="BM203" s="145" t="s">
        <v>1318</v>
      </c>
    </row>
    <row r="204" spans="2:65" s="12" customFormat="1" ht="10.15">
      <c r="B204" s="147"/>
      <c r="D204" s="148" t="s">
        <v>161</v>
      </c>
      <c r="E204" s="149" t="s">
        <v>1</v>
      </c>
      <c r="F204" s="150" t="s">
        <v>1277</v>
      </c>
      <c r="H204" s="149" t="s">
        <v>1</v>
      </c>
      <c r="I204" s="151"/>
      <c r="L204" s="147"/>
      <c r="M204" s="152"/>
      <c r="T204" s="153"/>
      <c r="AT204" s="149" t="s">
        <v>161</v>
      </c>
      <c r="AU204" s="149" t="s">
        <v>88</v>
      </c>
      <c r="AV204" s="12" t="s">
        <v>86</v>
      </c>
      <c r="AW204" s="12" t="s">
        <v>34</v>
      </c>
      <c r="AX204" s="12" t="s">
        <v>78</v>
      </c>
      <c r="AY204" s="149" t="s">
        <v>153</v>
      </c>
    </row>
    <row r="205" spans="2:65" s="13" customFormat="1" ht="10.15">
      <c r="B205" s="154"/>
      <c r="D205" s="148" t="s">
        <v>161</v>
      </c>
      <c r="E205" s="155" t="s">
        <v>1</v>
      </c>
      <c r="F205" s="156" t="s">
        <v>1319</v>
      </c>
      <c r="H205" s="157">
        <v>412.39100000000002</v>
      </c>
      <c r="I205" s="158"/>
      <c r="L205" s="154"/>
      <c r="M205" s="159"/>
      <c r="T205" s="160"/>
      <c r="AT205" s="155" t="s">
        <v>161</v>
      </c>
      <c r="AU205" s="155" t="s">
        <v>88</v>
      </c>
      <c r="AV205" s="13" t="s">
        <v>88</v>
      </c>
      <c r="AW205" s="13" t="s">
        <v>34</v>
      </c>
      <c r="AX205" s="13" t="s">
        <v>78</v>
      </c>
      <c r="AY205" s="155" t="s">
        <v>153</v>
      </c>
    </row>
    <row r="206" spans="2:65" s="15" customFormat="1" ht="10.15">
      <c r="B206" s="186"/>
      <c r="D206" s="148" t="s">
        <v>161</v>
      </c>
      <c r="E206" s="187" t="s">
        <v>1</v>
      </c>
      <c r="F206" s="188" t="s">
        <v>1255</v>
      </c>
      <c r="H206" s="189">
        <v>412.39100000000002</v>
      </c>
      <c r="I206" s="190"/>
      <c r="L206" s="186"/>
      <c r="M206" s="191"/>
      <c r="T206" s="192"/>
      <c r="AT206" s="187" t="s">
        <v>161</v>
      </c>
      <c r="AU206" s="187" t="s">
        <v>88</v>
      </c>
      <c r="AV206" s="15" t="s">
        <v>168</v>
      </c>
      <c r="AW206" s="15" t="s">
        <v>34</v>
      </c>
      <c r="AX206" s="15" t="s">
        <v>78</v>
      </c>
      <c r="AY206" s="187" t="s">
        <v>153</v>
      </c>
    </row>
    <row r="207" spans="2:65" s="14" customFormat="1" ht="10.15">
      <c r="B207" s="161"/>
      <c r="D207" s="148" t="s">
        <v>161</v>
      </c>
      <c r="E207" s="162" t="s">
        <v>1</v>
      </c>
      <c r="F207" s="163" t="s">
        <v>186</v>
      </c>
      <c r="H207" s="164">
        <v>412.39100000000002</v>
      </c>
      <c r="I207" s="165"/>
      <c r="L207" s="161"/>
      <c r="M207" s="166"/>
      <c r="T207" s="167"/>
      <c r="AT207" s="162" t="s">
        <v>161</v>
      </c>
      <c r="AU207" s="162" t="s">
        <v>88</v>
      </c>
      <c r="AV207" s="14" t="s">
        <v>159</v>
      </c>
      <c r="AW207" s="14" t="s">
        <v>34</v>
      </c>
      <c r="AX207" s="14" t="s">
        <v>86</v>
      </c>
      <c r="AY207" s="162" t="s">
        <v>153</v>
      </c>
    </row>
    <row r="208" spans="2:65" s="1" customFormat="1" ht="21.75" customHeight="1">
      <c r="B208" s="32"/>
      <c r="C208" s="133" t="s">
        <v>395</v>
      </c>
      <c r="D208" s="133" t="s">
        <v>155</v>
      </c>
      <c r="E208" s="134" t="s">
        <v>1260</v>
      </c>
      <c r="F208" s="135" t="s">
        <v>1261</v>
      </c>
      <c r="G208" s="136" t="s">
        <v>176</v>
      </c>
      <c r="H208" s="137">
        <v>1149.7809999999999</v>
      </c>
      <c r="I208" s="138"/>
      <c r="J208" s="139">
        <f>ROUND(I208*H208,2)</f>
        <v>0</v>
      </c>
      <c r="K208" s="140"/>
      <c r="L208" s="32"/>
      <c r="M208" s="141" t="s">
        <v>1</v>
      </c>
      <c r="N208" s="142" t="s">
        <v>43</v>
      </c>
      <c r="P208" s="143">
        <f>O208*H208</f>
        <v>0</v>
      </c>
      <c r="Q208" s="143">
        <v>0</v>
      </c>
      <c r="R208" s="143">
        <f>Q208*H208</f>
        <v>0</v>
      </c>
      <c r="S208" s="143">
        <v>0</v>
      </c>
      <c r="T208" s="144">
        <f>S208*H208</f>
        <v>0</v>
      </c>
      <c r="AR208" s="145" t="s">
        <v>159</v>
      </c>
      <c r="AT208" s="145" t="s">
        <v>155</v>
      </c>
      <c r="AU208" s="145" t="s">
        <v>88</v>
      </c>
      <c r="AY208" s="17" t="s">
        <v>153</v>
      </c>
      <c r="BE208" s="146">
        <f>IF(N208="základní",J208,0)</f>
        <v>0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7" t="s">
        <v>86</v>
      </c>
      <c r="BK208" s="146">
        <f>ROUND(I208*H208,2)</f>
        <v>0</v>
      </c>
      <c r="BL208" s="17" t="s">
        <v>159</v>
      </c>
      <c r="BM208" s="145" t="s">
        <v>1320</v>
      </c>
    </row>
    <row r="209" spans="2:65" s="12" customFormat="1" ht="10.15">
      <c r="B209" s="147"/>
      <c r="D209" s="148" t="s">
        <v>161</v>
      </c>
      <c r="E209" s="149" t="s">
        <v>1</v>
      </c>
      <c r="F209" s="150" t="s">
        <v>1277</v>
      </c>
      <c r="H209" s="149" t="s">
        <v>1</v>
      </c>
      <c r="I209" s="151"/>
      <c r="L209" s="147"/>
      <c r="M209" s="152"/>
      <c r="T209" s="153"/>
      <c r="AT209" s="149" t="s">
        <v>161</v>
      </c>
      <c r="AU209" s="149" t="s">
        <v>88</v>
      </c>
      <c r="AV209" s="12" t="s">
        <v>86</v>
      </c>
      <c r="AW209" s="12" t="s">
        <v>34</v>
      </c>
      <c r="AX209" s="12" t="s">
        <v>78</v>
      </c>
      <c r="AY209" s="149" t="s">
        <v>153</v>
      </c>
    </row>
    <row r="210" spans="2:65" s="13" customFormat="1" ht="10.15">
      <c r="B210" s="154"/>
      <c r="D210" s="148" t="s">
        <v>161</v>
      </c>
      <c r="E210" s="155" t="s">
        <v>1</v>
      </c>
      <c r="F210" s="156" t="s">
        <v>1319</v>
      </c>
      <c r="H210" s="157">
        <v>412.39100000000002</v>
      </c>
      <c r="I210" s="158"/>
      <c r="L210" s="154"/>
      <c r="M210" s="159"/>
      <c r="T210" s="160"/>
      <c r="AT210" s="155" t="s">
        <v>161</v>
      </c>
      <c r="AU210" s="155" t="s">
        <v>88</v>
      </c>
      <c r="AV210" s="13" t="s">
        <v>88</v>
      </c>
      <c r="AW210" s="13" t="s">
        <v>34</v>
      </c>
      <c r="AX210" s="13" t="s">
        <v>78</v>
      </c>
      <c r="AY210" s="155" t="s">
        <v>153</v>
      </c>
    </row>
    <row r="211" spans="2:65" s="13" customFormat="1" ht="10.15">
      <c r="B211" s="154"/>
      <c r="D211" s="148" t="s">
        <v>161</v>
      </c>
      <c r="E211" s="155" t="s">
        <v>1</v>
      </c>
      <c r="F211" s="156" t="s">
        <v>1317</v>
      </c>
      <c r="H211" s="157">
        <v>737.39</v>
      </c>
      <c r="I211" s="158"/>
      <c r="L211" s="154"/>
      <c r="M211" s="159"/>
      <c r="T211" s="160"/>
      <c r="AT211" s="155" t="s">
        <v>161</v>
      </c>
      <c r="AU211" s="155" t="s">
        <v>88</v>
      </c>
      <c r="AV211" s="13" t="s">
        <v>88</v>
      </c>
      <c r="AW211" s="13" t="s">
        <v>34</v>
      </c>
      <c r="AX211" s="13" t="s">
        <v>78</v>
      </c>
      <c r="AY211" s="155" t="s">
        <v>153</v>
      </c>
    </row>
    <row r="212" spans="2:65" s="15" customFormat="1" ht="10.15">
      <c r="B212" s="186"/>
      <c r="D212" s="148" t="s">
        <v>161</v>
      </c>
      <c r="E212" s="187" t="s">
        <v>1</v>
      </c>
      <c r="F212" s="188" t="s">
        <v>1255</v>
      </c>
      <c r="H212" s="189">
        <v>1149.7809999999999</v>
      </c>
      <c r="I212" s="190"/>
      <c r="L212" s="186"/>
      <c r="M212" s="191"/>
      <c r="T212" s="192"/>
      <c r="AT212" s="187" t="s">
        <v>161</v>
      </c>
      <c r="AU212" s="187" t="s">
        <v>88</v>
      </c>
      <c r="AV212" s="15" t="s">
        <v>168</v>
      </c>
      <c r="AW212" s="15" t="s">
        <v>34</v>
      </c>
      <c r="AX212" s="15" t="s">
        <v>78</v>
      </c>
      <c r="AY212" s="187" t="s">
        <v>153</v>
      </c>
    </row>
    <row r="213" spans="2:65" s="14" customFormat="1" ht="10.15">
      <c r="B213" s="161"/>
      <c r="D213" s="148" t="s">
        <v>161</v>
      </c>
      <c r="E213" s="162" t="s">
        <v>1</v>
      </c>
      <c r="F213" s="163" t="s">
        <v>186</v>
      </c>
      <c r="H213" s="164">
        <v>1149.7809999999999</v>
      </c>
      <c r="I213" s="165"/>
      <c r="L213" s="161"/>
      <c r="M213" s="166"/>
      <c r="T213" s="167"/>
      <c r="AT213" s="162" t="s">
        <v>161</v>
      </c>
      <c r="AU213" s="162" t="s">
        <v>88</v>
      </c>
      <c r="AV213" s="14" t="s">
        <v>159</v>
      </c>
      <c r="AW213" s="14" t="s">
        <v>34</v>
      </c>
      <c r="AX213" s="14" t="s">
        <v>86</v>
      </c>
      <c r="AY213" s="162" t="s">
        <v>153</v>
      </c>
    </row>
    <row r="214" spans="2:65" s="1" customFormat="1" ht="24.2" customHeight="1">
      <c r="B214" s="32"/>
      <c r="C214" s="133" t="s">
        <v>285</v>
      </c>
      <c r="D214" s="133" t="s">
        <v>155</v>
      </c>
      <c r="E214" s="134" t="s">
        <v>1263</v>
      </c>
      <c r="F214" s="135" t="s">
        <v>1264</v>
      </c>
      <c r="G214" s="136" t="s">
        <v>176</v>
      </c>
      <c r="H214" s="137">
        <v>10348.029</v>
      </c>
      <c r="I214" s="138"/>
      <c r="J214" s="139">
        <f>ROUND(I214*H214,2)</f>
        <v>0</v>
      </c>
      <c r="K214" s="140"/>
      <c r="L214" s="32"/>
      <c r="M214" s="141" t="s">
        <v>1</v>
      </c>
      <c r="N214" s="142" t="s">
        <v>43</v>
      </c>
      <c r="P214" s="143">
        <f>O214*H214</f>
        <v>0</v>
      </c>
      <c r="Q214" s="143">
        <v>0</v>
      </c>
      <c r="R214" s="143">
        <f>Q214*H214</f>
        <v>0</v>
      </c>
      <c r="S214" s="143">
        <v>0</v>
      </c>
      <c r="T214" s="144">
        <f>S214*H214</f>
        <v>0</v>
      </c>
      <c r="AR214" s="145" t="s">
        <v>159</v>
      </c>
      <c r="AT214" s="145" t="s">
        <v>155</v>
      </c>
      <c r="AU214" s="145" t="s">
        <v>88</v>
      </c>
      <c r="AY214" s="17" t="s">
        <v>153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7" t="s">
        <v>86</v>
      </c>
      <c r="BK214" s="146">
        <f>ROUND(I214*H214,2)</f>
        <v>0</v>
      </c>
      <c r="BL214" s="17" t="s">
        <v>159</v>
      </c>
      <c r="BM214" s="145" t="s">
        <v>1321</v>
      </c>
    </row>
    <row r="215" spans="2:65" s="12" customFormat="1" ht="10.15">
      <c r="B215" s="147"/>
      <c r="D215" s="148" t="s">
        <v>161</v>
      </c>
      <c r="E215" s="149" t="s">
        <v>1</v>
      </c>
      <c r="F215" s="150" t="s">
        <v>1277</v>
      </c>
      <c r="H215" s="149" t="s">
        <v>1</v>
      </c>
      <c r="I215" s="151"/>
      <c r="L215" s="147"/>
      <c r="M215" s="152"/>
      <c r="T215" s="153"/>
      <c r="AT215" s="149" t="s">
        <v>161</v>
      </c>
      <c r="AU215" s="149" t="s">
        <v>88</v>
      </c>
      <c r="AV215" s="12" t="s">
        <v>86</v>
      </c>
      <c r="AW215" s="12" t="s">
        <v>34</v>
      </c>
      <c r="AX215" s="12" t="s">
        <v>78</v>
      </c>
      <c r="AY215" s="149" t="s">
        <v>153</v>
      </c>
    </row>
    <row r="216" spans="2:65" s="13" customFormat="1" ht="10.15">
      <c r="B216" s="154"/>
      <c r="D216" s="148" t="s">
        <v>161</v>
      </c>
      <c r="E216" s="155" t="s">
        <v>1</v>
      </c>
      <c r="F216" s="156" t="s">
        <v>1322</v>
      </c>
      <c r="H216" s="157">
        <v>10348.029</v>
      </c>
      <c r="I216" s="158"/>
      <c r="L216" s="154"/>
      <c r="M216" s="159"/>
      <c r="T216" s="160"/>
      <c r="AT216" s="155" t="s">
        <v>161</v>
      </c>
      <c r="AU216" s="155" t="s">
        <v>88</v>
      </c>
      <c r="AV216" s="13" t="s">
        <v>88</v>
      </c>
      <c r="AW216" s="13" t="s">
        <v>34</v>
      </c>
      <c r="AX216" s="13" t="s">
        <v>78</v>
      </c>
      <c r="AY216" s="155" t="s">
        <v>153</v>
      </c>
    </row>
    <row r="217" spans="2:65" s="15" customFormat="1" ht="10.15">
      <c r="B217" s="186"/>
      <c r="D217" s="148" t="s">
        <v>161</v>
      </c>
      <c r="E217" s="187" t="s">
        <v>1</v>
      </c>
      <c r="F217" s="188" t="s">
        <v>1255</v>
      </c>
      <c r="H217" s="189">
        <v>10348.029</v>
      </c>
      <c r="I217" s="190"/>
      <c r="L217" s="186"/>
      <c r="M217" s="191"/>
      <c r="T217" s="192"/>
      <c r="AT217" s="187" t="s">
        <v>161</v>
      </c>
      <c r="AU217" s="187" t="s">
        <v>88</v>
      </c>
      <c r="AV217" s="15" t="s">
        <v>168</v>
      </c>
      <c r="AW217" s="15" t="s">
        <v>34</v>
      </c>
      <c r="AX217" s="15" t="s">
        <v>78</v>
      </c>
      <c r="AY217" s="187" t="s">
        <v>153</v>
      </c>
    </row>
    <row r="218" spans="2:65" s="14" customFormat="1" ht="10.15">
      <c r="B218" s="161"/>
      <c r="D218" s="148" t="s">
        <v>161</v>
      </c>
      <c r="E218" s="162" t="s">
        <v>1</v>
      </c>
      <c r="F218" s="163" t="s">
        <v>186</v>
      </c>
      <c r="H218" s="164">
        <v>10348.029</v>
      </c>
      <c r="I218" s="165"/>
      <c r="L218" s="161"/>
      <c r="M218" s="193"/>
      <c r="N218" s="194"/>
      <c r="O218" s="194"/>
      <c r="P218" s="194"/>
      <c r="Q218" s="194"/>
      <c r="R218" s="194"/>
      <c r="S218" s="194"/>
      <c r="T218" s="195"/>
      <c r="AT218" s="162" t="s">
        <v>161</v>
      </c>
      <c r="AU218" s="162" t="s">
        <v>88</v>
      </c>
      <c r="AV218" s="14" t="s">
        <v>159</v>
      </c>
      <c r="AW218" s="14" t="s">
        <v>34</v>
      </c>
      <c r="AX218" s="14" t="s">
        <v>86</v>
      </c>
      <c r="AY218" s="162" t="s">
        <v>153</v>
      </c>
    </row>
    <row r="219" spans="2:65" s="1" customFormat="1" ht="6.95" customHeight="1">
      <c r="B219" s="44"/>
      <c r="C219" s="45"/>
      <c r="D219" s="45"/>
      <c r="E219" s="45"/>
      <c r="F219" s="45"/>
      <c r="G219" s="45"/>
      <c r="H219" s="45"/>
      <c r="I219" s="45"/>
      <c r="J219" s="45"/>
      <c r="K219" s="45"/>
      <c r="L219" s="32"/>
    </row>
  </sheetData>
  <sheetProtection algorithmName="SHA-512" hashValue="pvZZOkDctaJlAbIjAk0QMwFhmSbTlC/FzVB32DetHivn8ZpAM8mSaSMoU+K/y7kBczX8ih7VsGWtyEZe8RIrhA==" saltValue="s2QsQhXvsTuXllgrcfRn6SEJj+DeVrGxu/RhJmPM3zLLH3c5t4Lh2XuYGeNQuo4gn+5VeeJuh6pm7AarvP8Jcg==" spinCount="100000" sheet="1" objects="1" scenarios="1" formatColumns="0" formatRows="0" autoFilter="0"/>
  <autoFilter ref="C120:K218" xr:uid="{00000000-0009-0000-0000-00000B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49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121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1323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ROUND(J119,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ROUND((SUM(BE119:BE148)),  2)</f>
        <v>0</v>
      </c>
      <c r="I33" s="92">
        <v>0.21</v>
      </c>
      <c r="J33" s="91">
        <f>ROUND(((SUM(BE119:BE148))*I33),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ROUND((SUM(BF119:BF148)),  2)</f>
        <v>0</v>
      </c>
      <c r="I34" s="92">
        <v>0.15</v>
      </c>
      <c r="J34" s="91">
        <f>ROUND(((SUM(BF119:BF148))*I34),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ROUND((SUM(BG119:BG148)),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ROUND((SUM(BH119:BH148)),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ROUND((SUM(BI119:BI148)),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09 - Přípojka NN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J119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1324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9" customFormat="1" ht="19.899999999999999" customHeight="1">
      <c r="B98" s="108"/>
      <c r="D98" s="109" t="s">
        <v>1325</v>
      </c>
      <c r="E98" s="110"/>
      <c r="F98" s="110"/>
      <c r="G98" s="110"/>
      <c r="H98" s="110"/>
      <c r="I98" s="110"/>
      <c r="J98" s="111">
        <f>J121</f>
        <v>0</v>
      </c>
      <c r="L98" s="108"/>
    </row>
    <row r="99" spans="2:12" s="9" customFormat="1" ht="19.899999999999999" customHeight="1">
      <c r="B99" s="108"/>
      <c r="D99" s="109" t="s">
        <v>1326</v>
      </c>
      <c r="E99" s="110"/>
      <c r="F99" s="110"/>
      <c r="G99" s="110"/>
      <c r="H99" s="110"/>
      <c r="I99" s="110"/>
      <c r="J99" s="111">
        <f>J135</f>
        <v>0</v>
      </c>
      <c r="L99" s="108"/>
    </row>
    <row r="100" spans="2:12" s="1" customFormat="1" ht="21.85" customHeight="1">
      <c r="B100" s="32"/>
      <c r="L100" s="32"/>
    </row>
    <row r="101" spans="2:12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138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16.5" customHeight="1">
      <c r="B109" s="32"/>
      <c r="E109" s="234" t="str">
        <f>E7</f>
        <v>Prodloužení splaškové kanal. a vodov. Ludvíkov a V. Losiny</v>
      </c>
      <c r="F109" s="235"/>
      <c r="G109" s="235"/>
      <c r="H109" s="235"/>
      <c r="L109" s="32"/>
    </row>
    <row r="110" spans="2:12" s="1" customFormat="1" ht="12" customHeight="1">
      <c r="B110" s="32"/>
      <c r="C110" s="27" t="s">
        <v>126</v>
      </c>
      <c r="L110" s="32"/>
    </row>
    <row r="111" spans="2:12" s="1" customFormat="1" ht="16.5" customHeight="1">
      <c r="B111" s="32"/>
      <c r="E111" s="200" t="str">
        <f>E9</f>
        <v>IO 09 - Přípojka NN</v>
      </c>
      <c r="F111" s="236"/>
      <c r="G111" s="236"/>
      <c r="H111" s="236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>Velké Losiny</v>
      </c>
      <c r="I113" s="27" t="s">
        <v>22</v>
      </c>
      <c r="J113" s="52" t="str">
        <f>IF(J12="","",J12)</f>
        <v>7. 2. 2025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24</v>
      </c>
      <c r="F115" s="25" t="str">
        <f>E15</f>
        <v>Obec Velké Losiny</v>
      </c>
      <c r="I115" s="27" t="s">
        <v>31</v>
      </c>
      <c r="J115" s="30" t="str">
        <f>E21</f>
        <v>IGEA s.r.o.</v>
      </c>
      <c r="L115" s="32"/>
    </row>
    <row r="116" spans="2:65" s="1" customFormat="1" ht="15.2" customHeight="1">
      <c r="B116" s="32"/>
      <c r="C116" s="27" t="s">
        <v>29</v>
      </c>
      <c r="F116" s="25" t="str">
        <f>IF(E18="","",E18)</f>
        <v>Vyplň údaj</v>
      </c>
      <c r="I116" s="27" t="s">
        <v>35</v>
      </c>
      <c r="J116" s="30" t="str">
        <f>E24</f>
        <v>R.Vojtěchová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2"/>
      <c r="C118" s="113" t="s">
        <v>139</v>
      </c>
      <c r="D118" s="114" t="s">
        <v>63</v>
      </c>
      <c r="E118" s="114" t="s">
        <v>59</v>
      </c>
      <c r="F118" s="114" t="s">
        <v>60</v>
      </c>
      <c r="G118" s="114" t="s">
        <v>140</v>
      </c>
      <c r="H118" s="114" t="s">
        <v>141</v>
      </c>
      <c r="I118" s="114" t="s">
        <v>142</v>
      </c>
      <c r="J118" s="115" t="s">
        <v>130</v>
      </c>
      <c r="K118" s="116" t="s">
        <v>143</v>
      </c>
      <c r="L118" s="112"/>
      <c r="M118" s="59" t="s">
        <v>1</v>
      </c>
      <c r="N118" s="60" t="s">
        <v>42</v>
      </c>
      <c r="O118" s="60" t="s">
        <v>144</v>
      </c>
      <c r="P118" s="60" t="s">
        <v>145</v>
      </c>
      <c r="Q118" s="60" t="s">
        <v>146</v>
      </c>
      <c r="R118" s="60" t="s">
        <v>147</v>
      </c>
      <c r="S118" s="60" t="s">
        <v>148</v>
      </c>
      <c r="T118" s="61" t="s">
        <v>149</v>
      </c>
    </row>
    <row r="119" spans="2:65" s="1" customFormat="1" ht="22.8" customHeight="1">
      <c r="B119" s="32"/>
      <c r="C119" s="64" t="s">
        <v>150</v>
      </c>
      <c r="J119" s="117">
        <f>BK119</f>
        <v>0</v>
      </c>
      <c r="L119" s="32"/>
      <c r="M119" s="62"/>
      <c r="N119" s="53"/>
      <c r="O119" s="53"/>
      <c r="P119" s="118">
        <f>P120</f>
        <v>0</v>
      </c>
      <c r="Q119" s="53"/>
      <c r="R119" s="118">
        <f>R120</f>
        <v>0.51985599999999998</v>
      </c>
      <c r="S119" s="53"/>
      <c r="T119" s="119">
        <f>T120</f>
        <v>0</v>
      </c>
      <c r="AT119" s="17" t="s">
        <v>77</v>
      </c>
      <c r="AU119" s="17" t="s">
        <v>132</v>
      </c>
      <c r="BK119" s="120">
        <f>BK120</f>
        <v>0</v>
      </c>
    </row>
    <row r="120" spans="2:65" s="11" customFormat="1" ht="25.9" customHeight="1">
      <c r="B120" s="121"/>
      <c r="D120" s="122" t="s">
        <v>77</v>
      </c>
      <c r="E120" s="123" t="s">
        <v>194</v>
      </c>
      <c r="F120" s="123" t="s">
        <v>1327</v>
      </c>
      <c r="I120" s="124"/>
      <c r="J120" s="125">
        <f>BK120</f>
        <v>0</v>
      </c>
      <c r="L120" s="121"/>
      <c r="M120" s="126"/>
      <c r="P120" s="127">
        <f>P121+P135</f>
        <v>0</v>
      </c>
      <c r="R120" s="127">
        <f>R121+R135</f>
        <v>0.51985599999999998</v>
      </c>
      <c r="T120" s="128">
        <f>T121+T135</f>
        <v>0</v>
      </c>
      <c r="AR120" s="122" t="s">
        <v>168</v>
      </c>
      <c r="AT120" s="129" t="s">
        <v>77</v>
      </c>
      <c r="AU120" s="129" t="s">
        <v>78</v>
      </c>
      <c r="AY120" s="122" t="s">
        <v>153</v>
      </c>
      <c r="BK120" s="130">
        <f>BK121+BK135</f>
        <v>0</v>
      </c>
    </row>
    <row r="121" spans="2:65" s="11" customFormat="1" ht="22.8" customHeight="1">
      <c r="B121" s="121"/>
      <c r="D121" s="122" t="s">
        <v>77</v>
      </c>
      <c r="E121" s="131" t="s">
        <v>1328</v>
      </c>
      <c r="F121" s="131" t="s">
        <v>1329</v>
      </c>
      <c r="I121" s="124"/>
      <c r="J121" s="132">
        <f>BK121</f>
        <v>0</v>
      </c>
      <c r="L121" s="121"/>
      <c r="M121" s="126"/>
      <c r="P121" s="127">
        <f>SUM(P122:P134)</f>
        <v>0</v>
      </c>
      <c r="R121" s="127">
        <f>SUM(R122:R134)</f>
        <v>5.7775999999999994E-2</v>
      </c>
      <c r="T121" s="128">
        <f>SUM(T122:T134)</f>
        <v>0</v>
      </c>
      <c r="AR121" s="122" t="s">
        <v>168</v>
      </c>
      <c r="AT121" s="129" t="s">
        <v>77</v>
      </c>
      <c r="AU121" s="129" t="s">
        <v>86</v>
      </c>
      <c r="AY121" s="122" t="s">
        <v>153</v>
      </c>
      <c r="BK121" s="130">
        <f>SUM(BK122:BK134)</f>
        <v>0</v>
      </c>
    </row>
    <row r="122" spans="2:65" s="1" customFormat="1" ht="16.5" customHeight="1">
      <c r="B122" s="32"/>
      <c r="C122" s="133" t="s">
        <v>86</v>
      </c>
      <c r="D122" s="133" t="s">
        <v>155</v>
      </c>
      <c r="E122" s="134" t="s">
        <v>1330</v>
      </c>
      <c r="F122" s="135" t="s">
        <v>1331</v>
      </c>
      <c r="G122" s="136" t="s">
        <v>582</v>
      </c>
      <c r="H122" s="137">
        <v>4</v>
      </c>
      <c r="I122" s="138"/>
      <c r="J122" s="139">
        <f>ROUND(I122*H122,2)</f>
        <v>0</v>
      </c>
      <c r="K122" s="140"/>
      <c r="L122" s="32"/>
      <c r="M122" s="141" t="s">
        <v>1</v>
      </c>
      <c r="N122" s="142" t="s">
        <v>43</v>
      </c>
      <c r="P122" s="143">
        <f>O122*H122</f>
        <v>0</v>
      </c>
      <c r="Q122" s="143">
        <v>0</v>
      </c>
      <c r="R122" s="143">
        <f>Q122*H122</f>
        <v>0</v>
      </c>
      <c r="S122" s="143">
        <v>0</v>
      </c>
      <c r="T122" s="144">
        <f>S122*H122</f>
        <v>0</v>
      </c>
      <c r="AR122" s="145" t="s">
        <v>159</v>
      </c>
      <c r="AT122" s="145" t="s">
        <v>155</v>
      </c>
      <c r="AU122" s="145" t="s">
        <v>88</v>
      </c>
      <c r="AY122" s="17" t="s">
        <v>153</v>
      </c>
      <c r="BE122" s="146">
        <f>IF(N122="základní",J122,0)</f>
        <v>0</v>
      </c>
      <c r="BF122" s="146">
        <f>IF(N122="snížená",J122,0)</f>
        <v>0</v>
      </c>
      <c r="BG122" s="146">
        <f>IF(N122="zákl. přenesená",J122,0)</f>
        <v>0</v>
      </c>
      <c r="BH122" s="146">
        <f>IF(N122="sníž. přenesená",J122,0)</f>
        <v>0</v>
      </c>
      <c r="BI122" s="146">
        <f>IF(N122="nulová",J122,0)</f>
        <v>0</v>
      </c>
      <c r="BJ122" s="17" t="s">
        <v>86</v>
      </c>
      <c r="BK122" s="146">
        <f>ROUND(I122*H122,2)</f>
        <v>0</v>
      </c>
      <c r="BL122" s="17" t="s">
        <v>159</v>
      </c>
      <c r="BM122" s="145" t="s">
        <v>1332</v>
      </c>
    </row>
    <row r="123" spans="2:65" s="1" customFormat="1" ht="37.799999999999997" customHeight="1">
      <c r="B123" s="32"/>
      <c r="C123" s="133" t="s">
        <v>88</v>
      </c>
      <c r="D123" s="133" t="s">
        <v>155</v>
      </c>
      <c r="E123" s="134" t="s">
        <v>1333</v>
      </c>
      <c r="F123" s="135" t="s">
        <v>1334</v>
      </c>
      <c r="G123" s="136" t="s">
        <v>209</v>
      </c>
      <c r="H123" s="137">
        <v>32</v>
      </c>
      <c r="I123" s="138"/>
      <c r="J123" s="139">
        <f>ROUND(I123*H123,2)</f>
        <v>0</v>
      </c>
      <c r="K123" s="140"/>
      <c r="L123" s="32"/>
      <c r="M123" s="141" t="s">
        <v>1</v>
      </c>
      <c r="N123" s="142" t="s">
        <v>43</v>
      </c>
      <c r="P123" s="143">
        <f>O123*H123</f>
        <v>0</v>
      </c>
      <c r="Q123" s="143">
        <v>0</v>
      </c>
      <c r="R123" s="143">
        <f>Q123*H123</f>
        <v>0</v>
      </c>
      <c r="S123" s="143">
        <v>0</v>
      </c>
      <c r="T123" s="144">
        <f>S123*H123</f>
        <v>0</v>
      </c>
      <c r="AR123" s="145" t="s">
        <v>590</v>
      </c>
      <c r="AT123" s="145" t="s">
        <v>155</v>
      </c>
      <c r="AU123" s="145" t="s">
        <v>88</v>
      </c>
      <c r="AY123" s="17" t="s">
        <v>153</v>
      </c>
      <c r="BE123" s="146">
        <f>IF(N123="základní",J123,0)</f>
        <v>0</v>
      </c>
      <c r="BF123" s="146">
        <f>IF(N123="snížená",J123,0)</f>
        <v>0</v>
      </c>
      <c r="BG123" s="146">
        <f>IF(N123="zákl. přenesená",J123,0)</f>
        <v>0</v>
      </c>
      <c r="BH123" s="146">
        <f>IF(N123="sníž. přenesená",J123,0)</f>
        <v>0</v>
      </c>
      <c r="BI123" s="146">
        <f>IF(N123="nulová",J123,0)</f>
        <v>0</v>
      </c>
      <c r="BJ123" s="17" t="s">
        <v>86</v>
      </c>
      <c r="BK123" s="146">
        <f>ROUND(I123*H123,2)</f>
        <v>0</v>
      </c>
      <c r="BL123" s="17" t="s">
        <v>590</v>
      </c>
      <c r="BM123" s="145" t="s">
        <v>1335</v>
      </c>
    </row>
    <row r="124" spans="2:65" s="1" customFormat="1" ht="16.5" customHeight="1">
      <c r="B124" s="32"/>
      <c r="C124" s="168" t="s">
        <v>168</v>
      </c>
      <c r="D124" s="168" t="s">
        <v>194</v>
      </c>
      <c r="E124" s="169" t="s">
        <v>1336</v>
      </c>
      <c r="F124" s="170" t="s">
        <v>1337</v>
      </c>
      <c r="G124" s="171" t="s">
        <v>209</v>
      </c>
      <c r="H124" s="172">
        <v>36.799999999999997</v>
      </c>
      <c r="I124" s="173"/>
      <c r="J124" s="174">
        <f>ROUND(I124*H124,2)</f>
        <v>0</v>
      </c>
      <c r="K124" s="175"/>
      <c r="L124" s="176"/>
      <c r="M124" s="177" t="s">
        <v>1</v>
      </c>
      <c r="N124" s="178" t="s">
        <v>43</v>
      </c>
      <c r="P124" s="143">
        <f>O124*H124</f>
        <v>0</v>
      </c>
      <c r="Q124" s="143">
        <v>1.57E-3</v>
      </c>
      <c r="R124" s="143">
        <f>Q124*H124</f>
        <v>5.7775999999999994E-2</v>
      </c>
      <c r="S124" s="143">
        <v>0</v>
      </c>
      <c r="T124" s="144">
        <f>S124*H124</f>
        <v>0</v>
      </c>
      <c r="AR124" s="145" t="s">
        <v>1338</v>
      </c>
      <c r="AT124" s="145" t="s">
        <v>194</v>
      </c>
      <c r="AU124" s="145" t="s">
        <v>88</v>
      </c>
      <c r="AY124" s="17" t="s">
        <v>153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86</v>
      </c>
      <c r="BK124" s="146">
        <f>ROUND(I124*H124,2)</f>
        <v>0</v>
      </c>
      <c r="BL124" s="17" t="s">
        <v>1338</v>
      </c>
      <c r="BM124" s="145" t="s">
        <v>1339</v>
      </c>
    </row>
    <row r="125" spans="2:65" s="13" customFormat="1" ht="10.15">
      <c r="B125" s="154"/>
      <c r="D125" s="148" t="s">
        <v>161</v>
      </c>
      <c r="F125" s="156" t="s">
        <v>1340</v>
      </c>
      <c r="H125" s="157">
        <v>36.799999999999997</v>
      </c>
      <c r="I125" s="158"/>
      <c r="L125" s="154"/>
      <c r="M125" s="159"/>
      <c r="T125" s="160"/>
      <c r="AT125" s="155" t="s">
        <v>161</v>
      </c>
      <c r="AU125" s="155" t="s">
        <v>88</v>
      </c>
      <c r="AV125" s="13" t="s">
        <v>88</v>
      </c>
      <c r="AW125" s="13" t="s">
        <v>4</v>
      </c>
      <c r="AX125" s="13" t="s">
        <v>86</v>
      </c>
      <c r="AY125" s="155" t="s">
        <v>153</v>
      </c>
    </row>
    <row r="126" spans="2:65" s="1" customFormat="1" ht="16.5" customHeight="1">
      <c r="B126" s="32"/>
      <c r="C126" s="133" t="s">
        <v>159</v>
      </c>
      <c r="D126" s="133" t="s">
        <v>155</v>
      </c>
      <c r="E126" s="134" t="s">
        <v>1341</v>
      </c>
      <c r="F126" s="135" t="s">
        <v>1342</v>
      </c>
      <c r="G126" s="136" t="s">
        <v>494</v>
      </c>
      <c r="H126" s="137">
        <v>1</v>
      </c>
      <c r="I126" s="138"/>
      <c r="J126" s="139">
        <f t="shared" ref="J126:J134" si="0">ROUND(I126*H126,2)</f>
        <v>0</v>
      </c>
      <c r="K126" s="140"/>
      <c r="L126" s="32"/>
      <c r="M126" s="141" t="s">
        <v>1</v>
      </c>
      <c r="N126" s="142" t="s">
        <v>43</v>
      </c>
      <c r="P126" s="143">
        <f t="shared" ref="P126:P134" si="1">O126*H126</f>
        <v>0</v>
      </c>
      <c r="Q126" s="143">
        <v>0</v>
      </c>
      <c r="R126" s="143">
        <f t="shared" ref="R126:R134" si="2">Q126*H126</f>
        <v>0</v>
      </c>
      <c r="S126" s="143">
        <v>0</v>
      </c>
      <c r="T126" s="144">
        <f t="shared" ref="T126:T134" si="3">S126*H126</f>
        <v>0</v>
      </c>
      <c r="AR126" s="145" t="s">
        <v>159</v>
      </c>
      <c r="AT126" s="145" t="s">
        <v>155</v>
      </c>
      <c r="AU126" s="145" t="s">
        <v>88</v>
      </c>
      <c r="AY126" s="17" t="s">
        <v>153</v>
      </c>
      <c r="BE126" s="146">
        <f t="shared" ref="BE126:BE134" si="4">IF(N126="základní",J126,0)</f>
        <v>0</v>
      </c>
      <c r="BF126" s="146">
        <f t="shared" ref="BF126:BF134" si="5">IF(N126="snížená",J126,0)</f>
        <v>0</v>
      </c>
      <c r="BG126" s="146">
        <f t="shared" ref="BG126:BG134" si="6">IF(N126="zákl. přenesená",J126,0)</f>
        <v>0</v>
      </c>
      <c r="BH126" s="146">
        <f t="shared" ref="BH126:BH134" si="7">IF(N126="sníž. přenesená",J126,0)</f>
        <v>0</v>
      </c>
      <c r="BI126" s="146">
        <f t="shared" ref="BI126:BI134" si="8">IF(N126="nulová",J126,0)</f>
        <v>0</v>
      </c>
      <c r="BJ126" s="17" t="s">
        <v>86</v>
      </c>
      <c r="BK126" s="146">
        <f t="shared" ref="BK126:BK134" si="9">ROUND(I126*H126,2)</f>
        <v>0</v>
      </c>
      <c r="BL126" s="17" t="s">
        <v>159</v>
      </c>
      <c r="BM126" s="145" t="s">
        <v>1343</v>
      </c>
    </row>
    <row r="127" spans="2:65" s="1" customFormat="1" ht="16.5" customHeight="1">
      <c r="B127" s="32"/>
      <c r="C127" s="133" t="s">
        <v>179</v>
      </c>
      <c r="D127" s="133" t="s">
        <v>155</v>
      </c>
      <c r="E127" s="134" t="s">
        <v>1344</v>
      </c>
      <c r="F127" s="135" t="s">
        <v>1345</v>
      </c>
      <c r="G127" s="136" t="s">
        <v>494</v>
      </c>
      <c r="H127" s="137">
        <v>1</v>
      </c>
      <c r="I127" s="138"/>
      <c r="J127" s="139">
        <f t="shared" si="0"/>
        <v>0</v>
      </c>
      <c r="K127" s="140"/>
      <c r="L127" s="32"/>
      <c r="M127" s="141" t="s">
        <v>1</v>
      </c>
      <c r="N127" s="142" t="s">
        <v>43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159</v>
      </c>
      <c r="AT127" s="145" t="s">
        <v>155</v>
      </c>
      <c r="AU127" s="145" t="s">
        <v>88</v>
      </c>
      <c r="AY127" s="17" t="s">
        <v>153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86</v>
      </c>
      <c r="BK127" s="146">
        <f t="shared" si="9"/>
        <v>0</v>
      </c>
      <c r="BL127" s="17" t="s">
        <v>159</v>
      </c>
      <c r="BM127" s="145" t="s">
        <v>1346</v>
      </c>
    </row>
    <row r="128" spans="2:65" s="1" customFormat="1" ht="16.5" customHeight="1">
      <c r="B128" s="32"/>
      <c r="C128" s="133" t="s">
        <v>187</v>
      </c>
      <c r="D128" s="133" t="s">
        <v>155</v>
      </c>
      <c r="E128" s="134" t="s">
        <v>1347</v>
      </c>
      <c r="F128" s="135" t="s">
        <v>1348</v>
      </c>
      <c r="G128" s="136" t="s">
        <v>494</v>
      </c>
      <c r="H128" s="137">
        <v>1</v>
      </c>
      <c r="I128" s="138"/>
      <c r="J128" s="139">
        <f t="shared" si="0"/>
        <v>0</v>
      </c>
      <c r="K128" s="140"/>
      <c r="L128" s="32"/>
      <c r="M128" s="141" t="s">
        <v>1</v>
      </c>
      <c r="N128" s="142" t="s">
        <v>43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159</v>
      </c>
      <c r="AT128" s="145" t="s">
        <v>155</v>
      </c>
      <c r="AU128" s="145" t="s">
        <v>88</v>
      </c>
      <c r="AY128" s="17" t="s">
        <v>153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86</v>
      </c>
      <c r="BK128" s="146">
        <f t="shared" si="9"/>
        <v>0</v>
      </c>
      <c r="BL128" s="17" t="s">
        <v>159</v>
      </c>
      <c r="BM128" s="145" t="s">
        <v>1349</v>
      </c>
    </row>
    <row r="129" spans="2:65" s="1" customFormat="1" ht="16.5" customHeight="1">
      <c r="B129" s="32"/>
      <c r="C129" s="133" t="s">
        <v>193</v>
      </c>
      <c r="D129" s="133" t="s">
        <v>155</v>
      </c>
      <c r="E129" s="134" t="s">
        <v>1350</v>
      </c>
      <c r="F129" s="135" t="s">
        <v>1351</v>
      </c>
      <c r="G129" s="136" t="s">
        <v>494</v>
      </c>
      <c r="H129" s="137">
        <v>1</v>
      </c>
      <c r="I129" s="138"/>
      <c r="J129" s="139">
        <f t="shared" si="0"/>
        <v>0</v>
      </c>
      <c r="K129" s="140"/>
      <c r="L129" s="32"/>
      <c r="M129" s="141" t="s">
        <v>1</v>
      </c>
      <c r="N129" s="142" t="s">
        <v>43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159</v>
      </c>
      <c r="AT129" s="145" t="s">
        <v>155</v>
      </c>
      <c r="AU129" s="145" t="s">
        <v>88</v>
      </c>
      <c r="AY129" s="17" t="s">
        <v>153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86</v>
      </c>
      <c r="BK129" s="146">
        <f t="shared" si="9"/>
        <v>0</v>
      </c>
      <c r="BL129" s="17" t="s">
        <v>159</v>
      </c>
      <c r="BM129" s="145" t="s">
        <v>1352</v>
      </c>
    </row>
    <row r="130" spans="2:65" s="1" customFormat="1" ht="16.5" customHeight="1">
      <c r="B130" s="32"/>
      <c r="C130" s="133" t="s">
        <v>197</v>
      </c>
      <c r="D130" s="133" t="s">
        <v>155</v>
      </c>
      <c r="E130" s="134" t="s">
        <v>1353</v>
      </c>
      <c r="F130" s="135" t="s">
        <v>1354</v>
      </c>
      <c r="G130" s="136" t="s">
        <v>494</v>
      </c>
      <c r="H130" s="137">
        <v>1</v>
      </c>
      <c r="I130" s="138"/>
      <c r="J130" s="139">
        <f t="shared" si="0"/>
        <v>0</v>
      </c>
      <c r="K130" s="140"/>
      <c r="L130" s="32"/>
      <c r="M130" s="141" t="s">
        <v>1</v>
      </c>
      <c r="N130" s="142" t="s">
        <v>43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159</v>
      </c>
      <c r="AT130" s="145" t="s">
        <v>155</v>
      </c>
      <c r="AU130" s="145" t="s">
        <v>88</v>
      </c>
      <c r="AY130" s="17" t="s">
        <v>153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86</v>
      </c>
      <c r="BK130" s="146">
        <f t="shared" si="9"/>
        <v>0</v>
      </c>
      <c r="BL130" s="17" t="s">
        <v>159</v>
      </c>
      <c r="BM130" s="145" t="s">
        <v>1355</v>
      </c>
    </row>
    <row r="131" spans="2:65" s="1" customFormat="1" ht="16.5" customHeight="1">
      <c r="B131" s="32"/>
      <c r="C131" s="133" t="s">
        <v>206</v>
      </c>
      <c r="D131" s="133" t="s">
        <v>155</v>
      </c>
      <c r="E131" s="134" t="s">
        <v>1356</v>
      </c>
      <c r="F131" s="135" t="s">
        <v>1357</v>
      </c>
      <c r="G131" s="136" t="s">
        <v>494</v>
      </c>
      <c r="H131" s="137">
        <v>1</v>
      </c>
      <c r="I131" s="138"/>
      <c r="J131" s="139">
        <f t="shared" si="0"/>
        <v>0</v>
      </c>
      <c r="K131" s="140"/>
      <c r="L131" s="32"/>
      <c r="M131" s="141" t="s">
        <v>1</v>
      </c>
      <c r="N131" s="142" t="s">
        <v>43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159</v>
      </c>
      <c r="AT131" s="145" t="s">
        <v>155</v>
      </c>
      <c r="AU131" s="145" t="s">
        <v>88</v>
      </c>
      <c r="AY131" s="17" t="s">
        <v>153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86</v>
      </c>
      <c r="BK131" s="146">
        <f t="shared" si="9"/>
        <v>0</v>
      </c>
      <c r="BL131" s="17" t="s">
        <v>159</v>
      </c>
      <c r="BM131" s="145" t="s">
        <v>1358</v>
      </c>
    </row>
    <row r="132" spans="2:65" s="1" customFormat="1" ht="16.5" customHeight="1">
      <c r="B132" s="32"/>
      <c r="C132" s="133" t="s">
        <v>213</v>
      </c>
      <c r="D132" s="133" t="s">
        <v>155</v>
      </c>
      <c r="E132" s="134" t="s">
        <v>1359</v>
      </c>
      <c r="F132" s="135" t="s">
        <v>1360</v>
      </c>
      <c r="G132" s="136" t="s">
        <v>494</v>
      </c>
      <c r="H132" s="137">
        <v>1</v>
      </c>
      <c r="I132" s="138"/>
      <c r="J132" s="139">
        <f t="shared" si="0"/>
        <v>0</v>
      </c>
      <c r="K132" s="140"/>
      <c r="L132" s="32"/>
      <c r="M132" s="141" t="s">
        <v>1</v>
      </c>
      <c r="N132" s="142" t="s">
        <v>43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159</v>
      </c>
      <c r="AT132" s="145" t="s">
        <v>155</v>
      </c>
      <c r="AU132" s="145" t="s">
        <v>88</v>
      </c>
      <c r="AY132" s="17" t="s">
        <v>153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86</v>
      </c>
      <c r="BK132" s="146">
        <f t="shared" si="9"/>
        <v>0</v>
      </c>
      <c r="BL132" s="17" t="s">
        <v>159</v>
      </c>
      <c r="BM132" s="145" t="s">
        <v>1361</v>
      </c>
    </row>
    <row r="133" spans="2:65" s="1" customFormat="1" ht="16.5" customHeight="1">
      <c r="B133" s="32"/>
      <c r="C133" s="133" t="s">
        <v>218</v>
      </c>
      <c r="D133" s="133" t="s">
        <v>155</v>
      </c>
      <c r="E133" s="134" t="s">
        <v>1362</v>
      </c>
      <c r="F133" s="135" t="s">
        <v>1363</v>
      </c>
      <c r="G133" s="136" t="s">
        <v>1364</v>
      </c>
      <c r="H133" s="137">
        <v>5</v>
      </c>
      <c r="I133" s="138"/>
      <c r="J133" s="139">
        <f t="shared" si="0"/>
        <v>0</v>
      </c>
      <c r="K133" s="140"/>
      <c r="L133" s="32"/>
      <c r="M133" s="141" t="s">
        <v>1</v>
      </c>
      <c r="N133" s="142" t="s">
        <v>43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159</v>
      </c>
      <c r="AT133" s="145" t="s">
        <v>155</v>
      </c>
      <c r="AU133" s="145" t="s">
        <v>88</v>
      </c>
      <c r="AY133" s="17" t="s">
        <v>153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86</v>
      </c>
      <c r="BK133" s="146">
        <f t="shared" si="9"/>
        <v>0</v>
      </c>
      <c r="BL133" s="17" t="s">
        <v>159</v>
      </c>
      <c r="BM133" s="145" t="s">
        <v>1365</v>
      </c>
    </row>
    <row r="134" spans="2:65" s="1" customFormat="1" ht="16.5" customHeight="1">
      <c r="B134" s="32"/>
      <c r="C134" s="133" t="s">
        <v>223</v>
      </c>
      <c r="D134" s="133" t="s">
        <v>155</v>
      </c>
      <c r="E134" s="134" t="s">
        <v>1366</v>
      </c>
      <c r="F134" s="135" t="s">
        <v>1367</v>
      </c>
      <c r="G134" s="136" t="s">
        <v>1368</v>
      </c>
      <c r="H134" s="137">
        <v>1</v>
      </c>
      <c r="I134" s="138"/>
      <c r="J134" s="139">
        <f t="shared" si="0"/>
        <v>0</v>
      </c>
      <c r="K134" s="140"/>
      <c r="L134" s="32"/>
      <c r="M134" s="141" t="s">
        <v>1</v>
      </c>
      <c r="N134" s="142" t="s">
        <v>43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159</v>
      </c>
      <c r="AT134" s="145" t="s">
        <v>155</v>
      </c>
      <c r="AU134" s="145" t="s">
        <v>88</v>
      </c>
      <c r="AY134" s="17" t="s">
        <v>153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86</v>
      </c>
      <c r="BK134" s="146">
        <f t="shared" si="9"/>
        <v>0</v>
      </c>
      <c r="BL134" s="17" t="s">
        <v>159</v>
      </c>
      <c r="BM134" s="145" t="s">
        <v>1369</v>
      </c>
    </row>
    <row r="135" spans="2:65" s="11" customFormat="1" ht="22.8" customHeight="1">
      <c r="B135" s="121"/>
      <c r="D135" s="122" t="s">
        <v>77</v>
      </c>
      <c r="E135" s="131" t="s">
        <v>1370</v>
      </c>
      <c r="F135" s="131" t="s">
        <v>1371</v>
      </c>
      <c r="I135" s="124"/>
      <c r="J135" s="132">
        <f>BK135</f>
        <v>0</v>
      </c>
      <c r="L135" s="121"/>
      <c r="M135" s="126"/>
      <c r="P135" s="127">
        <f>SUM(P136:P148)</f>
        <v>0</v>
      </c>
      <c r="R135" s="127">
        <f>SUM(R136:R148)</f>
        <v>0.46207999999999999</v>
      </c>
      <c r="T135" s="128">
        <f>SUM(T136:T148)</f>
        <v>0</v>
      </c>
      <c r="AR135" s="122" t="s">
        <v>168</v>
      </c>
      <c r="AT135" s="129" t="s">
        <v>77</v>
      </c>
      <c r="AU135" s="129" t="s">
        <v>86</v>
      </c>
      <c r="AY135" s="122" t="s">
        <v>153</v>
      </c>
      <c r="BK135" s="130">
        <f>SUM(BK136:BK148)</f>
        <v>0</v>
      </c>
    </row>
    <row r="136" spans="2:65" s="1" customFormat="1" ht="24.2" customHeight="1">
      <c r="B136" s="32"/>
      <c r="C136" s="133" t="s">
        <v>229</v>
      </c>
      <c r="D136" s="133" t="s">
        <v>155</v>
      </c>
      <c r="E136" s="134" t="s">
        <v>1372</v>
      </c>
      <c r="F136" s="135" t="s">
        <v>1373</v>
      </c>
      <c r="G136" s="136" t="s">
        <v>209</v>
      </c>
      <c r="H136" s="137">
        <v>32</v>
      </c>
      <c r="I136" s="138"/>
      <c r="J136" s="139">
        <f>ROUND(I136*H136,2)</f>
        <v>0</v>
      </c>
      <c r="K136" s="140"/>
      <c r="L136" s="32"/>
      <c r="M136" s="141" t="s">
        <v>1</v>
      </c>
      <c r="N136" s="142" t="s">
        <v>43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590</v>
      </c>
      <c r="AT136" s="145" t="s">
        <v>155</v>
      </c>
      <c r="AU136" s="145" t="s">
        <v>88</v>
      </c>
      <c r="AY136" s="17" t="s">
        <v>153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7" t="s">
        <v>86</v>
      </c>
      <c r="BK136" s="146">
        <f>ROUND(I136*H136,2)</f>
        <v>0</v>
      </c>
      <c r="BL136" s="17" t="s">
        <v>590</v>
      </c>
      <c r="BM136" s="145" t="s">
        <v>1374</v>
      </c>
    </row>
    <row r="137" spans="2:65" s="1" customFormat="1" ht="37.799999999999997" customHeight="1">
      <c r="B137" s="32"/>
      <c r="C137" s="133" t="s">
        <v>233</v>
      </c>
      <c r="D137" s="133" t="s">
        <v>155</v>
      </c>
      <c r="E137" s="134" t="s">
        <v>1375</v>
      </c>
      <c r="F137" s="135" t="s">
        <v>1376</v>
      </c>
      <c r="G137" s="136" t="s">
        <v>158</v>
      </c>
      <c r="H137" s="137">
        <v>3.2</v>
      </c>
      <c r="I137" s="138"/>
      <c r="J137" s="139">
        <f>ROUND(I137*H137,2)</f>
        <v>0</v>
      </c>
      <c r="K137" s="140"/>
      <c r="L137" s="32"/>
      <c r="M137" s="141" t="s">
        <v>1</v>
      </c>
      <c r="N137" s="142" t="s">
        <v>43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590</v>
      </c>
      <c r="AT137" s="145" t="s">
        <v>155</v>
      </c>
      <c r="AU137" s="145" t="s">
        <v>88</v>
      </c>
      <c r="AY137" s="17" t="s">
        <v>153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86</v>
      </c>
      <c r="BK137" s="146">
        <f>ROUND(I137*H137,2)</f>
        <v>0</v>
      </c>
      <c r="BL137" s="17" t="s">
        <v>590</v>
      </c>
      <c r="BM137" s="145" t="s">
        <v>1377</v>
      </c>
    </row>
    <row r="138" spans="2:65" s="13" customFormat="1" ht="10.15">
      <c r="B138" s="154"/>
      <c r="D138" s="148" t="s">
        <v>161</v>
      </c>
      <c r="E138" s="155" t="s">
        <v>1</v>
      </c>
      <c r="F138" s="156" t="s">
        <v>1378</v>
      </c>
      <c r="H138" s="157">
        <v>3.2</v>
      </c>
      <c r="I138" s="158"/>
      <c r="L138" s="154"/>
      <c r="M138" s="159"/>
      <c r="T138" s="160"/>
      <c r="AT138" s="155" t="s">
        <v>161</v>
      </c>
      <c r="AU138" s="155" t="s">
        <v>88</v>
      </c>
      <c r="AV138" s="13" t="s">
        <v>88</v>
      </c>
      <c r="AW138" s="13" t="s">
        <v>34</v>
      </c>
      <c r="AX138" s="13" t="s">
        <v>86</v>
      </c>
      <c r="AY138" s="155" t="s">
        <v>153</v>
      </c>
    </row>
    <row r="139" spans="2:65" s="1" customFormat="1" ht="37.799999999999997" customHeight="1">
      <c r="B139" s="32"/>
      <c r="C139" s="133" t="s">
        <v>8</v>
      </c>
      <c r="D139" s="133" t="s">
        <v>155</v>
      </c>
      <c r="E139" s="134" t="s">
        <v>1379</v>
      </c>
      <c r="F139" s="135" t="s">
        <v>1380</v>
      </c>
      <c r="G139" s="136" t="s">
        <v>158</v>
      </c>
      <c r="H139" s="137">
        <v>60.8</v>
      </c>
      <c r="I139" s="138"/>
      <c r="J139" s="139">
        <f>ROUND(I139*H139,2)</f>
        <v>0</v>
      </c>
      <c r="K139" s="140"/>
      <c r="L139" s="32"/>
      <c r="M139" s="141" t="s">
        <v>1</v>
      </c>
      <c r="N139" s="142" t="s">
        <v>43</v>
      </c>
      <c r="P139" s="143">
        <f>O139*H139</f>
        <v>0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AR139" s="145" t="s">
        <v>590</v>
      </c>
      <c r="AT139" s="145" t="s">
        <v>155</v>
      </c>
      <c r="AU139" s="145" t="s">
        <v>88</v>
      </c>
      <c r="AY139" s="17" t="s">
        <v>153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7" t="s">
        <v>86</v>
      </c>
      <c r="BK139" s="146">
        <f>ROUND(I139*H139,2)</f>
        <v>0</v>
      </c>
      <c r="BL139" s="17" t="s">
        <v>590</v>
      </c>
      <c r="BM139" s="145" t="s">
        <v>1381</v>
      </c>
    </row>
    <row r="140" spans="2:65" s="13" customFormat="1" ht="10.15">
      <c r="B140" s="154"/>
      <c r="D140" s="148" t="s">
        <v>161</v>
      </c>
      <c r="F140" s="156" t="s">
        <v>1382</v>
      </c>
      <c r="H140" s="157">
        <v>60.8</v>
      </c>
      <c r="I140" s="158"/>
      <c r="L140" s="154"/>
      <c r="M140" s="159"/>
      <c r="T140" s="160"/>
      <c r="AT140" s="155" t="s">
        <v>161</v>
      </c>
      <c r="AU140" s="155" t="s">
        <v>88</v>
      </c>
      <c r="AV140" s="13" t="s">
        <v>88</v>
      </c>
      <c r="AW140" s="13" t="s">
        <v>4</v>
      </c>
      <c r="AX140" s="13" t="s">
        <v>86</v>
      </c>
      <c r="AY140" s="155" t="s">
        <v>153</v>
      </c>
    </row>
    <row r="141" spans="2:65" s="1" customFormat="1" ht="24.2" customHeight="1">
      <c r="B141" s="32"/>
      <c r="C141" s="133" t="s">
        <v>240</v>
      </c>
      <c r="D141" s="133" t="s">
        <v>155</v>
      </c>
      <c r="E141" s="134" t="s">
        <v>1383</v>
      </c>
      <c r="F141" s="135" t="s">
        <v>1384</v>
      </c>
      <c r="G141" s="136" t="s">
        <v>209</v>
      </c>
      <c r="H141" s="137">
        <v>32</v>
      </c>
      <c r="I141" s="138"/>
      <c r="J141" s="139">
        <f>ROUND(I141*H141,2)</f>
        <v>0</v>
      </c>
      <c r="K141" s="140"/>
      <c r="L141" s="32"/>
      <c r="M141" s="141" t="s">
        <v>1</v>
      </c>
      <c r="N141" s="142" t="s">
        <v>43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590</v>
      </c>
      <c r="AT141" s="145" t="s">
        <v>155</v>
      </c>
      <c r="AU141" s="145" t="s">
        <v>88</v>
      </c>
      <c r="AY141" s="17" t="s">
        <v>153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7" t="s">
        <v>86</v>
      </c>
      <c r="BK141" s="146">
        <f>ROUND(I141*H141,2)</f>
        <v>0</v>
      </c>
      <c r="BL141" s="17" t="s">
        <v>590</v>
      </c>
      <c r="BM141" s="145" t="s">
        <v>1385</v>
      </c>
    </row>
    <row r="142" spans="2:65" s="1" customFormat="1" ht="24.2" customHeight="1">
      <c r="B142" s="32"/>
      <c r="C142" s="133" t="s">
        <v>246</v>
      </c>
      <c r="D142" s="133" t="s">
        <v>155</v>
      </c>
      <c r="E142" s="134" t="s">
        <v>1386</v>
      </c>
      <c r="F142" s="135" t="s">
        <v>1387</v>
      </c>
      <c r="G142" s="136" t="s">
        <v>209</v>
      </c>
      <c r="H142" s="137">
        <v>32</v>
      </c>
      <c r="I142" s="138"/>
      <c r="J142" s="139">
        <f>ROUND(I142*H142,2)</f>
        <v>0</v>
      </c>
      <c r="K142" s="140"/>
      <c r="L142" s="32"/>
      <c r="M142" s="141" t="s">
        <v>1</v>
      </c>
      <c r="N142" s="142" t="s">
        <v>43</v>
      </c>
      <c r="P142" s="143">
        <f>O142*H142</f>
        <v>0</v>
      </c>
      <c r="Q142" s="143">
        <v>1.4E-2</v>
      </c>
      <c r="R142" s="143">
        <f>Q142*H142</f>
        <v>0.44800000000000001</v>
      </c>
      <c r="S142" s="143">
        <v>0</v>
      </c>
      <c r="T142" s="144">
        <f>S142*H142</f>
        <v>0</v>
      </c>
      <c r="AR142" s="145" t="s">
        <v>590</v>
      </c>
      <c r="AT142" s="145" t="s">
        <v>155</v>
      </c>
      <c r="AU142" s="145" t="s">
        <v>88</v>
      </c>
      <c r="AY142" s="17" t="s">
        <v>153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7" t="s">
        <v>86</v>
      </c>
      <c r="BK142" s="146">
        <f>ROUND(I142*H142,2)</f>
        <v>0</v>
      </c>
      <c r="BL142" s="17" t="s">
        <v>590</v>
      </c>
      <c r="BM142" s="145" t="s">
        <v>1388</v>
      </c>
    </row>
    <row r="143" spans="2:65" s="1" customFormat="1" ht="33" customHeight="1">
      <c r="B143" s="32"/>
      <c r="C143" s="133" t="s">
        <v>366</v>
      </c>
      <c r="D143" s="133" t="s">
        <v>155</v>
      </c>
      <c r="E143" s="134" t="s">
        <v>174</v>
      </c>
      <c r="F143" s="135" t="s">
        <v>175</v>
      </c>
      <c r="G143" s="136" t="s">
        <v>176</v>
      </c>
      <c r="H143" s="137">
        <v>5.44</v>
      </c>
      <c r="I143" s="138"/>
      <c r="J143" s="139">
        <f>ROUND(I143*H143,2)</f>
        <v>0</v>
      </c>
      <c r="K143" s="140"/>
      <c r="L143" s="32"/>
      <c r="M143" s="141" t="s">
        <v>1</v>
      </c>
      <c r="N143" s="142" t="s">
        <v>43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159</v>
      </c>
      <c r="AT143" s="145" t="s">
        <v>155</v>
      </c>
      <c r="AU143" s="145" t="s">
        <v>88</v>
      </c>
      <c r="AY143" s="17" t="s">
        <v>153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7" t="s">
        <v>86</v>
      </c>
      <c r="BK143" s="146">
        <f>ROUND(I143*H143,2)</f>
        <v>0</v>
      </c>
      <c r="BL143" s="17" t="s">
        <v>159</v>
      </c>
      <c r="BM143" s="145" t="s">
        <v>1389</v>
      </c>
    </row>
    <row r="144" spans="2:65" s="13" customFormat="1" ht="10.15">
      <c r="B144" s="154"/>
      <c r="D144" s="148" t="s">
        <v>161</v>
      </c>
      <c r="F144" s="156" t="s">
        <v>1390</v>
      </c>
      <c r="H144" s="157">
        <v>5.44</v>
      </c>
      <c r="I144" s="158"/>
      <c r="L144" s="154"/>
      <c r="M144" s="159"/>
      <c r="T144" s="160"/>
      <c r="AT144" s="155" t="s">
        <v>161</v>
      </c>
      <c r="AU144" s="155" t="s">
        <v>88</v>
      </c>
      <c r="AV144" s="13" t="s">
        <v>88</v>
      </c>
      <c r="AW144" s="13" t="s">
        <v>4</v>
      </c>
      <c r="AX144" s="13" t="s">
        <v>86</v>
      </c>
      <c r="AY144" s="155" t="s">
        <v>153</v>
      </c>
    </row>
    <row r="145" spans="2:65" s="1" customFormat="1" ht="24.2" customHeight="1">
      <c r="B145" s="32"/>
      <c r="C145" s="133" t="s">
        <v>271</v>
      </c>
      <c r="D145" s="133" t="s">
        <v>155</v>
      </c>
      <c r="E145" s="134" t="s">
        <v>1391</v>
      </c>
      <c r="F145" s="135" t="s">
        <v>1392</v>
      </c>
      <c r="G145" s="136" t="s">
        <v>209</v>
      </c>
      <c r="H145" s="137">
        <v>32</v>
      </c>
      <c r="I145" s="138"/>
      <c r="J145" s="139">
        <f>ROUND(I145*H145,2)</f>
        <v>0</v>
      </c>
      <c r="K145" s="140"/>
      <c r="L145" s="32"/>
      <c r="M145" s="141" t="s">
        <v>1</v>
      </c>
      <c r="N145" s="142" t="s">
        <v>43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590</v>
      </c>
      <c r="AT145" s="145" t="s">
        <v>155</v>
      </c>
      <c r="AU145" s="145" t="s">
        <v>88</v>
      </c>
      <c r="AY145" s="17" t="s">
        <v>153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86</v>
      </c>
      <c r="BK145" s="146">
        <f>ROUND(I145*H145,2)</f>
        <v>0</v>
      </c>
      <c r="BL145" s="17" t="s">
        <v>590</v>
      </c>
      <c r="BM145" s="145" t="s">
        <v>1393</v>
      </c>
    </row>
    <row r="146" spans="2:65" s="1" customFormat="1" ht="16.5" customHeight="1">
      <c r="B146" s="32"/>
      <c r="C146" s="133" t="s">
        <v>275</v>
      </c>
      <c r="D146" s="133" t="s">
        <v>155</v>
      </c>
      <c r="E146" s="134" t="s">
        <v>1394</v>
      </c>
      <c r="F146" s="135" t="s">
        <v>1395</v>
      </c>
      <c r="G146" s="136" t="s">
        <v>209</v>
      </c>
      <c r="H146" s="137">
        <v>32</v>
      </c>
      <c r="I146" s="138"/>
      <c r="J146" s="139">
        <f>ROUND(I146*H146,2)</f>
        <v>0</v>
      </c>
      <c r="K146" s="140"/>
      <c r="L146" s="32"/>
      <c r="M146" s="141" t="s">
        <v>1</v>
      </c>
      <c r="N146" s="142" t="s">
        <v>43</v>
      </c>
      <c r="P146" s="143">
        <f>O146*H146</f>
        <v>0</v>
      </c>
      <c r="Q146" s="143">
        <v>9.0000000000000006E-5</v>
      </c>
      <c r="R146" s="143">
        <f>Q146*H146</f>
        <v>2.8800000000000002E-3</v>
      </c>
      <c r="S146" s="143">
        <v>0</v>
      </c>
      <c r="T146" s="144">
        <f>S146*H146</f>
        <v>0</v>
      </c>
      <c r="AR146" s="145" t="s">
        <v>590</v>
      </c>
      <c r="AT146" s="145" t="s">
        <v>155</v>
      </c>
      <c r="AU146" s="145" t="s">
        <v>88</v>
      </c>
      <c r="AY146" s="17" t="s">
        <v>153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7" t="s">
        <v>86</v>
      </c>
      <c r="BK146" s="146">
        <f>ROUND(I146*H146,2)</f>
        <v>0</v>
      </c>
      <c r="BL146" s="17" t="s">
        <v>590</v>
      </c>
      <c r="BM146" s="145" t="s">
        <v>1396</v>
      </c>
    </row>
    <row r="147" spans="2:65" s="1" customFormat="1" ht="24.2" customHeight="1">
      <c r="B147" s="32"/>
      <c r="C147" s="133" t="s">
        <v>7</v>
      </c>
      <c r="D147" s="133" t="s">
        <v>155</v>
      </c>
      <c r="E147" s="134" t="s">
        <v>1397</v>
      </c>
      <c r="F147" s="135" t="s">
        <v>1398</v>
      </c>
      <c r="G147" s="136" t="s">
        <v>209</v>
      </c>
      <c r="H147" s="137">
        <v>32</v>
      </c>
      <c r="I147" s="138"/>
      <c r="J147" s="139">
        <f>ROUND(I147*H147,2)</f>
        <v>0</v>
      </c>
      <c r="K147" s="140"/>
      <c r="L147" s="32"/>
      <c r="M147" s="141" t="s">
        <v>1</v>
      </c>
      <c r="N147" s="142" t="s">
        <v>43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590</v>
      </c>
      <c r="AT147" s="145" t="s">
        <v>155</v>
      </c>
      <c r="AU147" s="145" t="s">
        <v>88</v>
      </c>
      <c r="AY147" s="17" t="s">
        <v>153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7" t="s">
        <v>86</v>
      </c>
      <c r="BK147" s="146">
        <f>ROUND(I147*H147,2)</f>
        <v>0</v>
      </c>
      <c r="BL147" s="17" t="s">
        <v>590</v>
      </c>
      <c r="BM147" s="145" t="s">
        <v>1399</v>
      </c>
    </row>
    <row r="148" spans="2:65" s="1" customFormat="1" ht="24.2" customHeight="1">
      <c r="B148" s="32"/>
      <c r="C148" s="168" t="s">
        <v>379</v>
      </c>
      <c r="D148" s="168" t="s">
        <v>194</v>
      </c>
      <c r="E148" s="169" t="s">
        <v>1400</v>
      </c>
      <c r="F148" s="170" t="s">
        <v>1401</v>
      </c>
      <c r="G148" s="171" t="s">
        <v>209</v>
      </c>
      <c r="H148" s="172">
        <v>32</v>
      </c>
      <c r="I148" s="173"/>
      <c r="J148" s="174">
        <f>ROUND(I148*H148,2)</f>
        <v>0</v>
      </c>
      <c r="K148" s="175"/>
      <c r="L148" s="176"/>
      <c r="M148" s="184" t="s">
        <v>1</v>
      </c>
      <c r="N148" s="185" t="s">
        <v>43</v>
      </c>
      <c r="O148" s="181"/>
      <c r="P148" s="182">
        <f>O148*H148</f>
        <v>0</v>
      </c>
      <c r="Q148" s="182">
        <v>3.5E-4</v>
      </c>
      <c r="R148" s="182">
        <f>Q148*H148</f>
        <v>1.12E-2</v>
      </c>
      <c r="S148" s="182">
        <v>0</v>
      </c>
      <c r="T148" s="183">
        <f>S148*H148</f>
        <v>0</v>
      </c>
      <c r="AR148" s="145" t="s">
        <v>1338</v>
      </c>
      <c r="AT148" s="145" t="s">
        <v>194</v>
      </c>
      <c r="AU148" s="145" t="s">
        <v>88</v>
      </c>
      <c r="AY148" s="17" t="s">
        <v>153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86</v>
      </c>
      <c r="BK148" s="146">
        <f>ROUND(I148*H148,2)</f>
        <v>0</v>
      </c>
      <c r="BL148" s="17" t="s">
        <v>1338</v>
      </c>
      <c r="BM148" s="145" t="s">
        <v>1402</v>
      </c>
    </row>
    <row r="149" spans="2:65" s="1" customFormat="1" ht="6.95" customHeight="1"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32"/>
    </row>
  </sheetData>
  <sheetProtection algorithmName="SHA-512" hashValue="jiWR3Damurc4A2wBJJ9f2DS2hglQk02JDyL6CzVPJ5HCGS+FaYGZMnVhssXXZsJuNguDFOQZhdGR0vo5xGppcQ==" saltValue="2v+xkX+J0BrygZuae8z73h/9UuzSspxF6H3ZOMk+8uird4iDdysEIxuNBmbI4jcsn1dEGufZW0X4yFw6vIOZXw==" spinCount="100000" sheet="1" objects="1" scenarios="1" formatColumns="0" formatRows="0" autoFilter="0"/>
  <autoFilter ref="C118:K148" xr:uid="{00000000-0009-0000-0000-00000C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33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124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1403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ROUND((SUM(BE120:BE132)),  2)</f>
        <v>0</v>
      </c>
      <c r="I33" s="92">
        <v>0.21</v>
      </c>
      <c r="J33" s="91">
        <f>ROUND(((SUM(BE120:BE132))*I33),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ROUND((SUM(BF120:BF132)),  2)</f>
        <v>0</v>
      </c>
      <c r="I34" s="92">
        <v>0.15</v>
      </c>
      <c r="J34" s="91">
        <f>ROUND(((SUM(BF120:BF132))*I34),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ROUND((SUM(BG120:BG132)),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ROUND((SUM(BH120:BH132)),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ROUND((SUM(BI120:BI132)),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VRN_2 - VRN - kanalizace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J120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1404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899999999999999" customHeight="1">
      <c r="B98" s="108"/>
      <c r="D98" s="109" t="s">
        <v>1405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9" customFormat="1" ht="19.899999999999999" customHeight="1">
      <c r="B99" s="108"/>
      <c r="D99" s="109" t="s">
        <v>1406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12" s="9" customFormat="1" ht="19.899999999999999" customHeight="1">
      <c r="B100" s="108"/>
      <c r="D100" s="109" t="s">
        <v>1407</v>
      </c>
      <c r="E100" s="110"/>
      <c r="F100" s="110"/>
      <c r="G100" s="110"/>
      <c r="H100" s="110"/>
      <c r="I100" s="110"/>
      <c r="J100" s="111">
        <f>J127</f>
        <v>0</v>
      </c>
      <c r="L100" s="108"/>
    </row>
    <row r="101" spans="2:12" s="1" customFormat="1" ht="21.8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138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34" t="str">
        <f>E7</f>
        <v>Prodloužení splaškové kanal. a vodov. Ludvíkov a V. Losiny</v>
      </c>
      <c r="F110" s="235"/>
      <c r="G110" s="235"/>
      <c r="H110" s="235"/>
      <c r="L110" s="32"/>
    </row>
    <row r="111" spans="2:12" s="1" customFormat="1" ht="12" customHeight="1">
      <c r="B111" s="32"/>
      <c r="C111" s="27" t="s">
        <v>126</v>
      </c>
      <c r="L111" s="32"/>
    </row>
    <row r="112" spans="2:12" s="1" customFormat="1" ht="16.5" customHeight="1">
      <c r="B112" s="32"/>
      <c r="E112" s="200" t="str">
        <f>E9</f>
        <v>VRN_2 - VRN - kanalizace</v>
      </c>
      <c r="F112" s="236"/>
      <c r="G112" s="236"/>
      <c r="H112" s="236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Velké Losiny</v>
      </c>
      <c r="I114" s="27" t="s">
        <v>22</v>
      </c>
      <c r="J114" s="52" t="str">
        <f>IF(J12="","",J12)</f>
        <v>7. 2. 2025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Obec Velké Losiny</v>
      </c>
      <c r="I116" s="27" t="s">
        <v>31</v>
      </c>
      <c r="J116" s="30" t="str">
        <f>E21</f>
        <v>IGEA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>R.Vojtěchová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2"/>
      <c r="C119" s="113" t="s">
        <v>139</v>
      </c>
      <c r="D119" s="114" t="s">
        <v>63</v>
      </c>
      <c r="E119" s="114" t="s">
        <v>59</v>
      </c>
      <c r="F119" s="114" t="s">
        <v>60</v>
      </c>
      <c r="G119" s="114" t="s">
        <v>140</v>
      </c>
      <c r="H119" s="114" t="s">
        <v>141</v>
      </c>
      <c r="I119" s="114" t="s">
        <v>142</v>
      </c>
      <c r="J119" s="115" t="s">
        <v>130</v>
      </c>
      <c r="K119" s="116" t="s">
        <v>143</v>
      </c>
      <c r="L119" s="112"/>
      <c r="M119" s="59" t="s">
        <v>1</v>
      </c>
      <c r="N119" s="60" t="s">
        <v>42</v>
      </c>
      <c r="O119" s="60" t="s">
        <v>144</v>
      </c>
      <c r="P119" s="60" t="s">
        <v>145</v>
      </c>
      <c r="Q119" s="60" t="s">
        <v>146</v>
      </c>
      <c r="R119" s="60" t="s">
        <v>147</v>
      </c>
      <c r="S119" s="60" t="s">
        <v>148</v>
      </c>
      <c r="T119" s="61" t="s">
        <v>149</v>
      </c>
    </row>
    <row r="120" spans="2:65" s="1" customFormat="1" ht="22.8" customHeight="1">
      <c r="B120" s="32"/>
      <c r="C120" s="64" t="s">
        <v>150</v>
      </c>
      <c r="J120" s="117">
        <f>BK120</f>
        <v>0</v>
      </c>
      <c r="L120" s="32"/>
      <c r="M120" s="62"/>
      <c r="N120" s="53"/>
      <c r="O120" s="53"/>
      <c r="P120" s="118">
        <f>P121</f>
        <v>0</v>
      </c>
      <c r="Q120" s="53"/>
      <c r="R120" s="118">
        <f>R121</f>
        <v>0</v>
      </c>
      <c r="S120" s="53"/>
      <c r="T120" s="119">
        <f>T121</f>
        <v>0</v>
      </c>
      <c r="AT120" s="17" t="s">
        <v>77</v>
      </c>
      <c r="AU120" s="17" t="s">
        <v>132</v>
      </c>
      <c r="BK120" s="120">
        <f>BK121</f>
        <v>0</v>
      </c>
    </row>
    <row r="121" spans="2:65" s="11" customFormat="1" ht="25.9" customHeight="1">
      <c r="B121" s="121"/>
      <c r="D121" s="122" t="s">
        <v>77</v>
      </c>
      <c r="E121" s="123" t="s">
        <v>1408</v>
      </c>
      <c r="F121" s="123" t="s">
        <v>1409</v>
      </c>
      <c r="I121" s="124"/>
      <c r="J121" s="125">
        <f>BK121</f>
        <v>0</v>
      </c>
      <c r="L121" s="121"/>
      <c r="M121" s="126"/>
      <c r="P121" s="127">
        <f>P122+P125+P127</f>
        <v>0</v>
      </c>
      <c r="R121" s="127">
        <f>R122+R125+R127</f>
        <v>0</v>
      </c>
      <c r="T121" s="128">
        <f>T122+T125+T127</f>
        <v>0</v>
      </c>
      <c r="AR121" s="122" t="s">
        <v>179</v>
      </c>
      <c r="AT121" s="129" t="s">
        <v>77</v>
      </c>
      <c r="AU121" s="129" t="s">
        <v>78</v>
      </c>
      <c r="AY121" s="122" t="s">
        <v>153</v>
      </c>
      <c r="BK121" s="130">
        <f>BK122+BK125+BK127</f>
        <v>0</v>
      </c>
    </row>
    <row r="122" spans="2:65" s="11" customFormat="1" ht="22.8" customHeight="1">
      <c r="B122" s="121"/>
      <c r="D122" s="122" t="s">
        <v>77</v>
      </c>
      <c r="E122" s="131" t="s">
        <v>1410</v>
      </c>
      <c r="F122" s="131" t="s">
        <v>1411</v>
      </c>
      <c r="I122" s="124"/>
      <c r="J122" s="132">
        <f>BK122</f>
        <v>0</v>
      </c>
      <c r="L122" s="121"/>
      <c r="M122" s="126"/>
      <c r="P122" s="127">
        <f>SUM(P123:P124)</f>
        <v>0</v>
      </c>
      <c r="R122" s="127">
        <f>SUM(R123:R124)</f>
        <v>0</v>
      </c>
      <c r="T122" s="128">
        <f>SUM(T123:T124)</f>
        <v>0</v>
      </c>
      <c r="AR122" s="122" t="s">
        <v>179</v>
      </c>
      <c r="AT122" s="129" t="s">
        <v>77</v>
      </c>
      <c r="AU122" s="129" t="s">
        <v>86</v>
      </c>
      <c r="AY122" s="122" t="s">
        <v>153</v>
      </c>
      <c r="BK122" s="130">
        <f>SUM(BK123:BK124)</f>
        <v>0</v>
      </c>
    </row>
    <row r="123" spans="2:65" s="1" customFormat="1" ht="16.5" customHeight="1">
      <c r="B123" s="32"/>
      <c r="C123" s="133" t="s">
        <v>86</v>
      </c>
      <c r="D123" s="133" t="s">
        <v>155</v>
      </c>
      <c r="E123" s="134" t="s">
        <v>1412</v>
      </c>
      <c r="F123" s="135" t="s">
        <v>1413</v>
      </c>
      <c r="G123" s="136" t="s">
        <v>494</v>
      </c>
      <c r="H123" s="137">
        <v>1</v>
      </c>
      <c r="I123" s="138"/>
      <c r="J123" s="139">
        <f>ROUND(I123*H123,2)</f>
        <v>0</v>
      </c>
      <c r="K123" s="140"/>
      <c r="L123" s="32"/>
      <c r="M123" s="141" t="s">
        <v>1</v>
      </c>
      <c r="N123" s="142" t="s">
        <v>43</v>
      </c>
      <c r="P123" s="143">
        <f>O123*H123</f>
        <v>0</v>
      </c>
      <c r="Q123" s="143">
        <v>0</v>
      </c>
      <c r="R123" s="143">
        <f>Q123*H123</f>
        <v>0</v>
      </c>
      <c r="S123" s="143">
        <v>0</v>
      </c>
      <c r="T123" s="144">
        <f>S123*H123</f>
        <v>0</v>
      </c>
      <c r="AR123" s="145" t="s">
        <v>1414</v>
      </c>
      <c r="AT123" s="145" t="s">
        <v>155</v>
      </c>
      <c r="AU123" s="145" t="s">
        <v>88</v>
      </c>
      <c r="AY123" s="17" t="s">
        <v>153</v>
      </c>
      <c r="BE123" s="146">
        <f>IF(N123="základní",J123,0)</f>
        <v>0</v>
      </c>
      <c r="BF123" s="146">
        <f>IF(N123="snížená",J123,0)</f>
        <v>0</v>
      </c>
      <c r="BG123" s="146">
        <f>IF(N123="zákl. přenesená",J123,0)</f>
        <v>0</v>
      </c>
      <c r="BH123" s="146">
        <f>IF(N123="sníž. přenesená",J123,0)</f>
        <v>0</v>
      </c>
      <c r="BI123" s="146">
        <f>IF(N123="nulová",J123,0)</f>
        <v>0</v>
      </c>
      <c r="BJ123" s="17" t="s">
        <v>86</v>
      </c>
      <c r="BK123" s="146">
        <f>ROUND(I123*H123,2)</f>
        <v>0</v>
      </c>
      <c r="BL123" s="17" t="s">
        <v>1414</v>
      </c>
      <c r="BM123" s="145" t="s">
        <v>1415</v>
      </c>
    </row>
    <row r="124" spans="2:65" s="1" customFormat="1" ht="16.5" customHeight="1">
      <c r="B124" s="32"/>
      <c r="C124" s="133" t="s">
        <v>88</v>
      </c>
      <c r="D124" s="133" t="s">
        <v>155</v>
      </c>
      <c r="E124" s="134" t="s">
        <v>1416</v>
      </c>
      <c r="F124" s="135" t="s">
        <v>1417</v>
      </c>
      <c r="G124" s="136" t="s">
        <v>494</v>
      </c>
      <c r="H124" s="137">
        <v>1</v>
      </c>
      <c r="I124" s="138"/>
      <c r="J124" s="139">
        <f>ROUND(I124*H124,2)</f>
        <v>0</v>
      </c>
      <c r="K124" s="140"/>
      <c r="L124" s="32"/>
      <c r="M124" s="141" t="s">
        <v>1</v>
      </c>
      <c r="N124" s="142" t="s">
        <v>43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1414</v>
      </c>
      <c r="AT124" s="145" t="s">
        <v>155</v>
      </c>
      <c r="AU124" s="145" t="s">
        <v>88</v>
      </c>
      <c r="AY124" s="17" t="s">
        <v>153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86</v>
      </c>
      <c r="BK124" s="146">
        <f>ROUND(I124*H124,2)</f>
        <v>0</v>
      </c>
      <c r="BL124" s="17" t="s">
        <v>1414</v>
      </c>
      <c r="BM124" s="145" t="s">
        <v>1418</v>
      </c>
    </row>
    <row r="125" spans="2:65" s="11" customFormat="1" ht="22.8" customHeight="1">
      <c r="B125" s="121"/>
      <c r="D125" s="122" t="s">
        <v>77</v>
      </c>
      <c r="E125" s="131" t="s">
        <v>1419</v>
      </c>
      <c r="F125" s="131" t="s">
        <v>1420</v>
      </c>
      <c r="I125" s="124"/>
      <c r="J125" s="132">
        <f>BK125</f>
        <v>0</v>
      </c>
      <c r="L125" s="121"/>
      <c r="M125" s="126"/>
      <c r="P125" s="127">
        <f>P126</f>
        <v>0</v>
      </c>
      <c r="R125" s="127">
        <f>R126</f>
        <v>0</v>
      </c>
      <c r="T125" s="128">
        <f>T126</f>
        <v>0</v>
      </c>
      <c r="AR125" s="122" t="s">
        <v>179</v>
      </c>
      <c r="AT125" s="129" t="s">
        <v>77</v>
      </c>
      <c r="AU125" s="129" t="s">
        <v>86</v>
      </c>
      <c r="AY125" s="122" t="s">
        <v>153</v>
      </c>
      <c r="BK125" s="130">
        <f>BK126</f>
        <v>0</v>
      </c>
    </row>
    <row r="126" spans="2:65" s="1" customFormat="1" ht="16.5" customHeight="1">
      <c r="B126" s="32"/>
      <c r="C126" s="133" t="s">
        <v>168</v>
      </c>
      <c r="D126" s="133" t="s">
        <v>155</v>
      </c>
      <c r="E126" s="134" t="s">
        <v>1421</v>
      </c>
      <c r="F126" s="135" t="s">
        <v>1422</v>
      </c>
      <c r="G126" s="136" t="s">
        <v>494</v>
      </c>
      <c r="H126" s="137">
        <v>1</v>
      </c>
      <c r="I126" s="138"/>
      <c r="J126" s="139">
        <f>ROUND(I126*H126,2)</f>
        <v>0</v>
      </c>
      <c r="K126" s="140"/>
      <c r="L126" s="32"/>
      <c r="M126" s="141" t="s">
        <v>1</v>
      </c>
      <c r="N126" s="142" t="s">
        <v>43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1414</v>
      </c>
      <c r="AT126" s="145" t="s">
        <v>155</v>
      </c>
      <c r="AU126" s="145" t="s">
        <v>88</v>
      </c>
      <c r="AY126" s="17" t="s">
        <v>153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86</v>
      </c>
      <c r="BK126" s="146">
        <f>ROUND(I126*H126,2)</f>
        <v>0</v>
      </c>
      <c r="BL126" s="17" t="s">
        <v>1414</v>
      </c>
      <c r="BM126" s="145" t="s">
        <v>1423</v>
      </c>
    </row>
    <row r="127" spans="2:65" s="11" customFormat="1" ht="22.8" customHeight="1">
      <c r="B127" s="121"/>
      <c r="D127" s="122" t="s">
        <v>77</v>
      </c>
      <c r="E127" s="131" t="s">
        <v>1424</v>
      </c>
      <c r="F127" s="131" t="s">
        <v>1357</v>
      </c>
      <c r="I127" s="124"/>
      <c r="J127" s="132">
        <f>BK127</f>
        <v>0</v>
      </c>
      <c r="L127" s="121"/>
      <c r="M127" s="126"/>
      <c r="P127" s="127">
        <f>SUM(P128:P132)</f>
        <v>0</v>
      </c>
      <c r="R127" s="127">
        <f>SUM(R128:R132)</f>
        <v>0</v>
      </c>
      <c r="T127" s="128">
        <f>SUM(T128:T132)</f>
        <v>0</v>
      </c>
      <c r="AR127" s="122" t="s">
        <v>179</v>
      </c>
      <c r="AT127" s="129" t="s">
        <v>77</v>
      </c>
      <c r="AU127" s="129" t="s">
        <v>86</v>
      </c>
      <c r="AY127" s="122" t="s">
        <v>153</v>
      </c>
      <c r="BK127" s="130">
        <f>SUM(BK128:BK132)</f>
        <v>0</v>
      </c>
    </row>
    <row r="128" spans="2:65" s="1" customFormat="1" ht="16.5" customHeight="1">
      <c r="B128" s="32"/>
      <c r="C128" s="133" t="s">
        <v>159</v>
      </c>
      <c r="D128" s="133" t="s">
        <v>155</v>
      </c>
      <c r="E128" s="134" t="s">
        <v>1425</v>
      </c>
      <c r="F128" s="135" t="s">
        <v>1426</v>
      </c>
      <c r="G128" s="136" t="s">
        <v>494</v>
      </c>
      <c r="H128" s="137">
        <v>1</v>
      </c>
      <c r="I128" s="138"/>
      <c r="J128" s="139">
        <f>ROUND(I128*H128,2)</f>
        <v>0</v>
      </c>
      <c r="K128" s="140"/>
      <c r="L128" s="32"/>
      <c r="M128" s="141" t="s">
        <v>1</v>
      </c>
      <c r="N128" s="142" t="s">
        <v>43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1414</v>
      </c>
      <c r="AT128" s="145" t="s">
        <v>155</v>
      </c>
      <c r="AU128" s="145" t="s">
        <v>88</v>
      </c>
      <c r="AY128" s="17" t="s">
        <v>153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86</v>
      </c>
      <c r="BK128" s="146">
        <f>ROUND(I128*H128,2)</f>
        <v>0</v>
      </c>
      <c r="BL128" s="17" t="s">
        <v>1414</v>
      </c>
      <c r="BM128" s="145" t="s">
        <v>1427</v>
      </c>
    </row>
    <row r="129" spans="2:65" s="1" customFormat="1" ht="16.5" customHeight="1">
      <c r="B129" s="32"/>
      <c r="C129" s="133" t="s">
        <v>179</v>
      </c>
      <c r="D129" s="133" t="s">
        <v>155</v>
      </c>
      <c r="E129" s="134" t="s">
        <v>1428</v>
      </c>
      <c r="F129" s="135" t="s">
        <v>1429</v>
      </c>
      <c r="G129" s="136" t="s">
        <v>494</v>
      </c>
      <c r="H129" s="137">
        <v>1</v>
      </c>
      <c r="I129" s="138"/>
      <c r="J129" s="139">
        <f>ROUND(I129*H129,2)</f>
        <v>0</v>
      </c>
      <c r="K129" s="140"/>
      <c r="L129" s="32"/>
      <c r="M129" s="141" t="s">
        <v>1</v>
      </c>
      <c r="N129" s="142" t="s">
        <v>43</v>
      </c>
      <c r="P129" s="143">
        <f>O129*H129</f>
        <v>0</v>
      </c>
      <c r="Q129" s="143">
        <v>0</v>
      </c>
      <c r="R129" s="143">
        <f>Q129*H129</f>
        <v>0</v>
      </c>
      <c r="S129" s="143">
        <v>0</v>
      </c>
      <c r="T129" s="144">
        <f>S129*H129</f>
        <v>0</v>
      </c>
      <c r="AR129" s="145" t="s">
        <v>1430</v>
      </c>
      <c r="AT129" s="145" t="s">
        <v>155</v>
      </c>
      <c r="AU129" s="145" t="s">
        <v>88</v>
      </c>
      <c r="AY129" s="17" t="s">
        <v>153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86</v>
      </c>
      <c r="BK129" s="146">
        <f>ROUND(I129*H129,2)</f>
        <v>0</v>
      </c>
      <c r="BL129" s="17" t="s">
        <v>1430</v>
      </c>
      <c r="BM129" s="145" t="s">
        <v>1431</v>
      </c>
    </row>
    <row r="130" spans="2:65" s="1" customFormat="1" ht="16.5" customHeight="1">
      <c r="B130" s="32"/>
      <c r="C130" s="133" t="s">
        <v>187</v>
      </c>
      <c r="D130" s="133" t="s">
        <v>155</v>
      </c>
      <c r="E130" s="134" t="s">
        <v>1432</v>
      </c>
      <c r="F130" s="135" t="s">
        <v>1433</v>
      </c>
      <c r="G130" s="136" t="s">
        <v>494</v>
      </c>
      <c r="H130" s="137">
        <v>1</v>
      </c>
      <c r="I130" s="138"/>
      <c r="J130" s="139">
        <f>ROUND(I130*H130,2)</f>
        <v>0</v>
      </c>
      <c r="K130" s="140"/>
      <c r="L130" s="32"/>
      <c r="M130" s="141" t="s">
        <v>1</v>
      </c>
      <c r="N130" s="142" t="s">
        <v>43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1430</v>
      </c>
      <c r="AT130" s="145" t="s">
        <v>155</v>
      </c>
      <c r="AU130" s="145" t="s">
        <v>88</v>
      </c>
      <c r="AY130" s="17" t="s">
        <v>153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86</v>
      </c>
      <c r="BK130" s="146">
        <f>ROUND(I130*H130,2)</f>
        <v>0</v>
      </c>
      <c r="BL130" s="17" t="s">
        <v>1430</v>
      </c>
      <c r="BM130" s="145" t="s">
        <v>1434</v>
      </c>
    </row>
    <row r="131" spans="2:65" s="1" customFormat="1" ht="16.5" customHeight="1">
      <c r="B131" s="32"/>
      <c r="C131" s="133" t="s">
        <v>193</v>
      </c>
      <c r="D131" s="133" t="s">
        <v>155</v>
      </c>
      <c r="E131" s="134" t="s">
        <v>1435</v>
      </c>
      <c r="F131" s="135" t="s">
        <v>1436</v>
      </c>
      <c r="G131" s="136" t="s">
        <v>494</v>
      </c>
      <c r="H131" s="137">
        <v>1</v>
      </c>
      <c r="I131" s="138"/>
      <c r="J131" s="139">
        <f>ROUND(I131*H131,2)</f>
        <v>0</v>
      </c>
      <c r="K131" s="140"/>
      <c r="L131" s="32"/>
      <c r="M131" s="141" t="s">
        <v>1</v>
      </c>
      <c r="N131" s="142" t="s">
        <v>43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1430</v>
      </c>
      <c r="AT131" s="145" t="s">
        <v>155</v>
      </c>
      <c r="AU131" s="145" t="s">
        <v>88</v>
      </c>
      <c r="AY131" s="17" t="s">
        <v>153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7" t="s">
        <v>86</v>
      </c>
      <c r="BK131" s="146">
        <f>ROUND(I131*H131,2)</f>
        <v>0</v>
      </c>
      <c r="BL131" s="17" t="s">
        <v>1430</v>
      </c>
      <c r="BM131" s="145" t="s">
        <v>1437</v>
      </c>
    </row>
    <row r="132" spans="2:65" s="1" customFormat="1" ht="16.5" customHeight="1">
      <c r="B132" s="32"/>
      <c r="C132" s="133" t="s">
        <v>197</v>
      </c>
      <c r="D132" s="133" t="s">
        <v>155</v>
      </c>
      <c r="E132" s="134" t="s">
        <v>1438</v>
      </c>
      <c r="F132" s="135" t="s">
        <v>1439</v>
      </c>
      <c r="G132" s="136" t="s">
        <v>494</v>
      </c>
      <c r="H132" s="137">
        <v>1</v>
      </c>
      <c r="I132" s="138"/>
      <c r="J132" s="139">
        <f>ROUND(I132*H132,2)</f>
        <v>0</v>
      </c>
      <c r="K132" s="140"/>
      <c r="L132" s="32"/>
      <c r="M132" s="179" t="s">
        <v>1</v>
      </c>
      <c r="N132" s="180" t="s">
        <v>43</v>
      </c>
      <c r="O132" s="181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AR132" s="145" t="s">
        <v>1430</v>
      </c>
      <c r="AT132" s="145" t="s">
        <v>155</v>
      </c>
      <c r="AU132" s="145" t="s">
        <v>88</v>
      </c>
      <c r="AY132" s="17" t="s">
        <v>153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86</v>
      </c>
      <c r="BK132" s="146">
        <f>ROUND(I132*H132,2)</f>
        <v>0</v>
      </c>
      <c r="BL132" s="17" t="s">
        <v>1430</v>
      </c>
      <c r="BM132" s="145" t="s">
        <v>1440</v>
      </c>
    </row>
    <row r="133" spans="2:65" s="1" customFormat="1" ht="6.95" customHeight="1">
      <c r="B133" s="44"/>
      <c r="C133" s="45"/>
      <c r="D133" s="45"/>
      <c r="E133" s="45"/>
      <c r="F133" s="45"/>
      <c r="G133" s="45"/>
      <c r="H133" s="45"/>
      <c r="I133" s="45"/>
      <c r="J133" s="45"/>
      <c r="K133" s="45"/>
      <c r="L133" s="32"/>
    </row>
  </sheetData>
  <sheetProtection algorithmName="SHA-512" hashValue="Ow1ms/ozPH5WfJHjPPcLamqEzdJabyOpqUvTUzdVHTpvSwCfWpDpqcxvIFpRhWH9EQSAYtZT/PtpRY4BZ2IZrg==" saltValue="8antd4jXLWC7qxp1NgggUel6o/cS31+xVrjm/c2Fa+KKE/qr0geNbX2Yu2SIu5cW2hxZpmsbuZM21zGKuXA5mw==" spinCount="100000" sheet="1" objects="1" scenarios="1" formatColumns="0" formatRows="0" autoFilter="0"/>
  <autoFilter ref="C119:K132" xr:uid="{00000000-0009-0000-0000-00000D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7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87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127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ROUND((SUM(BE121:BE176)),  2)</f>
        <v>0</v>
      </c>
      <c r="I33" s="92">
        <v>0.21</v>
      </c>
      <c r="J33" s="91">
        <f>ROUND(((SUM(BE121:BE176))*I33),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ROUND((SUM(BF121:BF176)),  2)</f>
        <v>0</v>
      </c>
      <c r="I34" s="92">
        <v>0.15</v>
      </c>
      <c r="J34" s="91">
        <f>ROUND(((SUM(BF121:BF176))*I34),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ROUND((SUM(BG121:BG176)),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ROUND((SUM(BH121:BH176)),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ROUND((SUM(BI121:BI176)),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02-2N - Kanalizační přípojky - neuznatelné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J121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133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>
      <c r="B98" s="108"/>
      <c r="D98" s="109" t="s">
        <v>134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>
      <c r="B99" s="108"/>
      <c r="D99" s="109" t="s">
        <v>135</v>
      </c>
      <c r="E99" s="110"/>
      <c r="F99" s="110"/>
      <c r="G99" s="110"/>
      <c r="H99" s="110"/>
      <c r="I99" s="110"/>
      <c r="J99" s="111">
        <f>J151</f>
        <v>0</v>
      </c>
      <c r="L99" s="108"/>
    </row>
    <row r="100" spans="2:12" s="9" customFormat="1" ht="19.899999999999999" customHeight="1">
      <c r="B100" s="108"/>
      <c r="D100" s="109" t="s">
        <v>136</v>
      </c>
      <c r="E100" s="110"/>
      <c r="F100" s="110"/>
      <c r="G100" s="110"/>
      <c r="H100" s="110"/>
      <c r="I100" s="110"/>
      <c r="J100" s="111">
        <f>J155</f>
        <v>0</v>
      </c>
      <c r="L100" s="108"/>
    </row>
    <row r="101" spans="2:12" s="9" customFormat="1" ht="19.899999999999999" customHeight="1">
      <c r="B101" s="108"/>
      <c r="D101" s="109" t="s">
        <v>137</v>
      </c>
      <c r="E101" s="110"/>
      <c r="F101" s="110"/>
      <c r="G101" s="110"/>
      <c r="H101" s="110"/>
      <c r="I101" s="110"/>
      <c r="J101" s="111">
        <f>J175</f>
        <v>0</v>
      </c>
      <c r="L101" s="108"/>
    </row>
    <row r="102" spans="2:12" s="1" customFormat="1" ht="21.85" customHeight="1">
      <c r="B102" s="32"/>
      <c r="L102" s="32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>
      <c r="B108" s="32"/>
      <c r="C108" s="21" t="s">
        <v>138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34" t="str">
        <f>E7</f>
        <v>Prodloužení splaškové kanal. a vodov. Ludvíkov a V. Losiny</v>
      </c>
      <c r="F111" s="235"/>
      <c r="G111" s="235"/>
      <c r="H111" s="235"/>
      <c r="L111" s="32"/>
    </row>
    <row r="112" spans="2:12" s="1" customFormat="1" ht="12" customHeight="1">
      <c r="B112" s="32"/>
      <c r="C112" s="27" t="s">
        <v>126</v>
      </c>
      <c r="L112" s="32"/>
    </row>
    <row r="113" spans="2:65" s="1" customFormat="1" ht="16.5" customHeight="1">
      <c r="B113" s="32"/>
      <c r="E113" s="200" t="str">
        <f>E9</f>
        <v>IO 02-2N - Kanalizační přípojky - neuznatelné</v>
      </c>
      <c r="F113" s="236"/>
      <c r="G113" s="236"/>
      <c r="H113" s="236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Velké Losiny</v>
      </c>
      <c r="I115" s="27" t="s">
        <v>22</v>
      </c>
      <c r="J115" s="52" t="str">
        <f>IF(J12="","",J12)</f>
        <v>7. 2. 2025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E15</f>
        <v>Obec Velké Losiny</v>
      </c>
      <c r="I117" s="27" t="s">
        <v>31</v>
      </c>
      <c r="J117" s="30" t="str">
        <f>E21</f>
        <v>IGEA s.r.o.</v>
      </c>
      <c r="L117" s="32"/>
    </row>
    <row r="118" spans="2:65" s="1" customFormat="1" ht="15.2" customHeight="1">
      <c r="B118" s="32"/>
      <c r="C118" s="27" t="s">
        <v>29</v>
      </c>
      <c r="F118" s="25" t="str">
        <f>IF(E18="","",E18)</f>
        <v>Vyplň údaj</v>
      </c>
      <c r="I118" s="27" t="s">
        <v>35</v>
      </c>
      <c r="J118" s="30" t="str">
        <f>E24</f>
        <v>R.Vojtěchová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2"/>
      <c r="C120" s="113" t="s">
        <v>139</v>
      </c>
      <c r="D120" s="114" t="s">
        <v>63</v>
      </c>
      <c r="E120" s="114" t="s">
        <v>59</v>
      </c>
      <c r="F120" s="114" t="s">
        <v>60</v>
      </c>
      <c r="G120" s="114" t="s">
        <v>140</v>
      </c>
      <c r="H120" s="114" t="s">
        <v>141</v>
      </c>
      <c r="I120" s="114" t="s">
        <v>142</v>
      </c>
      <c r="J120" s="115" t="s">
        <v>130</v>
      </c>
      <c r="K120" s="116" t="s">
        <v>143</v>
      </c>
      <c r="L120" s="112"/>
      <c r="M120" s="59" t="s">
        <v>1</v>
      </c>
      <c r="N120" s="60" t="s">
        <v>42</v>
      </c>
      <c r="O120" s="60" t="s">
        <v>144</v>
      </c>
      <c r="P120" s="60" t="s">
        <v>145</v>
      </c>
      <c r="Q120" s="60" t="s">
        <v>146</v>
      </c>
      <c r="R120" s="60" t="s">
        <v>147</v>
      </c>
      <c r="S120" s="60" t="s">
        <v>148</v>
      </c>
      <c r="T120" s="61" t="s">
        <v>149</v>
      </c>
    </row>
    <row r="121" spans="2:65" s="1" customFormat="1" ht="22.8" customHeight="1">
      <c r="B121" s="32"/>
      <c r="C121" s="64" t="s">
        <v>150</v>
      </c>
      <c r="J121" s="117">
        <f>BK121</f>
        <v>0</v>
      </c>
      <c r="L121" s="32"/>
      <c r="M121" s="62"/>
      <c r="N121" s="53"/>
      <c r="O121" s="53"/>
      <c r="P121" s="118">
        <f>P122</f>
        <v>0</v>
      </c>
      <c r="Q121" s="53"/>
      <c r="R121" s="118">
        <f>R122</f>
        <v>3.6786120000000002</v>
      </c>
      <c r="S121" s="53"/>
      <c r="T121" s="119">
        <f>T122</f>
        <v>0</v>
      </c>
      <c r="AT121" s="17" t="s">
        <v>77</v>
      </c>
      <c r="AU121" s="17" t="s">
        <v>132</v>
      </c>
      <c r="BK121" s="120">
        <f>BK122</f>
        <v>0</v>
      </c>
    </row>
    <row r="122" spans="2:65" s="11" customFormat="1" ht="25.9" customHeight="1">
      <c r="B122" s="121"/>
      <c r="D122" s="122" t="s">
        <v>77</v>
      </c>
      <c r="E122" s="123" t="s">
        <v>151</v>
      </c>
      <c r="F122" s="123" t="s">
        <v>152</v>
      </c>
      <c r="I122" s="124"/>
      <c r="J122" s="125">
        <f>BK122</f>
        <v>0</v>
      </c>
      <c r="L122" s="121"/>
      <c r="M122" s="126"/>
      <c r="P122" s="127">
        <f>P123+P151+P155+P175</f>
        <v>0</v>
      </c>
      <c r="R122" s="127">
        <f>R123+R151+R155+R175</f>
        <v>3.6786120000000002</v>
      </c>
      <c r="T122" s="128">
        <f>T123+T151+T155+T175</f>
        <v>0</v>
      </c>
      <c r="AR122" s="122" t="s">
        <v>86</v>
      </c>
      <c r="AT122" s="129" t="s">
        <v>77</v>
      </c>
      <c r="AU122" s="129" t="s">
        <v>78</v>
      </c>
      <c r="AY122" s="122" t="s">
        <v>153</v>
      </c>
      <c r="BK122" s="130">
        <f>BK123+BK151+BK155+BK175</f>
        <v>0</v>
      </c>
    </row>
    <row r="123" spans="2:65" s="11" customFormat="1" ht="22.8" customHeight="1">
      <c r="B123" s="121"/>
      <c r="D123" s="122" t="s">
        <v>77</v>
      </c>
      <c r="E123" s="131" t="s">
        <v>86</v>
      </c>
      <c r="F123" s="131" t="s">
        <v>154</v>
      </c>
      <c r="I123" s="124"/>
      <c r="J123" s="132">
        <f>BK123</f>
        <v>0</v>
      </c>
      <c r="L123" s="121"/>
      <c r="M123" s="126"/>
      <c r="P123" s="127">
        <f>SUM(P124:P150)</f>
        <v>0</v>
      </c>
      <c r="R123" s="127">
        <f>SUM(R124:R150)</f>
        <v>0</v>
      </c>
      <c r="T123" s="128">
        <f>SUM(T124:T150)</f>
        <v>0</v>
      </c>
      <c r="AR123" s="122" t="s">
        <v>86</v>
      </c>
      <c r="AT123" s="129" t="s">
        <v>77</v>
      </c>
      <c r="AU123" s="129" t="s">
        <v>86</v>
      </c>
      <c r="AY123" s="122" t="s">
        <v>153</v>
      </c>
      <c r="BK123" s="130">
        <f>SUM(BK124:BK150)</f>
        <v>0</v>
      </c>
    </row>
    <row r="124" spans="2:65" s="1" customFormat="1" ht="33" customHeight="1">
      <c r="B124" s="32"/>
      <c r="C124" s="133" t="s">
        <v>86</v>
      </c>
      <c r="D124" s="133" t="s">
        <v>155</v>
      </c>
      <c r="E124" s="134" t="s">
        <v>156</v>
      </c>
      <c r="F124" s="135" t="s">
        <v>157</v>
      </c>
      <c r="G124" s="136" t="s">
        <v>158</v>
      </c>
      <c r="H124" s="137">
        <v>55.8</v>
      </c>
      <c r="I124" s="138"/>
      <c r="J124" s="139">
        <f>ROUND(I124*H124,2)</f>
        <v>0</v>
      </c>
      <c r="K124" s="140"/>
      <c r="L124" s="32"/>
      <c r="M124" s="141" t="s">
        <v>1</v>
      </c>
      <c r="N124" s="142" t="s">
        <v>43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159</v>
      </c>
      <c r="AT124" s="145" t="s">
        <v>155</v>
      </c>
      <c r="AU124" s="145" t="s">
        <v>88</v>
      </c>
      <c r="AY124" s="17" t="s">
        <v>153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86</v>
      </c>
      <c r="BK124" s="146">
        <f>ROUND(I124*H124,2)</f>
        <v>0</v>
      </c>
      <c r="BL124" s="17" t="s">
        <v>159</v>
      </c>
      <c r="BM124" s="145" t="s">
        <v>160</v>
      </c>
    </row>
    <row r="125" spans="2:65" s="12" customFormat="1" ht="10.15">
      <c r="B125" s="147"/>
      <c r="D125" s="148" t="s">
        <v>161</v>
      </c>
      <c r="E125" s="149" t="s">
        <v>1</v>
      </c>
      <c r="F125" s="150" t="s">
        <v>162</v>
      </c>
      <c r="H125" s="149" t="s">
        <v>1</v>
      </c>
      <c r="I125" s="151"/>
      <c r="L125" s="147"/>
      <c r="M125" s="152"/>
      <c r="T125" s="153"/>
      <c r="AT125" s="149" t="s">
        <v>161</v>
      </c>
      <c r="AU125" s="149" t="s">
        <v>88</v>
      </c>
      <c r="AV125" s="12" t="s">
        <v>86</v>
      </c>
      <c r="AW125" s="12" t="s">
        <v>34</v>
      </c>
      <c r="AX125" s="12" t="s">
        <v>78</v>
      </c>
      <c r="AY125" s="149" t="s">
        <v>153</v>
      </c>
    </row>
    <row r="126" spans="2:65" s="13" customFormat="1" ht="10.15">
      <c r="B126" s="154"/>
      <c r="D126" s="148" t="s">
        <v>161</v>
      </c>
      <c r="E126" s="155" t="s">
        <v>1</v>
      </c>
      <c r="F126" s="156" t="s">
        <v>163</v>
      </c>
      <c r="H126" s="157">
        <v>55.8</v>
      </c>
      <c r="I126" s="158"/>
      <c r="L126" s="154"/>
      <c r="M126" s="159"/>
      <c r="T126" s="160"/>
      <c r="AT126" s="155" t="s">
        <v>161</v>
      </c>
      <c r="AU126" s="155" t="s">
        <v>88</v>
      </c>
      <c r="AV126" s="13" t="s">
        <v>88</v>
      </c>
      <c r="AW126" s="13" t="s">
        <v>34</v>
      </c>
      <c r="AX126" s="13" t="s">
        <v>86</v>
      </c>
      <c r="AY126" s="155" t="s">
        <v>153</v>
      </c>
    </row>
    <row r="127" spans="2:65" s="1" customFormat="1" ht="37.799999999999997" customHeight="1">
      <c r="B127" s="32"/>
      <c r="C127" s="133" t="s">
        <v>88</v>
      </c>
      <c r="D127" s="133" t="s">
        <v>155</v>
      </c>
      <c r="E127" s="134" t="s">
        <v>164</v>
      </c>
      <c r="F127" s="135" t="s">
        <v>165</v>
      </c>
      <c r="G127" s="136" t="s">
        <v>158</v>
      </c>
      <c r="H127" s="137">
        <v>21.960999999999999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43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159</v>
      </c>
      <c r="AT127" s="145" t="s">
        <v>155</v>
      </c>
      <c r="AU127" s="145" t="s">
        <v>88</v>
      </c>
      <c r="AY127" s="17" t="s">
        <v>153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86</v>
      </c>
      <c r="BK127" s="146">
        <f>ROUND(I127*H127,2)</f>
        <v>0</v>
      </c>
      <c r="BL127" s="17" t="s">
        <v>159</v>
      </c>
      <c r="BM127" s="145" t="s">
        <v>166</v>
      </c>
    </row>
    <row r="128" spans="2:65" s="12" customFormat="1" ht="10.15">
      <c r="B128" s="147"/>
      <c r="D128" s="148" t="s">
        <v>161</v>
      </c>
      <c r="E128" s="149" t="s">
        <v>1</v>
      </c>
      <c r="F128" s="150" t="s">
        <v>162</v>
      </c>
      <c r="H128" s="149" t="s">
        <v>1</v>
      </c>
      <c r="I128" s="151"/>
      <c r="L128" s="147"/>
      <c r="M128" s="152"/>
      <c r="T128" s="153"/>
      <c r="AT128" s="149" t="s">
        <v>161</v>
      </c>
      <c r="AU128" s="149" t="s">
        <v>88</v>
      </c>
      <c r="AV128" s="12" t="s">
        <v>86</v>
      </c>
      <c r="AW128" s="12" t="s">
        <v>34</v>
      </c>
      <c r="AX128" s="12" t="s">
        <v>78</v>
      </c>
      <c r="AY128" s="149" t="s">
        <v>153</v>
      </c>
    </row>
    <row r="129" spans="2:65" s="13" customFormat="1" ht="10.15">
      <c r="B129" s="154"/>
      <c r="D129" s="148" t="s">
        <v>161</v>
      </c>
      <c r="E129" s="155" t="s">
        <v>1</v>
      </c>
      <c r="F129" s="156" t="s">
        <v>167</v>
      </c>
      <c r="H129" s="157">
        <v>21.960999999999999</v>
      </c>
      <c r="I129" s="158"/>
      <c r="L129" s="154"/>
      <c r="M129" s="159"/>
      <c r="T129" s="160"/>
      <c r="AT129" s="155" t="s">
        <v>161</v>
      </c>
      <c r="AU129" s="155" t="s">
        <v>88</v>
      </c>
      <c r="AV129" s="13" t="s">
        <v>88</v>
      </c>
      <c r="AW129" s="13" t="s">
        <v>34</v>
      </c>
      <c r="AX129" s="13" t="s">
        <v>86</v>
      </c>
      <c r="AY129" s="155" t="s">
        <v>153</v>
      </c>
    </row>
    <row r="130" spans="2:65" s="1" customFormat="1" ht="37.799999999999997" customHeight="1">
      <c r="B130" s="32"/>
      <c r="C130" s="133" t="s">
        <v>168</v>
      </c>
      <c r="D130" s="133" t="s">
        <v>155</v>
      </c>
      <c r="E130" s="134" t="s">
        <v>169</v>
      </c>
      <c r="F130" s="135" t="s">
        <v>170</v>
      </c>
      <c r="G130" s="136" t="s">
        <v>158</v>
      </c>
      <c r="H130" s="137">
        <v>219.61</v>
      </c>
      <c r="I130" s="138"/>
      <c r="J130" s="139">
        <f>ROUND(I130*H130,2)</f>
        <v>0</v>
      </c>
      <c r="K130" s="140"/>
      <c r="L130" s="32"/>
      <c r="M130" s="141" t="s">
        <v>1</v>
      </c>
      <c r="N130" s="142" t="s">
        <v>43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159</v>
      </c>
      <c r="AT130" s="145" t="s">
        <v>155</v>
      </c>
      <c r="AU130" s="145" t="s">
        <v>88</v>
      </c>
      <c r="AY130" s="17" t="s">
        <v>153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86</v>
      </c>
      <c r="BK130" s="146">
        <f>ROUND(I130*H130,2)</f>
        <v>0</v>
      </c>
      <c r="BL130" s="17" t="s">
        <v>159</v>
      </c>
      <c r="BM130" s="145" t="s">
        <v>171</v>
      </c>
    </row>
    <row r="131" spans="2:65" s="12" customFormat="1" ht="10.15">
      <c r="B131" s="147"/>
      <c r="D131" s="148" t="s">
        <v>161</v>
      </c>
      <c r="E131" s="149" t="s">
        <v>1</v>
      </c>
      <c r="F131" s="150" t="s">
        <v>162</v>
      </c>
      <c r="H131" s="149" t="s">
        <v>1</v>
      </c>
      <c r="I131" s="151"/>
      <c r="L131" s="147"/>
      <c r="M131" s="152"/>
      <c r="T131" s="153"/>
      <c r="AT131" s="149" t="s">
        <v>161</v>
      </c>
      <c r="AU131" s="149" t="s">
        <v>88</v>
      </c>
      <c r="AV131" s="12" t="s">
        <v>86</v>
      </c>
      <c r="AW131" s="12" t="s">
        <v>34</v>
      </c>
      <c r="AX131" s="12" t="s">
        <v>78</v>
      </c>
      <c r="AY131" s="149" t="s">
        <v>153</v>
      </c>
    </row>
    <row r="132" spans="2:65" s="13" customFormat="1" ht="10.15">
      <c r="B132" s="154"/>
      <c r="D132" s="148" t="s">
        <v>161</v>
      </c>
      <c r="E132" s="155" t="s">
        <v>1</v>
      </c>
      <c r="F132" s="156" t="s">
        <v>172</v>
      </c>
      <c r="H132" s="157">
        <v>21.960999999999999</v>
      </c>
      <c r="I132" s="158"/>
      <c r="L132" s="154"/>
      <c r="M132" s="159"/>
      <c r="T132" s="160"/>
      <c r="AT132" s="155" t="s">
        <v>161</v>
      </c>
      <c r="AU132" s="155" t="s">
        <v>88</v>
      </c>
      <c r="AV132" s="13" t="s">
        <v>88</v>
      </c>
      <c r="AW132" s="13" t="s">
        <v>34</v>
      </c>
      <c r="AX132" s="13" t="s">
        <v>86</v>
      </c>
      <c r="AY132" s="155" t="s">
        <v>153</v>
      </c>
    </row>
    <row r="133" spans="2:65" s="13" customFormat="1" ht="10.15">
      <c r="B133" s="154"/>
      <c r="D133" s="148" t="s">
        <v>161</v>
      </c>
      <c r="F133" s="156" t="s">
        <v>173</v>
      </c>
      <c r="H133" s="157">
        <v>219.61</v>
      </c>
      <c r="I133" s="158"/>
      <c r="L133" s="154"/>
      <c r="M133" s="159"/>
      <c r="T133" s="160"/>
      <c r="AT133" s="155" t="s">
        <v>161</v>
      </c>
      <c r="AU133" s="155" t="s">
        <v>88</v>
      </c>
      <c r="AV133" s="13" t="s">
        <v>88</v>
      </c>
      <c r="AW133" s="13" t="s">
        <v>4</v>
      </c>
      <c r="AX133" s="13" t="s">
        <v>86</v>
      </c>
      <c r="AY133" s="155" t="s">
        <v>153</v>
      </c>
    </row>
    <row r="134" spans="2:65" s="1" customFormat="1" ht="33" customHeight="1">
      <c r="B134" s="32"/>
      <c r="C134" s="133" t="s">
        <v>159</v>
      </c>
      <c r="D134" s="133" t="s">
        <v>155</v>
      </c>
      <c r="E134" s="134" t="s">
        <v>174</v>
      </c>
      <c r="F134" s="135" t="s">
        <v>175</v>
      </c>
      <c r="G134" s="136" t="s">
        <v>176</v>
      </c>
      <c r="H134" s="137">
        <v>37.334000000000003</v>
      </c>
      <c r="I134" s="138"/>
      <c r="J134" s="139">
        <f>ROUND(I134*H134,2)</f>
        <v>0</v>
      </c>
      <c r="K134" s="140"/>
      <c r="L134" s="32"/>
      <c r="M134" s="141" t="s">
        <v>1</v>
      </c>
      <c r="N134" s="142" t="s">
        <v>43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159</v>
      </c>
      <c r="AT134" s="145" t="s">
        <v>155</v>
      </c>
      <c r="AU134" s="145" t="s">
        <v>88</v>
      </c>
      <c r="AY134" s="17" t="s">
        <v>153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86</v>
      </c>
      <c r="BK134" s="146">
        <f>ROUND(I134*H134,2)</f>
        <v>0</v>
      </c>
      <c r="BL134" s="17" t="s">
        <v>159</v>
      </c>
      <c r="BM134" s="145" t="s">
        <v>177</v>
      </c>
    </row>
    <row r="135" spans="2:65" s="12" customFormat="1" ht="10.15">
      <c r="B135" s="147"/>
      <c r="D135" s="148" t="s">
        <v>161</v>
      </c>
      <c r="E135" s="149" t="s">
        <v>1</v>
      </c>
      <c r="F135" s="150" t="s">
        <v>162</v>
      </c>
      <c r="H135" s="149" t="s">
        <v>1</v>
      </c>
      <c r="I135" s="151"/>
      <c r="L135" s="147"/>
      <c r="M135" s="152"/>
      <c r="T135" s="153"/>
      <c r="AT135" s="149" t="s">
        <v>161</v>
      </c>
      <c r="AU135" s="149" t="s">
        <v>88</v>
      </c>
      <c r="AV135" s="12" t="s">
        <v>86</v>
      </c>
      <c r="AW135" s="12" t="s">
        <v>34</v>
      </c>
      <c r="AX135" s="12" t="s">
        <v>78</v>
      </c>
      <c r="AY135" s="149" t="s">
        <v>153</v>
      </c>
    </row>
    <row r="136" spans="2:65" s="13" customFormat="1" ht="10.15">
      <c r="B136" s="154"/>
      <c r="D136" s="148" t="s">
        <v>161</v>
      </c>
      <c r="E136" s="155" t="s">
        <v>1</v>
      </c>
      <c r="F136" s="156" t="s">
        <v>172</v>
      </c>
      <c r="H136" s="157">
        <v>21.960999999999999</v>
      </c>
      <c r="I136" s="158"/>
      <c r="L136" s="154"/>
      <c r="M136" s="159"/>
      <c r="T136" s="160"/>
      <c r="AT136" s="155" t="s">
        <v>161</v>
      </c>
      <c r="AU136" s="155" t="s">
        <v>88</v>
      </c>
      <c r="AV136" s="13" t="s">
        <v>88</v>
      </c>
      <c r="AW136" s="13" t="s">
        <v>34</v>
      </c>
      <c r="AX136" s="13" t="s">
        <v>86</v>
      </c>
      <c r="AY136" s="155" t="s">
        <v>153</v>
      </c>
    </row>
    <row r="137" spans="2:65" s="13" customFormat="1" ht="10.15">
      <c r="B137" s="154"/>
      <c r="D137" s="148" t="s">
        <v>161</v>
      </c>
      <c r="F137" s="156" t="s">
        <v>178</v>
      </c>
      <c r="H137" s="157">
        <v>37.334000000000003</v>
      </c>
      <c r="I137" s="158"/>
      <c r="L137" s="154"/>
      <c r="M137" s="159"/>
      <c r="T137" s="160"/>
      <c r="AT137" s="155" t="s">
        <v>161</v>
      </c>
      <c r="AU137" s="155" t="s">
        <v>88</v>
      </c>
      <c r="AV137" s="13" t="s">
        <v>88</v>
      </c>
      <c r="AW137" s="13" t="s">
        <v>4</v>
      </c>
      <c r="AX137" s="13" t="s">
        <v>86</v>
      </c>
      <c r="AY137" s="155" t="s">
        <v>153</v>
      </c>
    </row>
    <row r="138" spans="2:65" s="1" customFormat="1" ht="24.2" customHeight="1">
      <c r="B138" s="32"/>
      <c r="C138" s="133" t="s">
        <v>179</v>
      </c>
      <c r="D138" s="133" t="s">
        <v>155</v>
      </c>
      <c r="E138" s="134" t="s">
        <v>180</v>
      </c>
      <c r="F138" s="135" t="s">
        <v>181</v>
      </c>
      <c r="G138" s="136" t="s">
        <v>158</v>
      </c>
      <c r="H138" s="137">
        <v>33.838999999999999</v>
      </c>
      <c r="I138" s="138"/>
      <c r="J138" s="139">
        <f>ROUND(I138*H138,2)</f>
        <v>0</v>
      </c>
      <c r="K138" s="140"/>
      <c r="L138" s="32"/>
      <c r="M138" s="141" t="s">
        <v>1</v>
      </c>
      <c r="N138" s="142" t="s">
        <v>43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159</v>
      </c>
      <c r="AT138" s="145" t="s">
        <v>155</v>
      </c>
      <c r="AU138" s="145" t="s">
        <v>88</v>
      </c>
      <c r="AY138" s="17" t="s">
        <v>153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86</v>
      </c>
      <c r="BK138" s="146">
        <f>ROUND(I138*H138,2)</f>
        <v>0</v>
      </c>
      <c r="BL138" s="17" t="s">
        <v>159</v>
      </c>
      <c r="BM138" s="145" t="s">
        <v>182</v>
      </c>
    </row>
    <row r="139" spans="2:65" s="12" customFormat="1" ht="10.15">
      <c r="B139" s="147"/>
      <c r="D139" s="148" t="s">
        <v>161</v>
      </c>
      <c r="E139" s="149" t="s">
        <v>1</v>
      </c>
      <c r="F139" s="150" t="s">
        <v>162</v>
      </c>
      <c r="H139" s="149" t="s">
        <v>1</v>
      </c>
      <c r="I139" s="151"/>
      <c r="L139" s="147"/>
      <c r="M139" s="152"/>
      <c r="T139" s="153"/>
      <c r="AT139" s="149" t="s">
        <v>161</v>
      </c>
      <c r="AU139" s="149" t="s">
        <v>88</v>
      </c>
      <c r="AV139" s="12" t="s">
        <v>86</v>
      </c>
      <c r="AW139" s="12" t="s">
        <v>34</v>
      </c>
      <c r="AX139" s="12" t="s">
        <v>78</v>
      </c>
      <c r="AY139" s="149" t="s">
        <v>153</v>
      </c>
    </row>
    <row r="140" spans="2:65" s="13" customFormat="1" ht="10.15">
      <c r="B140" s="154"/>
      <c r="D140" s="148" t="s">
        <v>161</v>
      </c>
      <c r="E140" s="155" t="s">
        <v>1</v>
      </c>
      <c r="F140" s="156" t="s">
        <v>183</v>
      </c>
      <c r="H140" s="157">
        <v>55.8</v>
      </c>
      <c r="I140" s="158"/>
      <c r="L140" s="154"/>
      <c r="M140" s="159"/>
      <c r="T140" s="160"/>
      <c r="AT140" s="155" t="s">
        <v>161</v>
      </c>
      <c r="AU140" s="155" t="s">
        <v>88</v>
      </c>
      <c r="AV140" s="13" t="s">
        <v>88</v>
      </c>
      <c r="AW140" s="13" t="s">
        <v>34</v>
      </c>
      <c r="AX140" s="13" t="s">
        <v>78</v>
      </c>
      <c r="AY140" s="155" t="s">
        <v>153</v>
      </c>
    </row>
    <row r="141" spans="2:65" s="13" customFormat="1" ht="10.15">
      <c r="B141" s="154"/>
      <c r="D141" s="148" t="s">
        <v>161</v>
      </c>
      <c r="E141" s="155" t="s">
        <v>1</v>
      </c>
      <c r="F141" s="156" t="s">
        <v>184</v>
      </c>
      <c r="H141" s="157">
        <v>-20.646000000000001</v>
      </c>
      <c r="I141" s="158"/>
      <c r="L141" s="154"/>
      <c r="M141" s="159"/>
      <c r="T141" s="160"/>
      <c r="AT141" s="155" t="s">
        <v>161</v>
      </c>
      <c r="AU141" s="155" t="s">
        <v>88</v>
      </c>
      <c r="AV141" s="13" t="s">
        <v>88</v>
      </c>
      <c r="AW141" s="13" t="s">
        <v>34</v>
      </c>
      <c r="AX141" s="13" t="s">
        <v>78</v>
      </c>
      <c r="AY141" s="155" t="s">
        <v>153</v>
      </c>
    </row>
    <row r="142" spans="2:65" s="13" customFormat="1" ht="10.15">
      <c r="B142" s="154"/>
      <c r="D142" s="148" t="s">
        <v>161</v>
      </c>
      <c r="E142" s="155" t="s">
        <v>1</v>
      </c>
      <c r="F142" s="156" t="s">
        <v>185</v>
      </c>
      <c r="H142" s="157">
        <v>-1.3149999999999999</v>
      </c>
      <c r="I142" s="158"/>
      <c r="L142" s="154"/>
      <c r="M142" s="159"/>
      <c r="T142" s="160"/>
      <c r="AT142" s="155" t="s">
        <v>161</v>
      </c>
      <c r="AU142" s="155" t="s">
        <v>88</v>
      </c>
      <c r="AV142" s="13" t="s">
        <v>88</v>
      </c>
      <c r="AW142" s="13" t="s">
        <v>34</v>
      </c>
      <c r="AX142" s="13" t="s">
        <v>78</v>
      </c>
      <c r="AY142" s="155" t="s">
        <v>153</v>
      </c>
    </row>
    <row r="143" spans="2:65" s="14" customFormat="1" ht="10.15">
      <c r="B143" s="161"/>
      <c r="D143" s="148" t="s">
        <v>161</v>
      </c>
      <c r="E143" s="162" t="s">
        <v>1</v>
      </c>
      <c r="F143" s="163" t="s">
        <v>186</v>
      </c>
      <c r="H143" s="164">
        <v>33.838999999999999</v>
      </c>
      <c r="I143" s="165"/>
      <c r="L143" s="161"/>
      <c r="M143" s="166"/>
      <c r="T143" s="167"/>
      <c r="AT143" s="162" t="s">
        <v>161</v>
      </c>
      <c r="AU143" s="162" t="s">
        <v>88</v>
      </c>
      <c r="AV143" s="14" t="s">
        <v>159</v>
      </c>
      <c r="AW143" s="14" t="s">
        <v>34</v>
      </c>
      <c r="AX143" s="14" t="s">
        <v>86</v>
      </c>
      <c r="AY143" s="162" t="s">
        <v>153</v>
      </c>
    </row>
    <row r="144" spans="2:65" s="1" customFormat="1" ht="24.2" customHeight="1">
      <c r="B144" s="32"/>
      <c r="C144" s="133" t="s">
        <v>187</v>
      </c>
      <c r="D144" s="133" t="s">
        <v>155</v>
      </c>
      <c r="E144" s="134" t="s">
        <v>188</v>
      </c>
      <c r="F144" s="135" t="s">
        <v>189</v>
      </c>
      <c r="G144" s="136" t="s">
        <v>158</v>
      </c>
      <c r="H144" s="137">
        <v>16.925999999999998</v>
      </c>
      <c r="I144" s="138"/>
      <c r="J144" s="139">
        <f>ROUND(I144*H144,2)</f>
        <v>0</v>
      </c>
      <c r="K144" s="140"/>
      <c r="L144" s="32"/>
      <c r="M144" s="141" t="s">
        <v>1</v>
      </c>
      <c r="N144" s="142" t="s">
        <v>43</v>
      </c>
      <c r="P144" s="143">
        <f>O144*H144</f>
        <v>0</v>
      </c>
      <c r="Q144" s="143">
        <v>0</v>
      </c>
      <c r="R144" s="143">
        <f>Q144*H144</f>
        <v>0</v>
      </c>
      <c r="S144" s="143">
        <v>0</v>
      </c>
      <c r="T144" s="144">
        <f>S144*H144</f>
        <v>0</v>
      </c>
      <c r="AR144" s="145" t="s">
        <v>159</v>
      </c>
      <c r="AT144" s="145" t="s">
        <v>155</v>
      </c>
      <c r="AU144" s="145" t="s">
        <v>88</v>
      </c>
      <c r="AY144" s="17" t="s">
        <v>153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7" t="s">
        <v>86</v>
      </c>
      <c r="BK144" s="146">
        <f>ROUND(I144*H144,2)</f>
        <v>0</v>
      </c>
      <c r="BL144" s="17" t="s">
        <v>159</v>
      </c>
      <c r="BM144" s="145" t="s">
        <v>190</v>
      </c>
    </row>
    <row r="145" spans="2:65" s="12" customFormat="1" ht="10.15">
      <c r="B145" s="147"/>
      <c r="D145" s="148" t="s">
        <v>161</v>
      </c>
      <c r="E145" s="149" t="s">
        <v>1</v>
      </c>
      <c r="F145" s="150" t="s">
        <v>162</v>
      </c>
      <c r="H145" s="149" t="s">
        <v>1</v>
      </c>
      <c r="I145" s="151"/>
      <c r="L145" s="147"/>
      <c r="M145" s="152"/>
      <c r="T145" s="153"/>
      <c r="AT145" s="149" t="s">
        <v>161</v>
      </c>
      <c r="AU145" s="149" t="s">
        <v>88</v>
      </c>
      <c r="AV145" s="12" t="s">
        <v>86</v>
      </c>
      <c r="AW145" s="12" t="s">
        <v>34</v>
      </c>
      <c r="AX145" s="12" t="s">
        <v>78</v>
      </c>
      <c r="AY145" s="149" t="s">
        <v>153</v>
      </c>
    </row>
    <row r="146" spans="2:65" s="13" customFormat="1" ht="10.15">
      <c r="B146" s="154"/>
      <c r="D146" s="148" t="s">
        <v>161</v>
      </c>
      <c r="E146" s="155" t="s">
        <v>1</v>
      </c>
      <c r="F146" s="156" t="s">
        <v>191</v>
      </c>
      <c r="H146" s="157">
        <v>12.24</v>
      </c>
      <c r="I146" s="158"/>
      <c r="L146" s="154"/>
      <c r="M146" s="159"/>
      <c r="T146" s="160"/>
      <c r="AT146" s="155" t="s">
        <v>161</v>
      </c>
      <c r="AU146" s="155" t="s">
        <v>88</v>
      </c>
      <c r="AV146" s="13" t="s">
        <v>88</v>
      </c>
      <c r="AW146" s="13" t="s">
        <v>34</v>
      </c>
      <c r="AX146" s="13" t="s">
        <v>78</v>
      </c>
      <c r="AY146" s="155" t="s">
        <v>153</v>
      </c>
    </row>
    <row r="147" spans="2:65" s="13" customFormat="1" ht="10.15">
      <c r="B147" s="154"/>
      <c r="D147" s="148" t="s">
        <v>161</v>
      </c>
      <c r="E147" s="155" t="s">
        <v>1</v>
      </c>
      <c r="F147" s="156" t="s">
        <v>192</v>
      </c>
      <c r="H147" s="157">
        <v>4.6859999999999999</v>
      </c>
      <c r="I147" s="158"/>
      <c r="L147" s="154"/>
      <c r="M147" s="159"/>
      <c r="T147" s="160"/>
      <c r="AT147" s="155" t="s">
        <v>161</v>
      </c>
      <c r="AU147" s="155" t="s">
        <v>88</v>
      </c>
      <c r="AV147" s="13" t="s">
        <v>88</v>
      </c>
      <c r="AW147" s="13" t="s">
        <v>34</v>
      </c>
      <c r="AX147" s="13" t="s">
        <v>78</v>
      </c>
      <c r="AY147" s="155" t="s">
        <v>153</v>
      </c>
    </row>
    <row r="148" spans="2:65" s="14" customFormat="1" ht="10.15">
      <c r="B148" s="161"/>
      <c r="D148" s="148" t="s">
        <v>161</v>
      </c>
      <c r="E148" s="162" t="s">
        <v>1</v>
      </c>
      <c r="F148" s="163" t="s">
        <v>186</v>
      </c>
      <c r="H148" s="164">
        <v>16.926000000000002</v>
      </c>
      <c r="I148" s="165"/>
      <c r="L148" s="161"/>
      <c r="M148" s="166"/>
      <c r="T148" s="167"/>
      <c r="AT148" s="162" t="s">
        <v>161</v>
      </c>
      <c r="AU148" s="162" t="s">
        <v>88</v>
      </c>
      <c r="AV148" s="14" t="s">
        <v>159</v>
      </c>
      <c r="AW148" s="14" t="s">
        <v>34</v>
      </c>
      <c r="AX148" s="14" t="s">
        <v>86</v>
      </c>
      <c r="AY148" s="162" t="s">
        <v>153</v>
      </c>
    </row>
    <row r="149" spans="2:65" s="1" customFormat="1" ht="16.5" customHeight="1">
      <c r="B149" s="32"/>
      <c r="C149" s="168" t="s">
        <v>193</v>
      </c>
      <c r="D149" s="168" t="s">
        <v>194</v>
      </c>
      <c r="E149" s="169" t="s">
        <v>195</v>
      </c>
      <c r="F149" s="170" t="s">
        <v>196</v>
      </c>
      <c r="G149" s="171" t="s">
        <v>176</v>
      </c>
      <c r="H149" s="172">
        <v>28.774000000000001</v>
      </c>
      <c r="I149" s="173"/>
      <c r="J149" s="174">
        <f>ROUND(I149*H149,2)</f>
        <v>0</v>
      </c>
      <c r="K149" s="175"/>
      <c r="L149" s="176"/>
      <c r="M149" s="177" t="s">
        <v>1</v>
      </c>
      <c r="N149" s="178" t="s">
        <v>43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197</v>
      </c>
      <c r="AT149" s="145" t="s">
        <v>194</v>
      </c>
      <c r="AU149" s="145" t="s">
        <v>88</v>
      </c>
      <c r="AY149" s="17" t="s">
        <v>153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86</v>
      </c>
      <c r="BK149" s="146">
        <f>ROUND(I149*H149,2)</f>
        <v>0</v>
      </c>
      <c r="BL149" s="17" t="s">
        <v>159</v>
      </c>
      <c r="BM149" s="145" t="s">
        <v>198</v>
      </c>
    </row>
    <row r="150" spans="2:65" s="13" customFormat="1" ht="10.15">
      <c r="B150" s="154"/>
      <c r="D150" s="148" t="s">
        <v>161</v>
      </c>
      <c r="F150" s="156" t="s">
        <v>199</v>
      </c>
      <c r="H150" s="157">
        <v>28.774000000000001</v>
      </c>
      <c r="I150" s="158"/>
      <c r="L150" s="154"/>
      <c r="M150" s="159"/>
      <c r="T150" s="160"/>
      <c r="AT150" s="155" t="s">
        <v>161</v>
      </c>
      <c r="AU150" s="155" t="s">
        <v>88</v>
      </c>
      <c r="AV150" s="13" t="s">
        <v>88</v>
      </c>
      <c r="AW150" s="13" t="s">
        <v>4</v>
      </c>
      <c r="AX150" s="13" t="s">
        <v>86</v>
      </c>
      <c r="AY150" s="155" t="s">
        <v>153</v>
      </c>
    </row>
    <row r="151" spans="2:65" s="11" customFormat="1" ht="22.8" customHeight="1">
      <c r="B151" s="121"/>
      <c r="D151" s="122" t="s">
        <v>77</v>
      </c>
      <c r="E151" s="131" t="s">
        <v>159</v>
      </c>
      <c r="F151" s="131" t="s">
        <v>200</v>
      </c>
      <c r="I151" s="124"/>
      <c r="J151" s="132">
        <f>BK151</f>
        <v>0</v>
      </c>
      <c r="L151" s="121"/>
      <c r="M151" s="126"/>
      <c r="P151" s="127">
        <f>SUM(P152:P154)</f>
        <v>0</v>
      </c>
      <c r="R151" s="127">
        <f>SUM(R152:R154)</f>
        <v>0</v>
      </c>
      <c r="T151" s="128">
        <f>SUM(T152:T154)</f>
        <v>0</v>
      </c>
      <c r="AR151" s="122" t="s">
        <v>86</v>
      </c>
      <c r="AT151" s="129" t="s">
        <v>77</v>
      </c>
      <c r="AU151" s="129" t="s">
        <v>86</v>
      </c>
      <c r="AY151" s="122" t="s">
        <v>153</v>
      </c>
      <c r="BK151" s="130">
        <f>SUM(BK152:BK154)</f>
        <v>0</v>
      </c>
    </row>
    <row r="152" spans="2:65" s="1" customFormat="1" ht="16.5" customHeight="1">
      <c r="B152" s="32"/>
      <c r="C152" s="133" t="s">
        <v>197</v>
      </c>
      <c r="D152" s="133" t="s">
        <v>155</v>
      </c>
      <c r="E152" s="134" t="s">
        <v>201</v>
      </c>
      <c r="F152" s="135" t="s">
        <v>202</v>
      </c>
      <c r="G152" s="136" t="s">
        <v>158</v>
      </c>
      <c r="H152" s="137">
        <v>3.72</v>
      </c>
      <c r="I152" s="138"/>
      <c r="J152" s="139">
        <f>ROUND(I152*H152,2)</f>
        <v>0</v>
      </c>
      <c r="K152" s="140"/>
      <c r="L152" s="32"/>
      <c r="M152" s="141" t="s">
        <v>1</v>
      </c>
      <c r="N152" s="142" t="s">
        <v>43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159</v>
      </c>
      <c r="AT152" s="145" t="s">
        <v>155</v>
      </c>
      <c r="AU152" s="145" t="s">
        <v>88</v>
      </c>
      <c r="AY152" s="17" t="s">
        <v>153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7" t="s">
        <v>86</v>
      </c>
      <c r="BK152" s="146">
        <f>ROUND(I152*H152,2)</f>
        <v>0</v>
      </c>
      <c r="BL152" s="17" t="s">
        <v>159</v>
      </c>
      <c r="BM152" s="145" t="s">
        <v>203</v>
      </c>
    </row>
    <row r="153" spans="2:65" s="12" customFormat="1" ht="10.15">
      <c r="B153" s="147"/>
      <c r="D153" s="148" t="s">
        <v>161</v>
      </c>
      <c r="E153" s="149" t="s">
        <v>1</v>
      </c>
      <c r="F153" s="150" t="s">
        <v>162</v>
      </c>
      <c r="H153" s="149" t="s">
        <v>1</v>
      </c>
      <c r="I153" s="151"/>
      <c r="L153" s="147"/>
      <c r="M153" s="152"/>
      <c r="T153" s="153"/>
      <c r="AT153" s="149" t="s">
        <v>161</v>
      </c>
      <c r="AU153" s="149" t="s">
        <v>88</v>
      </c>
      <c r="AV153" s="12" t="s">
        <v>86</v>
      </c>
      <c r="AW153" s="12" t="s">
        <v>34</v>
      </c>
      <c r="AX153" s="12" t="s">
        <v>78</v>
      </c>
      <c r="AY153" s="149" t="s">
        <v>153</v>
      </c>
    </row>
    <row r="154" spans="2:65" s="13" customFormat="1" ht="10.15">
      <c r="B154" s="154"/>
      <c r="D154" s="148" t="s">
        <v>161</v>
      </c>
      <c r="E154" s="155" t="s">
        <v>1</v>
      </c>
      <c r="F154" s="156" t="s">
        <v>204</v>
      </c>
      <c r="H154" s="157">
        <v>3.72</v>
      </c>
      <c r="I154" s="158"/>
      <c r="L154" s="154"/>
      <c r="M154" s="159"/>
      <c r="T154" s="160"/>
      <c r="AT154" s="155" t="s">
        <v>161</v>
      </c>
      <c r="AU154" s="155" t="s">
        <v>88</v>
      </c>
      <c r="AV154" s="13" t="s">
        <v>88</v>
      </c>
      <c r="AW154" s="13" t="s">
        <v>34</v>
      </c>
      <c r="AX154" s="13" t="s">
        <v>86</v>
      </c>
      <c r="AY154" s="155" t="s">
        <v>153</v>
      </c>
    </row>
    <row r="155" spans="2:65" s="11" customFormat="1" ht="22.8" customHeight="1">
      <c r="B155" s="121"/>
      <c r="D155" s="122" t="s">
        <v>77</v>
      </c>
      <c r="E155" s="131" t="s">
        <v>197</v>
      </c>
      <c r="F155" s="131" t="s">
        <v>205</v>
      </c>
      <c r="I155" s="124"/>
      <c r="J155" s="132">
        <f>BK155</f>
        <v>0</v>
      </c>
      <c r="L155" s="121"/>
      <c r="M155" s="126"/>
      <c r="P155" s="127">
        <f>SUM(P156:P174)</f>
        <v>0</v>
      </c>
      <c r="R155" s="127">
        <f>SUM(R156:R174)</f>
        <v>3.6786120000000002</v>
      </c>
      <c r="T155" s="128">
        <f>SUM(T156:T174)</f>
        <v>0</v>
      </c>
      <c r="AR155" s="122" t="s">
        <v>86</v>
      </c>
      <c r="AT155" s="129" t="s">
        <v>77</v>
      </c>
      <c r="AU155" s="129" t="s">
        <v>86</v>
      </c>
      <c r="AY155" s="122" t="s">
        <v>153</v>
      </c>
      <c r="BK155" s="130">
        <f>SUM(BK156:BK174)</f>
        <v>0</v>
      </c>
    </row>
    <row r="156" spans="2:65" s="1" customFormat="1" ht="24.2" customHeight="1">
      <c r="B156" s="32"/>
      <c r="C156" s="133" t="s">
        <v>206</v>
      </c>
      <c r="D156" s="133" t="s">
        <v>155</v>
      </c>
      <c r="E156" s="134" t="s">
        <v>207</v>
      </c>
      <c r="F156" s="135" t="s">
        <v>208</v>
      </c>
      <c r="G156" s="136" t="s">
        <v>209</v>
      </c>
      <c r="H156" s="137">
        <v>27.2</v>
      </c>
      <c r="I156" s="138"/>
      <c r="J156" s="139">
        <f>ROUND(I156*H156,2)</f>
        <v>0</v>
      </c>
      <c r="K156" s="140"/>
      <c r="L156" s="32"/>
      <c r="M156" s="141" t="s">
        <v>1</v>
      </c>
      <c r="N156" s="142" t="s">
        <v>43</v>
      </c>
      <c r="P156" s="143">
        <f>O156*H156</f>
        <v>0</v>
      </c>
      <c r="Q156" s="143">
        <v>2.48E-3</v>
      </c>
      <c r="R156" s="143">
        <f>Q156*H156</f>
        <v>6.7456000000000002E-2</v>
      </c>
      <c r="S156" s="143">
        <v>0</v>
      </c>
      <c r="T156" s="144">
        <f>S156*H156</f>
        <v>0</v>
      </c>
      <c r="AR156" s="145" t="s">
        <v>159</v>
      </c>
      <c r="AT156" s="145" t="s">
        <v>155</v>
      </c>
      <c r="AU156" s="145" t="s">
        <v>88</v>
      </c>
      <c r="AY156" s="17" t="s">
        <v>153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86</v>
      </c>
      <c r="BK156" s="146">
        <f>ROUND(I156*H156,2)</f>
        <v>0</v>
      </c>
      <c r="BL156" s="17" t="s">
        <v>159</v>
      </c>
      <c r="BM156" s="145" t="s">
        <v>210</v>
      </c>
    </row>
    <row r="157" spans="2:65" s="12" customFormat="1" ht="10.15">
      <c r="B157" s="147"/>
      <c r="D157" s="148" t="s">
        <v>161</v>
      </c>
      <c r="E157" s="149" t="s">
        <v>1</v>
      </c>
      <c r="F157" s="150" t="s">
        <v>162</v>
      </c>
      <c r="H157" s="149" t="s">
        <v>1</v>
      </c>
      <c r="I157" s="151"/>
      <c r="L157" s="147"/>
      <c r="M157" s="152"/>
      <c r="T157" s="153"/>
      <c r="AT157" s="149" t="s">
        <v>161</v>
      </c>
      <c r="AU157" s="149" t="s">
        <v>88</v>
      </c>
      <c r="AV157" s="12" t="s">
        <v>86</v>
      </c>
      <c r="AW157" s="12" t="s">
        <v>34</v>
      </c>
      <c r="AX157" s="12" t="s">
        <v>78</v>
      </c>
      <c r="AY157" s="149" t="s">
        <v>153</v>
      </c>
    </row>
    <row r="158" spans="2:65" s="12" customFormat="1" ht="10.15">
      <c r="B158" s="147"/>
      <c r="D158" s="148" t="s">
        <v>161</v>
      </c>
      <c r="E158" s="149" t="s">
        <v>1</v>
      </c>
      <c r="F158" s="150" t="s">
        <v>211</v>
      </c>
      <c r="H158" s="149" t="s">
        <v>1</v>
      </c>
      <c r="I158" s="151"/>
      <c r="L158" s="147"/>
      <c r="M158" s="152"/>
      <c r="T158" s="153"/>
      <c r="AT158" s="149" t="s">
        <v>161</v>
      </c>
      <c r="AU158" s="149" t="s">
        <v>88</v>
      </c>
      <c r="AV158" s="12" t="s">
        <v>86</v>
      </c>
      <c r="AW158" s="12" t="s">
        <v>34</v>
      </c>
      <c r="AX158" s="12" t="s">
        <v>78</v>
      </c>
      <c r="AY158" s="149" t="s">
        <v>153</v>
      </c>
    </row>
    <row r="159" spans="2:65" s="13" customFormat="1" ht="10.15">
      <c r="B159" s="154"/>
      <c r="D159" s="148" t="s">
        <v>161</v>
      </c>
      <c r="E159" s="155" t="s">
        <v>1</v>
      </c>
      <c r="F159" s="156" t="s">
        <v>212</v>
      </c>
      <c r="H159" s="157">
        <v>27.2</v>
      </c>
      <c r="I159" s="158"/>
      <c r="L159" s="154"/>
      <c r="M159" s="159"/>
      <c r="T159" s="160"/>
      <c r="AT159" s="155" t="s">
        <v>161</v>
      </c>
      <c r="AU159" s="155" t="s">
        <v>88</v>
      </c>
      <c r="AV159" s="13" t="s">
        <v>88</v>
      </c>
      <c r="AW159" s="13" t="s">
        <v>34</v>
      </c>
      <c r="AX159" s="13" t="s">
        <v>86</v>
      </c>
      <c r="AY159" s="155" t="s">
        <v>153</v>
      </c>
    </row>
    <row r="160" spans="2:65" s="1" customFormat="1" ht="24.2" customHeight="1">
      <c r="B160" s="32"/>
      <c r="C160" s="133" t="s">
        <v>213</v>
      </c>
      <c r="D160" s="133" t="s">
        <v>155</v>
      </c>
      <c r="E160" s="134" t="s">
        <v>214</v>
      </c>
      <c r="F160" s="135" t="s">
        <v>215</v>
      </c>
      <c r="G160" s="136" t="s">
        <v>209</v>
      </c>
      <c r="H160" s="137">
        <v>10</v>
      </c>
      <c r="I160" s="138"/>
      <c r="J160" s="139">
        <f>ROUND(I160*H160,2)</f>
        <v>0</v>
      </c>
      <c r="K160" s="140"/>
      <c r="L160" s="32"/>
      <c r="M160" s="141" t="s">
        <v>1</v>
      </c>
      <c r="N160" s="142" t="s">
        <v>43</v>
      </c>
      <c r="P160" s="143">
        <f>O160*H160</f>
        <v>0</v>
      </c>
      <c r="Q160" s="143">
        <v>6.5599999999999999E-3</v>
      </c>
      <c r="R160" s="143">
        <f>Q160*H160</f>
        <v>6.5599999999999992E-2</v>
      </c>
      <c r="S160" s="143">
        <v>0</v>
      </c>
      <c r="T160" s="144">
        <f>S160*H160</f>
        <v>0</v>
      </c>
      <c r="AR160" s="145" t="s">
        <v>159</v>
      </c>
      <c r="AT160" s="145" t="s">
        <v>155</v>
      </c>
      <c r="AU160" s="145" t="s">
        <v>88</v>
      </c>
      <c r="AY160" s="17" t="s">
        <v>153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7" t="s">
        <v>86</v>
      </c>
      <c r="BK160" s="146">
        <f>ROUND(I160*H160,2)</f>
        <v>0</v>
      </c>
      <c r="BL160" s="17" t="s">
        <v>159</v>
      </c>
      <c r="BM160" s="145" t="s">
        <v>216</v>
      </c>
    </row>
    <row r="161" spans="2:65" s="12" customFormat="1" ht="10.15">
      <c r="B161" s="147"/>
      <c r="D161" s="148" t="s">
        <v>161</v>
      </c>
      <c r="E161" s="149" t="s">
        <v>1</v>
      </c>
      <c r="F161" s="150" t="s">
        <v>162</v>
      </c>
      <c r="H161" s="149" t="s">
        <v>1</v>
      </c>
      <c r="I161" s="151"/>
      <c r="L161" s="147"/>
      <c r="M161" s="152"/>
      <c r="T161" s="153"/>
      <c r="AT161" s="149" t="s">
        <v>161</v>
      </c>
      <c r="AU161" s="149" t="s">
        <v>88</v>
      </c>
      <c r="AV161" s="12" t="s">
        <v>86</v>
      </c>
      <c r="AW161" s="12" t="s">
        <v>34</v>
      </c>
      <c r="AX161" s="12" t="s">
        <v>78</v>
      </c>
      <c r="AY161" s="149" t="s">
        <v>153</v>
      </c>
    </row>
    <row r="162" spans="2:65" s="13" customFormat="1" ht="10.15">
      <c r="B162" s="154"/>
      <c r="D162" s="148" t="s">
        <v>161</v>
      </c>
      <c r="E162" s="155" t="s">
        <v>1</v>
      </c>
      <c r="F162" s="156" t="s">
        <v>217</v>
      </c>
      <c r="H162" s="157">
        <v>10</v>
      </c>
      <c r="I162" s="158"/>
      <c r="L162" s="154"/>
      <c r="M162" s="159"/>
      <c r="T162" s="160"/>
      <c r="AT162" s="155" t="s">
        <v>161</v>
      </c>
      <c r="AU162" s="155" t="s">
        <v>88</v>
      </c>
      <c r="AV162" s="13" t="s">
        <v>88</v>
      </c>
      <c r="AW162" s="13" t="s">
        <v>34</v>
      </c>
      <c r="AX162" s="13" t="s">
        <v>86</v>
      </c>
      <c r="AY162" s="155" t="s">
        <v>153</v>
      </c>
    </row>
    <row r="163" spans="2:65" s="1" customFormat="1" ht="21.75" customHeight="1">
      <c r="B163" s="32"/>
      <c r="C163" s="133" t="s">
        <v>218</v>
      </c>
      <c r="D163" s="133" t="s">
        <v>155</v>
      </c>
      <c r="E163" s="134" t="s">
        <v>219</v>
      </c>
      <c r="F163" s="135" t="s">
        <v>220</v>
      </c>
      <c r="G163" s="136" t="s">
        <v>209</v>
      </c>
      <c r="H163" s="137">
        <v>37.200000000000003</v>
      </c>
      <c r="I163" s="138"/>
      <c r="J163" s="139">
        <f>ROUND(I163*H163,2)</f>
        <v>0</v>
      </c>
      <c r="K163" s="140"/>
      <c r="L163" s="32"/>
      <c r="M163" s="141" t="s">
        <v>1</v>
      </c>
      <c r="N163" s="142" t="s">
        <v>43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159</v>
      </c>
      <c r="AT163" s="145" t="s">
        <v>155</v>
      </c>
      <c r="AU163" s="145" t="s">
        <v>88</v>
      </c>
      <c r="AY163" s="17" t="s">
        <v>153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7" t="s">
        <v>86</v>
      </c>
      <c r="BK163" s="146">
        <f>ROUND(I163*H163,2)</f>
        <v>0</v>
      </c>
      <c r="BL163" s="17" t="s">
        <v>159</v>
      </c>
      <c r="BM163" s="145" t="s">
        <v>221</v>
      </c>
    </row>
    <row r="164" spans="2:65" s="13" customFormat="1" ht="10.15">
      <c r="B164" s="154"/>
      <c r="D164" s="148" t="s">
        <v>161</v>
      </c>
      <c r="E164" s="155" t="s">
        <v>1</v>
      </c>
      <c r="F164" s="156" t="s">
        <v>222</v>
      </c>
      <c r="H164" s="157">
        <v>37.200000000000003</v>
      </c>
      <c r="I164" s="158"/>
      <c r="L164" s="154"/>
      <c r="M164" s="159"/>
      <c r="T164" s="160"/>
      <c r="AT164" s="155" t="s">
        <v>161</v>
      </c>
      <c r="AU164" s="155" t="s">
        <v>88</v>
      </c>
      <c r="AV164" s="13" t="s">
        <v>88</v>
      </c>
      <c r="AW164" s="13" t="s">
        <v>34</v>
      </c>
      <c r="AX164" s="13" t="s">
        <v>86</v>
      </c>
      <c r="AY164" s="155" t="s">
        <v>153</v>
      </c>
    </row>
    <row r="165" spans="2:65" s="1" customFormat="1" ht="24.2" customHeight="1">
      <c r="B165" s="32"/>
      <c r="C165" s="133" t="s">
        <v>223</v>
      </c>
      <c r="D165" s="133" t="s">
        <v>155</v>
      </c>
      <c r="E165" s="134" t="s">
        <v>224</v>
      </c>
      <c r="F165" s="135" t="s">
        <v>225</v>
      </c>
      <c r="G165" s="136" t="s">
        <v>226</v>
      </c>
      <c r="H165" s="137">
        <v>6</v>
      </c>
      <c r="I165" s="138"/>
      <c r="J165" s="139">
        <f>ROUND(I165*H165,2)</f>
        <v>0</v>
      </c>
      <c r="K165" s="140"/>
      <c r="L165" s="32"/>
      <c r="M165" s="141" t="s">
        <v>1</v>
      </c>
      <c r="N165" s="142" t="s">
        <v>43</v>
      </c>
      <c r="P165" s="143">
        <f>O165*H165</f>
        <v>0</v>
      </c>
      <c r="Q165" s="143">
        <v>0.45937</v>
      </c>
      <c r="R165" s="143">
        <f>Q165*H165</f>
        <v>2.7562199999999999</v>
      </c>
      <c r="S165" s="143">
        <v>0</v>
      </c>
      <c r="T165" s="144">
        <f>S165*H165</f>
        <v>0</v>
      </c>
      <c r="AR165" s="145" t="s">
        <v>159</v>
      </c>
      <c r="AT165" s="145" t="s">
        <v>155</v>
      </c>
      <c r="AU165" s="145" t="s">
        <v>88</v>
      </c>
      <c r="AY165" s="17" t="s">
        <v>153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86</v>
      </c>
      <c r="BK165" s="146">
        <f>ROUND(I165*H165,2)</f>
        <v>0</v>
      </c>
      <c r="BL165" s="17" t="s">
        <v>159</v>
      </c>
      <c r="BM165" s="145" t="s">
        <v>227</v>
      </c>
    </row>
    <row r="166" spans="2:65" s="13" customFormat="1" ht="10.15">
      <c r="B166" s="154"/>
      <c r="D166" s="148" t="s">
        <v>161</v>
      </c>
      <c r="E166" s="155" t="s">
        <v>1</v>
      </c>
      <c r="F166" s="156" t="s">
        <v>228</v>
      </c>
      <c r="H166" s="157">
        <v>6</v>
      </c>
      <c r="I166" s="158"/>
      <c r="L166" s="154"/>
      <c r="M166" s="159"/>
      <c r="T166" s="160"/>
      <c r="AT166" s="155" t="s">
        <v>161</v>
      </c>
      <c r="AU166" s="155" t="s">
        <v>88</v>
      </c>
      <c r="AV166" s="13" t="s">
        <v>88</v>
      </c>
      <c r="AW166" s="13" t="s">
        <v>34</v>
      </c>
      <c r="AX166" s="13" t="s">
        <v>86</v>
      </c>
      <c r="AY166" s="155" t="s">
        <v>153</v>
      </c>
    </row>
    <row r="167" spans="2:65" s="1" customFormat="1" ht="24.2" customHeight="1">
      <c r="B167" s="32"/>
      <c r="C167" s="133" t="s">
        <v>229</v>
      </c>
      <c r="D167" s="133" t="s">
        <v>155</v>
      </c>
      <c r="E167" s="134" t="s">
        <v>230</v>
      </c>
      <c r="F167" s="135" t="s">
        <v>231</v>
      </c>
      <c r="G167" s="136" t="s">
        <v>226</v>
      </c>
      <c r="H167" s="137">
        <v>6</v>
      </c>
      <c r="I167" s="138"/>
      <c r="J167" s="139">
        <f>ROUND(I167*H167,2)</f>
        <v>0</v>
      </c>
      <c r="K167" s="140"/>
      <c r="L167" s="32"/>
      <c r="M167" s="141" t="s">
        <v>1</v>
      </c>
      <c r="N167" s="142" t="s">
        <v>43</v>
      </c>
      <c r="P167" s="143">
        <f>O167*H167</f>
        <v>0</v>
      </c>
      <c r="Q167" s="143">
        <v>5.8029999999999998E-2</v>
      </c>
      <c r="R167" s="143">
        <f>Q167*H167</f>
        <v>0.34817999999999999</v>
      </c>
      <c r="S167" s="143">
        <v>0</v>
      </c>
      <c r="T167" s="144">
        <f>S167*H167</f>
        <v>0</v>
      </c>
      <c r="AR167" s="145" t="s">
        <v>159</v>
      </c>
      <c r="AT167" s="145" t="s">
        <v>155</v>
      </c>
      <c r="AU167" s="145" t="s">
        <v>88</v>
      </c>
      <c r="AY167" s="17" t="s">
        <v>153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86</v>
      </c>
      <c r="BK167" s="146">
        <f>ROUND(I167*H167,2)</f>
        <v>0</v>
      </c>
      <c r="BL167" s="17" t="s">
        <v>159</v>
      </c>
      <c r="BM167" s="145" t="s">
        <v>232</v>
      </c>
    </row>
    <row r="168" spans="2:65" s="13" customFormat="1" ht="10.15">
      <c r="B168" s="154"/>
      <c r="D168" s="148" t="s">
        <v>161</v>
      </c>
      <c r="E168" s="155" t="s">
        <v>1</v>
      </c>
      <c r="F168" s="156" t="s">
        <v>228</v>
      </c>
      <c r="H168" s="157">
        <v>6</v>
      </c>
      <c r="I168" s="158"/>
      <c r="L168" s="154"/>
      <c r="M168" s="159"/>
      <c r="T168" s="160"/>
      <c r="AT168" s="155" t="s">
        <v>161</v>
      </c>
      <c r="AU168" s="155" t="s">
        <v>88</v>
      </c>
      <c r="AV168" s="13" t="s">
        <v>88</v>
      </c>
      <c r="AW168" s="13" t="s">
        <v>34</v>
      </c>
      <c r="AX168" s="13" t="s">
        <v>86</v>
      </c>
      <c r="AY168" s="155" t="s">
        <v>153</v>
      </c>
    </row>
    <row r="169" spans="2:65" s="1" customFormat="1" ht="33" customHeight="1">
      <c r="B169" s="32"/>
      <c r="C169" s="133" t="s">
        <v>233</v>
      </c>
      <c r="D169" s="133" t="s">
        <v>155</v>
      </c>
      <c r="E169" s="134" t="s">
        <v>234</v>
      </c>
      <c r="F169" s="135" t="s">
        <v>235</v>
      </c>
      <c r="G169" s="136" t="s">
        <v>226</v>
      </c>
      <c r="H169" s="137">
        <v>6</v>
      </c>
      <c r="I169" s="138"/>
      <c r="J169" s="139">
        <f>ROUND(I169*H169,2)</f>
        <v>0</v>
      </c>
      <c r="K169" s="140"/>
      <c r="L169" s="32"/>
      <c r="M169" s="141" t="s">
        <v>1</v>
      </c>
      <c r="N169" s="142" t="s">
        <v>43</v>
      </c>
      <c r="P169" s="143">
        <f>O169*H169</f>
        <v>0</v>
      </c>
      <c r="Q169" s="143">
        <v>1.8180000000000002E-2</v>
      </c>
      <c r="R169" s="143">
        <f>Q169*H169</f>
        <v>0.10908000000000001</v>
      </c>
      <c r="S169" s="143">
        <v>0</v>
      </c>
      <c r="T169" s="144">
        <f>S169*H169</f>
        <v>0</v>
      </c>
      <c r="AR169" s="145" t="s">
        <v>159</v>
      </c>
      <c r="AT169" s="145" t="s">
        <v>155</v>
      </c>
      <c r="AU169" s="145" t="s">
        <v>88</v>
      </c>
      <c r="AY169" s="17" t="s">
        <v>153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7" t="s">
        <v>86</v>
      </c>
      <c r="BK169" s="146">
        <f>ROUND(I169*H169,2)</f>
        <v>0</v>
      </c>
      <c r="BL169" s="17" t="s">
        <v>159</v>
      </c>
      <c r="BM169" s="145" t="s">
        <v>236</v>
      </c>
    </row>
    <row r="170" spans="2:65" s="13" customFormat="1" ht="10.15">
      <c r="B170" s="154"/>
      <c r="D170" s="148" t="s">
        <v>161</v>
      </c>
      <c r="E170" s="155" t="s">
        <v>1</v>
      </c>
      <c r="F170" s="156" t="s">
        <v>228</v>
      </c>
      <c r="H170" s="157">
        <v>6</v>
      </c>
      <c r="I170" s="158"/>
      <c r="L170" s="154"/>
      <c r="M170" s="159"/>
      <c r="T170" s="160"/>
      <c r="AT170" s="155" t="s">
        <v>161</v>
      </c>
      <c r="AU170" s="155" t="s">
        <v>88</v>
      </c>
      <c r="AV170" s="13" t="s">
        <v>88</v>
      </c>
      <c r="AW170" s="13" t="s">
        <v>34</v>
      </c>
      <c r="AX170" s="13" t="s">
        <v>86</v>
      </c>
      <c r="AY170" s="155" t="s">
        <v>153</v>
      </c>
    </row>
    <row r="171" spans="2:65" s="1" customFormat="1" ht="33" customHeight="1">
      <c r="B171" s="32"/>
      <c r="C171" s="133" t="s">
        <v>8</v>
      </c>
      <c r="D171" s="133" t="s">
        <v>155</v>
      </c>
      <c r="E171" s="134" t="s">
        <v>237</v>
      </c>
      <c r="F171" s="135" t="s">
        <v>238</v>
      </c>
      <c r="G171" s="136" t="s">
        <v>226</v>
      </c>
      <c r="H171" s="137">
        <v>6</v>
      </c>
      <c r="I171" s="138"/>
      <c r="J171" s="139">
        <f>ROUND(I171*H171,2)</f>
        <v>0</v>
      </c>
      <c r="K171" s="140"/>
      <c r="L171" s="32"/>
      <c r="M171" s="141" t="s">
        <v>1</v>
      </c>
      <c r="N171" s="142" t="s">
        <v>43</v>
      </c>
      <c r="P171" s="143">
        <f>O171*H171</f>
        <v>0</v>
      </c>
      <c r="Q171" s="143">
        <v>5.4539999999999998E-2</v>
      </c>
      <c r="R171" s="143">
        <f>Q171*H171</f>
        <v>0.32723999999999998</v>
      </c>
      <c r="S171" s="143">
        <v>0</v>
      </c>
      <c r="T171" s="144">
        <f>S171*H171</f>
        <v>0</v>
      </c>
      <c r="AR171" s="145" t="s">
        <v>159</v>
      </c>
      <c r="AT171" s="145" t="s">
        <v>155</v>
      </c>
      <c r="AU171" s="145" t="s">
        <v>88</v>
      </c>
      <c r="AY171" s="17" t="s">
        <v>153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86</v>
      </c>
      <c r="BK171" s="146">
        <f>ROUND(I171*H171,2)</f>
        <v>0</v>
      </c>
      <c r="BL171" s="17" t="s">
        <v>159</v>
      </c>
      <c r="BM171" s="145" t="s">
        <v>239</v>
      </c>
    </row>
    <row r="172" spans="2:65" s="13" customFormat="1" ht="10.15">
      <c r="B172" s="154"/>
      <c r="D172" s="148" t="s">
        <v>161</v>
      </c>
      <c r="E172" s="155" t="s">
        <v>1</v>
      </c>
      <c r="F172" s="156" t="s">
        <v>228</v>
      </c>
      <c r="H172" s="157">
        <v>6</v>
      </c>
      <c r="I172" s="158"/>
      <c r="L172" s="154"/>
      <c r="M172" s="159"/>
      <c r="T172" s="160"/>
      <c r="AT172" s="155" t="s">
        <v>161</v>
      </c>
      <c r="AU172" s="155" t="s">
        <v>88</v>
      </c>
      <c r="AV172" s="13" t="s">
        <v>88</v>
      </c>
      <c r="AW172" s="13" t="s">
        <v>34</v>
      </c>
      <c r="AX172" s="13" t="s">
        <v>86</v>
      </c>
      <c r="AY172" s="155" t="s">
        <v>153</v>
      </c>
    </row>
    <row r="173" spans="2:65" s="1" customFormat="1" ht="21.75" customHeight="1">
      <c r="B173" s="32"/>
      <c r="C173" s="133" t="s">
        <v>240</v>
      </c>
      <c r="D173" s="133" t="s">
        <v>155</v>
      </c>
      <c r="E173" s="134" t="s">
        <v>241</v>
      </c>
      <c r="F173" s="135" t="s">
        <v>242</v>
      </c>
      <c r="G173" s="136" t="s">
        <v>209</v>
      </c>
      <c r="H173" s="137">
        <v>37.200000000000003</v>
      </c>
      <c r="I173" s="138"/>
      <c r="J173" s="139">
        <f>ROUND(I173*H173,2)</f>
        <v>0</v>
      </c>
      <c r="K173" s="140"/>
      <c r="L173" s="32"/>
      <c r="M173" s="141" t="s">
        <v>1</v>
      </c>
      <c r="N173" s="142" t="s">
        <v>43</v>
      </c>
      <c r="P173" s="143">
        <f>O173*H173</f>
        <v>0</v>
      </c>
      <c r="Q173" s="143">
        <v>1.2999999999999999E-4</v>
      </c>
      <c r="R173" s="143">
        <f>Q173*H173</f>
        <v>4.836E-3</v>
      </c>
      <c r="S173" s="143">
        <v>0</v>
      </c>
      <c r="T173" s="144">
        <f>S173*H173</f>
        <v>0</v>
      </c>
      <c r="AR173" s="145" t="s">
        <v>159</v>
      </c>
      <c r="AT173" s="145" t="s">
        <v>155</v>
      </c>
      <c r="AU173" s="145" t="s">
        <v>88</v>
      </c>
      <c r="AY173" s="17" t="s">
        <v>153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7" t="s">
        <v>86</v>
      </c>
      <c r="BK173" s="146">
        <f>ROUND(I173*H173,2)</f>
        <v>0</v>
      </c>
      <c r="BL173" s="17" t="s">
        <v>159</v>
      </c>
      <c r="BM173" s="145" t="s">
        <v>243</v>
      </c>
    </row>
    <row r="174" spans="2:65" s="13" customFormat="1" ht="10.15">
      <c r="B174" s="154"/>
      <c r="D174" s="148" t="s">
        <v>161</v>
      </c>
      <c r="E174" s="155" t="s">
        <v>1</v>
      </c>
      <c r="F174" s="156" t="s">
        <v>222</v>
      </c>
      <c r="H174" s="157">
        <v>37.200000000000003</v>
      </c>
      <c r="I174" s="158"/>
      <c r="L174" s="154"/>
      <c r="M174" s="159"/>
      <c r="T174" s="160"/>
      <c r="AT174" s="155" t="s">
        <v>161</v>
      </c>
      <c r="AU174" s="155" t="s">
        <v>88</v>
      </c>
      <c r="AV174" s="13" t="s">
        <v>88</v>
      </c>
      <c r="AW174" s="13" t="s">
        <v>34</v>
      </c>
      <c r="AX174" s="13" t="s">
        <v>86</v>
      </c>
      <c r="AY174" s="155" t="s">
        <v>153</v>
      </c>
    </row>
    <row r="175" spans="2:65" s="11" customFormat="1" ht="22.8" customHeight="1">
      <c r="B175" s="121"/>
      <c r="D175" s="122" t="s">
        <v>77</v>
      </c>
      <c r="E175" s="131" t="s">
        <v>244</v>
      </c>
      <c r="F175" s="131" t="s">
        <v>245</v>
      </c>
      <c r="I175" s="124"/>
      <c r="J175" s="132">
        <f>BK175</f>
        <v>0</v>
      </c>
      <c r="L175" s="121"/>
      <c r="M175" s="126"/>
      <c r="P175" s="127">
        <f>P176</f>
        <v>0</v>
      </c>
      <c r="R175" s="127">
        <f>R176</f>
        <v>0</v>
      </c>
      <c r="T175" s="128">
        <f>T176</f>
        <v>0</v>
      </c>
      <c r="AR175" s="122" t="s">
        <v>86</v>
      </c>
      <c r="AT175" s="129" t="s">
        <v>77</v>
      </c>
      <c r="AU175" s="129" t="s">
        <v>86</v>
      </c>
      <c r="AY175" s="122" t="s">
        <v>153</v>
      </c>
      <c r="BK175" s="130">
        <f>BK176</f>
        <v>0</v>
      </c>
    </row>
    <row r="176" spans="2:65" s="1" customFormat="1" ht="24.2" customHeight="1">
      <c r="B176" s="32"/>
      <c r="C176" s="133" t="s">
        <v>246</v>
      </c>
      <c r="D176" s="133" t="s">
        <v>155</v>
      </c>
      <c r="E176" s="134" t="s">
        <v>247</v>
      </c>
      <c r="F176" s="135" t="s">
        <v>248</v>
      </c>
      <c r="G176" s="136" t="s">
        <v>176</v>
      </c>
      <c r="H176" s="137">
        <v>3.6789999999999998</v>
      </c>
      <c r="I176" s="138"/>
      <c r="J176" s="139">
        <f>ROUND(I176*H176,2)</f>
        <v>0</v>
      </c>
      <c r="K176" s="140"/>
      <c r="L176" s="32"/>
      <c r="M176" s="179" t="s">
        <v>1</v>
      </c>
      <c r="N176" s="180" t="s">
        <v>43</v>
      </c>
      <c r="O176" s="181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AR176" s="145" t="s">
        <v>159</v>
      </c>
      <c r="AT176" s="145" t="s">
        <v>155</v>
      </c>
      <c r="AU176" s="145" t="s">
        <v>88</v>
      </c>
      <c r="AY176" s="17" t="s">
        <v>153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7" t="s">
        <v>86</v>
      </c>
      <c r="BK176" s="146">
        <f>ROUND(I176*H176,2)</f>
        <v>0</v>
      </c>
      <c r="BL176" s="17" t="s">
        <v>159</v>
      </c>
      <c r="BM176" s="145" t="s">
        <v>249</v>
      </c>
    </row>
    <row r="177" spans="2:12" s="1" customFormat="1" ht="6.95" customHeight="1">
      <c r="B177" s="44"/>
      <c r="C177" s="45"/>
      <c r="D177" s="45"/>
      <c r="E177" s="45"/>
      <c r="F177" s="45"/>
      <c r="G177" s="45"/>
      <c r="H177" s="45"/>
      <c r="I177" s="45"/>
      <c r="J177" s="45"/>
      <c r="K177" s="45"/>
      <c r="L177" s="32"/>
    </row>
  </sheetData>
  <sheetProtection algorithmName="SHA-512" hashValue="NslEJnj/hlo4KCv+XpLpOW8f238hr+PVppJRIYJ9vvwnCpidso8E4gM1Y6sbVnljkHZym8Cu/mlWLfW4aYEaWA==" saltValue="G6fzxuJxT09dJQvzzgzVMdUX5YJ3L8jIwT5zdnD22rpbGqgad5S8/OXR/2Ue2iET+IYme5x4fTy5Fzzetpvprg==" spinCount="100000" sheet="1" objects="1" scenarios="1" formatColumns="0" formatRows="0" autoFilter="0"/>
  <autoFilter ref="C120:K176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0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250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ROUND((SUM(BE121:BE179)),  2)</f>
        <v>0</v>
      </c>
      <c r="I33" s="92">
        <v>0.21</v>
      </c>
      <c r="J33" s="91">
        <f>ROUND(((SUM(BE121:BE179))*I33),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ROUND((SUM(BF121:BF179)),  2)</f>
        <v>0</v>
      </c>
      <c r="I34" s="92">
        <v>0.15</v>
      </c>
      <c r="J34" s="91">
        <f>ROUND(((SUM(BF121:BF179))*I34),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ROUND((SUM(BG121:BG179)),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ROUND((SUM(BH121:BH179)),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ROUND((SUM(BI121:BI179)),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02-2U - Kanalizační přípojky - 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J121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133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>
      <c r="B98" s="108"/>
      <c r="D98" s="109" t="s">
        <v>134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>
      <c r="B99" s="108"/>
      <c r="D99" s="109" t="s">
        <v>135</v>
      </c>
      <c r="E99" s="110"/>
      <c r="F99" s="110"/>
      <c r="G99" s="110"/>
      <c r="H99" s="110"/>
      <c r="I99" s="110"/>
      <c r="J99" s="111">
        <f>J151</f>
        <v>0</v>
      </c>
      <c r="L99" s="108"/>
    </row>
    <row r="100" spans="2:12" s="9" customFormat="1" ht="19.899999999999999" customHeight="1">
      <c r="B100" s="108"/>
      <c r="D100" s="109" t="s">
        <v>136</v>
      </c>
      <c r="E100" s="110"/>
      <c r="F100" s="110"/>
      <c r="G100" s="110"/>
      <c r="H100" s="110"/>
      <c r="I100" s="110"/>
      <c r="J100" s="111">
        <f>J155</f>
        <v>0</v>
      </c>
      <c r="L100" s="108"/>
    </row>
    <row r="101" spans="2:12" s="9" customFormat="1" ht="19.899999999999999" customHeight="1">
      <c r="B101" s="108"/>
      <c r="D101" s="109" t="s">
        <v>137</v>
      </c>
      <c r="E101" s="110"/>
      <c r="F101" s="110"/>
      <c r="G101" s="110"/>
      <c r="H101" s="110"/>
      <c r="I101" s="110"/>
      <c r="J101" s="111">
        <f>J178</f>
        <v>0</v>
      </c>
      <c r="L101" s="108"/>
    </row>
    <row r="102" spans="2:12" s="1" customFormat="1" ht="21.85" customHeight="1">
      <c r="B102" s="32"/>
      <c r="L102" s="32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>
      <c r="B108" s="32"/>
      <c r="C108" s="21" t="s">
        <v>138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34" t="str">
        <f>E7</f>
        <v>Prodloužení splaškové kanal. a vodov. Ludvíkov a V. Losiny</v>
      </c>
      <c r="F111" s="235"/>
      <c r="G111" s="235"/>
      <c r="H111" s="235"/>
      <c r="L111" s="32"/>
    </row>
    <row r="112" spans="2:12" s="1" customFormat="1" ht="12" customHeight="1">
      <c r="B112" s="32"/>
      <c r="C112" s="27" t="s">
        <v>126</v>
      </c>
      <c r="L112" s="32"/>
    </row>
    <row r="113" spans="2:65" s="1" customFormat="1" ht="16.5" customHeight="1">
      <c r="B113" s="32"/>
      <c r="E113" s="200" t="str">
        <f>E9</f>
        <v>IO 02-2U - Kanalizační přípojky - uznatelné</v>
      </c>
      <c r="F113" s="236"/>
      <c r="G113" s="236"/>
      <c r="H113" s="236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Velké Losiny</v>
      </c>
      <c r="I115" s="27" t="s">
        <v>22</v>
      </c>
      <c r="J115" s="52" t="str">
        <f>IF(J12="","",J12)</f>
        <v>7. 2. 2025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E15</f>
        <v>Obec Velké Losiny</v>
      </c>
      <c r="I117" s="27" t="s">
        <v>31</v>
      </c>
      <c r="J117" s="30" t="str">
        <f>E21</f>
        <v>IGEA s.r.o.</v>
      </c>
      <c r="L117" s="32"/>
    </row>
    <row r="118" spans="2:65" s="1" customFormat="1" ht="15.2" customHeight="1">
      <c r="B118" s="32"/>
      <c r="C118" s="27" t="s">
        <v>29</v>
      </c>
      <c r="F118" s="25" t="str">
        <f>IF(E18="","",E18)</f>
        <v>Vyplň údaj</v>
      </c>
      <c r="I118" s="27" t="s">
        <v>35</v>
      </c>
      <c r="J118" s="30" t="str">
        <f>E24</f>
        <v>R.Vojtěchová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2"/>
      <c r="C120" s="113" t="s">
        <v>139</v>
      </c>
      <c r="D120" s="114" t="s">
        <v>63</v>
      </c>
      <c r="E120" s="114" t="s">
        <v>59</v>
      </c>
      <c r="F120" s="114" t="s">
        <v>60</v>
      </c>
      <c r="G120" s="114" t="s">
        <v>140</v>
      </c>
      <c r="H120" s="114" t="s">
        <v>141</v>
      </c>
      <c r="I120" s="114" t="s">
        <v>142</v>
      </c>
      <c r="J120" s="115" t="s">
        <v>130</v>
      </c>
      <c r="K120" s="116" t="s">
        <v>143</v>
      </c>
      <c r="L120" s="112"/>
      <c r="M120" s="59" t="s">
        <v>1</v>
      </c>
      <c r="N120" s="60" t="s">
        <v>42</v>
      </c>
      <c r="O120" s="60" t="s">
        <v>144</v>
      </c>
      <c r="P120" s="60" t="s">
        <v>145</v>
      </c>
      <c r="Q120" s="60" t="s">
        <v>146</v>
      </c>
      <c r="R120" s="60" t="s">
        <v>147</v>
      </c>
      <c r="S120" s="60" t="s">
        <v>148</v>
      </c>
      <c r="T120" s="61" t="s">
        <v>149</v>
      </c>
    </row>
    <row r="121" spans="2:65" s="1" customFormat="1" ht="22.8" customHeight="1">
      <c r="B121" s="32"/>
      <c r="C121" s="64" t="s">
        <v>150</v>
      </c>
      <c r="J121" s="117">
        <f>BK121</f>
        <v>0</v>
      </c>
      <c r="L121" s="32"/>
      <c r="M121" s="62"/>
      <c r="N121" s="53"/>
      <c r="O121" s="53"/>
      <c r="P121" s="118">
        <f>P122</f>
        <v>0</v>
      </c>
      <c r="Q121" s="53"/>
      <c r="R121" s="118">
        <f>R122</f>
        <v>4.9441809999999995</v>
      </c>
      <c r="S121" s="53"/>
      <c r="T121" s="119">
        <f>T122</f>
        <v>0</v>
      </c>
      <c r="AT121" s="17" t="s">
        <v>77</v>
      </c>
      <c r="AU121" s="17" t="s">
        <v>132</v>
      </c>
      <c r="BK121" s="120">
        <f>BK122</f>
        <v>0</v>
      </c>
    </row>
    <row r="122" spans="2:65" s="11" customFormat="1" ht="25.9" customHeight="1">
      <c r="B122" s="121"/>
      <c r="D122" s="122" t="s">
        <v>77</v>
      </c>
      <c r="E122" s="123" t="s">
        <v>151</v>
      </c>
      <c r="F122" s="123" t="s">
        <v>152</v>
      </c>
      <c r="I122" s="124"/>
      <c r="J122" s="125">
        <f>BK122</f>
        <v>0</v>
      </c>
      <c r="L122" s="121"/>
      <c r="M122" s="126"/>
      <c r="P122" s="127">
        <f>P123+P151+P155+P178</f>
        <v>0</v>
      </c>
      <c r="R122" s="127">
        <f>R123+R151+R155+R178</f>
        <v>4.9441809999999995</v>
      </c>
      <c r="T122" s="128">
        <f>T123+T151+T155+T178</f>
        <v>0</v>
      </c>
      <c r="AR122" s="122" t="s">
        <v>86</v>
      </c>
      <c r="AT122" s="129" t="s">
        <v>77</v>
      </c>
      <c r="AU122" s="129" t="s">
        <v>78</v>
      </c>
      <c r="AY122" s="122" t="s">
        <v>153</v>
      </c>
      <c r="BK122" s="130">
        <f>BK123+BK151+BK155+BK178</f>
        <v>0</v>
      </c>
    </row>
    <row r="123" spans="2:65" s="11" customFormat="1" ht="22.8" customHeight="1">
      <c r="B123" s="121"/>
      <c r="D123" s="122" t="s">
        <v>77</v>
      </c>
      <c r="E123" s="131" t="s">
        <v>86</v>
      </c>
      <c r="F123" s="131" t="s">
        <v>154</v>
      </c>
      <c r="I123" s="124"/>
      <c r="J123" s="132">
        <f>BK123</f>
        <v>0</v>
      </c>
      <c r="L123" s="121"/>
      <c r="M123" s="126"/>
      <c r="P123" s="127">
        <f>SUM(P124:P150)</f>
        <v>0</v>
      </c>
      <c r="R123" s="127">
        <f>SUM(R124:R150)</f>
        <v>0</v>
      </c>
      <c r="T123" s="128">
        <f>SUM(T124:T150)</f>
        <v>0</v>
      </c>
      <c r="AR123" s="122" t="s">
        <v>86</v>
      </c>
      <c r="AT123" s="129" t="s">
        <v>77</v>
      </c>
      <c r="AU123" s="129" t="s">
        <v>86</v>
      </c>
      <c r="AY123" s="122" t="s">
        <v>153</v>
      </c>
      <c r="BK123" s="130">
        <f>SUM(BK124:BK150)</f>
        <v>0</v>
      </c>
    </row>
    <row r="124" spans="2:65" s="1" customFormat="1" ht="33" customHeight="1">
      <c r="B124" s="32"/>
      <c r="C124" s="133" t="s">
        <v>86</v>
      </c>
      <c r="D124" s="133" t="s">
        <v>155</v>
      </c>
      <c r="E124" s="134" t="s">
        <v>156</v>
      </c>
      <c r="F124" s="135" t="s">
        <v>157</v>
      </c>
      <c r="G124" s="136" t="s">
        <v>158</v>
      </c>
      <c r="H124" s="137">
        <v>86.55</v>
      </c>
      <c r="I124" s="138"/>
      <c r="J124" s="139">
        <f>ROUND(I124*H124,2)</f>
        <v>0</v>
      </c>
      <c r="K124" s="140"/>
      <c r="L124" s="32"/>
      <c r="M124" s="141" t="s">
        <v>1</v>
      </c>
      <c r="N124" s="142" t="s">
        <v>43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159</v>
      </c>
      <c r="AT124" s="145" t="s">
        <v>155</v>
      </c>
      <c r="AU124" s="145" t="s">
        <v>88</v>
      </c>
      <c r="AY124" s="17" t="s">
        <v>153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86</v>
      </c>
      <c r="BK124" s="146">
        <f>ROUND(I124*H124,2)</f>
        <v>0</v>
      </c>
      <c r="BL124" s="17" t="s">
        <v>159</v>
      </c>
      <c r="BM124" s="145" t="s">
        <v>251</v>
      </c>
    </row>
    <row r="125" spans="2:65" s="12" customFormat="1" ht="10.15">
      <c r="B125" s="147"/>
      <c r="D125" s="148" t="s">
        <v>161</v>
      </c>
      <c r="E125" s="149" t="s">
        <v>1</v>
      </c>
      <c r="F125" s="150" t="s">
        <v>252</v>
      </c>
      <c r="H125" s="149" t="s">
        <v>1</v>
      </c>
      <c r="I125" s="151"/>
      <c r="L125" s="147"/>
      <c r="M125" s="152"/>
      <c r="T125" s="153"/>
      <c r="AT125" s="149" t="s">
        <v>161</v>
      </c>
      <c r="AU125" s="149" t="s">
        <v>88</v>
      </c>
      <c r="AV125" s="12" t="s">
        <v>86</v>
      </c>
      <c r="AW125" s="12" t="s">
        <v>34</v>
      </c>
      <c r="AX125" s="12" t="s">
        <v>78</v>
      </c>
      <c r="AY125" s="149" t="s">
        <v>153</v>
      </c>
    </row>
    <row r="126" spans="2:65" s="13" customFormat="1" ht="10.15">
      <c r="B126" s="154"/>
      <c r="D126" s="148" t="s">
        <v>161</v>
      </c>
      <c r="E126" s="155" t="s">
        <v>1</v>
      </c>
      <c r="F126" s="156" t="s">
        <v>253</v>
      </c>
      <c r="H126" s="157">
        <v>86.55</v>
      </c>
      <c r="I126" s="158"/>
      <c r="L126" s="154"/>
      <c r="M126" s="159"/>
      <c r="T126" s="160"/>
      <c r="AT126" s="155" t="s">
        <v>161</v>
      </c>
      <c r="AU126" s="155" t="s">
        <v>88</v>
      </c>
      <c r="AV126" s="13" t="s">
        <v>88</v>
      </c>
      <c r="AW126" s="13" t="s">
        <v>34</v>
      </c>
      <c r="AX126" s="13" t="s">
        <v>86</v>
      </c>
      <c r="AY126" s="155" t="s">
        <v>153</v>
      </c>
    </row>
    <row r="127" spans="2:65" s="1" customFormat="1" ht="37.799999999999997" customHeight="1">
      <c r="B127" s="32"/>
      <c r="C127" s="133" t="s">
        <v>168</v>
      </c>
      <c r="D127" s="133" t="s">
        <v>155</v>
      </c>
      <c r="E127" s="134" t="s">
        <v>164</v>
      </c>
      <c r="F127" s="135" t="s">
        <v>165</v>
      </c>
      <c r="G127" s="136" t="s">
        <v>158</v>
      </c>
      <c r="H127" s="137">
        <v>33.381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43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159</v>
      </c>
      <c r="AT127" s="145" t="s">
        <v>155</v>
      </c>
      <c r="AU127" s="145" t="s">
        <v>88</v>
      </c>
      <c r="AY127" s="17" t="s">
        <v>153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86</v>
      </c>
      <c r="BK127" s="146">
        <f>ROUND(I127*H127,2)</f>
        <v>0</v>
      </c>
      <c r="BL127" s="17" t="s">
        <v>159</v>
      </c>
      <c r="BM127" s="145" t="s">
        <v>254</v>
      </c>
    </row>
    <row r="128" spans="2:65" s="12" customFormat="1" ht="10.15">
      <c r="B128" s="147"/>
      <c r="D128" s="148" t="s">
        <v>161</v>
      </c>
      <c r="E128" s="149" t="s">
        <v>1</v>
      </c>
      <c r="F128" s="150" t="s">
        <v>252</v>
      </c>
      <c r="H128" s="149" t="s">
        <v>1</v>
      </c>
      <c r="I128" s="151"/>
      <c r="L128" s="147"/>
      <c r="M128" s="152"/>
      <c r="T128" s="153"/>
      <c r="AT128" s="149" t="s">
        <v>161</v>
      </c>
      <c r="AU128" s="149" t="s">
        <v>88</v>
      </c>
      <c r="AV128" s="12" t="s">
        <v>86</v>
      </c>
      <c r="AW128" s="12" t="s">
        <v>34</v>
      </c>
      <c r="AX128" s="12" t="s">
        <v>78</v>
      </c>
      <c r="AY128" s="149" t="s">
        <v>153</v>
      </c>
    </row>
    <row r="129" spans="2:65" s="13" customFormat="1" ht="10.15">
      <c r="B129" s="154"/>
      <c r="D129" s="148" t="s">
        <v>161</v>
      </c>
      <c r="E129" s="155" t="s">
        <v>1</v>
      </c>
      <c r="F129" s="156" t="s">
        <v>255</v>
      </c>
      <c r="H129" s="157">
        <v>33.381</v>
      </c>
      <c r="I129" s="158"/>
      <c r="L129" s="154"/>
      <c r="M129" s="159"/>
      <c r="T129" s="160"/>
      <c r="AT129" s="155" t="s">
        <v>161</v>
      </c>
      <c r="AU129" s="155" t="s">
        <v>88</v>
      </c>
      <c r="AV129" s="13" t="s">
        <v>88</v>
      </c>
      <c r="AW129" s="13" t="s">
        <v>34</v>
      </c>
      <c r="AX129" s="13" t="s">
        <v>86</v>
      </c>
      <c r="AY129" s="155" t="s">
        <v>153</v>
      </c>
    </row>
    <row r="130" spans="2:65" s="1" customFormat="1" ht="37.799999999999997" customHeight="1">
      <c r="B130" s="32"/>
      <c r="C130" s="133" t="s">
        <v>179</v>
      </c>
      <c r="D130" s="133" t="s">
        <v>155</v>
      </c>
      <c r="E130" s="134" t="s">
        <v>169</v>
      </c>
      <c r="F130" s="135" t="s">
        <v>170</v>
      </c>
      <c r="G130" s="136" t="s">
        <v>158</v>
      </c>
      <c r="H130" s="137">
        <v>333.81</v>
      </c>
      <c r="I130" s="138"/>
      <c r="J130" s="139">
        <f>ROUND(I130*H130,2)</f>
        <v>0</v>
      </c>
      <c r="K130" s="140"/>
      <c r="L130" s="32"/>
      <c r="M130" s="141" t="s">
        <v>1</v>
      </c>
      <c r="N130" s="142" t="s">
        <v>43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159</v>
      </c>
      <c r="AT130" s="145" t="s">
        <v>155</v>
      </c>
      <c r="AU130" s="145" t="s">
        <v>88</v>
      </c>
      <c r="AY130" s="17" t="s">
        <v>153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86</v>
      </c>
      <c r="BK130" s="146">
        <f>ROUND(I130*H130,2)</f>
        <v>0</v>
      </c>
      <c r="BL130" s="17" t="s">
        <v>159</v>
      </c>
      <c r="BM130" s="145" t="s">
        <v>256</v>
      </c>
    </row>
    <row r="131" spans="2:65" s="12" customFormat="1" ht="10.15">
      <c r="B131" s="147"/>
      <c r="D131" s="148" t="s">
        <v>161</v>
      </c>
      <c r="E131" s="149" t="s">
        <v>1</v>
      </c>
      <c r="F131" s="150" t="s">
        <v>252</v>
      </c>
      <c r="H131" s="149" t="s">
        <v>1</v>
      </c>
      <c r="I131" s="151"/>
      <c r="L131" s="147"/>
      <c r="M131" s="152"/>
      <c r="T131" s="153"/>
      <c r="AT131" s="149" t="s">
        <v>161</v>
      </c>
      <c r="AU131" s="149" t="s">
        <v>88</v>
      </c>
      <c r="AV131" s="12" t="s">
        <v>86</v>
      </c>
      <c r="AW131" s="12" t="s">
        <v>34</v>
      </c>
      <c r="AX131" s="12" t="s">
        <v>78</v>
      </c>
      <c r="AY131" s="149" t="s">
        <v>153</v>
      </c>
    </row>
    <row r="132" spans="2:65" s="13" customFormat="1" ht="10.15">
      <c r="B132" s="154"/>
      <c r="D132" s="148" t="s">
        <v>161</v>
      </c>
      <c r="E132" s="155" t="s">
        <v>1</v>
      </c>
      <c r="F132" s="156" t="s">
        <v>255</v>
      </c>
      <c r="H132" s="157">
        <v>33.381</v>
      </c>
      <c r="I132" s="158"/>
      <c r="L132" s="154"/>
      <c r="M132" s="159"/>
      <c r="T132" s="160"/>
      <c r="AT132" s="155" t="s">
        <v>161</v>
      </c>
      <c r="AU132" s="155" t="s">
        <v>88</v>
      </c>
      <c r="AV132" s="13" t="s">
        <v>88</v>
      </c>
      <c r="AW132" s="13" t="s">
        <v>34</v>
      </c>
      <c r="AX132" s="13" t="s">
        <v>86</v>
      </c>
      <c r="AY132" s="155" t="s">
        <v>153</v>
      </c>
    </row>
    <row r="133" spans="2:65" s="13" customFormat="1" ht="10.15">
      <c r="B133" s="154"/>
      <c r="D133" s="148" t="s">
        <v>161</v>
      </c>
      <c r="F133" s="156" t="s">
        <v>257</v>
      </c>
      <c r="H133" s="157">
        <v>333.81</v>
      </c>
      <c r="I133" s="158"/>
      <c r="L133" s="154"/>
      <c r="M133" s="159"/>
      <c r="T133" s="160"/>
      <c r="AT133" s="155" t="s">
        <v>161</v>
      </c>
      <c r="AU133" s="155" t="s">
        <v>88</v>
      </c>
      <c r="AV133" s="13" t="s">
        <v>88</v>
      </c>
      <c r="AW133" s="13" t="s">
        <v>4</v>
      </c>
      <c r="AX133" s="13" t="s">
        <v>86</v>
      </c>
      <c r="AY133" s="155" t="s">
        <v>153</v>
      </c>
    </row>
    <row r="134" spans="2:65" s="1" customFormat="1" ht="33" customHeight="1">
      <c r="B134" s="32"/>
      <c r="C134" s="133" t="s">
        <v>193</v>
      </c>
      <c r="D134" s="133" t="s">
        <v>155</v>
      </c>
      <c r="E134" s="134" t="s">
        <v>174</v>
      </c>
      <c r="F134" s="135" t="s">
        <v>175</v>
      </c>
      <c r="G134" s="136" t="s">
        <v>176</v>
      </c>
      <c r="H134" s="137">
        <v>56.747999999999998</v>
      </c>
      <c r="I134" s="138"/>
      <c r="J134" s="139">
        <f>ROUND(I134*H134,2)</f>
        <v>0</v>
      </c>
      <c r="K134" s="140"/>
      <c r="L134" s="32"/>
      <c r="M134" s="141" t="s">
        <v>1</v>
      </c>
      <c r="N134" s="142" t="s">
        <v>43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159</v>
      </c>
      <c r="AT134" s="145" t="s">
        <v>155</v>
      </c>
      <c r="AU134" s="145" t="s">
        <v>88</v>
      </c>
      <c r="AY134" s="17" t="s">
        <v>153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86</v>
      </c>
      <c r="BK134" s="146">
        <f>ROUND(I134*H134,2)</f>
        <v>0</v>
      </c>
      <c r="BL134" s="17" t="s">
        <v>159</v>
      </c>
      <c r="BM134" s="145" t="s">
        <v>258</v>
      </c>
    </row>
    <row r="135" spans="2:65" s="12" customFormat="1" ht="10.15">
      <c r="B135" s="147"/>
      <c r="D135" s="148" t="s">
        <v>161</v>
      </c>
      <c r="E135" s="149" t="s">
        <v>1</v>
      </c>
      <c r="F135" s="150" t="s">
        <v>252</v>
      </c>
      <c r="H135" s="149" t="s">
        <v>1</v>
      </c>
      <c r="I135" s="151"/>
      <c r="L135" s="147"/>
      <c r="M135" s="152"/>
      <c r="T135" s="153"/>
      <c r="AT135" s="149" t="s">
        <v>161</v>
      </c>
      <c r="AU135" s="149" t="s">
        <v>88</v>
      </c>
      <c r="AV135" s="12" t="s">
        <v>86</v>
      </c>
      <c r="AW135" s="12" t="s">
        <v>34</v>
      </c>
      <c r="AX135" s="12" t="s">
        <v>78</v>
      </c>
      <c r="AY135" s="149" t="s">
        <v>153</v>
      </c>
    </row>
    <row r="136" spans="2:65" s="13" customFormat="1" ht="10.15">
      <c r="B136" s="154"/>
      <c r="D136" s="148" t="s">
        <v>161</v>
      </c>
      <c r="E136" s="155" t="s">
        <v>1</v>
      </c>
      <c r="F136" s="156" t="s">
        <v>259</v>
      </c>
      <c r="H136" s="157">
        <v>33.381</v>
      </c>
      <c r="I136" s="158"/>
      <c r="L136" s="154"/>
      <c r="M136" s="159"/>
      <c r="T136" s="160"/>
      <c r="AT136" s="155" t="s">
        <v>161</v>
      </c>
      <c r="AU136" s="155" t="s">
        <v>88</v>
      </c>
      <c r="AV136" s="13" t="s">
        <v>88</v>
      </c>
      <c r="AW136" s="13" t="s">
        <v>34</v>
      </c>
      <c r="AX136" s="13" t="s">
        <v>86</v>
      </c>
      <c r="AY136" s="155" t="s">
        <v>153</v>
      </c>
    </row>
    <row r="137" spans="2:65" s="13" customFormat="1" ht="10.15">
      <c r="B137" s="154"/>
      <c r="D137" s="148" t="s">
        <v>161</v>
      </c>
      <c r="F137" s="156" t="s">
        <v>260</v>
      </c>
      <c r="H137" s="157">
        <v>56.747999999999998</v>
      </c>
      <c r="I137" s="158"/>
      <c r="L137" s="154"/>
      <c r="M137" s="159"/>
      <c r="T137" s="160"/>
      <c r="AT137" s="155" t="s">
        <v>161</v>
      </c>
      <c r="AU137" s="155" t="s">
        <v>88</v>
      </c>
      <c r="AV137" s="13" t="s">
        <v>88</v>
      </c>
      <c r="AW137" s="13" t="s">
        <v>4</v>
      </c>
      <c r="AX137" s="13" t="s">
        <v>86</v>
      </c>
      <c r="AY137" s="155" t="s">
        <v>153</v>
      </c>
    </row>
    <row r="138" spans="2:65" s="1" customFormat="1" ht="24.2" customHeight="1">
      <c r="B138" s="32"/>
      <c r="C138" s="133" t="s">
        <v>206</v>
      </c>
      <c r="D138" s="133" t="s">
        <v>155</v>
      </c>
      <c r="E138" s="134" t="s">
        <v>180</v>
      </c>
      <c r="F138" s="135" t="s">
        <v>181</v>
      </c>
      <c r="G138" s="136" t="s">
        <v>158</v>
      </c>
      <c r="H138" s="137">
        <v>53.168999999999997</v>
      </c>
      <c r="I138" s="138"/>
      <c r="J138" s="139">
        <f>ROUND(I138*H138,2)</f>
        <v>0</v>
      </c>
      <c r="K138" s="140"/>
      <c r="L138" s="32"/>
      <c r="M138" s="141" t="s">
        <v>1</v>
      </c>
      <c r="N138" s="142" t="s">
        <v>43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159</v>
      </c>
      <c r="AT138" s="145" t="s">
        <v>155</v>
      </c>
      <c r="AU138" s="145" t="s">
        <v>88</v>
      </c>
      <c r="AY138" s="17" t="s">
        <v>153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86</v>
      </c>
      <c r="BK138" s="146">
        <f>ROUND(I138*H138,2)</f>
        <v>0</v>
      </c>
      <c r="BL138" s="17" t="s">
        <v>159</v>
      </c>
      <c r="BM138" s="145" t="s">
        <v>261</v>
      </c>
    </row>
    <row r="139" spans="2:65" s="12" customFormat="1" ht="10.15">
      <c r="B139" s="147"/>
      <c r="D139" s="148" t="s">
        <v>161</v>
      </c>
      <c r="E139" s="149" t="s">
        <v>1</v>
      </c>
      <c r="F139" s="150" t="s">
        <v>252</v>
      </c>
      <c r="H139" s="149" t="s">
        <v>1</v>
      </c>
      <c r="I139" s="151"/>
      <c r="L139" s="147"/>
      <c r="M139" s="152"/>
      <c r="T139" s="153"/>
      <c r="AT139" s="149" t="s">
        <v>161</v>
      </c>
      <c r="AU139" s="149" t="s">
        <v>88</v>
      </c>
      <c r="AV139" s="12" t="s">
        <v>86</v>
      </c>
      <c r="AW139" s="12" t="s">
        <v>34</v>
      </c>
      <c r="AX139" s="12" t="s">
        <v>78</v>
      </c>
      <c r="AY139" s="149" t="s">
        <v>153</v>
      </c>
    </row>
    <row r="140" spans="2:65" s="13" customFormat="1" ht="10.15">
      <c r="B140" s="154"/>
      <c r="D140" s="148" t="s">
        <v>161</v>
      </c>
      <c r="E140" s="155" t="s">
        <v>1</v>
      </c>
      <c r="F140" s="156" t="s">
        <v>262</v>
      </c>
      <c r="H140" s="157">
        <v>86.55</v>
      </c>
      <c r="I140" s="158"/>
      <c r="L140" s="154"/>
      <c r="M140" s="159"/>
      <c r="T140" s="160"/>
      <c r="AT140" s="155" t="s">
        <v>161</v>
      </c>
      <c r="AU140" s="155" t="s">
        <v>88</v>
      </c>
      <c r="AV140" s="13" t="s">
        <v>88</v>
      </c>
      <c r="AW140" s="13" t="s">
        <v>34</v>
      </c>
      <c r="AX140" s="13" t="s">
        <v>78</v>
      </c>
      <c r="AY140" s="155" t="s">
        <v>153</v>
      </c>
    </row>
    <row r="141" spans="2:65" s="13" customFormat="1" ht="10.15">
      <c r="B141" s="154"/>
      <c r="D141" s="148" t="s">
        <v>161</v>
      </c>
      <c r="E141" s="155" t="s">
        <v>1</v>
      </c>
      <c r="F141" s="156" t="s">
        <v>263</v>
      </c>
      <c r="H141" s="157">
        <v>-32.066000000000003</v>
      </c>
      <c r="I141" s="158"/>
      <c r="L141" s="154"/>
      <c r="M141" s="159"/>
      <c r="T141" s="160"/>
      <c r="AT141" s="155" t="s">
        <v>161</v>
      </c>
      <c r="AU141" s="155" t="s">
        <v>88</v>
      </c>
      <c r="AV141" s="13" t="s">
        <v>88</v>
      </c>
      <c r="AW141" s="13" t="s">
        <v>34</v>
      </c>
      <c r="AX141" s="13" t="s">
        <v>78</v>
      </c>
      <c r="AY141" s="155" t="s">
        <v>153</v>
      </c>
    </row>
    <row r="142" spans="2:65" s="13" customFormat="1" ht="10.15">
      <c r="B142" s="154"/>
      <c r="D142" s="148" t="s">
        <v>161</v>
      </c>
      <c r="E142" s="155" t="s">
        <v>1</v>
      </c>
      <c r="F142" s="156" t="s">
        <v>185</v>
      </c>
      <c r="H142" s="157">
        <v>-1.3149999999999999</v>
      </c>
      <c r="I142" s="158"/>
      <c r="L142" s="154"/>
      <c r="M142" s="159"/>
      <c r="T142" s="160"/>
      <c r="AT142" s="155" t="s">
        <v>161</v>
      </c>
      <c r="AU142" s="155" t="s">
        <v>88</v>
      </c>
      <c r="AV142" s="13" t="s">
        <v>88</v>
      </c>
      <c r="AW142" s="13" t="s">
        <v>34</v>
      </c>
      <c r="AX142" s="13" t="s">
        <v>78</v>
      </c>
      <c r="AY142" s="155" t="s">
        <v>153</v>
      </c>
    </row>
    <row r="143" spans="2:65" s="14" customFormat="1" ht="10.15">
      <c r="B143" s="161"/>
      <c r="D143" s="148" t="s">
        <v>161</v>
      </c>
      <c r="E143" s="162" t="s">
        <v>1</v>
      </c>
      <c r="F143" s="163" t="s">
        <v>186</v>
      </c>
      <c r="H143" s="164">
        <v>53.168999999999997</v>
      </c>
      <c r="I143" s="165"/>
      <c r="L143" s="161"/>
      <c r="M143" s="166"/>
      <c r="T143" s="167"/>
      <c r="AT143" s="162" t="s">
        <v>161</v>
      </c>
      <c r="AU143" s="162" t="s">
        <v>88</v>
      </c>
      <c r="AV143" s="14" t="s">
        <v>159</v>
      </c>
      <c r="AW143" s="14" t="s">
        <v>34</v>
      </c>
      <c r="AX143" s="14" t="s">
        <v>86</v>
      </c>
      <c r="AY143" s="162" t="s">
        <v>153</v>
      </c>
    </row>
    <row r="144" spans="2:65" s="1" customFormat="1" ht="24.2" customHeight="1">
      <c r="B144" s="32"/>
      <c r="C144" s="133" t="s">
        <v>218</v>
      </c>
      <c r="D144" s="133" t="s">
        <v>155</v>
      </c>
      <c r="E144" s="134" t="s">
        <v>188</v>
      </c>
      <c r="F144" s="135" t="s">
        <v>189</v>
      </c>
      <c r="G144" s="136" t="s">
        <v>158</v>
      </c>
      <c r="H144" s="137">
        <v>26.295999999999999</v>
      </c>
      <c r="I144" s="138"/>
      <c r="J144" s="139">
        <f>ROUND(I144*H144,2)</f>
        <v>0</v>
      </c>
      <c r="K144" s="140"/>
      <c r="L144" s="32"/>
      <c r="M144" s="141" t="s">
        <v>1</v>
      </c>
      <c r="N144" s="142" t="s">
        <v>43</v>
      </c>
      <c r="P144" s="143">
        <f>O144*H144</f>
        <v>0</v>
      </c>
      <c r="Q144" s="143">
        <v>0</v>
      </c>
      <c r="R144" s="143">
        <f>Q144*H144</f>
        <v>0</v>
      </c>
      <c r="S144" s="143">
        <v>0</v>
      </c>
      <c r="T144" s="144">
        <f>S144*H144</f>
        <v>0</v>
      </c>
      <c r="AR144" s="145" t="s">
        <v>159</v>
      </c>
      <c r="AT144" s="145" t="s">
        <v>155</v>
      </c>
      <c r="AU144" s="145" t="s">
        <v>88</v>
      </c>
      <c r="AY144" s="17" t="s">
        <v>153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7" t="s">
        <v>86</v>
      </c>
      <c r="BK144" s="146">
        <f>ROUND(I144*H144,2)</f>
        <v>0</v>
      </c>
      <c r="BL144" s="17" t="s">
        <v>159</v>
      </c>
      <c r="BM144" s="145" t="s">
        <v>264</v>
      </c>
    </row>
    <row r="145" spans="2:65" s="12" customFormat="1" ht="10.15">
      <c r="B145" s="147"/>
      <c r="D145" s="148" t="s">
        <v>161</v>
      </c>
      <c r="E145" s="149" t="s">
        <v>1</v>
      </c>
      <c r="F145" s="150" t="s">
        <v>252</v>
      </c>
      <c r="H145" s="149" t="s">
        <v>1</v>
      </c>
      <c r="I145" s="151"/>
      <c r="L145" s="147"/>
      <c r="M145" s="152"/>
      <c r="T145" s="153"/>
      <c r="AT145" s="149" t="s">
        <v>161</v>
      </c>
      <c r="AU145" s="149" t="s">
        <v>88</v>
      </c>
      <c r="AV145" s="12" t="s">
        <v>86</v>
      </c>
      <c r="AW145" s="12" t="s">
        <v>34</v>
      </c>
      <c r="AX145" s="12" t="s">
        <v>78</v>
      </c>
      <c r="AY145" s="149" t="s">
        <v>153</v>
      </c>
    </row>
    <row r="146" spans="2:65" s="13" customFormat="1" ht="10.15">
      <c r="B146" s="154"/>
      <c r="D146" s="148" t="s">
        <v>161</v>
      </c>
      <c r="E146" s="155" t="s">
        <v>1</v>
      </c>
      <c r="F146" s="156" t="s">
        <v>265</v>
      </c>
      <c r="H146" s="157">
        <v>17.954999999999998</v>
      </c>
      <c r="I146" s="158"/>
      <c r="L146" s="154"/>
      <c r="M146" s="159"/>
      <c r="T146" s="160"/>
      <c r="AT146" s="155" t="s">
        <v>161</v>
      </c>
      <c r="AU146" s="155" t="s">
        <v>88</v>
      </c>
      <c r="AV146" s="13" t="s">
        <v>88</v>
      </c>
      <c r="AW146" s="13" t="s">
        <v>34</v>
      </c>
      <c r="AX146" s="13" t="s">
        <v>78</v>
      </c>
      <c r="AY146" s="155" t="s">
        <v>153</v>
      </c>
    </row>
    <row r="147" spans="2:65" s="13" customFormat="1" ht="10.15">
      <c r="B147" s="154"/>
      <c r="D147" s="148" t="s">
        <v>161</v>
      </c>
      <c r="E147" s="155" t="s">
        <v>1</v>
      </c>
      <c r="F147" s="156" t="s">
        <v>266</v>
      </c>
      <c r="H147" s="157">
        <v>8.3409999999999993</v>
      </c>
      <c r="I147" s="158"/>
      <c r="L147" s="154"/>
      <c r="M147" s="159"/>
      <c r="T147" s="160"/>
      <c r="AT147" s="155" t="s">
        <v>161</v>
      </c>
      <c r="AU147" s="155" t="s">
        <v>88</v>
      </c>
      <c r="AV147" s="13" t="s">
        <v>88</v>
      </c>
      <c r="AW147" s="13" t="s">
        <v>34</v>
      </c>
      <c r="AX147" s="13" t="s">
        <v>78</v>
      </c>
      <c r="AY147" s="155" t="s">
        <v>153</v>
      </c>
    </row>
    <row r="148" spans="2:65" s="14" customFormat="1" ht="10.15">
      <c r="B148" s="161"/>
      <c r="D148" s="148" t="s">
        <v>161</v>
      </c>
      <c r="E148" s="162" t="s">
        <v>1</v>
      </c>
      <c r="F148" s="163" t="s">
        <v>186</v>
      </c>
      <c r="H148" s="164">
        <v>26.295999999999999</v>
      </c>
      <c r="I148" s="165"/>
      <c r="L148" s="161"/>
      <c r="M148" s="166"/>
      <c r="T148" s="167"/>
      <c r="AT148" s="162" t="s">
        <v>161</v>
      </c>
      <c r="AU148" s="162" t="s">
        <v>88</v>
      </c>
      <c r="AV148" s="14" t="s">
        <v>159</v>
      </c>
      <c r="AW148" s="14" t="s">
        <v>34</v>
      </c>
      <c r="AX148" s="14" t="s">
        <v>86</v>
      </c>
      <c r="AY148" s="162" t="s">
        <v>153</v>
      </c>
    </row>
    <row r="149" spans="2:65" s="1" customFormat="1" ht="16.5" customHeight="1">
      <c r="B149" s="32"/>
      <c r="C149" s="168" t="s">
        <v>223</v>
      </c>
      <c r="D149" s="168" t="s">
        <v>194</v>
      </c>
      <c r="E149" s="169" t="s">
        <v>195</v>
      </c>
      <c r="F149" s="170" t="s">
        <v>196</v>
      </c>
      <c r="G149" s="171" t="s">
        <v>176</v>
      </c>
      <c r="H149" s="172">
        <v>44.703000000000003</v>
      </c>
      <c r="I149" s="173"/>
      <c r="J149" s="174">
        <f>ROUND(I149*H149,2)</f>
        <v>0</v>
      </c>
      <c r="K149" s="175"/>
      <c r="L149" s="176"/>
      <c r="M149" s="177" t="s">
        <v>1</v>
      </c>
      <c r="N149" s="178" t="s">
        <v>43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197</v>
      </c>
      <c r="AT149" s="145" t="s">
        <v>194</v>
      </c>
      <c r="AU149" s="145" t="s">
        <v>88</v>
      </c>
      <c r="AY149" s="17" t="s">
        <v>153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86</v>
      </c>
      <c r="BK149" s="146">
        <f>ROUND(I149*H149,2)</f>
        <v>0</v>
      </c>
      <c r="BL149" s="17" t="s">
        <v>159</v>
      </c>
      <c r="BM149" s="145" t="s">
        <v>267</v>
      </c>
    </row>
    <row r="150" spans="2:65" s="13" customFormat="1" ht="10.15">
      <c r="B150" s="154"/>
      <c r="D150" s="148" t="s">
        <v>161</v>
      </c>
      <c r="F150" s="156" t="s">
        <v>268</v>
      </c>
      <c r="H150" s="157">
        <v>44.703000000000003</v>
      </c>
      <c r="I150" s="158"/>
      <c r="L150" s="154"/>
      <c r="M150" s="159"/>
      <c r="T150" s="160"/>
      <c r="AT150" s="155" t="s">
        <v>161</v>
      </c>
      <c r="AU150" s="155" t="s">
        <v>88</v>
      </c>
      <c r="AV150" s="13" t="s">
        <v>88</v>
      </c>
      <c r="AW150" s="13" t="s">
        <v>4</v>
      </c>
      <c r="AX150" s="13" t="s">
        <v>86</v>
      </c>
      <c r="AY150" s="155" t="s">
        <v>153</v>
      </c>
    </row>
    <row r="151" spans="2:65" s="11" customFormat="1" ht="22.8" customHeight="1">
      <c r="B151" s="121"/>
      <c r="D151" s="122" t="s">
        <v>77</v>
      </c>
      <c r="E151" s="131" t="s">
        <v>159</v>
      </c>
      <c r="F151" s="131" t="s">
        <v>200</v>
      </c>
      <c r="I151" s="124"/>
      <c r="J151" s="132">
        <f>BK151</f>
        <v>0</v>
      </c>
      <c r="L151" s="121"/>
      <c r="M151" s="126"/>
      <c r="P151" s="127">
        <f>SUM(P152:P154)</f>
        <v>0</v>
      </c>
      <c r="R151" s="127">
        <f>SUM(R152:R154)</f>
        <v>0</v>
      </c>
      <c r="T151" s="128">
        <f>SUM(T152:T154)</f>
        <v>0</v>
      </c>
      <c r="AR151" s="122" t="s">
        <v>86</v>
      </c>
      <c r="AT151" s="129" t="s">
        <v>77</v>
      </c>
      <c r="AU151" s="129" t="s">
        <v>86</v>
      </c>
      <c r="AY151" s="122" t="s">
        <v>153</v>
      </c>
      <c r="BK151" s="130">
        <f>SUM(BK152:BK154)</f>
        <v>0</v>
      </c>
    </row>
    <row r="152" spans="2:65" s="1" customFormat="1" ht="16.5" customHeight="1">
      <c r="B152" s="32"/>
      <c r="C152" s="133" t="s">
        <v>8</v>
      </c>
      <c r="D152" s="133" t="s">
        <v>155</v>
      </c>
      <c r="E152" s="134" t="s">
        <v>201</v>
      </c>
      <c r="F152" s="135" t="s">
        <v>202</v>
      </c>
      <c r="G152" s="136" t="s">
        <v>158</v>
      </c>
      <c r="H152" s="137">
        <v>5.77</v>
      </c>
      <c r="I152" s="138"/>
      <c r="J152" s="139">
        <f>ROUND(I152*H152,2)</f>
        <v>0</v>
      </c>
      <c r="K152" s="140"/>
      <c r="L152" s="32"/>
      <c r="M152" s="141" t="s">
        <v>1</v>
      </c>
      <c r="N152" s="142" t="s">
        <v>43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159</v>
      </c>
      <c r="AT152" s="145" t="s">
        <v>155</v>
      </c>
      <c r="AU152" s="145" t="s">
        <v>88</v>
      </c>
      <c r="AY152" s="17" t="s">
        <v>153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7" t="s">
        <v>86</v>
      </c>
      <c r="BK152" s="146">
        <f>ROUND(I152*H152,2)</f>
        <v>0</v>
      </c>
      <c r="BL152" s="17" t="s">
        <v>159</v>
      </c>
      <c r="BM152" s="145" t="s">
        <v>269</v>
      </c>
    </row>
    <row r="153" spans="2:65" s="12" customFormat="1" ht="10.15">
      <c r="B153" s="147"/>
      <c r="D153" s="148" t="s">
        <v>161</v>
      </c>
      <c r="E153" s="149" t="s">
        <v>1</v>
      </c>
      <c r="F153" s="150" t="s">
        <v>252</v>
      </c>
      <c r="H153" s="149" t="s">
        <v>1</v>
      </c>
      <c r="I153" s="151"/>
      <c r="L153" s="147"/>
      <c r="M153" s="152"/>
      <c r="T153" s="153"/>
      <c r="AT153" s="149" t="s">
        <v>161</v>
      </c>
      <c r="AU153" s="149" t="s">
        <v>88</v>
      </c>
      <c r="AV153" s="12" t="s">
        <v>86</v>
      </c>
      <c r="AW153" s="12" t="s">
        <v>34</v>
      </c>
      <c r="AX153" s="12" t="s">
        <v>78</v>
      </c>
      <c r="AY153" s="149" t="s">
        <v>153</v>
      </c>
    </row>
    <row r="154" spans="2:65" s="13" customFormat="1" ht="10.15">
      <c r="B154" s="154"/>
      <c r="D154" s="148" t="s">
        <v>161</v>
      </c>
      <c r="E154" s="155" t="s">
        <v>1</v>
      </c>
      <c r="F154" s="156" t="s">
        <v>270</v>
      </c>
      <c r="H154" s="157">
        <v>5.77</v>
      </c>
      <c r="I154" s="158"/>
      <c r="L154" s="154"/>
      <c r="M154" s="159"/>
      <c r="T154" s="160"/>
      <c r="AT154" s="155" t="s">
        <v>161</v>
      </c>
      <c r="AU154" s="155" t="s">
        <v>88</v>
      </c>
      <c r="AV154" s="13" t="s">
        <v>88</v>
      </c>
      <c r="AW154" s="13" t="s">
        <v>34</v>
      </c>
      <c r="AX154" s="13" t="s">
        <v>86</v>
      </c>
      <c r="AY154" s="155" t="s">
        <v>153</v>
      </c>
    </row>
    <row r="155" spans="2:65" s="11" customFormat="1" ht="22.8" customHeight="1">
      <c r="B155" s="121"/>
      <c r="D155" s="122" t="s">
        <v>77</v>
      </c>
      <c r="E155" s="131" t="s">
        <v>197</v>
      </c>
      <c r="F155" s="131" t="s">
        <v>205</v>
      </c>
      <c r="I155" s="124"/>
      <c r="J155" s="132">
        <f>BK155</f>
        <v>0</v>
      </c>
      <c r="L155" s="121"/>
      <c r="M155" s="126"/>
      <c r="P155" s="127">
        <f>SUM(P156:P177)</f>
        <v>0</v>
      </c>
      <c r="R155" s="127">
        <f>SUM(R156:R177)</f>
        <v>4.9441809999999995</v>
      </c>
      <c r="T155" s="128">
        <f>SUM(T156:T177)</f>
        <v>0</v>
      </c>
      <c r="AR155" s="122" t="s">
        <v>86</v>
      </c>
      <c r="AT155" s="129" t="s">
        <v>77</v>
      </c>
      <c r="AU155" s="129" t="s">
        <v>86</v>
      </c>
      <c r="AY155" s="122" t="s">
        <v>153</v>
      </c>
      <c r="BK155" s="130">
        <f>SUM(BK156:BK177)</f>
        <v>0</v>
      </c>
    </row>
    <row r="156" spans="2:65" s="1" customFormat="1" ht="24.2" customHeight="1">
      <c r="B156" s="32"/>
      <c r="C156" s="133" t="s">
        <v>271</v>
      </c>
      <c r="D156" s="133" t="s">
        <v>155</v>
      </c>
      <c r="E156" s="134" t="s">
        <v>207</v>
      </c>
      <c r="F156" s="135" t="s">
        <v>208</v>
      </c>
      <c r="G156" s="136" t="s">
        <v>209</v>
      </c>
      <c r="H156" s="137">
        <v>39.9</v>
      </c>
      <c r="I156" s="138"/>
      <c r="J156" s="139">
        <f>ROUND(I156*H156,2)</f>
        <v>0</v>
      </c>
      <c r="K156" s="140"/>
      <c r="L156" s="32"/>
      <c r="M156" s="141" t="s">
        <v>1</v>
      </c>
      <c r="N156" s="142" t="s">
        <v>43</v>
      </c>
      <c r="P156" s="143">
        <f>O156*H156</f>
        <v>0</v>
      </c>
      <c r="Q156" s="143">
        <v>2.48E-3</v>
      </c>
      <c r="R156" s="143">
        <f>Q156*H156</f>
        <v>9.8951999999999998E-2</v>
      </c>
      <c r="S156" s="143">
        <v>0</v>
      </c>
      <c r="T156" s="144">
        <f>S156*H156</f>
        <v>0</v>
      </c>
      <c r="AR156" s="145" t="s">
        <v>159</v>
      </c>
      <c r="AT156" s="145" t="s">
        <v>155</v>
      </c>
      <c r="AU156" s="145" t="s">
        <v>88</v>
      </c>
      <c r="AY156" s="17" t="s">
        <v>153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86</v>
      </c>
      <c r="BK156" s="146">
        <f>ROUND(I156*H156,2)</f>
        <v>0</v>
      </c>
      <c r="BL156" s="17" t="s">
        <v>159</v>
      </c>
      <c r="BM156" s="145" t="s">
        <v>272</v>
      </c>
    </row>
    <row r="157" spans="2:65" s="12" customFormat="1" ht="10.15">
      <c r="B157" s="147"/>
      <c r="D157" s="148" t="s">
        <v>161</v>
      </c>
      <c r="E157" s="149" t="s">
        <v>1</v>
      </c>
      <c r="F157" s="150" t="s">
        <v>252</v>
      </c>
      <c r="H157" s="149" t="s">
        <v>1</v>
      </c>
      <c r="I157" s="151"/>
      <c r="L157" s="147"/>
      <c r="M157" s="152"/>
      <c r="T157" s="153"/>
      <c r="AT157" s="149" t="s">
        <v>161</v>
      </c>
      <c r="AU157" s="149" t="s">
        <v>88</v>
      </c>
      <c r="AV157" s="12" t="s">
        <v>86</v>
      </c>
      <c r="AW157" s="12" t="s">
        <v>34</v>
      </c>
      <c r="AX157" s="12" t="s">
        <v>78</v>
      </c>
      <c r="AY157" s="149" t="s">
        <v>153</v>
      </c>
    </row>
    <row r="158" spans="2:65" s="12" customFormat="1" ht="10.15">
      <c r="B158" s="147"/>
      <c r="D158" s="148" t="s">
        <v>161</v>
      </c>
      <c r="E158" s="149" t="s">
        <v>1</v>
      </c>
      <c r="F158" s="150" t="s">
        <v>273</v>
      </c>
      <c r="H158" s="149" t="s">
        <v>1</v>
      </c>
      <c r="I158" s="151"/>
      <c r="L158" s="147"/>
      <c r="M158" s="152"/>
      <c r="T158" s="153"/>
      <c r="AT158" s="149" t="s">
        <v>161</v>
      </c>
      <c r="AU158" s="149" t="s">
        <v>88</v>
      </c>
      <c r="AV158" s="12" t="s">
        <v>86</v>
      </c>
      <c r="AW158" s="12" t="s">
        <v>34</v>
      </c>
      <c r="AX158" s="12" t="s">
        <v>78</v>
      </c>
      <c r="AY158" s="149" t="s">
        <v>153</v>
      </c>
    </row>
    <row r="159" spans="2:65" s="13" customFormat="1" ht="10.15">
      <c r="B159" s="154"/>
      <c r="D159" s="148" t="s">
        <v>161</v>
      </c>
      <c r="E159" s="155" t="s">
        <v>1</v>
      </c>
      <c r="F159" s="156" t="s">
        <v>274</v>
      </c>
      <c r="H159" s="157">
        <v>39.9</v>
      </c>
      <c r="I159" s="158"/>
      <c r="L159" s="154"/>
      <c r="M159" s="159"/>
      <c r="T159" s="160"/>
      <c r="AT159" s="155" t="s">
        <v>161</v>
      </c>
      <c r="AU159" s="155" t="s">
        <v>88</v>
      </c>
      <c r="AV159" s="13" t="s">
        <v>88</v>
      </c>
      <c r="AW159" s="13" t="s">
        <v>34</v>
      </c>
      <c r="AX159" s="13" t="s">
        <v>78</v>
      </c>
      <c r="AY159" s="155" t="s">
        <v>153</v>
      </c>
    </row>
    <row r="160" spans="2:65" s="14" customFormat="1" ht="10.15">
      <c r="B160" s="161"/>
      <c r="D160" s="148" t="s">
        <v>161</v>
      </c>
      <c r="E160" s="162" t="s">
        <v>1</v>
      </c>
      <c r="F160" s="163" t="s">
        <v>186</v>
      </c>
      <c r="H160" s="164">
        <v>39.9</v>
      </c>
      <c r="I160" s="165"/>
      <c r="L160" s="161"/>
      <c r="M160" s="166"/>
      <c r="T160" s="167"/>
      <c r="AT160" s="162" t="s">
        <v>161</v>
      </c>
      <c r="AU160" s="162" t="s">
        <v>88</v>
      </c>
      <c r="AV160" s="14" t="s">
        <v>159</v>
      </c>
      <c r="AW160" s="14" t="s">
        <v>34</v>
      </c>
      <c r="AX160" s="14" t="s">
        <v>86</v>
      </c>
      <c r="AY160" s="162" t="s">
        <v>153</v>
      </c>
    </row>
    <row r="161" spans="2:65" s="1" customFormat="1" ht="24.2" customHeight="1">
      <c r="B161" s="32"/>
      <c r="C161" s="133" t="s">
        <v>275</v>
      </c>
      <c r="D161" s="133" t="s">
        <v>155</v>
      </c>
      <c r="E161" s="134" t="s">
        <v>214</v>
      </c>
      <c r="F161" s="135" t="s">
        <v>215</v>
      </c>
      <c r="G161" s="136" t="s">
        <v>209</v>
      </c>
      <c r="H161" s="137">
        <v>17.8</v>
      </c>
      <c r="I161" s="138"/>
      <c r="J161" s="139">
        <f>ROUND(I161*H161,2)</f>
        <v>0</v>
      </c>
      <c r="K161" s="140"/>
      <c r="L161" s="32"/>
      <c r="M161" s="141" t="s">
        <v>1</v>
      </c>
      <c r="N161" s="142" t="s">
        <v>43</v>
      </c>
      <c r="P161" s="143">
        <f>O161*H161</f>
        <v>0</v>
      </c>
      <c r="Q161" s="143">
        <v>6.5599999999999999E-3</v>
      </c>
      <c r="R161" s="143">
        <f>Q161*H161</f>
        <v>0.116768</v>
      </c>
      <c r="S161" s="143">
        <v>0</v>
      </c>
      <c r="T161" s="144">
        <f>S161*H161</f>
        <v>0</v>
      </c>
      <c r="AR161" s="145" t="s">
        <v>159</v>
      </c>
      <c r="AT161" s="145" t="s">
        <v>155</v>
      </c>
      <c r="AU161" s="145" t="s">
        <v>88</v>
      </c>
      <c r="AY161" s="17" t="s">
        <v>153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7" t="s">
        <v>86</v>
      </c>
      <c r="BK161" s="146">
        <f>ROUND(I161*H161,2)</f>
        <v>0</v>
      </c>
      <c r="BL161" s="17" t="s">
        <v>159</v>
      </c>
      <c r="BM161" s="145" t="s">
        <v>276</v>
      </c>
    </row>
    <row r="162" spans="2:65" s="12" customFormat="1" ht="10.15">
      <c r="B162" s="147"/>
      <c r="D162" s="148" t="s">
        <v>161</v>
      </c>
      <c r="E162" s="149" t="s">
        <v>1</v>
      </c>
      <c r="F162" s="150" t="s">
        <v>252</v>
      </c>
      <c r="H162" s="149" t="s">
        <v>1</v>
      </c>
      <c r="I162" s="151"/>
      <c r="L162" s="147"/>
      <c r="M162" s="152"/>
      <c r="T162" s="153"/>
      <c r="AT162" s="149" t="s">
        <v>161</v>
      </c>
      <c r="AU162" s="149" t="s">
        <v>88</v>
      </c>
      <c r="AV162" s="12" t="s">
        <v>86</v>
      </c>
      <c r="AW162" s="12" t="s">
        <v>34</v>
      </c>
      <c r="AX162" s="12" t="s">
        <v>78</v>
      </c>
      <c r="AY162" s="149" t="s">
        <v>153</v>
      </c>
    </row>
    <row r="163" spans="2:65" s="13" customFormat="1" ht="10.15">
      <c r="B163" s="154"/>
      <c r="D163" s="148" t="s">
        <v>161</v>
      </c>
      <c r="E163" s="155" t="s">
        <v>1</v>
      </c>
      <c r="F163" s="156" t="s">
        <v>277</v>
      </c>
      <c r="H163" s="157">
        <v>17.8</v>
      </c>
      <c r="I163" s="158"/>
      <c r="L163" s="154"/>
      <c r="M163" s="159"/>
      <c r="T163" s="160"/>
      <c r="AT163" s="155" t="s">
        <v>161</v>
      </c>
      <c r="AU163" s="155" t="s">
        <v>88</v>
      </c>
      <c r="AV163" s="13" t="s">
        <v>88</v>
      </c>
      <c r="AW163" s="13" t="s">
        <v>34</v>
      </c>
      <c r="AX163" s="13" t="s">
        <v>86</v>
      </c>
      <c r="AY163" s="155" t="s">
        <v>153</v>
      </c>
    </row>
    <row r="164" spans="2:65" s="1" customFormat="1" ht="21.75" customHeight="1">
      <c r="B164" s="32"/>
      <c r="C164" s="133" t="s">
        <v>7</v>
      </c>
      <c r="D164" s="133" t="s">
        <v>155</v>
      </c>
      <c r="E164" s="134" t="s">
        <v>219</v>
      </c>
      <c r="F164" s="135" t="s">
        <v>220</v>
      </c>
      <c r="G164" s="136" t="s">
        <v>209</v>
      </c>
      <c r="H164" s="137">
        <v>57.7</v>
      </c>
      <c r="I164" s="138"/>
      <c r="J164" s="139">
        <f>ROUND(I164*H164,2)</f>
        <v>0</v>
      </c>
      <c r="K164" s="140"/>
      <c r="L164" s="32"/>
      <c r="M164" s="141" t="s">
        <v>1</v>
      </c>
      <c r="N164" s="142" t="s">
        <v>43</v>
      </c>
      <c r="P164" s="143">
        <f>O164*H164</f>
        <v>0</v>
      </c>
      <c r="Q164" s="143">
        <v>0</v>
      </c>
      <c r="R164" s="143">
        <f>Q164*H164</f>
        <v>0</v>
      </c>
      <c r="S164" s="143">
        <v>0</v>
      </c>
      <c r="T164" s="144">
        <f>S164*H164</f>
        <v>0</v>
      </c>
      <c r="AR164" s="145" t="s">
        <v>159</v>
      </c>
      <c r="AT164" s="145" t="s">
        <v>155</v>
      </c>
      <c r="AU164" s="145" t="s">
        <v>88</v>
      </c>
      <c r="AY164" s="17" t="s">
        <v>153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7" t="s">
        <v>86</v>
      </c>
      <c r="BK164" s="146">
        <f>ROUND(I164*H164,2)</f>
        <v>0</v>
      </c>
      <c r="BL164" s="17" t="s">
        <v>159</v>
      </c>
      <c r="BM164" s="145" t="s">
        <v>278</v>
      </c>
    </row>
    <row r="165" spans="2:65" s="13" customFormat="1" ht="10.15">
      <c r="B165" s="154"/>
      <c r="D165" s="148" t="s">
        <v>161</v>
      </c>
      <c r="E165" s="155" t="s">
        <v>1</v>
      </c>
      <c r="F165" s="156" t="s">
        <v>279</v>
      </c>
      <c r="H165" s="157">
        <v>57.7</v>
      </c>
      <c r="I165" s="158"/>
      <c r="L165" s="154"/>
      <c r="M165" s="159"/>
      <c r="T165" s="160"/>
      <c r="AT165" s="155" t="s">
        <v>161</v>
      </c>
      <c r="AU165" s="155" t="s">
        <v>88</v>
      </c>
      <c r="AV165" s="13" t="s">
        <v>88</v>
      </c>
      <c r="AW165" s="13" t="s">
        <v>34</v>
      </c>
      <c r="AX165" s="13" t="s">
        <v>86</v>
      </c>
      <c r="AY165" s="155" t="s">
        <v>153</v>
      </c>
    </row>
    <row r="166" spans="2:65" s="1" customFormat="1" ht="24.2" customHeight="1">
      <c r="B166" s="32"/>
      <c r="C166" s="133" t="s">
        <v>280</v>
      </c>
      <c r="D166" s="133" t="s">
        <v>155</v>
      </c>
      <c r="E166" s="134" t="s">
        <v>224</v>
      </c>
      <c r="F166" s="135" t="s">
        <v>225</v>
      </c>
      <c r="G166" s="136" t="s">
        <v>226</v>
      </c>
      <c r="H166" s="137">
        <v>8</v>
      </c>
      <c r="I166" s="138"/>
      <c r="J166" s="139">
        <f>ROUND(I166*H166,2)</f>
        <v>0</v>
      </c>
      <c r="K166" s="140"/>
      <c r="L166" s="32"/>
      <c r="M166" s="141" t="s">
        <v>1</v>
      </c>
      <c r="N166" s="142" t="s">
        <v>43</v>
      </c>
      <c r="P166" s="143">
        <f>O166*H166</f>
        <v>0</v>
      </c>
      <c r="Q166" s="143">
        <v>0.45937</v>
      </c>
      <c r="R166" s="143">
        <f>Q166*H166</f>
        <v>3.67496</v>
      </c>
      <c r="S166" s="143">
        <v>0</v>
      </c>
      <c r="T166" s="144">
        <f>S166*H166</f>
        <v>0</v>
      </c>
      <c r="AR166" s="145" t="s">
        <v>159</v>
      </c>
      <c r="AT166" s="145" t="s">
        <v>155</v>
      </c>
      <c r="AU166" s="145" t="s">
        <v>88</v>
      </c>
      <c r="AY166" s="17" t="s">
        <v>153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7" t="s">
        <v>86</v>
      </c>
      <c r="BK166" s="146">
        <f>ROUND(I166*H166,2)</f>
        <v>0</v>
      </c>
      <c r="BL166" s="17" t="s">
        <v>159</v>
      </c>
      <c r="BM166" s="145" t="s">
        <v>281</v>
      </c>
    </row>
    <row r="167" spans="2:65" s="13" customFormat="1" ht="10.15">
      <c r="B167" s="154"/>
      <c r="D167" s="148" t="s">
        <v>161</v>
      </c>
      <c r="E167" s="155" t="s">
        <v>1</v>
      </c>
      <c r="F167" s="156" t="s">
        <v>282</v>
      </c>
      <c r="H167" s="157">
        <v>8</v>
      </c>
      <c r="I167" s="158"/>
      <c r="L167" s="154"/>
      <c r="M167" s="159"/>
      <c r="T167" s="160"/>
      <c r="AT167" s="155" t="s">
        <v>161</v>
      </c>
      <c r="AU167" s="155" t="s">
        <v>88</v>
      </c>
      <c r="AV167" s="13" t="s">
        <v>88</v>
      </c>
      <c r="AW167" s="13" t="s">
        <v>34</v>
      </c>
      <c r="AX167" s="13" t="s">
        <v>86</v>
      </c>
      <c r="AY167" s="155" t="s">
        <v>153</v>
      </c>
    </row>
    <row r="168" spans="2:65" s="1" customFormat="1" ht="24.2" customHeight="1">
      <c r="B168" s="32"/>
      <c r="C168" s="133" t="s">
        <v>283</v>
      </c>
      <c r="D168" s="133" t="s">
        <v>155</v>
      </c>
      <c r="E168" s="134" t="s">
        <v>230</v>
      </c>
      <c r="F168" s="135" t="s">
        <v>231</v>
      </c>
      <c r="G168" s="136" t="s">
        <v>226</v>
      </c>
      <c r="H168" s="137">
        <v>8</v>
      </c>
      <c r="I168" s="138"/>
      <c r="J168" s="139">
        <f>ROUND(I168*H168,2)</f>
        <v>0</v>
      </c>
      <c r="K168" s="140"/>
      <c r="L168" s="32"/>
      <c r="M168" s="141" t="s">
        <v>1</v>
      </c>
      <c r="N168" s="142" t="s">
        <v>43</v>
      </c>
      <c r="P168" s="143">
        <f>O168*H168</f>
        <v>0</v>
      </c>
      <c r="Q168" s="143">
        <v>5.8029999999999998E-2</v>
      </c>
      <c r="R168" s="143">
        <f>Q168*H168</f>
        <v>0.46423999999999999</v>
      </c>
      <c r="S168" s="143">
        <v>0</v>
      </c>
      <c r="T168" s="144">
        <f>S168*H168</f>
        <v>0</v>
      </c>
      <c r="AR168" s="145" t="s">
        <v>159</v>
      </c>
      <c r="AT168" s="145" t="s">
        <v>155</v>
      </c>
      <c r="AU168" s="145" t="s">
        <v>88</v>
      </c>
      <c r="AY168" s="17" t="s">
        <v>153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86</v>
      </c>
      <c r="BK168" s="146">
        <f>ROUND(I168*H168,2)</f>
        <v>0</v>
      </c>
      <c r="BL168" s="17" t="s">
        <v>159</v>
      </c>
      <c r="BM168" s="145" t="s">
        <v>284</v>
      </c>
    </row>
    <row r="169" spans="2:65" s="13" customFormat="1" ht="10.15">
      <c r="B169" s="154"/>
      <c r="D169" s="148" t="s">
        <v>161</v>
      </c>
      <c r="E169" s="155" t="s">
        <v>1</v>
      </c>
      <c r="F169" s="156" t="s">
        <v>282</v>
      </c>
      <c r="H169" s="157">
        <v>8</v>
      </c>
      <c r="I169" s="158"/>
      <c r="L169" s="154"/>
      <c r="M169" s="159"/>
      <c r="T169" s="160"/>
      <c r="AT169" s="155" t="s">
        <v>161</v>
      </c>
      <c r="AU169" s="155" t="s">
        <v>88</v>
      </c>
      <c r="AV169" s="13" t="s">
        <v>88</v>
      </c>
      <c r="AW169" s="13" t="s">
        <v>34</v>
      </c>
      <c r="AX169" s="13" t="s">
        <v>86</v>
      </c>
      <c r="AY169" s="155" t="s">
        <v>153</v>
      </c>
    </row>
    <row r="170" spans="2:65" s="1" customFormat="1" ht="33" customHeight="1">
      <c r="B170" s="32"/>
      <c r="C170" s="133" t="s">
        <v>285</v>
      </c>
      <c r="D170" s="133" t="s">
        <v>155</v>
      </c>
      <c r="E170" s="134" t="s">
        <v>234</v>
      </c>
      <c r="F170" s="135" t="s">
        <v>235</v>
      </c>
      <c r="G170" s="136" t="s">
        <v>226</v>
      </c>
      <c r="H170" s="137">
        <v>8</v>
      </c>
      <c r="I170" s="138"/>
      <c r="J170" s="139">
        <f>ROUND(I170*H170,2)</f>
        <v>0</v>
      </c>
      <c r="K170" s="140"/>
      <c r="L170" s="32"/>
      <c r="M170" s="141" t="s">
        <v>1</v>
      </c>
      <c r="N170" s="142" t="s">
        <v>43</v>
      </c>
      <c r="P170" s="143">
        <f>O170*H170</f>
        <v>0</v>
      </c>
      <c r="Q170" s="143">
        <v>1.8180000000000002E-2</v>
      </c>
      <c r="R170" s="143">
        <f>Q170*H170</f>
        <v>0.14544000000000001</v>
      </c>
      <c r="S170" s="143">
        <v>0</v>
      </c>
      <c r="T170" s="144">
        <f>S170*H170</f>
        <v>0</v>
      </c>
      <c r="AR170" s="145" t="s">
        <v>159</v>
      </c>
      <c r="AT170" s="145" t="s">
        <v>155</v>
      </c>
      <c r="AU170" s="145" t="s">
        <v>88</v>
      </c>
      <c r="AY170" s="17" t="s">
        <v>153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7" t="s">
        <v>86</v>
      </c>
      <c r="BK170" s="146">
        <f>ROUND(I170*H170,2)</f>
        <v>0</v>
      </c>
      <c r="BL170" s="17" t="s">
        <v>159</v>
      </c>
      <c r="BM170" s="145" t="s">
        <v>286</v>
      </c>
    </row>
    <row r="171" spans="2:65" s="13" customFormat="1" ht="10.15">
      <c r="B171" s="154"/>
      <c r="D171" s="148" t="s">
        <v>161</v>
      </c>
      <c r="E171" s="155" t="s">
        <v>1</v>
      </c>
      <c r="F171" s="156" t="s">
        <v>282</v>
      </c>
      <c r="H171" s="157">
        <v>8</v>
      </c>
      <c r="I171" s="158"/>
      <c r="L171" s="154"/>
      <c r="M171" s="159"/>
      <c r="T171" s="160"/>
      <c r="AT171" s="155" t="s">
        <v>161</v>
      </c>
      <c r="AU171" s="155" t="s">
        <v>88</v>
      </c>
      <c r="AV171" s="13" t="s">
        <v>88</v>
      </c>
      <c r="AW171" s="13" t="s">
        <v>34</v>
      </c>
      <c r="AX171" s="13" t="s">
        <v>86</v>
      </c>
      <c r="AY171" s="155" t="s">
        <v>153</v>
      </c>
    </row>
    <row r="172" spans="2:65" s="1" customFormat="1" ht="33" customHeight="1">
      <c r="B172" s="32"/>
      <c r="C172" s="133" t="s">
        <v>287</v>
      </c>
      <c r="D172" s="133" t="s">
        <v>155</v>
      </c>
      <c r="E172" s="134" t="s">
        <v>237</v>
      </c>
      <c r="F172" s="135" t="s">
        <v>238</v>
      </c>
      <c r="G172" s="136" t="s">
        <v>226</v>
      </c>
      <c r="H172" s="137">
        <v>6</v>
      </c>
      <c r="I172" s="138"/>
      <c r="J172" s="139">
        <f>ROUND(I172*H172,2)</f>
        <v>0</v>
      </c>
      <c r="K172" s="140"/>
      <c r="L172" s="32"/>
      <c r="M172" s="141" t="s">
        <v>1</v>
      </c>
      <c r="N172" s="142" t="s">
        <v>43</v>
      </c>
      <c r="P172" s="143">
        <f>O172*H172</f>
        <v>0</v>
      </c>
      <c r="Q172" s="143">
        <v>5.4539999999999998E-2</v>
      </c>
      <c r="R172" s="143">
        <f>Q172*H172</f>
        <v>0.32723999999999998</v>
      </c>
      <c r="S172" s="143">
        <v>0</v>
      </c>
      <c r="T172" s="144">
        <f>S172*H172</f>
        <v>0</v>
      </c>
      <c r="AR172" s="145" t="s">
        <v>159</v>
      </c>
      <c r="AT172" s="145" t="s">
        <v>155</v>
      </c>
      <c r="AU172" s="145" t="s">
        <v>88</v>
      </c>
      <c r="AY172" s="17" t="s">
        <v>153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7" t="s">
        <v>86</v>
      </c>
      <c r="BK172" s="146">
        <f>ROUND(I172*H172,2)</f>
        <v>0</v>
      </c>
      <c r="BL172" s="17" t="s">
        <v>159</v>
      </c>
      <c r="BM172" s="145" t="s">
        <v>288</v>
      </c>
    </row>
    <row r="173" spans="2:65" s="13" customFormat="1" ht="10.15">
      <c r="B173" s="154"/>
      <c r="D173" s="148" t="s">
        <v>161</v>
      </c>
      <c r="E173" s="155" t="s">
        <v>1</v>
      </c>
      <c r="F173" s="156" t="s">
        <v>289</v>
      </c>
      <c r="H173" s="157">
        <v>6</v>
      </c>
      <c r="I173" s="158"/>
      <c r="L173" s="154"/>
      <c r="M173" s="159"/>
      <c r="T173" s="160"/>
      <c r="AT173" s="155" t="s">
        <v>161</v>
      </c>
      <c r="AU173" s="155" t="s">
        <v>88</v>
      </c>
      <c r="AV173" s="13" t="s">
        <v>88</v>
      </c>
      <c r="AW173" s="13" t="s">
        <v>34</v>
      </c>
      <c r="AX173" s="13" t="s">
        <v>86</v>
      </c>
      <c r="AY173" s="155" t="s">
        <v>153</v>
      </c>
    </row>
    <row r="174" spans="2:65" s="1" customFormat="1" ht="33" customHeight="1">
      <c r="B174" s="32"/>
      <c r="C174" s="133" t="s">
        <v>290</v>
      </c>
      <c r="D174" s="133" t="s">
        <v>155</v>
      </c>
      <c r="E174" s="134" t="s">
        <v>291</v>
      </c>
      <c r="F174" s="135" t="s">
        <v>292</v>
      </c>
      <c r="G174" s="136" t="s">
        <v>226</v>
      </c>
      <c r="H174" s="137">
        <v>2</v>
      </c>
      <c r="I174" s="138"/>
      <c r="J174" s="139">
        <f>ROUND(I174*H174,2)</f>
        <v>0</v>
      </c>
      <c r="K174" s="140"/>
      <c r="L174" s="32"/>
      <c r="M174" s="141" t="s">
        <v>1</v>
      </c>
      <c r="N174" s="142" t="s">
        <v>43</v>
      </c>
      <c r="P174" s="143">
        <f>O174*H174</f>
        <v>0</v>
      </c>
      <c r="Q174" s="143">
        <v>5.4539999999999998E-2</v>
      </c>
      <c r="R174" s="143">
        <f>Q174*H174</f>
        <v>0.10908</v>
      </c>
      <c r="S174" s="143">
        <v>0</v>
      </c>
      <c r="T174" s="144">
        <f>S174*H174</f>
        <v>0</v>
      </c>
      <c r="AR174" s="145" t="s">
        <v>159</v>
      </c>
      <c r="AT174" s="145" t="s">
        <v>155</v>
      </c>
      <c r="AU174" s="145" t="s">
        <v>88</v>
      </c>
      <c r="AY174" s="17" t="s">
        <v>153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7" t="s">
        <v>86</v>
      </c>
      <c r="BK174" s="146">
        <f>ROUND(I174*H174,2)</f>
        <v>0</v>
      </c>
      <c r="BL174" s="17" t="s">
        <v>159</v>
      </c>
      <c r="BM174" s="145" t="s">
        <v>293</v>
      </c>
    </row>
    <row r="175" spans="2:65" s="13" customFormat="1" ht="10.15">
      <c r="B175" s="154"/>
      <c r="D175" s="148" t="s">
        <v>161</v>
      </c>
      <c r="E175" s="155" t="s">
        <v>1</v>
      </c>
      <c r="F175" s="156" t="s">
        <v>294</v>
      </c>
      <c r="H175" s="157">
        <v>2</v>
      </c>
      <c r="I175" s="158"/>
      <c r="L175" s="154"/>
      <c r="M175" s="159"/>
      <c r="T175" s="160"/>
      <c r="AT175" s="155" t="s">
        <v>161</v>
      </c>
      <c r="AU175" s="155" t="s">
        <v>88</v>
      </c>
      <c r="AV175" s="13" t="s">
        <v>88</v>
      </c>
      <c r="AW175" s="13" t="s">
        <v>34</v>
      </c>
      <c r="AX175" s="13" t="s">
        <v>86</v>
      </c>
      <c r="AY175" s="155" t="s">
        <v>153</v>
      </c>
    </row>
    <row r="176" spans="2:65" s="1" customFormat="1" ht="21.75" customHeight="1">
      <c r="B176" s="32"/>
      <c r="C176" s="133" t="s">
        <v>295</v>
      </c>
      <c r="D176" s="133" t="s">
        <v>155</v>
      </c>
      <c r="E176" s="134" t="s">
        <v>241</v>
      </c>
      <c r="F176" s="135" t="s">
        <v>242</v>
      </c>
      <c r="G176" s="136" t="s">
        <v>209</v>
      </c>
      <c r="H176" s="137">
        <v>57.7</v>
      </c>
      <c r="I176" s="138"/>
      <c r="J176" s="139">
        <f>ROUND(I176*H176,2)</f>
        <v>0</v>
      </c>
      <c r="K176" s="140"/>
      <c r="L176" s="32"/>
      <c r="M176" s="141" t="s">
        <v>1</v>
      </c>
      <c r="N176" s="142" t="s">
        <v>43</v>
      </c>
      <c r="P176" s="143">
        <f>O176*H176</f>
        <v>0</v>
      </c>
      <c r="Q176" s="143">
        <v>1.2999999999999999E-4</v>
      </c>
      <c r="R176" s="143">
        <f>Q176*H176</f>
        <v>7.5009999999999999E-3</v>
      </c>
      <c r="S176" s="143">
        <v>0</v>
      </c>
      <c r="T176" s="144">
        <f>S176*H176</f>
        <v>0</v>
      </c>
      <c r="AR176" s="145" t="s">
        <v>159</v>
      </c>
      <c r="AT176" s="145" t="s">
        <v>155</v>
      </c>
      <c r="AU176" s="145" t="s">
        <v>88</v>
      </c>
      <c r="AY176" s="17" t="s">
        <v>153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7" t="s">
        <v>86</v>
      </c>
      <c r="BK176" s="146">
        <f>ROUND(I176*H176,2)</f>
        <v>0</v>
      </c>
      <c r="BL176" s="17" t="s">
        <v>159</v>
      </c>
      <c r="BM176" s="145" t="s">
        <v>296</v>
      </c>
    </row>
    <row r="177" spans="2:65" s="13" customFormat="1" ht="10.15">
      <c r="B177" s="154"/>
      <c r="D177" s="148" t="s">
        <v>161</v>
      </c>
      <c r="E177" s="155" t="s">
        <v>1</v>
      </c>
      <c r="F177" s="156" t="s">
        <v>279</v>
      </c>
      <c r="H177" s="157">
        <v>57.7</v>
      </c>
      <c r="I177" s="158"/>
      <c r="L177" s="154"/>
      <c r="M177" s="159"/>
      <c r="T177" s="160"/>
      <c r="AT177" s="155" t="s">
        <v>161</v>
      </c>
      <c r="AU177" s="155" t="s">
        <v>88</v>
      </c>
      <c r="AV177" s="13" t="s">
        <v>88</v>
      </c>
      <c r="AW177" s="13" t="s">
        <v>34</v>
      </c>
      <c r="AX177" s="13" t="s">
        <v>86</v>
      </c>
      <c r="AY177" s="155" t="s">
        <v>153</v>
      </c>
    </row>
    <row r="178" spans="2:65" s="11" customFormat="1" ht="22.8" customHeight="1">
      <c r="B178" s="121"/>
      <c r="D178" s="122" t="s">
        <v>77</v>
      </c>
      <c r="E178" s="131" t="s">
        <v>244</v>
      </c>
      <c r="F178" s="131" t="s">
        <v>245</v>
      </c>
      <c r="I178" s="124"/>
      <c r="J178" s="132">
        <f>BK178</f>
        <v>0</v>
      </c>
      <c r="L178" s="121"/>
      <c r="M178" s="126"/>
      <c r="P178" s="127">
        <f>P179</f>
        <v>0</v>
      </c>
      <c r="R178" s="127">
        <f>R179</f>
        <v>0</v>
      </c>
      <c r="T178" s="128">
        <f>T179</f>
        <v>0</v>
      </c>
      <c r="AR178" s="122" t="s">
        <v>86</v>
      </c>
      <c r="AT178" s="129" t="s">
        <v>77</v>
      </c>
      <c r="AU178" s="129" t="s">
        <v>86</v>
      </c>
      <c r="AY178" s="122" t="s">
        <v>153</v>
      </c>
      <c r="BK178" s="130">
        <f>BK179</f>
        <v>0</v>
      </c>
    </row>
    <row r="179" spans="2:65" s="1" customFormat="1" ht="24.2" customHeight="1">
      <c r="B179" s="32"/>
      <c r="C179" s="133" t="s">
        <v>297</v>
      </c>
      <c r="D179" s="133" t="s">
        <v>155</v>
      </c>
      <c r="E179" s="134" t="s">
        <v>247</v>
      </c>
      <c r="F179" s="135" t="s">
        <v>248</v>
      </c>
      <c r="G179" s="136" t="s">
        <v>176</v>
      </c>
      <c r="H179" s="137">
        <v>4.944</v>
      </c>
      <c r="I179" s="138"/>
      <c r="J179" s="139">
        <f>ROUND(I179*H179,2)</f>
        <v>0</v>
      </c>
      <c r="K179" s="140"/>
      <c r="L179" s="32"/>
      <c r="M179" s="179" t="s">
        <v>1</v>
      </c>
      <c r="N179" s="180" t="s">
        <v>43</v>
      </c>
      <c r="O179" s="181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AR179" s="145" t="s">
        <v>159</v>
      </c>
      <c r="AT179" s="145" t="s">
        <v>155</v>
      </c>
      <c r="AU179" s="145" t="s">
        <v>88</v>
      </c>
      <c r="AY179" s="17" t="s">
        <v>153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7" t="s">
        <v>86</v>
      </c>
      <c r="BK179" s="146">
        <f>ROUND(I179*H179,2)</f>
        <v>0</v>
      </c>
      <c r="BL179" s="17" t="s">
        <v>159</v>
      </c>
      <c r="BM179" s="145" t="s">
        <v>249</v>
      </c>
    </row>
    <row r="180" spans="2:65" s="1" customFormat="1" ht="6.95" customHeight="1">
      <c r="B180" s="44"/>
      <c r="C180" s="45"/>
      <c r="D180" s="45"/>
      <c r="E180" s="45"/>
      <c r="F180" s="45"/>
      <c r="G180" s="45"/>
      <c r="H180" s="45"/>
      <c r="I180" s="45"/>
      <c r="J180" s="45"/>
      <c r="K180" s="45"/>
      <c r="L180" s="32"/>
    </row>
  </sheetData>
  <sheetProtection algorithmName="SHA-512" hashValue="7yhsDmCEAqi0AJAlZ2D6YHYzuWGu/HkmsJH8uS4Vmft6wL8cVzl2HHXu57K/G8LspPeey39IqlVeOv45WoaVCQ==" saltValue="+HVDHInLE4Z50qUsFjNlxxKNJH7jQmbTFDiFSUEkH8T//Yrs/wWQl63CECFpsjhNOnHgWrKnfqMXc6siZBXXnA==" spinCount="100000" sheet="1" objects="1" scenarios="1" formatColumns="0" formatRows="0" autoFilter="0"/>
  <autoFilter ref="C120:K179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34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298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ROUND((SUM(BE122:BE233)),  2)</f>
        <v>0</v>
      </c>
      <c r="I33" s="92">
        <v>0.21</v>
      </c>
      <c r="J33" s="91">
        <f>ROUND(((SUM(BE122:BE233))*I33),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ROUND((SUM(BF122:BF233)),  2)</f>
        <v>0</v>
      </c>
      <c r="I34" s="92">
        <v>0.15</v>
      </c>
      <c r="J34" s="91">
        <f>ROUND(((SUM(BF122:BF233))*I34),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ROUND((SUM(BG122:BG233)),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ROUND((SUM(BH122:BH233)),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ROUND((SUM(BI122:BI233)),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02N - Splašková kanalizace - neuznatelné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J122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133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134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299</v>
      </c>
      <c r="E99" s="110"/>
      <c r="F99" s="110"/>
      <c r="G99" s="110"/>
      <c r="H99" s="110"/>
      <c r="I99" s="110"/>
      <c r="J99" s="111">
        <f>J180</f>
        <v>0</v>
      </c>
      <c r="L99" s="108"/>
    </row>
    <row r="100" spans="2:12" s="9" customFormat="1" ht="19.899999999999999" customHeight="1">
      <c r="B100" s="108"/>
      <c r="D100" s="109" t="s">
        <v>135</v>
      </c>
      <c r="E100" s="110"/>
      <c r="F100" s="110"/>
      <c r="G100" s="110"/>
      <c r="H100" s="110"/>
      <c r="I100" s="110"/>
      <c r="J100" s="111">
        <f>J189</f>
        <v>0</v>
      </c>
      <c r="L100" s="108"/>
    </row>
    <row r="101" spans="2:12" s="9" customFormat="1" ht="19.899999999999999" customHeight="1">
      <c r="B101" s="108"/>
      <c r="D101" s="109" t="s">
        <v>136</v>
      </c>
      <c r="E101" s="110"/>
      <c r="F101" s="110"/>
      <c r="G101" s="110"/>
      <c r="H101" s="110"/>
      <c r="I101" s="110"/>
      <c r="J101" s="111">
        <f>J195</f>
        <v>0</v>
      </c>
      <c r="L101" s="108"/>
    </row>
    <row r="102" spans="2:12" s="9" customFormat="1" ht="19.899999999999999" customHeight="1">
      <c r="B102" s="108"/>
      <c r="D102" s="109" t="s">
        <v>300</v>
      </c>
      <c r="E102" s="110"/>
      <c r="F102" s="110"/>
      <c r="G102" s="110"/>
      <c r="H102" s="110"/>
      <c r="I102" s="110"/>
      <c r="J102" s="111">
        <f>J232</f>
        <v>0</v>
      </c>
      <c r="L102" s="108"/>
    </row>
    <row r="103" spans="2:12" s="1" customFormat="1" ht="21.8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138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34" t="str">
        <f>E7</f>
        <v>Prodloužení splaškové kanal. a vodov. Ludvíkov a V. Losiny</v>
      </c>
      <c r="F112" s="235"/>
      <c r="G112" s="235"/>
      <c r="H112" s="235"/>
      <c r="L112" s="32"/>
    </row>
    <row r="113" spans="2:65" s="1" customFormat="1" ht="12" customHeight="1">
      <c r="B113" s="32"/>
      <c r="C113" s="27" t="s">
        <v>126</v>
      </c>
      <c r="L113" s="32"/>
    </row>
    <row r="114" spans="2:65" s="1" customFormat="1" ht="16.5" customHeight="1">
      <c r="B114" s="32"/>
      <c r="E114" s="200" t="str">
        <f>E9</f>
        <v>IO 02N - Splašková kanalizace - neuznatelné</v>
      </c>
      <c r="F114" s="236"/>
      <c r="G114" s="236"/>
      <c r="H114" s="236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Velké Losiny</v>
      </c>
      <c r="I116" s="27" t="s">
        <v>22</v>
      </c>
      <c r="J116" s="52" t="str">
        <f>IF(J12="","",J12)</f>
        <v>7. 2. 2025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Obec Velké Losiny</v>
      </c>
      <c r="I118" s="27" t="s">
        <v>31</v>
      </c>
      <c r="J118" s="30" t="str">
        <f>E21</f>
        <v>IGEA s.r.o.</v>
      </c>
      <c r="L118" s="32"/>
    </row>
    <row r="119" spans="2:65" s="1" customFormat="1" ht="15.2" customHeight="1">
      <c r="B119" s="32"/>
      <c r="C119" s="27" t="s">
        <v>29</v>
      </c>
      <c r="F119" s="25" t="str">
        <f>IF(E18="","",E18)</f>
        <v>Vyplň údaj</v>
      </c>
      <c r="I119" s="27" t="s">
        <v>35</v>
      </c>
      <c r="J119" s="30" t="str">
        <f>E24</f>
        <v>R.Vojtěchová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139</v>
      </c>
      <c r="D121" s="114" t="s">
        <v>63</v>
      </c>
      <c r="E121" s="114" t="s">
        <v>59</v>
      </c>
      <c r="F121" s="114" t="s">
        <v>60</v>
      </c>
      <c r="G121" s="114" t="s">
        <v>140</v>
      </c>
      <c r="H121" s="114" t="s">
        <v>141</v>
      </c>
      <c r="I121" s="114" t="s">
        <v>142</v>
      </c>
      <c r="J121" s="115" t="s">
        <v>130</v>
      </c>
      <c r="K121" s="116" t="s">
        <v>143</v>
      </c>
      <c r="L121" s="112"/>
      <c r="M121" s="59" t="s">
        <v>1</v>
      </c>
      <c r="N121" s="60" t="s">
        <v>42</v>
      </c>
      <c r="O121" s="60" t="s">
        <v>144</v>
      </c>
      <c r="P121" s="60" t="s">
        <v>145</v>
      </c>
      <c r="Q121" s="60" t="s">
        <v>146</v>
      </c>
      <c r="R121" s="60" t="s">
        <v>147</v>
      </c>
      <c r="S121" s="60" t="s">
        <v>148</v>
      </c>
      <c r="T121" s="61" t="s">
        <v>149</v>
      </c>
    </row>
    <row r="122" spans="2:65" s="1" customFormat="1" ht="22.8" customHeight="1">
      <c r="B122" s="32"/>
      <c r="C122" s="64" t="s">
        <v>150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23.269856060000002</v>
      </c>
      <c r="S122" s="53"/>
      <c r="T122" s="119">
        <f>T123</f>
        <v>0</v>
      </c>
      <c r="AT122" s="17" t="s">
        <v>77</v>
      </c>
      <c r="AU122" s="17" t="s">
        <v>132</v>
      </c>
      <c r="BK122" s="120">
        <f>BK123</f>
        <v>0</v>
      </c>
    </row>
    <row r="123" spans="2:65" s="11" customFormat="1" ht="25.9" customHeight="1">
      <c r="B123" s="121"/>
      <c r="D123" s="122" t="s">
        <v>77</v>
      </c>
      <c r="E123" s="123" t="s">
        <v>151</v>
      </c>
      <c r="F123" s="123" t="s">
        <v>152</v>
      </c>
      <c r="I123" s="124"/>
      <c r="J123" s="125">
        <f>BK123</f>
        <v>0</v>
      </c>
      <c r="L123" s="121"/>
      <c r="M123" s="126"/>
      <c r="P123" s="127">
        <f>P124+P180+P189+P195+P232</f>
        <v>0</v>
      </c>
      <c r="R123" s="127">
        <f>R124+R180+R189+R195+R232</f>
        <v>23.269856060000002</v>
      </c>
      <c r="T123" s="128">
        <f>T124+T180+T189+T195+T232</f>
        <v>0</v>
      </c>
      <c r="AR123" s="122" t="s">
        <v>86</v>
      </c>
      <c r="AT123" s="129" t="s">
        <v>77</v>
      </c>
      <c r="AU123" s="129" t="s">
        <v>78</v>
      </c>
      <c r="AY123" s="122" t="s">
        <v>153</v>
      </c>
      <c r="BK123" s="130">
        <f>BK124+BK180+BK189+BK195+BK232</f>
        <v>0</v>
      </c>
    </row>
    <row r="124" spans="2:65" s="11" customFormat="1" ht="22.8" customHeight="1">
      <c r="B124" s="121"/>
      <c r="D124" s="122" t="s">
        <v>77</v>
      </c>
      <c r="E124" s="131" t="s">
        <v>86</v>
      </c>
      <c r="F124" s="131" t="s">
        <v>154</v>
      </c>
      <c r="I124" s="124"/>
      <c r="J124" s="132">
        <f>BK124</f>
        <v>0</v>
      </c>
      <c r="L124" s="121"/>
      <c r="M124" s="126"/>
      <c r="P124" s="127">
        <f>SUM(P125:P179)</f>
        <v>0</v>
      </c>
      <c r="R124" s="127">
        <f>SUM(R125:R179)</f>
        <v>0.23723984000000004</v>
      </c>
      <c r="T124" s="128">
        <f>SUM(T125:T179)</f>
        <v>0</v>
      </c>
      <c r="AR124" s="122" t="s">
        <v>86</v>
      </c>
      <c r="AT124" s="129" t="s">
        <v>77</v>
      </c>
      <c r="AU124" s="129" t="s">
        <v>86</v>
      </c>
      <c r="AY124" s="122" t="s">
        <v>153</v>
      </c>
      <c r="BK124" s="130">
        <f>SUM(BK125:BK179)</f>
        <v>0</v>
      </c>
    </row>
    <row r="125" spans="2:65" s="1" customFormat="1" ht="24.2" customHeight="1">
      <c r="B125" s="32"/>
      <c r="C125" s="133" t="s">
        <v>86</v>
      </c>
      <c r="D125" s="133" t="s">
        <v>155</v>
      </c>
      <c r="E125" s="134" t="s">
        <v>301</v>
      </c>
      <c r="F125" s="135" t="s">
        <v>302</v>
      </c>
      <c r="G125" s="136" t="s">
        <v>303</v>
      </c>
      <c r="H125" s="137">
        <v>45</v>
      </c>
      <c r="I125" s="138"/>
      <c r="J125" s="139">
        <f>ROUND(I125*H125,2)</f>
        <v>0</v>
      </c>
      <c r="K125" s="140"/>
      <c r="L125" s="32"/>
      <c r="M125" s="141" t="s">
        <v>1</v>
      </c>
      <c r="N125" s="142" t="s">
        <v>43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159</v>
      </c>
      <c r="AT125" s="145" t="s">
        <v>155</v>
      </c>
      <c r="AU125" s="145" t="s">
        <v>88</v>
      </c>
      <c r="AY125" s="17" t="s">
        <v>153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86</v>
      </c>
      <c r="BK125" s="146">
        <f>ROUND(I125*H125,2)</f>
        <v>0</v>
      </c>
      <c r="BL125" s="17" t="s">
        <v>159</v>
      </c>
      <c r="BM125" s="145" t="s">
        <v>304</v>
      </c>
    </row>
    <row r="126" spans="2:65" s="12" customFormat="1" ht="10.15">
      <c r="B126" s="147"/>
      <c r="D126" s="148" t="s">
        <v>161</v>
      </c>
      <c r="E126" s="149" t="s">
        <v>1</v>
      </c>
      <c r="F126" s="150" t="s">
        <v>162</v>
      </c>
      <c r="H126" s="149" t="s">
        <v>1</v>
      </c>
      <c r="I126" s="151"/>
      <c r="L126" s="147"/>
      <c r="M126" s="152"/>
      <c r="T126" s="153"/>
      <c r="AT126" s="149" t="s">
        <v>161</v>
      </c>
      <c r="AU126" s="149" t="s">
        <v>88</v>
      </c>
      <c r="AV126" s="12" t="s">
        <v>86</v>
      </c>
      <c r="AW126" s="12" t="s">
        <v>34</v>
      </c>
      <c r="AX126" s="12" t="s">
        <v>78</v>
      </c>
      <c r="AY126" s="149" t="s">
        <v>153</v>
      </c>
    </row>
    <row r="127" spans="2:65" s="13" customFormat="1" ht="10.15">
      <c r="B127" s="154"/>
      <c r="D127" s="148" t="s">
        <v>161</v>
      </c>
      <c r="E127" s="155" t="s">
        <v>1</v>
      </c>
      <c r="F127" s="156" t="s">
        <v>305</v>
      </c>
      <c r="H127" s="157">
        <v>45</v>
      </c>
      <c r="I127" s="158"/>
      <c r="L127" s="154"/>
      <c r="M127" s="159"/>
      <c r="T127" s="160"/>
      <c r="AT127" s="155" t="s">
        <v>161</v>
      </c>
      <c r="AU127" s="155" t="s">
        <v>88</v>
      </c>
      <c r="AV127" s="13" t="s">
        <v>88</v>
      </c>
      <c r="AW127" s="13" t="s">
        <v>34</v>
      </c>
      <c r="AX127" s="13" t="s">
        <v>86</v>
      </c>
      <c r="AY127" s="155" t="s">
        <v>153</v>
      </c>
    </row>
    <row r="128" spans="2:65" s="1" customFormat="1" ht="24.2" customHeight="1">
      <c r="B128" s="32"/>
      <c r="C128" s="133" t="s">
        <v>88</v>
      </c>
      <c r="D128" s="133" t="s">
        <v>155</v>
      </c>
      <c r="E128" s="134" t="s">
        <v>306</v>
      </c>
      <c r="F128" s="135" t="s">
        <v>307</v>
      </c>
      <c r="G128" s="136" t="s">
        <v>308</v>
      </c>
      <c r="H128" s="137">
        <v>15</v>
      </c>
      <c r="I128" s="138"/>
      <c r="J128" s="139">
        <f>ROUND(I128*H128,2)</f>
        <v>0</v>
      </c>
      <c r="K128" s="140"/>
      <c r="L128" s="32"/>
      <c r="M128" s="141" t="s">
        <v>1</v>
      </c>
      <c r="N128" s="142" t="s">
        <v>43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159</v>
      </c>
      <c r="AT128" s="145" t="s">
        <v>155</v>
      </c>
      <c r="AU128" s="145" t="s">
        <v>88</v>
      </c>
      <c r="AY128" s="17" t="s">
        <v>153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86</v>
      </c>
      <c r="BK128" s="146">
        <f>ROUND(I128*H128,2)</f>
        <v>0</v>
      </c>
      <c r="BL128" s="17" t="s">
        <v>159</v>
      </c>
      <c r="BM128" s="145" t="s">
        <v>309</v>
      </c>
    </row>
    <row r="129" spans="2:65" s="12" customFormat="1" ht="10.15">
      <c r="B129" s="147"/>
      <c r="D129" s="148" t="s">
        <v>161</v>
      </c>
      <c r="E129" s="149" t="s">
        <v>1</v>
      </c>
      <c r="F129" s="150" t="s">
        <v>162</v>
      </c>
      <c r="H129" s="149" t="s">
        <v>1</v>
      </c>
      <c r="I129" s="151"/>
      <c r="L129" s="147"/>
      <c r="M129" s="152"/>
      <c r="T129" s="153"/>
      <c r="AT129" s="149" t="s">
        <v>161</v>
      </c>
      <c r="AU129" s="149" t="s">
        <v>88</v>
      </c>
      <c r="AV129" s="12" t="s">
        <v>86</v>
      </c>
      <c r="AW129" s="12" t="s">
        <v>34</v>
      </c>
      <c r="AX129" s="12" t="s">
        <v>78</v>
      </c>
      <c r="AY129" s="149" t="s">
        <v>153</v>
      </c>
    </row>
    <row r="130" spans="2:65" s="13" customFormat="1" ht="10.15">
      <c r="B130" s="154"/>
      <c r="D130" s="148" t="s">
        <v>161</v>
      </c>
      <c r="E130" s="155" t="s">
        <v>1</v>
      </c>
      <c r="F130" s="156" t="s">
        <v>310</v>
      </c>
      <c r="H130" s="157">
        <v>15</v>
      </c>
      <c r="I130" s="158"/>
      <c r="L130" s="154"/>
      <c r="M130" s="159"/>
      <c r="T130" s="160"/>
      <c r="AT130" s="155" t="s">
        <v>161</v>
      </c>
      <c r="AU130" s="155" t="s">
        <v>88</v>
      </c>
      <c r="AV130" s="13" t="s">
        <v>88</v>
      </c>
      <c r="AW130" s="13" t="s">
        <v>34</v>
      </c>
      <c r="AX130" s="13" t="s">
        <v>86</v>
      </c>
      <c r="AY130" s="155" t="s">
        <v>153</v>
      </c>
    </row>
    <row r="131" spans="2:65" s="1" customFormat="1" ht="24.2" customHeight="1">
      <c r="B131" s="32"/>
      <c r="C131" s="133" t="s">
        <v>168</v>
      </c>
      <c r="D131" s="133" t="s">
        <v>155</v>
      </c>
      <c r="E131" s="134" t="s">
        <v>311</v>
      </c>
      <c r="F131" s="135" t="s">
        <v>312</v>
      </c>
      <c r="G131" s="136" t="s">
        <v>209</v>
      </c>
      <c r="H131" s="137">
        <v>92</v>
      </c>
      <c r="I131" s="138"/>
      <c r="J131" s="139">
        <f>ROUND(I131*H131,2)</f>
        <v>0</v>
      </c>
      <c r="K131" s="140"/>
      <c r="L131" s="32"/>
      <c r="M131" s="141" t="s">
        <v>1</v>
      </c>
      <c r="N131" s="142" t="s">
        <v>43</v>
      </c>
      <c r="P131" s="143">
        <f>O131*H131</f>
        <v>0</v>
      </c>
      <c r="Q131" s="143">
        <v>1E-4</v>
      </c>
      <c r="R131" s="143">
        <f>Q131*H131</f>
        <v>9.1999999999999998E-3</v>
      </c>
      <c r="S131" s="143">
        <v>0</v>
      </c>
      <c r="T131" s="144">
        <f>S131*H131</f>
        <v>0</v>
      </c>
      <c r="AR131" s="145" t="s">
        <v>159</v>
      </c>
      <c r="AT131" s="145" t="s">
        <v>155</v>
      </c>
      <c r="AU131" s="145" t="s">
        <v>88</v>
      </c>
      <c r="AY131" s="17" t="s">
        <v>153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7" t="s">
        <v>86</v>
      </c>
      <c r="BK131" s="146">
        <f>ROUND(I131*H131,2)</f>
        <v>0</v>
      </c>
      <c r="BL131" s="17" t="s">
        <v>159</v>
      </c>
      <c r="BM131" s="145" t="s">
        <v>313</v>
      </c>
    </row>
    <row r="132" spans="2:65" s="12" customFormat="1" ht="10.15">
      <c r="B132" s="147"/>
      <c r="D132" s="148" t="s">
        <v>161</v>
      </c>
      <c r="E132" s="149" t="s">
        <v>1</v>
      </c>
      <c r="F132" s="150" t="s">
        <v>162</v>
      </c>
      <c r="H132" s="149" t="s">
        <v>1</v>
      </c>
      <c r="I132" s="151"/>
      <c r="L132" s="147"/>
      <c r="M132" s="152"/>
      <c r="T132" s="153"/>
      <c r="AT132" s="149" t="s">
        <v>161</v>
      </c>
      <c r="AU132" s="149" t="s">
        <v>88</v>
      </c>
      <c r="AV132" s="12" t="s">
        <v>86</v>
      </c>
      <c r="AW132" s="12" t="s">
        <v>34</v>
      </c>
      <c r="AX132" s="12" t="s">
        <v>78</v>
      </c>
      <c r="AY132" s="149" t="s">
        <v>153</v>
      </c>
    </row>
    <row r="133" spans="2:65" s="13" customFormat="1" ht="10.15">
      <c r="B133" s="154"/>
      <c r="D133" s="148" t="s">
        <v>161</v>
      </c>
      <c r="E133" s="155" t="s">
        <v>1</v>
      </c>
      <c r="F133" s="156" t="s">
        <v>314</v>
      </c>
      <c r="H133" s="157">
        <v>92</v>
      </c>
      <c r="I133" s="158"/>
      <c r="L133" s="154"/>
      <c r="M133" s="159"/>
      <c r="T133" s="160"/>
      <c r="AT133" s="155" t="s">
        <v>161</v>
      </c>
      <c r="AU133" s="155" t="s">
        <v>88</v>
      </c>
      <c r="AV133" s="13" t="s">
        <v>88</v>
      </c>
      <c r="AW133" s="13" t="s">
        <v>34</v>
      </c>
      <c r="AX133" s="13" t="s">
        <v>86</v>
      </c>
      <c r="AY133" s="155" t="s">
        <v>153</v>
      </c>
    </row>
    <row r="134" spans="2:65" s="1" customFormat="1" ht="24.2" customHeight="1">
      <c r="B134" s="32"/>
      <c r="C134" s="133" t="s">
        <v>159</v>
      </c>
      <c r="D134" s="133" t="s">
        <v>155</v>
      </c>
      <c r="E134" s="134" t="s">
        <v>315</v>
      </c>
      <c r="F134" s="135" t="s">
        <v>316</v>
      </c>
      <c r="G134" s="136" t="s">
        <v>209</v>
      </c>
      <c r="H134" s="137">
        <v>92</v>
      </c>
      <c r="I134" s="138"/>
      <c r="J134" s="139">
        <f>ROUND(I134*H134,2)</f>
        <v>0</v>
      </c>
      <c r="K134" s="140"/>
      <c r="L134" s="32"/>
      <c r="M134" s="141" t="s">
        <v>1</v>
      </c>
      <c r="N134" s="142" t="s">
        <v>43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159</v>
      </c>
      <c r="AT134" s="145" t="s">
        <v>155</v>
      </c>
      <c r="AU134" s="145" t="s">
        <v>88</v>
      </c>
      <c r="AY134" s="17" t="s">
        <v>153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86</v>
      </c>
      <c r="BK134" s="146">
        <f>ROUND(I134*H134,2)</f>
        <v>0</v>
      </c>
      <c r="BL134" s="17" t="s">
        <v>159</v>
      </c>
      <c r="BM134" s="145" t="s">
        <v>317</v>
      </c>
    </row>
    <row r="135" spans="2:65" s="12" customFormat="1" ht="10.15">
      <c r="B135" s="147"/>
      <c r="D135" s="148" t="s">
        <v>161</v>
      </c>
      <c r="E135" s="149" t="s">
        <v>1</v>
      </c>
      <c r="F135" s="150" t="s">
        <v>162</v>
      </c>
      <c r="H135" s="149" t="s">
        <v>1</v>
      </c>
      <c r="I135" s="151"/>
      <c r="L135" s="147"/>
      <c r="M135" s="152"/>
      <c r="T135" s="153"/>
      <c r="AT135" s="149" t="s">
        <v>161</v>
      </c>
      <c r="AU135" s="149" t="s">
        <v>88</v>
      </c>
      <c r="AV135" s="12" t="s">
        <v>86</v>
      </c>
      <c r="AW135" s="12" t="s">
        <v>34</v>
      </c>
      <c r="AX135" s="12" t="s">
        <v>78</v>
      </c>
      <c r="AY135" s="149" t="s">
        <v>153</v>
      </c>
    </row>
    <row r="136" spans="2:65" s="13" customFormat="1" ht="10.15">
      <c r="B136" s="154"/>
      <c r="D136" s="148" t="s">
        <v>161</v>
      </c>
      <c r="E136" s="155" t="s">
        <v>1</v>
      </c>
      <c r="F136" s="156" t="s">
        <v>314</v>
      </c>
      <c r="H136" s="157">
        <v>92</v>
      </c>
      <c r="I136" s="158"/>
      <c r="L136" s="154"/>
      <c r="M136" s="159"/>
      <c r="T136" s="160"/>
      <c r="AT136" s="155" t="s">
        <v>161</v>
      </c>
      <c r="AU136" s="155" t="s">
        <v>88</v>
      </c>
      <c r="AV136" s="13" t="s">
        <v>88</v>
      </c>
      <c r="AW136" s="13" t="s">
        <v>34</v>
      </c>
      <c r="AX136" s="13" t="s">
        <v>86</v>
      </c>
      <c r="AY136" s="155" t="s">
        <v>153</v>
      </c>
    </row>
    <row r="137" spans="2:65" s="1" customFormat="1" ht="33" customHeight="1">
      <c r="B137" s="32"/>
      <c r="C137" s="133" t="s">
        <v>179</v>
      </c>
      <c r="D137" s="133" t="s">
        <v>155</v>
      </c>
      <c r="E137" s="134" t="s">
        <v>318</v>
      </c>
      <c r="F137" s="135" t="s">
        <v>319</v>
      </c>
      <c r="G137" s="136" t="s">
        <v>158</v>
      </c>
      <c r="H137" s="137">
        <v>47.457999999999998</v>
      </c>
      <c r="I137" s="138"/>
      <c r="J137" s="139">
        <f>ROUND(I137*H137,2)</f>
        <v>0</v>
      </c>
      <c r="K137" s="140"/>
      <c r="L137" s="32"/>
      <c r="M137" s="141" t="s">
        <v>1</v>
      </c>
      <c r="N137" s="142" t="s">
        <v>43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159</v>
      </c>
      <c r="AT137" s="145" t="s">
        <v>155</v>
      </c>
      <c r="AU137" s="145" t="s">
        <v>88</v>
      </c>
      <c r="AY137" s="17" t="s">
        <v>153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86</v>
      </c>
      <c r="BK137" s="146">
        <f>ROUND(I137*H137,2)</f>
        <v>0</v>
      </c>
      <c r="BL137" s="17" t="s">
        <v>159</v>
      </c>
      <c r="BM137" s="145" t="s">
        <v>320</v>
      </c>
    </row>
    <row r="138" spans="2:65" s="12" customFormat="1" ht="10.15">
      <c r="B138" s="147"/>
      <c r="D138" s="148" t="s">
        <v>161</v>
      </c>
      <c r="E138" s="149" t="s">
        <v>1</v>
      </c>
      <c r="F138" s="150" t="s">
        <v>162</v>
      </c>
      <c r="H138" s="149" t="s">
        <v>1</v>
      </c>
      <c r="I138" s="151"/>
      <c r="L138" s="147"/>
      <c r="M138" s="152"/>
      <c r="T138" s="153"/>
      <c r="AT138" s="149" t="s">
        <v>161</v>
      </c>
      <c r="AU138" s="149" t="s">
        <v>88</v>
      </c>
      <c r="AV138" s="12" t="s">
        <v>86</v>
      </c>
      <c r="AW138" s="12" t="s">
        <v>34</v>
      </c>
      <c r="AX138" s="12" t="s">
        <v>78</v>
      </c>
      <c r="AY138" s="149" t="s">
        <v>153</v>
      </c>
    </row>
    <row r="139" spans="2:65" s="12" customFormat="1" ht="10.15">
      <c r="B139" s="147"/>
      <c r="D139" s="148" t="s">
        <v>161</v>
      </c>
      <c r="E139" s="149" t="s">
        <v>1</v>
      </c>
      <c r="F139" s="150" t="s">
        <v>321</v>
      </c>
      <c r="H139" s="149" t="s">
        <v>1</v>
      </c>
      <c r="I139" s="151"/>
      <c r="L139" s="147"/>
      <c r="M139" s="152"/>
      <c r="T139" s="153"/>
      <c r="AT139" s="149" t="s">
        <v>161</v>
      </c>
      <c r="AU139" s="149" t="s">
        <v>88</v>
      </c>
      <c r="AV139" s="12" t="s">
        <v>86</v>
      </c>
      <c r="AW139" s="12" t="s">
        <v>34</v>
      </c>
      <c r="AX139" s="12" t="s">
        <v>78</v>
      </c>
      <c r="AY139" s="149" t="s">
        <v>153</v>
      </c>
    </row>
    <row r="140" spans="2:65" s="12" customFormat="1" ht="10.15">
      <c r="B140" s="147"/>
      <c r="D140" s="148" t="s">
        <v>161</v>
      </c>
      <c r="E140" s="149" t="s">
        <v>1</v>
      </c>
      <c r="F140" s="150" t="s">
        <v>322</v>
      </c>
      <c r="H140" s="149" t="s">
        <v>1</v>
      </c>
      <c r="I140" s="151"/>
      <c r="L140" s="147"/>
      <c r="M140" s="152"/>
      <c r="T140" s="153"/>
      <c r="AT140" s="149" t="s">
        <v>161</v>
      </c>
      <c r="AU140" s="149" t="s">
        <v>88</v>
      </c>
      <c r="AV140" s="12" t="s">
        <v>86</v>
      </c>
      <c r="AW140" s="12" t="s">
        <v>34</v>
      </c>
      <c r="AX140" s="12" t="s">
        <v>78</v>
      </c>
      <c r="AY140" s="149" t="s">
        <v>153</v>
      </c>
    </row>
    <row r="141" spans="2:65" s="13" customFormat="1" ht="10.15">
      <c r="B141" s="154"/>
      <c r="D141" s="148" t="s">
        <v>161</v>
      </c>
      <c r="E141" s="155" t="s">
        <v>1</v>
      </c>
      <c r="F141" s="156" t="s">
        <v>323</v>
      </c>
      <c r="H141" s="157">
        <v>47.457999999999998</v>
      </c>
      <c r="I141" s="158"/>
      <c r="L141" s="154"/>
      <c r="M141" s="159"/>
      <c r="T141" s="160"/>
      <c r="AT141" s="155" t="s">
        <v>161</v>
      </c>
      <c r="AU141" s="155" t="s">
        <v>88</v>
      </c>
      <c r="AV141" s="13" t="s">
        <v>88</v>
      </c>
      <c r="AW141" s="13" t="s">
        <v>34</v>
      </c>
      <c r="AX141" s="13" t="s">
        <v>78</v>
      </c>
      <c r="AY141" s="155" t="s">
        <v>153</v>
      </c>
    </row>
    <row r="142" spans="2:65" s="14" customFormat="1" ht="10.15">
      <c r="B142" s="161"/>
      <c r="D142" s="148" t="s">
        <v>161</v>
      </c>
      <c r="E142" s="162" t="s">
        <v>1</v>
      </c>
      <c r="F142" s="163" t="s">
        <v>186</v>
      </c>
      <c r="H142" s="164">
        <v>47.457999999999998</v>
      </c>
      <c r="I142" s="165"/>
      <c r="L142" s="161"/>
      <c r="M142" s="166"/>
      <c r="T142" s="167"/>
      <c r="AT142" s="162" t="s">
        <v>161</v>
      </c>
      <c r="AU142" s="162" t="s">
        <v>88</v>
      </c>
      <c r="AV142" s="14" t="s">
        <v>159</v>
      </c>
      <c r="AW142" s="14" t="s">
        <v>34</v>
      </c>
      <c r="AX142" s="14" t="s">
        <v>86</v>
      </c>
      <c r="AY142" s="162" t="s">
        <v>153</v>
      </c>
    </row>
    <row r="143" spans="2:65" s="1" customFormat="1" ht="33" customHeight="1">
      <c r="B143" s="32"/>
      <c r="C143" s="133" t="s">
        <v>187</v>
      </c>
      <c r="D143" s="133" t="s">
        <v>155</v>
      </c>
      <c r="E143" s="134" t="s">
        <v>324</v>
      </c>
      <c r="F143" s="135" t="s">
        <v>325</v>
      </c>
      <c r="G143" s="136" t="s">
        <v>158</v>
      </c>
      <c r="H143" s="137">
        <v>79.552999999999997</v>
      </c>
      <c r="I143" s="138"/>
      <c r="J143" s="139">
        <f>ROUND(I143*H143,2)</f>
        <v>0</v>
      </c>
      <c r="K143" s="140"/>
      <c r="L143" s="32"/>
      <c r="M143" s="141" t="s">
        <v>1</v>
      </c>
      <c r="N143" s="142" t="s">
        <v>43</v>
      </c>
      <c r="P143" s="143">
        <f>O143*H143</f>
        <v>0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AR143" s="145" t="s">
        <v>159</v>
      </c>
      <c r="AT143" s="145" t="s">
        <v>155</v>
      </c>
      <c r="AU143" s="145" t="s">
        <v>88</v>
      </c>
      <c r="AY143" s="17" t="s">
        <v>153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7" t="s">
        <v>86</v>
      </c>
      <c r="BK143" s="146">
        <f>ROUND(I143*H143,2)</f>
        <v>0</v>
      </c>
      <c r="BL143" s="17" t="s">
        <v>159</v>
      </c>
      <c r="BM143" s="145" t="s">
        <v>326</v>
      </c>
    </row>
    <row r="144" spans="2:65" s="12" customFormat="1" ht="10.15">
      <c r="B144" s="147"/>
      <c r="D144" s="148" t="s">
        <v>161</v>
      </c>
      <c r="E144" s="149" t="s">
        <v>1</v>
      </c>
      <c r="F144" s="150" t="s">
        <v>162</v>
      </c>
      <c r="H144" s="149" t="s">
        <v>1</v>
      </c>
      <c r="I144" s="151"/>
      <c r="L144" s="147"/>
      <c r="M144" s="152"/>
      <c r="T144" s="153"/>
      <c r="AT144" s="149" t="s">
        <v>161</v>
      </c>
      <c r="AU144" s="149" t="s">
        <v>88</v>
      </c>
      <c r="AV144" s="12" t="s">
        <v>86</v>
      </c>
      <c r="AW144" s="12" t="s">
        <v>34</v>
      </c>
      <c r="AX144" s="12" t="s">
        <v>78</v>
      </c>
      <c r="AY144" s="149" t="s">
        <v>153</v>
      </c>
    </row>
    <row r="145" spans="2:65" s="12" customFormat="1" ht="10.15">
      <c r="B145" s="147"/>
      <c r="D145" s="148" t="s">
        <v>161</v>
      </c>
      <c r="E145" s="149" t="s">
        <v>1</v>
      </c>
      <c r="F145" s="150" t="s">
        <v>321</v>
      </c>
      <c r="H145" s="149" t="s">
        <v>1</v>
      </c>
      <c r="I145" s="151"/>
      <c r="L145" s="147"/>
      <c r="M145" s="152"/>
      <c r="T145" s="153"/>
      <c r="AT145" s="149" t="s">
        <v>161</v>
      </c>
      <c r="AU145" s="149" t="s">
        <v>88</v>
      </c>
      <c r="AV145" s="12" t="s">
        <v>86</v>
      </c>
      <c r="AW145" s="12" t="s">
        <v>34</v>
      </c>
      <c r="AX145" s="12" t="s">
        <v>78</v>
      </c>
      <c r="AY145" s="149" t="s">
        <v>153</v>
      </c>
    </row>
    <row r="146" spans="2:65" s="12" customFormat="1" ht="10.15">
      <c r="B146" s="147"/>
      <c r="D146" s="148" t="s">
        <v>161</v>
      </c>
      <c r="E146" s="149" t="s">
        <v>1</v>
      </c>
      <c r="F146" s="150" t="s">
        <v>322</v>
      </c>
      <c r="H146" s="149" t="s">
        <v>1</v>
      </c>
      <c r="I146" s="151"/>
      <c r="L146" s="147"/>
      <c r="M146" s="152"/>
      <c r="T146" s="153"/>
      <c r="AT146" s="149" t="s">
        <v>161</v>
      </c>
      <c r="AU146" s="149" t="s">
        <v>88</v>
      </c>
      <c r="AV146" s="12" t="s">
        <v>86</v>
      </c>
      <c r="AW146" s="12" t="s">
        <v>34</v>
      </c>
      <c r="AX146" s="12" t="s">
        <v>78</v>
      </c>
      <c r="AY146" s="149" t="s">
        <v>153</v>
      </c>
    </row>
    <row r="147" spans="2:65" s="13" customFormat="1" ht="10.15">
      <c r="B147" s="154"/>
      <c r="D147" s="148" t="s">
        <v>161</v>
      </c>
      <c r="E147" s="155" t="s">
        <v>1</v>
      </c>
      <c r="F147" s="156" t="s">
        <v>327</v>
      </c>
      <c r="H147" s="157">
        <v>79.552999999999997</v>
      </c>
      <c r="I147" s="158"/>
      <c r="L147" s="154"/>
      <c r="M147" s="159"/>
      <c r="T147" s="160"/>
      <c r="AT147" s="155" t="s">
        <v>161</v>
      </c>
      <c r="AU147" s="155" t="s">
        <v>88</v>
      </c>
      <c r="AV147" s="13" t="s">
        <v>88</v>
      </c>
      <c r="AW147" s="13" t="s">
        <v>34</v>
      </c>
      <c r="AX147" s="13" t="s">
        <v>78</v>
      </c>
      <c r="AY147" s="155" t="s">
        <v>153</v>
      </c>
    </row>
    <row r="148" spans="2:65" s="14" customFormat="1" ht="10.15">
      <c r="B148" s="161"/>
      <c r="D148" s="148" t="s">
        <v>161</v>
      </c>
      <c r="E148" s="162" t="s">
        <v>1</v>
      </c>
      <c r="F148" s="163" t="s">
        <v>186</v>
      </c>
      <c r="H148" s="164">
        <v>79.552999999999997</v>
      </c>
      <c r="I148" s="165"/>
      <c r="L148" s="161"/>
      <c r="M148" s="166"/>
      <c r="T148" s="167"/>
      <c r="AT148" s="162" t="s">
        <v>161</v>
      </c>
      <c r="AU148" s="162" t="s">
        <v>88</v>
      </c>
      <c r="AV148" s="14" t="s">
        <v>159</v>
      </c>
      <c r="AW148" s="14" t="s">
        <v>34</v>
      </c>
      <c r="AX148" s="14" t="s">
        <v>86</v>
      </c>
      <c r="AY148" s="162" t="s">
        <v>153</v>
      </c>
    </row>
    <row r="149" spans="2:65" s="1" customFormat="1" ht="21.75" customHeight="1">
      <c r="B149" s="32"/>
      <c r="C149" s="133" t="s">
        <v>193</v>
      </c>
      <c r="D149" s="133" t="s">
        <v>155</v>
      </c>
      <c r="E149" s="134" t="s">
        <v>328</v>
      </c>
      <c r="F149" s="135" t="s">
        <v>329</v>
      </c>
      <c r="G149" s="136" t="s">
        <v>330</v>
      </c>
      <c r="H149" s="137">
        <v>271.476</v>
      </c>
      <c r="I149" s="138"/>
      <c r="J149" s="139">
        <f>ROUND(I149*H149,2)</f>
        <v>0</v>
      </c>
      <c r="K149" s="140"/>
      <c r="L149" s="32"/>
      <c r="M149" s="141" t="s">
        <v>1</v>
      </c>
      <c r="N149" s="142" t="s">
        <v>43</v>
      </c>
      <c r="P149" s="143">
        <f>O149*H149</f>
        <v>0</v>
      </c>
      <c r="Q149" s="143">
        <v>8.4000000000000003E-4</v>
      </c>
      <c r="R149" s="143">
        <f>Q149*H149</f>
        <v>0.22803984000000002</v>
      </c>
      <c r="S149" s="143">
        <v>0</v>
      </c>
      <c r="T149" s="144">
        <f>S149*H149</f>
        <v>0</v>
      </c>
      <c r="AR149" s="145" t="s">
        <v>159</v>
      </c>
      <c r="AT149" s="145" t="s">
        <v>155</v>
      </c>
      <c r="AU149" s="145" t="s">
        <v>88</v>
      </c>
      <c r="AY149" s="17" t="s">
        <v>153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86</v>
      </c>
      <c r="BK149" s="146">
        <f>ROUND(I149*H149,2)</f>
        <v>0</v>
      </c>
      <c r="BL149" s="17" t="s">
        <v>159</v>
      </c>
      <c r="BM149" s="145" t="s">
        <v>331</v>
      </c>
    </row>
    <row r="150" spans="2:65" s="14" customFormat="1" ht="10.15">
      <c r="B150" s="161"/>
      <c r="D150" s="148" t="s">
        <v>161</v>
      </c>
      <c r="E150" s="162" t="s">
        <v>1</v>
      </c>
      <c r="F150" s="163" t="s">
        <v>186</v>
      </c>
      <c r="H150" s="164">
        <v>271.476</v>
      </c>
      <c r="I150" s="165"/>
      <c r="L150" s="161"/>
      <c r="M150" s="166"/>
      <c r="T150" s="167"/>
      <c r="AT150" s="162" t="s">
        <v>161</v>
      </c>
      <c r="AU150" s="162" t="s">
        <v>88</v>
      </c>
      <c r="AV150" s="14" t="s">
        <v>159</v>
      </c>
      <c r="AW150" s="14" t="s">
        <v>34</v>
      </c>
      <c r="AX150" s="14" t="s">
        <v>78</v>
      </c>
      <c r="AY150" s="162" t="s">
        <v>153</v>
      </c>
    </row>
    <row r="151" spans="2:65" s="1" customFormat="1" ht="24.2" customHeight="1">
      <c r="B151" s="32"/>
      <c r="C151" s="133" t="s">
        <v>197</v>
      </c>
      <c r="D151" s="133" t="s">
        <v>155</v>
      </c>
      <c r="E151" s="134" t="s">
        <v>332</v>
      </c>
      <c r="F151" s="135" t="s">
        <v>333</v>
      </c>
      <c r="G151" s="136" t="s">
        <v>330</v>
      </c>
      <c r="H151" s="137">
        <v>271.476</v>
      </c>
      <c r="I151" s="138"/>
      <c r="J151" s="139">
        <f>ROUND(I151*H151,2)</f>
        <v>0</v>
      </c>
      <c r="K151" s="140"/>
      <c r="L151" s="32"/>
      <c r="M151" s="141" t="s">
        <v>1</v>
      </c>
      <c r="N151" s="142" t="s">
        <v>43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159</v>
      </c>
      <c r="AT151" s="145" t="s">
        <v>155</v>
      </c>
      <c r="AU151" s="145" t="s">
        <v>88</v>
      </c>
      <c r="AY151" s="17" t="s">
        <v>153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86</v>
      </c>
      <c r="BK151" s="146">
        <f>ROUND(I151*H151,2)</f>
        <v>0</v>
      </c>
      <c r="BL151" s="17" t="s">
        <v>159</v>
      </c>
      <c r="BM151" s="145" t="s">
        <v>334</v>
      </c>
    </row>
    <row r="152" spans="2:65" s="13" customFormat="1" ht="10.15">
      <c r="B152" s="154"/>
      <c r="D152" s="148" t="s">
        <v>161</v>
      </c>
      <c r="E152" s="155" t="s">
        <v>1</v>
      </c>
      <c r="F152" s="156" t="s">
        <v>335</v>
      </c>
      <c r="H152" s="157">
        <v>271.476</v>
      </c>
      <c r="I152" s="158"/>
      <c r="L152" s="154"/>
      <c r="M152" s="159"/>
      <c r="T152" s="160"/>
      <c r="AT152" s="155" t="s">
        <v>161</v>
      </c>
      <c r="AU152" s="155" t="s">
        <v>88</v>
      </c>
      <c r="AV152" s="13" t="s">
        <v>88</v>
      </c>
      <c r="AW152" s="13" t="s">
        <v>34</v>
      </c>
      <c r="AX152" s="13" t="s">
        <v>86</v>
      </c>
      <c r="AY152" s="155" t="s">
        <v>153</v>
      </c>
    </row>
    <row r="153" spans="2:65" s="1" customFormat="1" ht="33" customHeight="1">
      <c r="B153" s="32"/>
      <c r="C153" s="133" t="s">
        <v>206</v>
      </c>
      <c r="D153" s="133" t="s">
        <v>155</v>
      </c>
      <c r="E153" s="134" t="s">
        <v>164</v>
      </c>
      <c r="F153" s="135" t="s">
        <v>336</v>
      </c>
      <c r="G153" s="136" t="s">
        <v>158</v>
      </c>
      <c r="H153" s="137">
        <v>36.098999999999997</v>
      </c>
      <c r="I153" s="138"/>
      <c r="J153" s="139">
        <f>ROUND(I153*H153,2)</f>
        <v>0</v>
      </c>
      <c r="K153" s="140"/>
      <c r="L153" s="32"/>
      <c r="M153" s="141" t="s">
        <v>1</v>
      </c>
      <c r="N153" s="142" t="s">
        <v>43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159</v>
      </c>
      <c r="AT153" s="145" t="s">
        <v>155</v>
      </c>
      <c r="AU153" s="145" t="s">
        <v>88</v>
      </c>
      <c r="AY153" s="17" t="s">
        <v>153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7" t="s">
        <v>86</v>
      </c>
      <c r="BK153" s="146">
        <f>ROUND(I153*H153,2)</f>
        <v>0</v>
      </c>
      <c r="BL153" s="17" t="s">
        <v>159</v>
      </c>
      <c r="BM153" s="145" t="s">
        <v>337</v>
      </c>
    </row>
    <row r="154" spans="2:65" s="12" customFormat="1" ht="10.15">
      <c r="B154" s="147"/>
      <c r="D154" s="148" t="s">
        <v>161</v>
      </c>
      <c r="E154" s="149" t="s">
        <v>1</v>
      </c>
      <c r="F154" s="150" t="s">
        <v>162</v>
      </c>
      <c r="H154" s="149" t="s">
        <v>1</v>
      </c>
      <c r="I154" s="151"/>
      <c r="L154" s="147"/>
      <c r="M154" s="152"/>
      <c r="T154" s="153"/>
      <c r="AT154" s="149" t="s">
        <v>161</v>
      </c>
      <c r="AU154" s="149" t="s">
        <v>88</v>
      </c>
      <c r="AV154" s="12" t="s">
        <v>86</v>
      </c>
      <c r="AW154" s="12" t="s">
        <v>34</v>
      </c>
      <c r="AX154" s="12" t="s">
        <v>78</v>
      </c>
      <c r="AY154" s="149" t="s">
        <v>153</v>
      </c>
    </row>
    <row r="155" spans="2:65" s="13" customFormat="1" ht="10.15">
      <c r="B155" s="154"/>
      <c r="D155" s="148" t="s">
        <v>161</v>
      </c>
      <c r="E155" s="155" t="s">
        <v>1</v>
      </c>
      <c r="F155" s="156" t="s">
        <v>338</v>
      </c>
      <c r="H155" s="157">
        <v>127.011</v>
      </c>
      <c r="I155" s="158"/>
      <c r="L155" s="154"/>
      <c r="M155" s="159"/>
      <c r="T155" s="160"/>
      <c r="AT155" s="155" t="s">
        <v>161</v>
      </c>
      <c r="AU155" s="155" t="s">
        <v>88</v>
      </c>
      <c r="AV155" s="13" t="s">
        <v>88</v>
      </c>
      <c r="AW155" s="13" t="s">
        <v>34</v>
      </c>
      <c r="AX155" s="13" t="s">
        <v>78</v>
      </c>
      <c r="AY155" s="155" t="s">
        <v>153</v>
      </c>
    </row>
    <row r="156" spans="2:65" s="13" customFormat="1" ht="10.15">
      <c r="B156" s="154"/>
      <c r="D156" s="148" t="s">
        <v>161</v>
      </c>
      <c r="E156" s="155" t="s">
        <v>1</v>
      </c>
      <c r="F156" s="156" t="s">
        <v>339</v>
      </c>
      <c r="H156" s="157">
        <v>-90.912000000000006</v>
      </c>
      <c r="I156" s="158"/>
      <c r="L156" s="154"/>
      <c r="M156" s="159"/>
      <c r="T156" s="160"/>
      <c r="AT156" s="155" t="s">
        <v>161</v>
      </c>
      <c r="AU156" s="155" t="s">
        <v>88</v>
      </c>
      <c r="AV156" s="13" t="s">
        <v>88</v>
      </c>
      <c r="AW156" s="13" t="s">
        <v>34</v>
      </c>
      <c r="AX156" s="13" t="s">
        <v>78</v>
      </c>
      <c r="AY156" s="155" t="s">
        <v>153</v>
      </c>
    </row>
    <row r="157" spans="2:65" s="14" customFormat="1" ht="10.15">
      <c r="B157" s="161"/>
      <c r="D157" s="148" t="s">
        <v>161</v>
      </c>
      <c r="E157" s="162" t="s">
        <v>1</v>
      </c>
      <c r="F157" s="163" t="s">
        <v>186</v>
      </c>
      <c r="H157" s="164">
        <v>36.09899999999999</v>
      </c>
      <c r="I157" s="165"/>
      <c r="L157" s="161"/>
      <c r="M157" s="166"/>
      <c r="T157" s="167"/>
      <c r="AT157" s="162" t="s">
        <v>161</v>
      </c>
      <c r="AU157" s="162" t="s">
        <v>88</v>
      </c>
      <c r="AV157" s="14" t="s">
        <v>159</v>
      </c>
      <c r="AW157" s="14" t="s">
        <v>34</v>
      </c>
      <c r="AX157" s="14" t="s">
        <v>86</v>
      </c>
      <c r="AY157" s="162" t="s">
        <v>153</v>
      </c>
    </row>
    <row r="158" spans="2:65" s="1" customFormat="1" ht="37.799999999999997" customHeight="1">
      <c r="B158" s="32"/>
      <c r="C158" s="133" t="s">
        <v>213</v>
      </c>
      <c r="D158" s="133" t="s">
        <v>155</v>
      </c>
      <c r="E158" s="134" t="s">
        <v>169</v>
      </c>
      <c r="F158" s="135" t="s">
        <v>340</v>
      </c>
      <c r="G158" s="136" t="s">
        <v>158</v>
      </c>
      <c r="H158" s="137">
        <v>360.99</v>
      </c>
      <c r="I158" s="138"/>
      <c r="J158" s="139">
        <f>ROUND(I158*H158,2)</f>
        <v>0</v>
      </c>
      <c r="K158" s="140"/>
      <c r="L158" s="32"/>
      <c r="M158" s="141" t="s">
        <v>1</v>
      </c>
      <c r="N158" s="142" t="s">
        <v>43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159</v>
      </c>
      <c r="AT158" s="145" t="s">
        <v>155</v>
      </c>
      <c r="AU158" s="145" t="s">
        <v>88</v>
      </c>
      <c r="AY158" s="17" t="s">
        <v>153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7" t="s">
        <v>86</v>
      </c>
      <c r="BK158" s="146">
        <f>ROUND(I158*H158,2)</f>
        <v>0</v>
      </c>
      <c r="BL158" s="17" t="s">
        <v>159</v>
      </c>
      <c r="BM158" s="145" t="s">
        <v>341</v>
      </c>
    </row>
    <row r="159" spans="2:65" s="12" customFormat="1" ht="10.15">
      <c r="B159" s="147"/>
      <c r="D159" s="148" t="s">
        <v>161</v>
      </c>
      <c r="E159" s="149" t="s">
        <v>1</v>
      </c>
      <c r="F159" s="150" t="s">
        <v>162</v>
      </c>
      <c r="H159" s="149" t="s">
        <v>1</v>
      </c>
      <c r="I159" s="151"/>
      <c r="L159" s="147"/>
      <c r="M159" s="152"/>
      <c r="T159" s="153"/>
      <c r="AT159" s="149" t="s">
        <v>161</v>
      </c>
      <c r="AU159" s="149" t="s">
        <v>88</v>
      </c>
      <c r="AV159" s="12" t="s">
        <v>86</v>
      </c>
      <c r="AW159" s="12" t="s">
        <v>34</v>
      </c>
      <c r="AX159" s="12" t="s">
        <v>78</v>
      </c>
      <c r="AY159" s="149" t="s">
        <v>153</v>
      </c>
    </row>
    <row r="160" spans="2:65" s="13" customFormat="1" ht="10.15">
      <c r="B160" s="154"/>
      <c r="D160" s="148" t="s">
        <v>161</v>
      </c>
      <c r="E160" s="155" t="s">
        <v>1</v>
      </c>
      <c r="F160" s="156" t="s">
        <v>342</v>
      </c>
      <c r="H160" s="157">
        <v>36.098999999999997</v>
      </c>
      <c r="I160" s="158"/>
      <c r="L160" s="154"/>
      <c r="M160" s="159"/>
      <c r="T160" s="160"/>
      <c r="AT160" s="155" t="s">
        <v>161</v>
      </c>
      <c r="AU160" s="155" t="s">
        <v>88</v>
      </c>
      <c r="AV160" s="13" t="s">
        <v>88</v>
      </c>
      <c r="AW160" s="13" t="s">
        <v>34</v>
      </c>
      <c r="AX160" s="13" t="s">
        <v>86</v>
      </c>
      <c r="AY160" s="155" t="s">
        <v>153</v>
      </c>
    </row>
    <row r="161" spans="2:65" s="13" customFormat="1" ht="10.15">
      <c r="B161" s="154"/>
      <c r="D161" s="148" t="s">
        <v>161</v>
      </c>
      <c r="F161" s="156" t="s">
        <v>343</v>
      </c>
      <c r="H161" s="157">
        <v>360.99</v>
      </c>
      <c r="I161" s="158"/>
      <c r="L161" s="154"/>
      <c r="M161" s="159"/>
      <c r="T161" s="160"/>
      <c r="AT161" s="155" t="s">
        <v>161</v>
      </c>
      <c r="AU161" s="155" t="s">
        <v>88</v>
      </c>
      <c r="AV161" s="13" t="s">
        <v>88</v>
      </c>
      <c r="AW161" s="13" t="s">
        <v>4</v>
      </c>
      <c r="AX161" s="13" t="s">
        <v>86</v>
      </c>
      <c r="AY161" s="155" t="s">
        <v>153</v>
      </c>
    </row>
    <row r="162" spans="2:65" s="1" customFormat="1" ht="33" customHeight="1">
      <c r="B162" s="32"/>
      <c r="C162" s="133" t="s">
        <v>218</v>
      </c>
      <c r="D162" s="133" t="s">
        <v>155</v>
      </c>
      <c r="E162" s="134" t="s">
        <v>174</v>
      </c>
      <c r="F162" s="135" t="s">
        <v>175</v>
      </c>
      <c r="G162" s="136" t="s">
        <v>176</v>
      </c>
      <c r="H162" s="137">
        <v>61.368000000000002</v>
      </c>
      <c r="I162" s="138"/>
      <c r="J162" s="139">
        <f>ROUND(I162*H162,2)</f>
        <v>0</v>
      </c>
      <c r="K162" s="140"/>
      <c r="L162" s="32"/>
      <c r="M162" s="141" t="s">
        <v>1</v>
      </c>
      <c r="N162" s="142" t="s">
        <v>43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159</v>
      </c>
      <c r="AT162" s="145" t="s">
        <v>155</v>
      </c>
      <c r="AU162" s="145" t="s">
        <v>88</v>
      </c>
      <c r="AY162" s="17" t="s">
        <v>153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86</v>
      </c>
      <c r="BK162" s="146">
        <f>ROUND(I162*H162,2)</f>
        <v>0</v>
      </c>
      <c r="BL162" s="17" t="s">
        <v>159</v>
      </c>
      <c r="BM162" s="145" t="s">
        <v>344</v>
      </c>
    </row>
    <row r="163" spans="2:65" s="12" customFormat="1" ht="10.15">
      <c r="B163" s="147"/>
      <c r="D163" s="148" t="s">
        <v>161</v>
      </c>
      <c r="E163" s="149" t="s">
        <v>1</v>
      </c>
      <c r="F163" s="150" t="s">
        <v>162</v>
      </c>
      <c r="H163" s="149" t="s">
        <v>1</v>
      </c>
      <c r="I163" s="151"/>
      <c r="L163" s="147"/>
      <c r="M163" s="152"/>
      <c r="T163" s="153"/>
      <c r="AT163" s="149" t="s">
        <v>161</v>
      </c>
      <c r="AU163" s="149" t="s">
        <v>88</v>
      </c>
      <c r="AV163" s="12" t="s">
        <v>86</v>
      </c>
      <c r="AW163" s="12" t="s">
        <v>34</v>
      </c>
      <c r="AX163" s="12" t="s">
        <v>78</v>
      </c>
      <c r="AY163" s="149" t="s">
        <v>153</v>
      </c>
    </row>
    <row r="164" spans="2:65" s="13" customFormat="1" ht="10.15">
      <c r="B164" s="154"/>
      <c r="D164" s="148" t="s">
        <v>161</v>
      </c>
      <c r="E164" s="155" t="s">
        <v>1</v>
      </c>
      <c r="F164" s="156" t="s">
        <v>342</v>
      </c>
      <c r="H164" s="157">
        <v>36.098999999999997</v>
      </c>
      <c r="I164" s="158"/>
      <c r="L164" s="154"/>
      <c r="M164" s="159"/>
      <c r="T164" s="160"/>
      <c r="AT164" s="155" t="s">
        <v>161</v>
      </c>
      <c r="AU164" s="155" t="s">
        <v>88</v>
      </c>
      <c r="AV164" s="13" t="s">
        <v>88</v>
      </c>
      <c r="AW164" s="13" t="s">
        <v>34</v>
      </c>
      <c r="AX164" s="13" t="s">
        <v>86</v>
      </c>
      <c r="AY164" s="155" t="s">
        <v>153</v>
      </c>
    </row>
    <row r="165" spans="2:65" s="13" customFormat="1" ht="10.15">
      <c r="B165" s="154"/>
      <c r="D165" s="148" t="s">
        <v>161</v>
      </c>
      <c r="F165" s="156" t="s">
        <v>345</v>
      </c>
      <c r="H165" s="157">
        <v>61.368000000000002</v>
      </c>
      <c r="I165" s="158"/>
      <c r="L165" s="154"/>
      <c r="M165" s="159"/>
      <c r="T165" s="160"/>
      <c r="AT165" s="155" t="s">
        <v>161</v>
      </c>
      <c r="AU165" s="155" t="s">
        <v>88</v>
      </c>
      <c r="AV165" s="13" t="s">
        <v>88</v>
      </c>
      <c r="AW165" s="13" t="s">
        <v>4</v>
      </c>
      <c r="AX165" s="13" t="s">
        <v>86</v>
      </c>
      <c r="AY165" s="155" t="s">
        <v>153</v>
      </c>
    </row>
    <row r="166" spans="2:65" s="1" customFormat="1" ht="24.2" customHeight="1">
      <c r="B166" s="32"/>
      <c r="C166" s="133" t="s">
        <v>223</v>
      </c>
      <c r="D166" s="133" t="s">
        <v>155</v>
      </c>
      <c r="E166" s="134" t="s">
        <v>180</v>
      </c>
      <c r="F166" s="135" t="s">
        <v>181</v>
      </c>
      <c r="G166" s="136" t="s">
        <v>158</v>
      </c>
      <c r="H166" s="137">
        <v>90.912000000000006</v>
      </c>
      <c r="I166" s="138"/>
      <c r="J166" s="139">
        <f>ROUND(I166*H166,2)</f>
        <v>0</v>
      </c>
      <c r="K166" s="140"/>
      <c r="L166" s="32"/>
      <c r="M166" s="141" t="s">
        <v>1</v>
      </c>
      <c r="N166" s="142" t="s">
        <v>43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159</v>
      </c>
      <c r="AT166" s="145" t="s">
        <v>155</v>
      </c>
      <c r="AU166" s="145" t="s">
        <v>88</v>
      </c>
      <c r="AY166" s="17" t="s">
        <v>153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7" t="s">
        <v>86</v>
      </c>
      <c r="BK166" s="146">
        <f>ROUND(I166*H166,2)</f>
        <v>0</v>
      </c>
      <c r="BL166" s="17" t="s">
        <v>159</v>
      </c>
      <c r="BM166" s="145" t="s">
        <v>346</v>
      </c>
    </row>
    <row r="167" spans="2:65" s="12" customFormat="1" ht="10.15">
      <c r="B167" s="147"/>
      <c r="D167" s="148" t="s">
        <v>161</v>
      </c>
      <c r="E167" s="149" t="s">
        <v>1</v>
      </c>
      <c r="F167" s="150" t="s">
        <v>162</v>
      </c>
      <c r="H167" s="149" t="s">
        <v>1</v>
      </c>
      <c r="I167" s="151"/>
      <c r="L167" s="147"/>
      <c r="M167" s="152"/>
      <c r="T167" s="153"/>
      <c r="AT167" s="149" t="s">
        <v>161</v>
      </c>
      <c r="AU167" s="149" t="s">
        <v>88</v>
      </c>
      <c r="AV167" s="12" t="s">
        <v>86</v>
      </c>
      <c r="AW167" s="12" t="s">
        <v>34</v>
      </c>
      <c r="AX167" s="12" t="s">
        <v>78</v>
      </c>
      <c r="AY167" s="149" t="s">
        <v>153</v>
      </c>
    </row>
    <row r="168" spans="2:65" s="13" customFormat="1" ht="10.15">
      <c r="B168" s="154"/>
      <c r="D168" s="148" t="s">
        <v>161</v>
      </c>
      <c r="E168" s="155" t="s">
        <v>1</v>
      </c>
      <c r="F168" s="156" t="s">
        <v>338</v>
      </c>
      <c r="H168" s="157">
        <v>127.011</v>
      </c>
      <c r="I168" s="158"/>
      <c r="L168" s="154"/>
      <c r="M168" s="159"/>
      <c r="T168" s="160"/>
      <c r="AT168" s="155" t="s">
        <v>161</v>
      </c>
      <c r="AU168" s="155" t="s">
        <v>88</v>
      </c>
      <c r="AV168" s="13" t="s">
        <v>88</v>
      </c>
      <c r="AW168" s="13" t="s">
        <v>34</v>
      </c>
      <c r="AX168" s="13" t="s">
        <v>78</v>
      </c>
      <c r="AY168" s="155" t="s">
        <v>153</v>
      </c>
    </row>
    <row r="169" spans="2:65" s="13" customFormat="1" ht="10.15">
      <c r="B169" s="154"/>
      <c r="D169" s="148" t="s">
        <v>161</v>
      </c>
      <c r="E169" s="155" t="s">
        <v>1</v>
      </c>
      <c r="F169" s="156" t="s">
        <v>347</v>
      </c>
      <c r="H169" s="157">
        <v>-27.481000000000002</v>
      </c>
      <c r="I169" s="158"/>
      <c r="L169" s="154"/>
      <c r="M169" s="159"/>
      <c r="T169" s="160"/>
      <c r="AT169" s="155" t="s">
        <v>161</v>
      </c>
      <c r="AU169" s="155" t="s">
        <v>88</v>
      </c>
      <c r="AV169" s="13" t="s">
        <v>88</v>
      </c>
      <c r="AW169" s="13" t="s">
        <v>34</v>
      </c>
      <c r="AX169" s="13" t="s">
        <v>78</v>
      </c>
      <c r="AY169" s="155" t="s">
        <v>153</v>
      </c>
    </row>
    <row r="170" spans="2:65" s="13" customFormat="1" ht="10.15">
      <c r="B170" s="154"/>
      <c r="D170" s="148" t="s">
        <v>161</v>
      </c>
      <c r="E170" s="155" t="s">
        <v>1</v>
      </c>
      <c r="F170" s="156" t="s">
        <v>348</v>
      </c>
      <c r="H170" s="157">
        <v>-3.15</v>
      </c>
      <c r="I170" s="158"/>
      <c r="L170" s="154"/>
      <c r="M170" s="159"/>
      <c r="T170" s="160"/>
      <c r="AT170" s="155" t="s">
        <v>161</v>
      </c>
      <c r="AU170" s="155" t="s">
        <v>88</v>
      </c>
      <c r="AV170" s="13" t="s">
        <v>88</v>
      </c>
      <c r="AW170" s="13" t="s">
        <v>34</v>
      </c>
      <c r="AX170" s="13" t="s">
        <v>78</v>
      </c>
      <c r="AY170" s="155" t="s">
        <v>153</v>
      </c>
    </row>
    <row r="171" spans="2:65" s="13" customFormat="1" ht="10.15">
      <c r="B171" s="154"/>
      <c r="D171" s="148" t="s">
        <v>161</v>
      </c>
      <c r="E171" s="155" t="s">
        <v>1</v>
      </c>
      <c r="F171" s="156" t="s">
        <v>349</v>
      </c>
      <c r="H171" s="157">
        <v>-5.468</v>
      </c>
      <c r="I171" s="158"/>
      <c r="L171" s="154"/>
      <c r="M171" s="159"/>
      <c r="T171" s="160"/>
      <c r="AT171" s="155" t="s">
        <v>161</v>
      </c>
      <c r="AU171" s="155" t="s">
        <v>88</v>
      </c>
      <c r="AV171" s="13" t="s">
        <v>88</v>
      </c>
      <c r="AW171" s="13" t="s">
        <v>34</v>
      </c>
      <c r="AX171" s="13" t="s">
        <v>78</v>
      </c>
      <c r="AY171" s="155" t="s">
        <v>153</v>
      </c>
    </row>
    <row r="172" spans="2:65" s="14" customFormat="1" ht="10.15">
      <c r="B172" s="161"/>
      <c r="D172" s="148" t="s">
        <v>161</v>
      </c>
      <c r="E172" s="162" t="s">
        <v>1</v>
      </c>
      <c r="F172" s="163" t="s">
        <v>186</v>
      </c>
      <c r="H172" s="164">
        <v>90.911999999999992</v>
      </c>
      <c r="I172" s="165"/>
      <c r="L172" s="161"/>
      <c r="M172" s="166"/>
      <c r="T172" s="167"/>
      <c r="AT172" s="162" t="s">
        <v>161</v>
      </c>
      <c r="AU172" s="162" t="s">
        <v>88</v>
      </c>
      <c r="AV172" s="14" t="s">
        <v>159</v>
      </c>
      <c r="AW172" s="14" t="s">
        <v>34</v>
      </c>
      <c r="AX172" s="14" t="s">
        <v>86</v>
      </c>
      <c r="AY172" s="162" t="s">
        <v>153</v>
      </c>
    </row>
    <row r="173" spans="2:65" s="1" customFormat="1" ht="24.2" customHeight="1">
      <c r="B173" s="32"/>
      <c r="C173" s="133" t="s">
        <v>229</v>
      </c>
      <c r="D173" s="133" t="s">
        <v>155</v>
      </c>
      <c r="E173" s="134" t="s">
        <v>188</v>
      </c>
      <c r="F173" s="135" t="s">
        <v>189</v>
      </c>
      <c r="G173" s="136" t="s">
        <v>158</v>
      </c>
      <c r="H173" s="137">
        <v>22.902999999999999</v>
      </c>
      <c r="I173" s="138"/>
      <c r="J173" s="139">
        <f>ROUND(I173*H173,2)</f>
        <v>0</v>
      </c>
      <c r="K173" s="140"/>
      <c r="L173" s="32"/>
      <c r="M173" s="141" t="s">
        <v>1</v>
      </c>
      <c r="N173" s="142" t="s">
        <v>43</v>
      </c>
      <c r="P173" s="143">
        <f>O173*H173</f>
        <v>0</v>
      </c>
      <c r="Q173" s="143">
        <v>0</v>
      </c>
      <c r="R173" s="143">
        <f>Q173*H173</f>
        <v>0</v>
      </c>
      <c r="S173" s="143">
        <v>0</v>
      </c>
      <c r="T173" s="144">
        <f>S173*H173</f>
        <v>0</v>
      </c>
      <c r="AR173" s="145" t="s">
        <v>159</v>
      </c>
      <c r="AT173" s="145" t="s">
        <v>155</v>
      </c>
      <c r="AU173" s="145" t="s">
        <v>88</v>
      </c>
      <c r="AY173" s="17" t="s">
        <v>153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7" t="s">
        <v>86</v>
      </c>
      <c r="BK173" s="146">
        <f>ROUND(I173*H173,2)</f>
        <v>0</v>
      </c>
      <c r="BL173" s="17" t="s">
        <v>159</v>
      </c>
      <c r="BM173" s="145" t="s">
        <v>350</v>
      </c>
    </row>
    <row r="174" spans="2:65" s="12" customFormat="1" ht="10.15">
      <c r="B174" s="147"/>
      <c r="D174" s="148" t="s">
        <v>161</v>
      </c>
      <c r="E174" s="149" t="s">
        <v>1</v>
      </c>
      <c r="F174" s="150" t="s">
        <v>162</v>
      </c>
      <c r="H174" s="149" t="s">
        <v>1</v>
      </c>
      <c r="I174" s="151"/>
      <c r="L174" s="147"/>
      <c r="M174" s="152"/>
      <c r="T174" s="153"/>
      <c r="AT174" s="149" t="s">
        <v>161</v>
      </c>
      <c r="AU174" s="149" t="s">
        <v>88</v>
      </c>
      <c r="AV174" s="12" t="s">
        <v>86</v>
      </c>
      <c r="AW174" s="12" t="s">
        <v>34</v>
      </c>
      <c r="AX174" s="12" t="s">
        <v>78</v>
      </c>
      <c r="AY174" s="149" t="s">
        <v>153</v>
      </c>
    </row>
    <row r="175" spans="2:65" s="12" customFormat="1" ht="10.15">
      <c r="B175" s="147"/>
      <c r="D175" s="148" t="s">
        <v>161</v>
      </c>
      <c r="E175" s="149" t="s">
        <v>1</v>
      </c>
      <c r="F175" s="150" t="s">
        <v>321</v>
      </c>
      <c r="H175" s="149" t="s">
        <v>1</v>
      </c>
      <c r="I175" s="151"/>
      <c r="L175" s="147"/>
      <c r="M175" s="152"/>
      <c r="T175" s="153"/>
      <c r="AT175" s="149" t="s">
        <v>161</v>
      </c>
      <c r="AU175" s="149" t="s">
        <v>88</v>
      </c>
      <c r="AV175" s="12" t="s">
        <v>86</v>
      </c>
      <c r="AW175" s="12" t="s">
        <v>34</v>
      </c>
      <c r="AX175" s="12" t="s">
        <v>78</v>
      </c>
      <c r="AY175" s="149" t="s">
        <v>153</v>
      </c>
    </row>
    <row r="176" spans="2:65" s="13" customFormat="1" ht="10.15">
      <c r="B176" s="154"/>
      <c r="D176" s="148" t="s">
        <v>161</v>
      </c>
      <c r="E176" s="155" t="s">
        <v>1</v>
      </c>
      <c r="F176" s="156" t="s">
        <v>351</v>
      </c>
      <c r="H176" s="157">
        <v>22.902999999999999</v>
      </c>
      <c r="I176" s="158"/>
      <c r="L176" s="154"/>
      <c r="M176" s="159"/>
      <c r="T176" s="160"/>
      <c r="AT176" s="155" t="s">
        <v>161</v>
      </c>
      <c r="AU176" s="155" t="s">
        <v>88</v>
      </c>
      <c r="AV176" s="13" t="s">
        <v>88</v>
      </c>
      <c r="AW176" s="13" t="s">
        <v>34</v>
      </c>
      <c r="AX176" s="13" t="s">
        <v>78</v>
      </c>
      <c r="AY176" s="155" t="s">
        <v>153</v>
      </c>
    </row>
    <row r="177" spans="2:65" s="14" customFormat="1" ht="10.15">
      <c r="B177" s="161"/>
      <c r="D177" s="148" t="s">
        <v>161</v>
      </c>
      <c r="E177" s="162" t="s">
        <v>1</v>
      </c>
      <c r="F177" s="163" t="s">
        <v>186</v>
      </c>
      <c r="H177" s="164">
        <v>22.902999999999999</v>
      </c>
      <c r="I177" s="165"/>
      <c r="L177" s="161"/>
      <c r="M177" s="166"/>
      <c r="T177" s="167"/>
      <c r="AT177" s="162" t="s">
        <v>161</v>
      </c>
      <c r="AU177" s="162" t="s">
        <v>88</v>
      </c>
      <c r="AV177" s="14" t="s">
        <v>159</v>
      </c>
      <c r="AW177" s="14" t="s">
        <v>34</v>
      </c>
      <c r="AX177" s="14" t="s">
        <v>86</v>
      </c>
      <c r="AY177" s="162" t="s">
        <v>153</v>
      </c>
    </row>
    <row r="178" spans="2:65" s="1" customFormat="1" ht="16.5" customHeight="1">
      <c r="B178" s="32"/>
      <c r="C178" s="168" t="s">
        <v>233</v>
      </c>
      <c r="D178" s="168" t="s">
        <v>194</v>
      </c>
      <c r="E178" s="169" t="s">
        <v>195</v>
      </c>
      <c r="F178" s="170" t="s">
        <v>196</v>
      </c>
      <c r="G178" s="171" t="s">
        <v>176</v>
      </c>
      <c r="H178" s="172">
        <v>38.935000000000002</v>
      </c>
      <c r="I178" s="173"/>
      <c r="J178" s="174">
        <f>ROUND(I178*H178,2)</f>
        <v>0</v>
      </c>
      <c r="K178" s="175"/>
      <c r="L178" s="176"/>
      <c r="M178" s="177" t="s">
        <v>1</v>
      </c>
      <c r="N178" s="178" t="s">
        <v>43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197</v>
      </c>
      <c r="AT178" s="145" t="s">
        <v>194</v>
      </c>
      <c r="AU178" s="145" t="s">
        <v>88</v>
      </c>
      <c r="AY178" s="17" t="s">
        <v>153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7" t="s">
        <v>86</v>
      </c>
      <c r="BK178" s="146">
        <f>ROUND(I178*H178,2)</f>
        <v>0</v>
      </c>
      <c r="BL178" s="17" t="s">
        <v>159</v>
      </c>
      <c r="BM178" s="145" t="s">
        <v>352</v>
      </c>
    </row>
    <row r="179" spans="2:65" s="13" customFormat="1" ht="10.15">
      <c r="B179" s="154"/>
      <c r="D179" s="148" t="s">
        <v>161</v>
      </c>
      <c r="F179" s="156" t="s">
        <v>353</v>
      </c>
      <c r="H179" s="157">
        <v>38.935000000000002</v>
      </c>
      <c r="I179" s="158"/>
      <c r="L179" s="154"/>
      <c r="M179" s="159"/>
      <c r="T179" s="160"/>
      <c r="AT179" s="155" t="s">
        <v>161</v>
      </c>
      <c r="AU179" s="155" t="s">
        <v>88</v>
      </c>
      <c r="AV179" s="13" t="s">
        <v>88</v>
      </c>
      <c r="AW179" s="13" t="s">
        <v>4</v>
      </c>
      <c r="AX179" s="13" t="s">
        <v>86</v>
      </c>
      <c r="AY179" s="155" t="s">
        <v>153</v>
      </c>
    </row>
    <row r="180" spans="2:65" s="11" customFormat="1" ht="22.8" customHeight="1">
      <c r="B180" s="121"/>
      <c r="D180" s="122" t="s">
        <v>77</v>
      </c>
      <c r="E180" s="131" t="s">
        <v>88</v>
      </c>
      <c r="F180" s="131" t="s">
        <v>354</v>
      </c>
      <c r="I180" s="124"/>
      <c r="J180" s="132">
        <f>BK180</f>
        <v>0</v>
      </c>
      <c r="L180" s="121"/>
      <c r="M180" s="126"/>
      <c r="P180" s="127">
        <f>SUM(P181:P188)</f>
        <v>0</v>
      </c>
      <c r="R180" s="127">
        <f>SUM(R181:R188)</f>
        <v>7.5496466199999999</v>
      </c>
      <c r="T180" s="128">
        <f>SUM(T181:T188)</f>
        <v>0</v>
      </c>
      <c r="AR180" s="122" t="s">
        <v>86</v>
      </c>
      <c r="AT180" s="129" t="s">
        <v>77</v>
      </c>
      <c r="AU180" s="129" t="s">
        <v>86</v>
      </c>
      <c r="AY180" s="122" t="s">
        <v>153</v>
      </c>
      <c r="BK180" s="130">
        <f>SUM(BK181:BK188)</f>
        <v>0</v>
      </c>
    </row>
    <row r="181" spans="2:65" s="1" customFormat="1" ht="24.2" customHeight="1">
      <c r="B181" s="32"/>
      <c r="C181" s="133" t="s">
        <v>8</v>
      </c>
      <c r="D181" s="133" t="s">
        <v>155</v>
      </c>
      <c r="E181" s="134" t="s">
        <v>355</v>
      </c>
      <c r="F181" s="135" t="s">
        <v>356</v>
      </c>
      <c r="G181" s="136" t="s">
        <v>158</v>
      </c>
      <c r="H181" s="137">
        <v>2.1869999999999998</v>
      </c>
      <c r="I181" s="138"/>
      <c r="J181" s="139">
        <f>ROUND(I181*H181,2)</f>
        <v>0</v>
      </c>
      <c r="K181" s="140"/>
      <c r="L181" s="32"/>
      <c r="M181" s="141" t="s">
        <v>1</v>
      </c>
      <c r="N181" s="142" t="s">
        <v>43</v>
      </c>
      <c r="P181" s="143">
        <f>O181*H181</f>
        <v>0</v>
      </c>
      <c r="Q181" s="143">
        <v>0</v>
      </c>
      <c r="R181" s="143">
        <f>Q181*H181</f>
        <v>0</v>
      </c>
      <c r="S181" s="143">
        <v>0</v>
      </c>
      <c r="T181" s="144">
        <f>S181*H181</f>
        <v>0</v>
      </c>
      <c r="AR181" s="145" t="s">
        <v>159</v>
      </c>
      <c r="AT181" s="145" t="s">
        <v>155</v>
      </c>
      <c r="AU181" s="145" t="s">
        <v>88</v>
      </c>
      <c r="AY181" s="17" t="s">
        <v>153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7" t="s">
        <v>86</v>
      </c>
      <c r="BK181" s="146">
        <f>ROUND(I181*H181,2)</f>
        <v>0</v>
      </c>
      <c r="BL181" s="17" t="s">
        <v>159</v>
      </c>
      <c r="BM181" s="145" t="s">
        <v>357</v>
      </c>
    </row>
    <row r="182" spans="2:65" s="12" customFormat="1" ht="10.15">
      <c r="B182" s="147"/>
      <c r="D182" s="148" t="s">
        <v>161</v>
      </c>
      <c r="E182" s="149" t="s">
        <v>1</v>
      </c>
      <c r="F182" s="150" t="s">
        <v>162</v>
      </c>
      <c r="H182" s="149" t="s">
        <v>1</v>
      </c>
      <c r="I182" s="151"/>
      <c r="L182" s="147"/>
      <c r="M182" s="152"/>
      <c r="T182" s="153"/>
      <c r="AT182" s="149" t="s">
        <v>161</v>
      </c>
      <c r="AU182" s="149" t="s">
        <v>88</v>
      </c>
      <c r="AV182" s="12" t="s">
        <v>86</v>
      </c>
      <c r="AW182" s="12" t="s">
        <v>34</v>
      </c>
      <c r="AX182" s="12" t="s">
        <v>78</v>
      </c>
      <c r="AY182" s="149" t="s">
        <v>153</v>
      </c>
    </row>
    <row r="183" spans="2:65" s="12" customFormat="1" ht="10.15">
      <c r="B183" s="147"/>
      <c r="D183" s="148" t="s">
        <v>161</v>
      </c>
      <c r="E183" s="149" t="s">
        <v>1</v>
      </c>
      <c r="F183" s="150" t="s">
        <v>358</v>
      </c>
      <c r="H183" s="149" t="s">
        <v>1</v>
      </c>
      <c r="I183" s="151"/>
      <c r="L183" s="147"/>
      <c r="M183" s="152"/>
      <c r="T183" s="153"/>
      <c r="AT183" s="149" t="s">
        <v>161</v>
      </c>
      <c r="AU183" s="149" t="s">
        <v>88</v>
      </c>
      <c r="AV183" s="12" t="s">
        <v>86</v>
      </c>
      <c r="AW183" s="12" t="s">
        <v>34</v>
      </c>
      <c r="AX183" s="12" t="s">
        <v>78</v>
      </c>
      <c r="AY183" s="149" t="s">
        <v>153</v>
      </c>
    </row>
    <row r="184" spans="2:65" s="13" customFormat="1" ht="10.15">
      <c r="B184" s="154"/>
      <c r="D184" s="148" t="s">
        <v>161</v>
      </c>
      <c r="E184" s="155" t="s">
        <v>1</v>
      </c>
      <c r="F184" s="156" t="s">
        <v>359</v>
      </c>
      <c r="H184" s="157">
        <v>2.1869999999999998</v>
      </c>
      <c r="I184" s="158"/>
      <c r="L184" s="154"/>
      <c r="M184" s="159"/>
      <c r="T184" s="160"/>
      <c r="AT184" s="155" t="s">
        <v>161</v>
      </c>
      <c r="AU184" s="155" t="s">
        <v>88</v>
      </c>
      <c r="AV184" s="13" t="s">
        <v>88</v>
      </c>
      <c r="AW184" s="13" t="s">
        <v>34</v>
      </c>
      <c r="AX184" s="13" t="s">
        <v>78</v>
      </c>
      <c r="AY184" s="155" t="s">
        <v>153</v>
      </c>
    </row>
    <row r="185" spans="2:65" s="14" customFormat="1" ht="10.15">
      <c r="B185" s="161"/>
      <c r="D185" s="148" t="s">
        <v>161</v>
      </c>
      <c r="E185" s="162" t="s">
        <v>1</v>
      </c>
      <c r="F185" s="163" t="s">
        <v>186</v>
      </c>
      <c r="H185" s="164">
        <v>2.1869999999999998</v>
      </c>
      <c r="I185" s="165"/>
      <c r="L185" s="161"/>
      <c r="M185" s="166"/>
      <c r="T185" s="167"/>
      <c r="AT185" s="162" t="s">
        <v>161</v>
      </c>
      <c r="AU185" s="162" t="s">
        <v>88</v>
      </c>
      <c r="AV185" s="14" t="s">
        <v>159</v>
      </c>
      <c r="AW185" s="14" t="s">
        <v>34</v>
      </c>
      <c r="AX185" s="14" t="s">
        <v>86</v>
      </c>
      <c r="AY185" s="162" t="s">
        <v>153</v>
      </c>
    </row>
    <row r="186" spans="2:65" s="1" customFormat="1" ht="24.2" customHeight="1">
      <c r="B186" s="32"/>
      <c r="C186" s="133" t="s">
        <v>240</v>
      </c>
      <c r="D186" s="133" t="s">
        <v>155</v>
      </c>
      <c r="E186" s="134" t="s">
        <v>360</v>
      </c>
      <c r="F186" s="135" t="s">
        <v>361</v>
      </c>
      <c r="G186" s="136" t="s">
        <v>158</v>
      </c>
      <c r="H186" s="137">
        <v>3.2810000000000001</v>
      </c>
      <c r="I186" s="138"/>
      <c r="J186" s="139">
        <f>ROUND(I186*H186,2)</f>
        <v>0</v>
      </c>
      <c r="K186" s="140"/>
      <c r="L186" s="32"/>
      <c r="M186" s="141" t="s">
        <v>1</v>
      </c>
      <c r="N186" s="142" t="s">
        <v>43</v>
      </c>
      <c r="P186" s="143">
        <f>O186*H186</f>
        <v>0</v>
      </c>
      <c r="Q186" s="143">
        <v>2.3010199999999998</v>
      </c>
      <c r="R186" s="143">
        <f>Q186*H186</f>
        <v>7.5496466199999999</v>
      </c>
      <c r="S186" s="143">
        <v>0</v>
      </c>
      <c r="T186" s="144">
        <f>S186*H186</f>
        <v>0</v>
      </c>
      <c r="AR186" s="145" t="s">
        <v>159</v>
      </c>
      <c r="AT186" s="145" t="s">
        <v>155</v>
      </c>
      <c r="AU186" s="145" t="s">
        <v>88</v>
      </c>
      <c r="AY186" s="17" t="s">
        <v>153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86</v>
      </c>
      <c r="BK186" s="146">
        <f>ROUND(I186*H186,2)</f>
        <v>0</v>
      </c>
      <c r="BL186" s="17" t="s">
        <v>159</v>
      </c>
      <c r="BM186" s="145" t="s">
        <v>362</v>
      </c>
    </row>
    <row r="187" spans="2:65" s="12" customFormat="1" ht="10.15">
      <c r="B187" s="147"/>
      <c r="D187" s="148" t="s">
        <v>161</v>
      </c>
      <c r="E187" s="149" t="s">
        <v>1</v>
      </c>
      <c r="F187" s="150" t="s">
        <v>162</v>
      </c>
      <c r="H187" s="149" t="s">
        <v>1</v>
      </c>
      <c r="I187" s="151"/>
      <c r="L187" s="147"/>
      <c r="M187" s="152"/>
      <c r="T187" s="153"/>
      <c r="AT187" s="149" t="s">
        <v>161</v>
      </c>
      <c r="AU187" s="149" t="s">
        <v>88</v>
      </c>
      <c r="AV187" s="12" t="s">
        <v>86</v>
      </c>
      <c r="AW187" s="12" t="s">
        <v>34</v>
      </c>
      <c r="AX187" s="12" t="s">
        <v>78</v>
      </c>
      <c r="AY187" s="149" t="s">
        <v>153</v>
      </c>
    </row>
    <row r="188" spans="2:65" s="13" customFormat="1" ht="10.15">
      <c r="B188" s="154"/>
      <c r="D188" s="148" t="s">
        <v>161</v>
      </c>
      <c r="E188" s="155" t="s">
        <v>1</v>
      </c>
      <c r="F188" s="156" t="s">
        <v>363</v>
      </c>
      <c r="H188" s="157">
        <v>3.2810000000000001</v>
      </c>
      <c r="I188" s="158"/>
      <c r="L188" s="154"/>
      <c r="M188" s="159"/>
      <c r="T188" s="160"/>
      <c r="AT188" s="155" t="s">
        <v>161</v>
      </c>
      <c r="AU188" s="155" t="s">
        <v>88</v>
      </c>
      <c r="AV188" s="13" t="s">
        <v>88</v>
      </c>
      <c r="AW188" s="13" t="s">
        <v>34</v>
      </c>
      <c r="AX188" s="13" t="s">
        <v>86</v>
      </c>
      <c r="AY188" s="155" t="s">
        <v>153</v>
      </c>
    </row>
    <row r="189" spans="2:65" s="11" customFormat="1" ht="22.8" customHeight="1">
      <c r="B189" s="121"/>
      <c r="D189" s="122" t="s">
        <v>77</v>
      </c>
      <c r="E189" s="131" t="s">
        <v>159</v>
      </c>
      <c r="F189" s="131" t="s">
        <v>200</v>
      </c>
      <c r="I189" s="124"/>
      <c r="J189" s="132">
        <f>BK189</f>
        <v>0</v>
      </c>
      <c r="L189" s="121"/>
      <c r="M189" s="126"/>
      <c r="P189" s="127">
        <f>SUM(P190:P194)</f>
        <v>0</v>
      </c>
      <c r="R189" s="127">
        <f>SUM(R190:R194)</f>
        <v>0</v>
      </c>
      <c r="T189" s="128">
        <f>SUM(T190:T194)</f>
        <v>0</v>
      </c>
      <c r="AR189" s="122" t="s">
        <v>86</v>
      </c>
      <c r="AT189" s="129" t="s">
        <v>77</v>
      </c>
      <c r="AU189" s="129" t="s">
        <v>86</v>
      </c>
      <c r="AY189" s="122" t="s">
        <v>153</v>
      </c>
      <c r="BK189" s="130">
        <f>SUM(BK190:BK194)</f>
        <v>0</v>
      </c>
    </row>
    <row r="190" spans="2:65" s="1" customFormat="1" ht="16.5" customHeight="1">
      <c r="B190" s="32"/>
      <c r="C190" s="133" t="s">
        <v>246</v>
      </c>
      <c r="D190" s="133" t="s">
        <v>155</v>
      </c>
      <c r="E190" s="134" t="s">
        <v>201</v>
      </c>
      <c r="F190" s="135" t="s">
        <v>202</v>
      </c>
      <c r="G190" s="136" t="s">
        <v>158</v>
      </c>
      <c r="H190" s="137">
        <v>4.5720000000000001</v>
      </c>
      <c r="I190" s="138"/>
      <c r="J190" s="139">
        <f>ROUND(I190*H190,2)</f>
        <v>0</v>
      </c>
      <c r="K190" s="140"/>
      <c r="L190" s="32"/>
      <c r="M190" s="141" t="s">
        <v>1</v>
      </c>
      <c r="N190" s="142" t="s">
        <v>43</v>
      </c>
      <c r="P190" s="143">
        <f>O190*H190</f>
        <v>0</v>
      </c>
      <c r="Q190" s="143">
        <v>0</v>
      </c>
      <c r="R190" s="143">
        <f>Q190*H190</f>
        <v>0</v>
      </c>
      <c r="S190" s="143">
        <v>0</v>
      </c>
      <c r="T190" s="144">
        <f>S190*H190</f>
        <v>0</v>
      </c>
      <c r="AR190" s="145" t="s">
        <v>159</v>
      </c>
      <c r="AT190" s="145" t="s">
        <v>155</v>
      </c>
      <c r="AU190" s="145" t="s">
        <v>88</v>
      </c>
      <c r="AY190" s="17" t="s">
        <v>153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86</v>
      </c>
      <c r="BK190" s="146">
        <f>ROUND(I190*H190,2)</f>
        <v>0</v>
      </c>
      <c r="BL190" s="17" t="s">
        <v>159</v>
      </c>
      <c r="BM190" s="145" t="s">
        <v>364</v>
      </c>
    </row>
    <row r="191" spans="2:65" s="12" customFormat="1" ht="10.15">
      <c r="B191" s="147"/>
      <c r="D191" s="148" t="s">
        <v>161</v>
      </c>
      <c r="E191" s="149" t="s">
        <v>1</v>
      </c>
      <c r="F191" s="150" t="s">
        <v>162</v>
      </c>
      <c r="H191" s="149" t="s">
        <v>1</v>
      </c>
      <c r="I191" s="151"/>
      <c r="L191" s="147"/>
      <c r="M191" s="152"/>
      <c r="T191" s="153"/>
      <c r="AT191" s="149" t="s">
        <v>161</v>
      </c>
      <c r="AU191" s="149" t="s">
        <v>88</v>
      </c>
      <c r="AV191" s="12" t="s">
        <v>86</v>
      </c>
      <c r="AW191" s="12" t="s">
        <v>34</v>
      </c>
      <c r="AX191" s="12" t="s">
        <v>78</v>
      </c>
      <c r="AY191" s="149" t="s">
        <v>153</v>
      </c>
    </row>
    <row r="192" spans="2:65" s="12" customFormat="1" ht="10.15">
      <c r="B192" s="147"/>
      <c r="D192" s="148" t="s">
        <v>161</v>
      </c>
      <c r="E192" s="149" t="s">
        <v>1</v>
      </c>
      <c r="F192" s="150" t="s">
        <v>321</v>
      </c>
      <c r="H192" s="149" t="s">
        <v>1</v>
      </c>
      <c r="I192" s="151"/>
      <c r="L192" s="147"/>
      <c r="M192" s="152"/>
      <c r="T192" s="153"/>
      <c r="AT192" s="149" t="s">
        <v>161</v>
      </c>
      <c r="AU192" s="149" t="s">
        <v>88</v>
      </c>
      <c r="AV192" s="12" t="s">
        <v>86</v>
      </c>
      <c r="AW192" s="12" t="s">
        <v>34</v>
      </c>
      <c r="AX192" s="12" t="s">
        <v>78</v>
      </c>
      <c r="AY192" s="149" t="s">
        <v>153</v>
      </c>
    </row>
    <row r="193" spans="2:65" s="13" customFormat="1" ht="10.15">
      <c r="B193" s="154"/>
      <c r="D193" s="148" t="s">
        <v>161</v>
      </c>
      <c r="E193" s="155" t="s">
        <v>1</v>
      </c>
      <c r="F193" s="156" t="s">
        <v>365</v>
      </c>
      <c r="H193" s="157">
        <v>4.5720000000000001</v>
      </c>
      <c r="I193" s="158"/>
      <c r="L193" s="154"/>
      <c r="M193" s="159"/>
      <c r="T193" s="160"/>
      <c r="AT193" s="155" t="s">
        <v>161</v>
      </c>
      <c r="AU193" s="155" t="s">
        <v>88</v>
      </c>
      <c r="AV193" s="13" t="s">
        <v>88</v>
      </c>
      <c r="AW193" s="13" t="s">
        <v>34</v>
      </c>
      <c r="AX193" s="13" t="s">
        <v>78</v>
      </c>
      <c r="AY193" s="155" t="s">
        <v>153</v>
      </c>
    </row>
    <row r="194" spans="2:65" s="14" customFormat="1" ht="10.15">
      <c r="B194" s="161"/>
      <c r="D194" s="148" t="s">
        <v>161</v>
      </c>
      <c r="E194" s="162" t="s">
        <v>1</v>
      </c>
      <c r="F194" s="163" t="s">
        <v>186</v>
      </c>
      <c r="H194" s="164">
        <v>4.5720000000000001</v>
      </c>
      <c r="I194" s="165"/>
      <c r="L194" s="161"/>
      <c r="M194" s="166"/>
      <c r="T194" s="167"/>
      <c r="AT194" s="162" t="s">
        <v>161</v>
      </c>
      <c r="AU194" s="162" t="s">
        <v>88</v>
      </c>
      <c r="AV194" s="14" t="s">
        <v>159</v>
      </c>
      <c r="AW194" s="14" t="s">
        <v>34</v>
      </c>
      <c r="AX194" s="14" t="s">
        <v>86</v>
      </c>
      <c r="AY194" s="162" t="s">
        <v>153</v>
      </c>
    </row>
    <row r="195" spans="2:65" s="11" customFormat="1" ht="22.8" customHeight="1">
      <c r="B195" s="121"/>
      <c r="D195" s="122" t="s">
        <v>77</v>
      </c>
      <c r="E195" s="131" t="s">
        <v>197</v>
      </c>
      <c r="F195" s="131" t="s">
        <v>205</v>
      </c>
      <c r="I195" s="124"/>
      <c r="J195" s="132">
        <f>BK195</f>
        <v>0</v>
      </c>
      <c r="L195" s="121"/>
      <c r="M195" s="126"/>
      <c r="P195" s="127">
        <f>SUM(P196:P231)</f>
        <v>0</v>
      </c>
      <c r="R195" s="127">
        <f>SUM(R196:R231)</f>
        <v>15.482969600000001</v>
      </c>
      <c r="T195" s="128">
        <f>SUM(T196:T231)</f>
        <v>0</v>
      </c>
      <c r="AR195" s="122" t="s">
        <v>86</v>
      </c>
      <c r="AT195" s="129" t="s">
        <v>77</v>
      </c>
      <c r="AU195" s="129" t="s">
        <v>86</v>
      </c>
      <c r="AY195" s="122" t="s">
        <v>153</v>
      </c>
      <c r="BK195" s="130">
        <f>SUM(BK196:BK231)</f>
        <v>0</v>
      </c>
    </row>
    <row r="196" spans="2:65" s="1" customFormat="1" ht="24.2" customHeight="1">
      <c r="B196" s="32"/>
      <c r="C196" s="133" t="s">
        <v>366</v>
      </c>
      <c r="D196" s="133" t="s">
        <v>155</v>
      </c>
      <c r="E196" s="134" t="s">
        <v>367</v>
      </c>
      <c r="F196" s="135" t="s">
        <v>368</v>
      </c>
      <c r="G196" s="136" t="s">
        <v>209</v>
      </c>
      <c r="H196" s="137">
        <v>45.72</v>
      </c>
      <c r="I196" s="138"/>
      <c r="J196" s="139">
        <f>ROUND(I196*H196,2)</f>
        <v>0</v>
      </c>
      <c r="K196" s="140"/>
      <c r="L196" s="32"/>
      <c r="M196" s="141" t="s">
        <v>1</v>
      </c>
      <c r="N196" s="142" t="s">
        <v>43</v>
      </c>
      <c r="P196" s="143">
        <f>O196*H196</f>
        <v>0</v>
      </c>
      <c r="Q196" s="143">
        <v>1.323E-2</v>
      </c>
      <c r="R196" s="143">
        <f>Q196*H196</f>
        <v>0.60487559999999996</v>
      </c>
      <c r="S196" s="143">
        <v>0</v>
      </c>
      <c r="T196" s="144">
        <f>S196*H196</f>
        <v>0</v>
      </c>
      <c r="AR196" s="145" t="s">
        <v>159</v>
      </c>
      <c r="AT196" s="145" t="s">
        <v>155</v>
      </c>
      <c r="AU196" s="145" t="s">
        <v>88</v>
      </c>
      <c r="AY196" s="17" t="s">
        <v>153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7" t="s">
        <v>86</v>
      </c>
      <c r="BK196" s="146">
        <f>ROUND(I196*H196,2)</f>
        <v>0</v>
      </c>
      <c r="BL196" s="17" t="s">
        <v>159</v>
      </c>
      <c r="BM196" s="145" t="s">
        <v>369</v>
      </c>
    </row>
    <row r="197" spans="2:65" s="12" customFormat="1" ht="10.15">
      <c r="B197" s="147"/>
      <c r="D197" s="148" t="s">
        <v>161</v>
      </c>
      <c r="E197" s="149" t="s">
        <v>1</v>
      </c>
      <c r="F197" s="150" t="s">
        <v>162</v>
      </c>
      <c r="H197" s="149" t="s">
        <v>1</v>
      </c>
      <c r="I197" s="151"/>
      <c r="L197" s="147"/>
      <c r="M197" s="152"/>
      <c r="T197" s="153"/>
      <c r="AT197" s="149" t="s">
        <v>161</v>
      </c>
      <c r="AU197" s="149" t="s">
        <v>88</v>
      </c>
      <c r="AV197" s="12" t="s">
        <v>86</v>
      </c>
      <c r="AW197" s="12" t="s">
        <v>34</v>
      </c>
      <c r="AX197" s="12" t="s">
        <v>78</v>
      </c>
      <c r="AY197" s="149" t="s">
        <v>153</v>
      </c>
    </row>
    <row r="198" spans="2:65" s="12" customFormat="1" ht="10.15">
      <c r="B198" s="147"/>
      <c r="D198" s="148" t="s">
        <v>161</v>
      </c>
      <c r="E198" s="149" t="s">
        <v>1</v>
      </c>
      <c r="F198" s="150" t="s">
        <v>321</v>
      </c>
      <c r="H198" s="149" t="s">
        <v>1</v>
      </c>
      <c r="I198" s="151"/>
      <c r="L198" s="147"/>
      <c r="M198" s="152"/>
      <c r="T198" s="153"/>
      <c r="AT198" s="149" t="s">
        <v>161</v>
      </c>
      <c r="AU198" s="149" t="s">
        <v>88</v>
      </c>
      <c r="AV198" s="12" t="s">
        <v>86</v>
      </c>
      <c r="AW198" s="12" t="s">
        <v>34</v>
      </c>
      <c r="AX198" s="12" t="s">
        <v>78</v>
      </c>
      <c r="AY198" s="149" t="s">
        <v>153</v>
      </c>
    </row>
    <row r="199" spans="2:65" s="13" customFormat="1" ht="10.15">
      <c r="B199" s="154"/>
      <c r="D199" s="148" t="s">
        <v>161</v>
      </c>
      <c r="E199" s="155" t="s">
        <v>1</v>
      </c>
      <c r="F199" s="156" t="s">
        <v>370</v>
      </c>
      <c r="H199" s="157">
        <v>45.72</v>
      </c>
      <c r="I199" s="158"/>
      <c r="L199" s="154"/>
      <c r="M199" s="159"/>
      <c r="T199" s="160"/>
      <c r="AT199" s="155" t="s">
        <v>161</v>
      </c>
      <c r="AU199" s="155" t="s">
        <v>88</v>
      </c>
      <c r="AV199" s="13" t="s">
        <v>88</v>
      </c>
      <c r="AW199" s="13" t="s">
        <v>34</v>
      </c>
      <c r="AX199" s="13" t="s">
        <v>78</v>
      </c>
      <c r="AY199" s="155" t="s">
        <v>153</v>
      </c>
    </row>
    <row r="200" spans="2:65" s="14" customFormat="1" ht="10.15">
      <c r="B200" s="161"/>
      <c r="D200" s="148" t="s">
        <v>161</v>
      </c>
      <c r="E200" s="162" t="s">
        <v>1</v>
      </c>
      <c r="F200" s="163" t="s">
        <v>186</v>
      </c>
      <c r="H200" s="164">
        <v>45.72</v>
      </c>
      <c r="I200" s="165"/>
      <c r="L200" s="161"/>
      <c r="M200" s="166"/>
      <c r="T200" s="167"/>
      <c r="AT200" s="162" t="s">
        <v>161</v>
      </c>
      <c r="AU200" s="162" t="s">
        <v>88</v>
      </c>
      <c r="AV200" s="14" t="s">
        <v>159</v>
      </c>
      <c r="AW200" s="14" t="s">
        <v>34</v>
      </c>
      <c r="AX200" s="14" t="s">
        <v>86</v>
      </c>
      <c r="AY200" s="162" t="s">
        <v>153</v>
      </c>
    </row>
    <row r="201" spans="2:65" s="1" customFormat="1" ht="33" customHeight="1">
      <c r="B201" s="32"/>
      <c r="C201" s="133" t="s">
        <v>271</v>
      </c>
      <c r="D201" s="133" t="s">
        <v>155</v>
      </c>
      <c r="E201" s="134" t="s">
        <v>371</v>
      </c>
      <c r="F201" s="135" t="s">
        <v>372</v>
      </c>
      <c r="G201" s="136" t="s">
        <v>226</v>
      </c>
      <c r="H201" s="137">
        <v>7</v>
      </c>
      <c r="I201" s="138"/>
      <c r="J201" s="139">
        <f>ROUND(I201*H201,2)</f>
        <v>0</v>
      </c>
      <c r="K201" s="140"/>
      <c r="L201" s="32"/>
      <c r="M201" s="141" t="s">
        <v>1</v>
      </c>
      <c r="N201" s="142" t="s">
        <v>43</v>
      </c>
      <c r="P201" s="143">
        <f>O201*H201</f>
        <v>0</v>
      </c>
      <c r="Q201" s="143">
        <v>2.0000000000000002E-5</v>
      </c>
      <c r="R201" s="143">
        <f>Q201*H201</f>
        <v>1.4000000000000001E-4</v>
      </c>
      <c r="S201" s="143">
        <v>0</v>
      </c>
      <c r="T201" s="144">
        <f>S201*H201</f>
        <v>0</v>
      </c>
      <c r="AR201" s="145" t="s">
        <v>159</v>
      </c>
      <c r="AT201" s="145" t="s">
        <v>155</v>
      </c>
      <c r="AU201" s="145" t="s">
        <v>88</v>
      </c>
      <c r="AY201" s="17" t="s">
        <v>153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7" t="s">
        <v>86</v>
      </c>
      <c r="BK201" s="146">
        <f>ROUND(I201*H201,2)</f>
        <v>0</v>
      </c>
      <c r="BL201" s="17" t="s">
        <v>159</v>
      </c>
      <c r="BM201" s="145" t="s">
        <v>373</v>
      </c>
    </row>
    <row r="202" spans="2:65" s="13" customFormat="1" ht="10.15">
      <c r="B202" s="154"/>
      <c r="D202" s="148" t="s">
        <v>161</v>
      </c>
      <c r="E202" s="155" t="s">
        <v>1</v>
      </c>
      <c r="F202" s="156" t="s">
        <v>374</v>
      </c>
      <c r="H202" s="157">
        <v>7</v>
      </c>
      <c r="I202" s="158"/>
      <c r="L202" s="154"/>
      <c r="M202" s="159"/>
      <c r="T202" s="160"/>
      <c r="AT202" s="155" t="s">
        <v>161</v>
      </c>
      <c r="AU202" s="155" t="s">
        <v>88</v>
      </c>
      <c r="AV202" s="13" t="s">
        <v>88</v>
      </c>
      <c r="AW202" s="13" t="s">
        <v>34</v>
      </c>
      <c r="AX202" s="13" t="s">
        <v>86</v>
      </c>
      <c r="AY202" s="155" t="s">
        <v>153</v>
      </c>
    </row>
    <row r="203" spans="2:65" s="1" customFormat="1" ht="24.2" customHeight="1">
      <c r="B203" s="32"/>
      <c r="C203" s="168" t="s">
        <v>275</v>
      </c>
      <c r="D203" s="168" t="s">
        <v>194</v>
      </c>
      <c r="E203" s="169" t="s">
        <v>375</v>
      </c>
      <c r="F203" s="170" t="s">
        <v>376</v>
      </c>
      <c r="G203" s="171" t="s">
        <v>226</v>
      </c>
      <c r="H203" s="172">
        <v>7</v>
      </c>
      <c r="I203" s="173"/>
      <c r="J203" s="174">
        <f>ROUND(I203*H203,2)</f>
        <v>0</v>
      </c>
      <c r="K203" s="175"/>
      <c r="L203" s="176"/>
      <c r="M203" s="177" t="s">
        <v>1</v>
      </c>
      <c r="N203" s="178" t="s">
        <v>43</v>
      </c>
      <c r="P203" s="143">
        <f>O203*H203</f>
        <v>0</v>
      </c>
      <c r="Q203" s="143">
        <v>4.3E-3</v>
      </c>
      <c r="R203" s="143">
        <f>Q203*H203</f>
        <v>3.0100000000000002E-2</v>
      </c>
      <c r="S203" s="143">
        <v>0</v>
      </c>
      <c r="T203" s="144">
        <f>S203*H203</f>
        <v>0</v>
      </c>
      <c r="AR203" s="145" t="s">
        <v>197</v>
      </c>
      <c r="AT203" s="145" t="s">
        <v>194</v>
      </c>
      <c r="AU203" s="145" t="s">
        <v>88</v>
      </c>
      <c r="AY203" s="17" t="s">
        <v>153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7" t="s">
        <v>86</v>
      </c>
      <c r="BK203" s="146">
        <f>ROUND(I203*H203,2)</f>
        <v>0</v>
      </c>
      <c r="BL203" s="17" t="s">
        <v>159</v>
      </c>
      <c r="BM203" s="145" t="s">
        <v>377</v>
      </c>
    </row>
    <row r="204" spans="2:65" s="1" customFormat="1" ht="24.2" customHeight="1">
      <c r="B204" s="32"/>
      <c r="C204" s="133" t="s">
        <v>7</v>
      </c>
      <c r="D204" s="133" t="s">
        <v>155</v>
      </c>
      <c r="E204" s="134" t="s">
        <v>224</v>
      </c>
      <c r="F204" s="135" t="s">
        <v>225</v>
      </c>
      <c r="G204" s="136" t="s">
        <v>226</v>
      </c>
      <c r="H204" s="137">
        <v>3</v>
      </c>
      <c r="I204" s="138"/>
      <c r="J204" s="139">
        <f>ROUND(I204*H204,2)</f>
        <v>0</v>
      </c>
      <c r="K204" s="140"/>
      <c r="L204" s="32"/>
      <c r="M204" s="141" t="s">
        <v>1</v>
      </c>
      <c r="N204" s="142" t="s">
        <v>43</v>
      </c>
      <c r="P204" s="143">
        <f>O204*H204</f>
        <v>0</v>
      </c>
      <c r="Q204" s="143">
        <v>0.45937</v>
      </c>
      <c r="R204" s="143">
        <f>Q204*H204</f>
        <v>1.3781099999999999</v>
      </c>
      <c r="S204" s="143">
        <v>0</v>
      </c>
      <c r="T204" s="144">
        <f>S204*H204</f>
        <v>0</v>
      </c>
      <c r="AR204" s="145" t="s">
        <v>159</v>
      </c>
      <c r="AT204" s="145" t="s">
        <v>155</v>
      </c>
      <c r="AU204" s="145" t="s">
        <v>88</v>
      </c>
      <c r="AY204" s="17" t="s">
        <v>153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7" t="s">
        <v>86</v>
      </c>
      <c r="BK204" s="146">
        <f>ROUND(I204*H204,2)</f>
        <v>0</v>
      </c>
      <c r="BL204" s="17" t="s">
        <v>159</v>
      </c>
      <c r="BM204" s="145" t="s">
        <v>378</v>
      </c>
    </row>
    <row r="205" spans="2:65" s="12" customFormat="1" ht="10.15">
      <c r="B205" s="147"/>
      <c r="D205" s="148" t="s">
        <v>161</v>
      </c>
      <c r="E205" s="149" t="s">
        <v>1</v>
      </c>
      <c r="F205" s="150" t="s">
        <v>162</v>
      </c>
      <c r="H205" s="149" t="s">
        <v>1</v>
      </c>
      <c r="I205" s="151"/>
      <c r="L205" s="147"/>
      <c r="M205" s="152"/>
      <c r="T205" s="153"/>
      <c r="AT205" s="149" t="s">
        <v>161</v>
      </c>
      <c r="AU205" s="149" t="s">
        <v>88</v>
      </c>
      <c r="AV205" s="12" t="s">
        <v>86</v>
      </c>
      <c r="AW205" s="12" t="s">
        <v>34</v>
      </c>
      <c r="AX205" s="12" t="s">
        <v>78</v>
      </c>
      <c r="AY205" s="149" t="s">
        <v>153</v>
      </c>
    </row>
    <row r="206" spans="2:65" s="13" customFormat="1" ht="10.15">
      <c r="B206" s="154"/>
      <c r="D206" s="148" t="s">
        <v>161</v>
      </c>
      <c r="E206" s="155" t="s">
        <v>1</v>
      </c>
      <c r="F206" s="156" t="s">
        <v>168</v>
      </c>
      <c r="H206" s="157">
        <v>3</v>
      </c>
      <c r="I206" s="158"/>
      <c r="L206" s="154"/>
      <c r="M206" s="159"/>
      <c r="T206" s="160"/>
      <c r="AT206" s="155" t="s">
        <v>161</v>
      </c>
      <c r="AU206" s="155" t="s">
        <v>88</v>
      </c>
      <c r="AV206" s="13" t="s">
        <v>88</v>
      </c>
      <c r="AW206" s="13" t="s">
        <v>34</v>
      </c>
      <c r="AX206" s="13" t="s">
        <v>86</v>
      </c>
      <c r="AY206" s="155" t="s">
        <v>153</v>
      </c>
    </row>
    <row r="207" spans="2:65" s="1" customFormat="1" ht="24.2" customHeight="1">
      <c r="B207" s="32"/>
      <c r="C207" s="133" t="s">
        <v>379</v>
      </c>
      <c r="D207" s="133" t="s">
        <v>155</v>
      </c>
      <c r="E207" s="134" t="s">
        <v>380</v>
      </c>
      <c r="F207" s="135" t="s">
        <v>381</v>
      </c>
      <c r="G207" s="136" t="s">
        <v>209</v>
      </c>
      <c r="H207" s="137">
        <v>45.72</v>
      </c>
      <c r="I207" s="138"/>
      <c r="J207" s="139">
        <f>ROUND(I207*H207,2)</f>
        <v>0</v>
      </c>
      <c r="K207" s="140"/>
      <c r="L207" s="32"/>
      <c r="M207" s="141" t="s">
        <v>1</v>
      </c>
      <c r="N207" s="142" t="s">
        <v>43</v>
      </c>
      <c r="P207" s="143">
        <f>O207*H207</f>
        <v>0</v>
      </c>
      <c r="Q207" s="143">
        <v>0</v>
      </c>
      <c r="R207" s="143">
        <f>Q207*H207</f>
        <v>0</v>
      </c>
      <c r="S207" s="143">
        <v>0</v>
      </c>
      <c r="T207" s="144">
        <f>S207*H207</f>
        <v>0</v>
      </c>
      <c r="AR207" s="145" t="s">
        <v>159</v>
      </c>
      <c r="AT207" s="145" t="s">
        <v>155</v>
      </c>
      <c r="AU207" s="145" t="s">
        <v>88</v>
      </c>
      <c r="AY207" s="17" t="s">
        <v>153</v>
      </c>
      <c r="BE207" s="146">
        <f>IF(N207="základní",J207,0)</f>
        <v>0</v>
      </c>
      <c r="BF207" s="146">
        <f>IF(N207="snížená",J207,0)</f>
        <v>0</v>
      </c>
      <c r="BG207" s="146">
        <f>IF(N207="zákl. přenesená",J207,0)</f>
        <v>0</v>
      </c>
      <c r="BH207" s="146">
        <f>IF(N207="sníž. přenesená",J207,0)</f>
        <v>0</v>
      </c>
      <c r="BI207" s="146">
        <f>IF(N207="nulová",J207,0)</f>
        <v>0</v>
      </c>
      <c r="BJ207" s="17" t="s">
        <v>86</v>
      </c>
      <c r="BK207" s="146">
        <f>ROUND(I207*H207,2)</f>
        <v>0</v>
      </c>
      <c r="BL207" s="17" t="s">
        <v>159</v>
      </c>
      <c r="BM207" s="145" t="s">
        <v>382</v>
      </c>
    </row>
    <row r="208" spans="2:65" s="12" customFormat="1" ht="10.15">
      <c r="B208" s="147"/>
      <c r="D208" s="148" t="s">
        <v>161</v>
      </c>
      <c r="E208" s="149" t="s">
        <v>1</v>
      </c>
      <c r="F208" s="150" t="s">
        <v>162</v>
      </c>
      <c r="H208" s="149" t="s">
        <v>1</v>
      </c>
      <c r="I208" s="151"/>
      <c r="L208" s="147"/>
      <c r="M208" s="152"/>
      <c r="T208" s="153"/>
      <c r="AT208" s="149" t="s">
        <v>161</v>
      </c>
      <c r="AU208" s="149" t="s">
        <v>88</v>
      </c>
      <c r="AV208" s="12" t="s">
        <v>86</v>
      </c>
      <c r="AW208" s="12" t="s">
        <v>34</v>
      </c>
      <c r="AX208" s="12" t="s">
        <v>78</v>
      </c>
      <c r="AY208" s="149" t="s">
        <v>153</v>
      </c>
    </row>
    <row r="209" spans="2:65" s="13" customFormat="1" ht="10.15">
      <c r="B209" s="154"/>
      <c r="D209" s="148" t="s">
        <v>161</v>
      </c>
      <c r="E209" s="155" t="s">
        <v>1</v>
      </c>
      <c r="F209" s="156" t="s">
        <v>383</v>
      </c>
      <c r="H209" s="157">
        <v>45.72</v>
      </c>
      <c r="I209" s="158"/>
      <c r="L209" s="154"/>
      <c r="M209" s="159"/>
      <c r="T209" s="160"/>
      <c r="AT209" s="155" t="s">
        <v>161</v>
      </c>
      <c r="AU209" s="155" t="s">
        <v>88</v>
      </c>
      <c r="AV209" s="13" t="s">
        <v>88</v>
      </c>
      <c r="AW209" s="13" t="s">
        <v>34</v>
      </c>
      <c r="AX209" s="13" t="s">
        <v>86</v>
      </c>
      <c r="AY209" s="155" t="s">
        <v>153</v>
      </c>
    </row>
    <row r="210" spans="2:65" s="1" customFormat="1" ht="24.2" customHeight="1">
      <c r="B210" s="32"/>
      <c r="C210" s="133" t="s">
        <v>280</v>
      </c>
      <c r="D210" s="133" t="s">
        <v>155</v>
      </c>
      <c r="E210" s="134" t="s">
        <v>384</v>
      </c>
      <c r="F210" s="135" t="s">
        <v>385</v>
      </c>
      <c r="G210" s="136" t="s">
        <v>226</v>
      </c>
      <c r="H210" s="137">
        <v>9</v>
      </c>
      <c r="I210" s="138"/>
      <c r="J210" s="139">
        <f>ROUND(I210*H210,2)</f>
        <v>0</v>
      </c>
      <c r="K210" s="140"/>
      <c r="L210" s="32"/>
      <c r="M210" s="141" t="s">
        <v>1</v>
      </c>
      <c r="N210" s="142" t="s">
        <v>43</v>
      </c>
      <c r="P210" s="143">
        <f>O210*H210</f>
        <v>0</v>
      </c>
      <c r="Q210" s="143">
        <v>1.0189999999999999E-2</v>
      </c>
      <c r="R210" s="143">
        <f>Q210*H210</f>
        <v>9.171E-2</v>
      </c>
      <c r="S210" s="143">
        <v>0</v>
      </c>
      <c r="T210" s="144">
        <f>S210*H210</f>
        <v>0</v>
      </c>
      <c r="AR210" s="145" t="s">
        <v>159</v>
      </c>
      <c r="AT210" s="145" t="s">
        <v>155</v>
      </c>
      <c r="AU210" s="145" t="s">
        <v>88</v>
      </c>
      <c r="AY210" s="17" t="s">
        <v>153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7" t="s">
        <v>86</v>
      </c>
      <c r="BK210" s="146">
        <f>ROUND(I210*H210,2)</f>
        <v>0</v>
      </c>
      <c r="BL210" s="17" t="s">
        <v>159</v>
      </c>
      <c r="BM210" s="145" t="s">
        <v>386</v>
      </c>
    </row>
    <row r="211" spans="2:65" s="12" customFormat="1" ht="10.15">
      <c r="B211" s="147"/>
      <c r="D211" s="148" t="s">
        <v>161</v>
      </c>
      <c r="E211" s="149" t="s">
        <v>1</v>
      </c>
      <c r="F211" s="150" t="s">
        <v>162</v>
      </c>
      <c r="H211" s="149" t="s">
        <v>1</v>
      </c>
      <c r="I211" s="151"/>
      <c r="L211" s="147"/>
      <c r="M211" s="152"/>
      <c r="T211" s="153"/>
      <c r="AT211" s="149" t="s">
        <v>161</v>
      </c>
      <c r="AU211" s="149" t="s">
        <v>88</v>
      </c>
      <c r="AV211" s="12" t="s">
        <v>86</v>
      </c>
      <c r="AW211" s="12" t="s">
        <v>34</v>
      </c>
      <c r="AX211" s="12" t="s">
        <v>78</v>
      </c>
      <c r="AY211" s="149" t="s">
        <v>153</v>
      </c>
    </row>
    <row r="212" spans="2:65" s="13" customFormat="1" ht="10.15">
      <c r="B212" s="154"/>
      <c r="D212" s="148" t="s">
        <v>161</v>
      </c>
      <c r="E212" s="155" t="s">
        <v>1</v>
      </c>
      <c r="F212" s="156" t="s">
        <v>387</v>
      </c>
      <c r="H212" s="157">
        <v>9</v>
      </c>
      <c r="I212" s="158"/>
      <c r="L212" s="154"/>
      <c r="M212" s="159"/>
      <c r="T212" s="160"/>
      <c r="AT212" s="155" t="s">
        <v>161</v>
      </c>
      <c r="AU212" s="155" t="s">
        <v>88</v>
      </c>
      <c r="AV212" s="13" t="s">
        <v>88</v>
      </c>
      <c r="AW212" s="13" t="s">
        <v>34</v>
      </c>
      <c r="AX212" s="13" t="s">
        <v>86</v>
      </c>
      <c r="AY212" s="155" t="s">
        <v>153</v>
      </c>
    </row>
    <row r="213" spans="2:65" s="1" customFormat="1" ht="21.75" customHeight="1">
      <c r="B213" s="32"/>
      <c r="C213" s="168" t="s">
        <v>388</v>
      </c>
      <c r="D213" s="168" t="s">
        <v>194</v>
      </c>
      <c r="E213" s="169" t="s">
        <v>389</v>
      </c>
      <c r="F213" s="170" t="s">
        <v>390</v>
      </c>
      <c r="G213" s="171" t="s">
        <v>226</v>
      </c>
      <c r="H213" s="172">
        <v>3</v>
      </c>
      <c r="I213" s="173"/>
      <c r="J213" s="174">
        <f>ROUND(I213*H213,2)</f>
        <v>0</v>
      </c>
      <c r="K213" s="175"/>
      <c r="L213" s="176"/>
      <c r="M213" s="177" t="s">
        <v>1</v>
      </c>
      <c r="N213" s="178" t="s">
        <v>43</v>
      </c>
      <c r="P213" s="143">
        <f>O213*H213</f>
        <v>0</v>
      </c>
      <c r="Q213" s="143">
        <v>1.0129999999999999</v>
      </c>
      <c r="R213" s="143">
        <f>Q213*H213</f>
        <v>3.0389999999999997</v>
      </c>
      <c r="S213" s="143">
        <v>0</v>
      </c>
      <c r="T213" s="144">
        <f>S213*H213</f>
        <v>0</v>
      </c>
      <c r="AR213" s="145" t="s">
        <v>197</v>
      </c>
      <c r="AT213" s="145" t="s">
        <v>194</v>
      </c>
      <c r="AU213" s="145" t="s">
        <v>88</v>
      </c>
      <c r="AY213" s="17" t="s">
        <v>153</v>
      </c>
      <c r="BE213" s="146">
        <f>IF(N213="základní",J213,0)</f>
        <v>0</v>
      </c>
      <c r="BF213" s="146">
        <f>IF(N213="snížená",J213,0)</f>
        <v>0</v>
      </c>
      <c r="BG213" s="146">
        <f>IF(N213="zákl. přenesená",J213,0)</f>
        <v>0</v>
      </c>
      <c r="BH213" s="146">
        <f>IF(N213="sníž. přenesená",J213,0)</f>
        <v>0</v>
      </c>
      <c r="BI213" s="146">
        <f>IF(N213="nulová",J213,0)</f>
        <v>0</v>
      </c>
      <c r="BJ213" s="17" t="s">
        <v>86</v>
      </c>
      <c r="BK213" s="146">
        <f>ROUND(I213*H213,2)</f>
        <v>0</v>
      </c>
      <c r="BL213" s="17" t="s">
        <v>159</v>
      </c>
      <c r="BM213" s="145" t="s">
        <v>391</v>
      </c>
    </row>
    <row r="214" spans="2:65" s="1" customFormat="1" ht="21.75" customHeight="1">
      <c r="B214" s="32"/>
      <c r="C214" s="168" t="s">
        <v>283</v>
      </c>
      <c r="D214" s="168" t="s">
        <v>194</v>
      </c>
      <c r="E214" s="169" t="s">
        <v>392</v>
      </c>
      <c r="F214" s="170" t="s">
        <v>393</v>
      </c>
      <c r="G214" s="171" t="s">
        <v>226</v>
      </c>
      <c r="H214" s="172">
        <v>3</v>
      </c>
      <c r="I214" s="173"/>
      <c r="J214" s="174">
        <f>ROUND(I214*H214,2)</f>
        <v>0</v>
      </c>
      <c r="K214" s="175"/>
      <c r="L214" s="176"/>
      <c r="M214" s="177" t="s">
        <v>1</v>
      </c>
      <c r="N214" s="178" t="s">
        <v>43</v>
      </c>
      <c r="P214" s="143">
        <f>O214*H214</f>
        <v>0</v>
      </c>
      <c r="Q214" s="143">
        <v>0.254</v>
      </c>
      <c r="R214" s="143">
        <f>Q214*H214</f>
        <v>0.76200000000000001</v>
      </c>
      <c r="S214" s="143">
        <v>0</v>
      </c>
      <c r="T214" s="144">
        <f>S214*H214</f>
        <v>0</v>
      </c>
      <c r="AR214" s="145" t="s">
        <v>197</v>
      </c>
      <c r="AT214" s="145" t="s">
        <v>194</v>
      </c>
      <c r="AU214" s="145" t="s">
        <v>88</v>
      </c>
      <c r="AY214" s="17" t="s">
        <v>153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7" t="s">
        <v>86</v>
      </c>
      <c r="BK214" s="146">
        <f>ROUND(I214*H214,2)</f>
        <v>0</v>
      </c>
      <c r="BL214" s="17" t="s">
        <v>159</v>
      </c>
      <c r="BM214" s="145" t="s">
        <v>394</v>
      </c>
    </row>
    <row r="215" spans="2:65" s="1" customFormat="1" ht="16.5" customHeight="1">
      <c r="B215" s="32"/>
      <c r="C215" s="168" t="s">
        <v>395</v>
      </c>
      <c r="D215" s="168" t="s">
        <v>194</v>
      </c>
      <c r="E215" s="169" t="s">
        <v>396</v>
      </c>
      <c r="F215" s="170" t="s">
        <v>397</v>
      </c>
      <c r="G215" s="171" t="s">
        <v>226</v>
      </c>
      <c r="H215" s="172">
        <v>3</v>
      </c>
      <c r="I215" s="173"/>
      <c r="J215" s="174">
        <f>ROUND(I215*H215,2)</f>
        <v>0</v>
      </c>
      <c r="K215" s="175"/>
      <c r="L215" s="176"/>
      <c r="M215" s="177" t="s">
        <v>1</v>
      </c>
      <c r="N215" s="178" t="s">
        <v>43</v>
      </c>
      <c r="P215" s="143">
        <f>O215*H215</f>
        <v>0</v>
      </c>
      <c r="Q215" s="143">
        <v>5.0999999999999997E-2</v>
      </c>
      <c r="R215" s="143">
        <f>Q215*H215</f>
        <v>0.153</v>
      </c>
      <c r="S215" s="143">
        <v>0</v>
      </c>
      <c r="T215" s="144">
        <f>S215*H215</f>
        <v>0</v>
      </c>
      <c r="AR215" s="145" t="s">
        <v>197</v>
      </c>
      <c r="AT215" s="145" t="s">
        <v>194</v>
      </c>
      <c r="AU215" s="145" t="s">
        <v>88</v>
      </c>
      <c r="AY215" s="17" t="s">
        <v>153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7" t="s">
        <v>86</v>
      </c>
      <c r="BK215" s="146">
        <f>ROUND(I215*H215,2)</f>
        <v>0</v>
      </c>
      <c r="BL215" s="17" t="s">
        <v>159</v>
      </c>
      <c r="BM215" s="145" t="s">
        <v>398</v>
      </c>
    </row>
    <row r="216" spans="2:65" s="1" customFormat="1" ht="24.2" customHeight="1">
      <c r="B216" s="32"/>
      <c r="C216" s="168" t="s">
        <v>285</v>
      </c>
      <c r="D216" s="168" t="s">
        <v>194</v>
      </c>
      <c r="E216" s="169" t="s">
        <v>399</v>
      </c>
      <c r="F216" s="170" t="s">
        <v>400</v>
      </c>
      <c r="G216" s="171" t="s">
        <v>226</v>
      </c>
      <c r="H216" s="172">
        <v>9</v>
      </c>
      <c r="I216" s="173"/>
      <c r="J216" s="174">
        <f>ROUND(I216*H216,2)</f>
        <v>0</v>
      </c>
      <c r="K216" s="175"/>
      <c r="L216" s="176"/>
      <c r="M216" s="177" t="s">
        <v>1</v>
      </c>
      <c r="N216" s="178" t="s">
        <v>43</v>
      </c>
      <c r="P216" s="143">
        <f>O216*H216</f>
        <v>0</v>
      </c>
      <c r="Q216" s="143">
        <v>0</v>
      </c>
      <c r="R216" s="143">
        <f>Q216*H216</f>
        <v>0</v>
      </c>
      <c r="S216" s="143">
        <v>0</v>
      </c>
      <c r="T216" s="144">
        <f>S216*H216</f>
        <v>0</v>
      </c>
      <c r="AR216" s="145" t="s">
        <v>197</v>
      </c>
      <c r="AT216" s="145" t="s">
        <v>194</v>
      </c>
      <c r="AU216" s="145" t="s">
        <v>88</v>
      </c>
      <c r="AY216" s="17" t="s">
        <v>153</v>
      </c>
      <c r="BE216" s="146">
        <f>IF(N216="základní",J216,0)</f>
        <v>0</v>
      </c>
      <c r="BF216" s="146">
        <f>IF(N216="snížená",J216,0)</f>
        <v>0</v>
      </c>
      <c r="BG216" s="146">
        <f>IF(N216="zákl. přenesená",J216,0)</f>
        <v>0</v>
      </c>
      <c r="BH216" s="146">
        <f>IF(N216="sníž. přenesená",J216,0)</f>
        <v>0</v>
      </c>
      <c r="BI216" s="146">
        <f>IF(N216="nulová",J216,0)</f>
        <v>0</v>
      </c>
      <c r="BJ216" s="17" t="s">
        <v>86</v>
      </c>
      <c r="BK216" s="146">
        <f>ROUND(I216*H216,2)</f>
        <v>0</v>
      </c>
      <c r="BL216" s="17" t="s">
        <v>159</v>
      </c>
      <c r="BM216" s="145" t="s">
        <v>401</v>
      </c>
    </row>
    <row r="217" spans="2:65" s="1" customFormat="1" ht="24.2" customHeight="1">
      <c r="B217" s="32"/>
      <c r="C217" s="133" t="s">
        <v>402</v>
      </c>
      <c r="D217" s="133" t="s">
        <v>155</v>
      </c>
      <c r="E217" s="134" t="s">
        <v>403</v>
      </c>
      <c r="F217" s="135" t="s">
        <v>404</v>
      </c>
      <c r="G217" s="136" t="s">
        <v>226</v>
      </c>
      <c r="H217" s="137">
        <v>3</v>
      </c>
      <c r="I217" s="138"/>
      <c r="J217" s="139">
        <f>ROUND(I217*H217,2)</f>
        <v>0</v>
      </c>
      <c r="K217" s="140"/>
      <c r="L217" s="32"/>
      <c r="M217" s="141" t="s">
        <v>1</v>
      </c>
      <c r="N217" s="142" t="s">
        <v>43</v>
      </c>
      <c r="P217" s="143">
        <f>O217*H217</f>
        <v>0</v>
      </c>
      <c r="Q217" s="143">
        <v>1.248E-2</v>
      </c>
      <c r="R217" s="143">
        <f>Q217*H217</f>
        <v>3.7440000000000001E-2</v>
      </c>
      <c r="S217" s="143">
        <v>0</v>
      </c>
      <c r="T217" s="144">
        <f>S217*H217</f>
        <v>0</v>
      </c>
      <c r="AR217" s="145" t="s">
        <v>159</v>
      </c>
      <c r="AT217" s="145" t="s">
        <v>155</v>
      </c>
      <c r="AU217" s="145" t="s">
        <v>88</v>
      </c>
      <c r="AY217" s="17" t="s">
        <v>153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7" t="s">
        <v>86</v>
      </c>
      <c r="BK217" s="146">
        <f>ROUND(I217*H217,2)</f>
        <v>0</v>
      </c>
      <c r="BL217" s="17" t="s">
        <v>159</v>
      </c>
      <c r="BM217" s="145" t="s">
        <v>405</v>
      </c>
    </row>
    <row r="218" spans="2:65" s="12" customFormat="1" ht="10.15">
      <c r="B218" s="147"/>
      <c r="D218" s="148" t="s">
        <v>161</v>
      </c>
      <c r="E218" s="149" t="s">
        <v>1</v>
      </c>
      <c r="F218" s="150" t="s">
        <v>162</v>
      </c>
      <c r="H218" s="149" t="s">
        <v>1</v>
      </c>
      <c r="I218" s="151"/>
      <c r="L218" s="147"/>
      <c r="M218" s="152"/>
      <c r="T218" s="153"/>
      <c r="AT218" s="149" t="s">
        <v>161</v>
      </c>
      <c r="AU218" s="149" t="s">
        <v>88</v>
      </c>
      <c r="AV218" s="12" t="s">
        <v>86</v>
      </c>
      <c r="AW218" s="12" t="s">
        <v>34</v>
      </c>
      <c r="AX218" s="12" t="s">
        <v>78</v>
      </c>
      <c r="AY218" s="149" t="s">
        <v>153</v>
      </c>
    </row>
    <row r="219" spans="2:65" s="13" customFormat="1" ht="10.15">
      <c r="B219" s="154"/>
      <c r="D219" s="148" t="s">
        <v>161</v>
      </c>
      <c r="E219" s="155" t="s">
        <v>1</v>
      </c>
      <c r="F219" s="156" t="s">
        <v>168</v>
      </c>
      <c r="H219" s="157">
        <v>3</v>
      </c>
      <c r="I219" s="158"/>
      <c r="L219" s="154"/>
      <c r="M219" s="159"/>
      <c r="T219" s="160"/>
      <c r="AT219" s="155" t="s">
        <v>161</v>
      </c>
      <c r="AU219" s="155" t="s">
        <v>88</v>
      </c>
      <c r="AV219" s="13" t="s">
        <v>88</v>
      </c>
      <c r="AW219" s="13" t="s">
        <v>34</v>
      </c>
      <c r="AX219" s="13" t="s">
        <v>86</v>
      </c>
      <c r="AY219" s="155" t="s">
        <v>153</v>
      </c>
    </row>
    <row r="220" spans="2:65" s="1" customFormat="1" ht="16.5" customHeight="1">
      <c r="B220" s="32"/>
      <c r="C220" s="168" t="s">
        <v>287</v>
      </c>
      <c r="D220" s="168" t="s">
        <v>194</v>
      </c>
      <c r="E220" s="169" t="s">
        <v>406</v>
      </c>
      <c r="F220" s="170" t="s">
        <v>407</v>
      </c>
      <c r="G220" s="171" t="s">
        <v>226</v>
      </c>
      <c r="H220" s="172">
        <v>3</v>
      </c>
      <c r="I220" s="173"/>
      <c r="J220" s="174">
        <f>ROUND(I220*H220,2)</f>
        <v>0</v>
      </c>
      <c r="K220" s="175"/>
      <c r="L220" s="176"/>
      <c r="M220" s="177" t="s">
        <v>1</v>
      </c>
      <c r="N220" s="178" t="s">
        <v>43</v>
      </c>
      <c r="P220" s="143">
        <f>O220*H220</f>
        <v>0</v>
      </c>
      <c r="Q220" s="143">
        <v>0.58499999999999996</v>
      </c>
      <c r="R220" s="143">
        <f>Q220*H220</f>
        <v>1.7549999999999999</v>
      </c>
      <c r="S220" s="143">
        <v>0</v>
      </c>
      <c r="T220" s="144">
        <f>S220*H220</f>
        <v>0</v>
      </c>
      <c r="AR220" s="145" t="s">
        <v>197</v>
      </c>
      <c r="AT220" s="145" t="s">
        <v>194</v>
      </c>
      <c r="AU220" s="145" t="s">
        <v>88</v>
      </c>
      <c r="AY220" s="17" t="s">
        <v>153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7" t="s">
        <v>86</v>
      </c>
      <c r="BK220" s="146">
        <f>ROUND(I220*H220,2)</f>
        <v>0</v>
      </c>
      <c r="BL220" s="17" t="s">
        <v>159</v>
      </c>
      <c r="BM220" s="145" t="s">
        <v>408</v>
      </c>
    </row>
    <row r="221" spans="2:65" s="1" customFormat="1" ht="24.2" customHeight="1">
      <c r="B221" s="32"/>
      <c r="C221" s="133" t="s">
        <v>409</v>
      </c>
      <c r="D221" s="133" t="s">
        <v>155</v>
      </c>
      <c r="E221" s="134" t="s">
        <v>410</v>
      </c>
      <c r="F221" s="135" t="s">
        <v>411</v>
      </c>
      <c r="G221" s="136" t="s">
        <v>226</v>
      </c>
      <c r="H221" s="137">
        <v>3</v>
      </c>
      <c r="I221" s="138"/>
      <c r="J221" s="139">
        <f>ROUND(I221*H221,2)</f>
        <v>0</v>
      </c>
      <c r="K221" s="140"/>
      <c r="L221" s="32"/>
      <c r="M221" s="141" t="s">
        <v>1</v>
      </c>
      <c r="N221" s="142" t="s">
        <v>43</v>
      </c>
      <c r="P221" s="143">
        <f>O221*H221</f>
        <v>0</v>
      </c>
      <c r="Q221" s="143">
        <v>2.8539999999999999E-2</v>
      </c>
      <c r="R221" s="143">
        <f>Q221*H221</f>
        <v>8.5620000000000002E-2</v>
      </c>
      <c r="S221" s="143">
        <v>0</v>
      </c>
      <c r="T221" s="144">
        <f>S221*H221</f>
        <v>0</v>
      </c>
      <c r="AR221" s="145" t="s">
        <v>159</v>
      </c>
      <c r="AT221" s="145" t="s">
        <v>155</v>
      </c>
      <c r="AU221" s="145" t="s">
        <v>88</v>
      </c>
      <c r="AY221" s="17" t="s">
        <v>153</v>
      </c>
      <c r="BE221" s="146">
        <f>IF(N221="základní",J221,0)</f>
        <v>0</v>
      </c>
      <c r="BF221" s="146">
        <f>IF(N221="snížená",J221,0)</f>
        <v>0</v>
      </c>
      <c r="BG221" s="146">
        <f>IF(N221="zákl. přenesená",J221,0)</f>
        <v>0</v>
      </c>
      <c r="BH221" s="146">
        <f>IF(N221="sníž. přenesená",J221,0)</f>
        <v>0</v>
      </c>
      <c r="BI221" s="146">
        <f>IF(N221="nulová",J221,0)</f>
        <v>0</v>
      </c>
      <c r="BJ221" s="17" t="s">
        <v>86</v>
      </c>
      <c r="BK221" s="146">
        <f>ROUND(I221*H221,2)</f>
        <v>0</v>
      </c>
      <c r="BL221" s="17" t="s">
        <v>159</v>
      </c>
      <c r="BM221" s="145" t="s">
        <v>412</v>
      </c>
    </row>
    <row r="222" spans="2:65" s="12" customFormat="1" ht="10.15">
      <c r="B222" s="147"/>
      <c r="D222" s="148" t="s">
        <v>161</v>
      </c>
      <c r="E222" s="149" t="s">
        <v>1</v>
      </c>
      <c r="F222" s="150" t="s">
        <v>162</v>
      </c>
      <c r="H222" s="149" t="s">
        <v>1</v>
      </c>
      <c r="I222" s="151"/>
      <c r="L222" s="147"/>
      <c r="M222" s="152"/>
      <c r="T222" s="153"/>
      <c r="AT222" s="149" t="s">
        <v>161</v>
      </c>
      <c r="AU222" s="149" t="s">
        <v>88</v>
      </c>
      <c r="AV222" s="12" t="s">
        <v>86</v>
      </c>
      <c r="AW222" s="12" t="s">
        <v>34</v>
      </c>
      <c r="AX222" s="12" t="s">
        <v>78</v>
      </c>
      <c r="AY222" s="149" t="s">
        <v>153</v>
      </c>
    </row>
    <row r="223" spans="2:65" s="13" customFormat="1" ht="10.15">
      <c r="B223" s="154"/>
      <c r="D223" s="148" t="s">
        <v>161</v>
      </c>
      <c r="E223" s="155" t="s">
        <v>1</v>
      </c>
      <c r="F223" s="156" t="s">
        <v>168</v>
      </c>
      <c r="H223" s="157">
        <v>3</v>
      </c>
      <c r="I223" s="158"/>
      <c r="L223" s="154"/>
      <c r="M223" s="159"/>
      <c r="T223" s="160"/>
      <c r="AT223" s="155" t="s">
        <v>161</v>
      </c>
      <c r="AU223" s="155" t="s">
        <v>88</v>
      </c>
      <c r="AV223" s="13" t="s">
        <v>88</v>
      </c>
      <c r="AW223" s="13" t="s">
        <v>34</v>
      </c>
      <c r="AX223" s="13" t="s">
        <v>86</v>
      </c>
      <c r="AY223" s="155" t="s">
        <v>153</v>
      </c>
    </row>
    <row r="224" spans="2:65" s="1" customFormat="1" ht="21.75" customHeight="1">
      <c r="B224" s="32"/>
      <c r="C224" s="168" t="s">
        <v>295</v>
      </c>
      <c r="D224" s="168" t="s">
        <v>194</v>
      </c>
      <c r="E224" s="169" t="s">
        <v>413</v>
      </c>
      <c r="F224" s="170" t="s">
        <v>414</v>
      </c>
      <c r="G224" s="171" t="s">
        <v>226</v>
      </c>
      <c r="H224" s="172">
        <v>3</v>
      </c>
      <c r="I224" s="173"/>
      <c r="J224" s="174">
        <f>ROUND(I224*H224,2)</f>
        <v>0</v>
      </c>
      <c r="K224" s="175"/>
      <c r="L224" s="176"/>
      <c r="M224" s="177" t="s">
        <v>1</v>
      </c>
      <c r="N224" s="178" t="s">
        <v>43</v>
      </c>
      <c r="P224" s="143">
        <f>O224*H224</f>
        <v>0</v>
      </c>
      <c r="Q224" s="143">
        <v>2.1</v>
      </c>
      <c r="R224" s="143">
        <f>Q224*H224</f>
        <v>6.3000000000000007</v>
      </c>
      <c r="S224" s="143">
        <v>0</v>
      </c>
      <c r="T224" s="144">
        <f>S224*H224</f>
        <v>0</v>
      </c>
      <c r="AR224" s="145" t="s">
        <v>197</v>
      </c>
      <c r="AT224" s="145" t="s">
        <v>194</v>
      </c>
      <c r="AU224" s="145" t="s">
        <v>88</v>
      </c>
      <c r="AY224" s="17" t="s">
        <v>153</v>
      </c>
      <c r="BE224" s="146">
        <f>IF(N224="základní",J224,0)</f>
        <v>0</v>
      </c>
      <c r="BF224" s="146">
        <f>IF(N224="snížená",J224,0)</f>
        <v>0</v>
      </c>
      <c r="BG224" s="146">
        <f>IF(N224="zákl. přenesená",J224,0)</f>
        <v>0</v>
      </c>
      <c r="BH224" s="146">
        <f>IF(N224="sníž. přenesená",J224,0)</f>
        <v>0</v>
      </c>
      <c r="BI224" s="146">
        <f>IF(N224="nulová",J224,0)</f>
        <v>0</v>
      </c>
      <c r="BJ224" s="17" t="s">
        <v>86</v>
      </c>
      <c r="BK224" s="146">
        <f>ROUND(I224*H224,2)</f>
        <v>0</v>
      </c>
      <c r="BL224" s="17" t="s">
        <v>159</v>
      </c>
      <c r="BM224" s="145" t="s">
        <v>415</v>
      </c>
    </row>
    <row r="225" spans="2:65" s="1" customFormat="1" ht="24.2" customHeight="1">
      <c r="B225" s="32"/>
      <c r="C225" s="133" t="s">
        <v>416</v>
      </c>
      <c r="D225" s="133" t="s">
        <v>155</v>
      </c>
      <c r="E225" s="134" t="s">
        <v>417</v>
      </c>
      <c r="F225" s="135" t="s">
        <v>418</v>
      </c>
      <c r="G225" s="136" t="s">
        <v>226</v>
      </c>
      <c r="H225" s="137">
        <v>3</v>
      </c>
      <c r="I225" s="138"/>
      <c r="J225" s="139">
        <f>ROUND(I225*H225,2)</f>
        <v>0</v>
      </c>
      <c r="K225" s="140"/>
      <c r="L225" s="32"/>
      <c r="M225" s="141" t="s">
        <v>1</v>
      </c>
      <c r="N225" s="142" t="s">
        <v>43</v>
      </c>
      <c r="P225" s="143">
        <f>O225*H225</f>
        <v>0</v>
      </c>
      <c r="Q225" s="143">
        <v>0.21734000000000001</v>
      </c>
      <c r="R225" s="143">
        <f>Q225*H225</f>
        <v>0.65202000000000004</v>
      </c>
      <c r="S225" s="143">
        <v>0</v>
      </c>
      <c r="T225" s="144">
        <f>S225*H225</f>
        <v>0</v>
      </c>
      <c r="AR225" s="145" t="s">
        <v>159</v>
      </c>
      <c r="AT225" s="145" t="s">
        <v>155</v>
      </c>
      <c r="AU225" s="145" t="s">
        <v>88</v>
      </c>
      <c r="AY225" s="17" t="s">
        <v>153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7" t="s">
        <v>86</v>
      </c>
      <c r="BK225" s="146">
        <f>ROUND(I225*H225,2)</f>
        <v>0</v>
      </c>
      <c r="BL225" s="17" t="s">
        <v>159</v>
      </c>
      <c r="BM225" s="145" t="s">
        <v>419</v>
      </c>
    </row>
    <row r="226" spans="2:65" s="12" customFormat="1" ht="10.15">
      <c r="B226" s="147"/>
      <c r="D226" s="148" t="s">
        <v>161</v>
      </c>
      <c r="E226" s="149" t="s">
        <v>1</v>
      </c>
      <c r="F226" s="150" t="s">
        <v>162</v>
      </c>
      <c r="H226" s="149" t="s">
        <v>1</v>
      </c>
      <c r="I226" s="151"/>
      <c r="L226" s="147"/>
      <c r="M226" s="152"/>
      <c r="T226" s="153"/>
      <c r="AT226" s="149" t="s">
        <v>161</v>
      </c>
      <c r="AU226" s="149" t="s">
        <v>88</v>
      </c>
      <c r="AV226" s="12" t="s">
        <v>86</v>
      </c>
      <c r="AW226" s="12" t="s">
        <v>34</v>
      </c>
      <c r="AX226" s="12" t="s">
        <v>78</v>
      </c>
      <c r="AY226" s="149" t="s">
        <v>153</v>
      </c>
    </row>
    <row r="227" spans="2:65" s="13" customFormat="1" ht="10.15">
      <c r="B227" s="154"/>
      <c r="D227" s="148" t="s">
        <v>161</v>
      </c>
      <c r="E227" s="155" t="s">
        <v>1</v>
      </c>
      <c r="F227" s="156" t="s">
        <v>168</v>
      </c>
      <c r="H227" s="157">
        <v>3</v>
      </c>
      <c r="I227" s="158"/>
      <c r="L227" s="154"/>
      <c r="M227" s="159"/>
      <c r="T227" s="160"/>
      <c r="AT227" s="155" t="s">
        <v>161</v>
      </c>
      <c r="AU227" s="155" t="s">
        <v>88</v>
      </c>
      <c r="AV227" s="13" t="s">
        <v>88</v>
      </c>
      <c r="AW227" s="13" t="s">
        <v>34</v>
      </c>
      <c r="AX227" s="13" t="s">
        <v>86</v>
      </c>
      <c r="AY227" s="155" t="s">
        <v>153</v>
      </c>
    </row>
    <row r="228" spans="2:65" s="1" customFormat="1" ht="21.75" customHeight="1">
      <c r="B228" s="32"/>
      <c r="C228" s="168" t="s">
        <v>297</v>
      </c>
      <c r="D228" s="168" t="s">
        <v>194</v>
      </c>
      <c r="E228" s="169" t="s">
        <v>420</v>
      </c>
      <c r="F228" s="170" t="s">
        <v>421</v>
      </c>
      <c r="G228" s="171" t="s">
        <v>226</v>
      </c>
      <c r="H228" s="172">
        <v>3</v>
      </c>
      <c r="I228" s="173"/>
      <c r="J228" s="174">
        <f>ROUND(I228*H228,2)</f>
        <v>0</v>
      </c>
      <c r="K228" s="175"/>
      <c r="L228" s="176"/>
      <c r="M228" s="177" t="s">
        <v>1</v>
      </c>
      <c r="N228" s="178" t="s">
        <v>43</v>
      </c>
      <c r="P228" s="143">
        <f>O228*H228</f>
        <v>0</v>
      </c>
      <c r="Q228" s="143">
        <v>0.19600000000000001</v>
      </c>
      <c r="R228" s="143">
        <f>Q228*H228</f>
        <v>0.58800000000000008</v>
      </c>
      <c r="S228" s="143">
        <v>0</v>
      </c>
      <c r="T228" s="144">
        <f>S228*H228</f>
        <v>0</v>
      </c>
      <c r="AR228" s="145" t="s">
        <v>197</v>
      </c>
      <c r="AT228" s="145" t="s">
        <v>194</v>
      </c>
      <c r="AU228" s="145" t="s">
        <v>88</v>
      </c>
      <c r="AY228" s="17" t="s">
        <v>153</v>
      </c>
      <c r="BE228" s="146">
        <f>IF(N228="základní",J228,0)</f>
        <v>0</v>
      </c>
      <c r="BF228" s="146">
        <f>IF(N228="snížená",J228,0)</f>
        <v>0</v>
      </c>
      <c r="BG228" s="146">
        <f>IF(N228="zákl. přenesená",J228,0)</f>
        <v>0</v>
      </c>
      <c r="BH228" s="146">
        <f>IF(N228="sníž. přenesená",J228,0)</f>
        <v>0</v>
      </c>
      <c r="BI228" s="146">
        <f>IF(N228="nulová",J228,0)</f>
        <v>0</v>
      </c>
      <c r="BJ228" s="17" t="s">
        <v>86</v>
      </c>
      <c r="BK228" s="146">
        <f>ROUND(I228*H228,2)</f>
        <v>0</v>
      </c>
      <c r="BL228" s="17" t="s">
        <v>159</v>
      </c>
      <c r="BM228" s="145" t="s">
        <v>422</v>
      </c>
    </row>
    <row r="229" spans="2:65" s="1" customFormat="1" ht="21.75" customHeight="1">
      <c r="B229" s="32"/>
      <c r="C229" s="133" t="s">
        <v>423</v>
      </c>
      <c r="D229" s="133" t="s">
        <v>155</v>
      </c>
      <c r="E229" s="134" t="s">
        <v>241</v>
      </c>
      <c r="F229" s="135" t="s">
        <v>242</v>
      </c>
      <c r="G229" s="136" t="s">
        <v>209</v>
      </c>
      <c r="H229" s="137">
        <v>45.8</v>
      </c>
      <c r="I229" s="138"/>
      <c r="J229" s="139">
        <f>ROUND(I229*H229,2)</f>
        <v>0</v>
      </c>
      <c r="K229" s="140"/>
      <c r="L229" s="32"/>
      <c r="M229" s="141" t="s">
        <v>1</v>
      </c>
      <c r="N229" s="142" t="s">
        <v>43</v>
      </c>
      <c r="P229" s="143">
        <f>O229*H229</f>
        <v>0</v>
      </c>
      <c r="Q229" s="143">
        <v>1.2999999999999999E-4</v>
      </c>
      <c r="R229" s="143">
        <f>Q229*H229</f>
        <v>5.9539999999999992E-3</v>
      </c>
      <c r="S229" s="143">
        <v>0</v>
      </c>
      <c r="T229" s="144">
        <f>S229*H229</f>
        <v>0</v>
      </c>
      <c r="AR229" s="145" t="s">
        <v>159</v>
      </c>
      <c r="AT229" s="145" t="s">
        <v>155</v>
      </c>
      <c r="AU229" s="145" t="s">
        <v>88</v>
      </c>
      <c r="AY229" s="17" t="s">
        <v>153</v>
      </c>
      <c r="BE229" s="146">
        <f>IF(N229="základní",J229,0)</f>
        <v>0</v>
      </c>
      <c r="BF229" s="146">
        <f>IF(N229="snížená",J229,0)</f>
        <v>0</v>
      </c>
      <c r="BG229" s="146">
        <f>IF(N229="zákl. přenesená",J229,0)</f>
        <v>0</v>
      </c>
      <c r="BH229" s="146">
        <f>IF(N229="sníž. přenesená",J229,0)</f>
        <v>0</v>
      </c>
      <c r="BI229" s="146">
        <f>IF(N229="nulová",J229,0)</f>
        <v>0</v>
      </c>
      <c r="BJ229" s="17" t="s">
        <v>86</v>
      </c>
      <c r="BK229" s="146">
        <f>ROUND(I229*H229,2)</f>
        <v>0</v>
      </c>
      <c r="BL229" s="17" t="s">
        <v>159</v>
      </c>
      <c r="BM229" s="145" t="s">
        <v>424</v>
      </c>
    </row>
    <row r="230" spans="2:65" s="12" customFormat="1" ht="10.15">
      <c r="B230" s="147"/>
      <c r="D230" s="148" t="s">
        <v>161</v>
      </c>
      <c r="E230" s="149" t="s">
        <v>1</v>
      </c>
      <c r="F230" s="150" t="s">
        <v>162</v>
      </c>
      <c r="H230" s="149" t="s">
        <v>1</v>
      </c>
      <c r="I230" s="151"/>
      <c r="L230" s="147"/>
      <c r="M230" s="152"/>
      <c r="T230" s="153"/>
      <c r="AT230" s="149" t="s">
        <v>161</v>
      </c>
      <c r="AU230" s="149" t="s">
        <v>88</v>
      </c>
      <c r="AV230" s="12" t="s">
        <v>86</v>
      </c>
      <c r="AW230" s="12" t="s">
        <v>34</v>
      </c>
      <c r="AX230" s="12" t="s">
        <v>78</v>
      </c>
      <c r="AY230" s="149" t="s">
        <v>153</v>
      </c>
    </row>
    <row r="231" spans="2:65" s="13" customFormat="1" ht="10.15">
      <c r="B231" s="154"/>
      <c r="D231" s="148" t="s">
        <v>161</v>
      </c>
      <c r="E231" s="155" t="s">
        <v>1</v>
      </c>
      <c r="F231" s="156" t="s">
        <v>425</v>
      </c>
      <c r="H231" s="157">
        <v>45.8</v>
      </c>
      <c r="I231" s="158"/>
      <c r="L231" s="154"/>
      <c r="M231" s="159"/>
      <c r="T231" s="160"/>
      <c r="AT231" s="155" t="s">
        <v>161</v>
      </c>
      <c r="AU231" s="155" t="s">
        <v>88</v>
      </c>
      <c r="AV231" s="13" t="s">
        <v>88</v>
      </c>
      <c r="AW231" s="13" t="s">
        <v>34</v>
      </c>
      <c r="AX231" s="13" t="s">
        <v>86</v>
      </c>
      <c r="AY231" s="155" t="s">
        <v>153</v>
      </c>
    </row>
    <row r="232" spans="2:65" s="11" customFormat="1" ht="22.8" customHeight="1">
      <c r="B232" s="121"/>
      <c r="D232" s="122" t="s">
        <v>77</v>
      </c>
      <c r="E232" s="131" t="s">
        <v>426</v>
      </c>
      <c r="F232" s="131" t="s">
        <v>427</v>
      </c>
      <c r="I232" s="124"/>
      <c r="J232" s="132">
        <f>BK232</f>
        <v>0</v>
      </c>
      <c r="L232" s="121"/>
      <c r="M232" s="126"/>
      <c r="P232" s="127">
        <f>P233</f>
        <v>0</v>
      </c>
      <c r="R232" s="127">
        <f>R233</f>
        <v>0</v>
      </c>
      <c r="T232" s="128">
        <f>T233</f>
        <v>0</v>
      </c>
      <c r="AR232" s="122" t="s">
        <v>86</v>
      </c>
      <c r="AT232" s="129" t="s">
        <v>77</v>
      </c>
      <c r="AU232" s="129" t="s">
        <v>86</v>
      </c>
      <c r="AY232" s="122" t="s">
        <v>153</v>
      </c>
      <c r="BK232" s="130">
        <f>BK233</f>
        <v>0</v>
      </c>
    </row>
    <row r="233" spans="2:65" s="1" customFormat="1" ht="24.2" customHeight="1">
      <c r="B233" s="32"/>
      <c r="C233" s="133" t="s">
        <v>428</v>
      </c>
      <c r="D233" s="133" t="s">
        <v>155</v>
      </c>
      <c r="E233" s="134" t="s">
        <v>247</v>
      </c>
      <c r="F233" s="135" t="s">
        <v>248</v>
      </c>
      <c r="G233" s="136" t="s">
        <v>176</v>
      </c>
      <c r="H233" s="137">
        <v>23.27</v>
      </c>
      <c r="I233" s="138"/>
      <c r="J233" s="139">
        <f>ROUND(I233*H233,2)</f>
        <v>0</v>
      </c>
      <c r="K233" s="140"/>
      <c r="L233" s="32"/>
      <c r="M233" s="179" t="s">
        <v>1</v>
      </c>
      <c r="N233" s="180" t="s">
        <v>43</v>
      </c>
      <c r="O233" s="181"/>
      <c r="P233" s="182">
        <f>O233*H233</f>
        <v>0</v>
      </c>
      <c r="Q233" s="182">
        <v>0</v>
      </c>
      <c r="R233" s="182">
        <f>Q233*H233</f>
        <v>0</v>
      </c>
      <c r="S233" s="182">
        <v>0</v>
      </c>
      <c r="T233" s="183">
        <f>S233*H233</f>
        <v>0</v>
      </c>
      <c r="AR233" s="145" t="s">
        <v>159</v>
      </c>
      <c r="AT233" s="145" t="s">
        <v>155</v>
      </c>
      <c r="AU233" s="145" t="s">
        <v>88</v>
      </c>
      <c r="AY233" s="17" t="s">
        <v>153</v>
      </c>
      <c r="BE233" s="146">
        <f>IF(N233="základní",J233,0)</f>
        <v>0</v>
      </c>
      <c r="BF233" s="146">
        <f>IF(N233="snížená",J233,0)</f>
        <v>0</v>
      </c>
      <c r="BG233" s="146">
        <f>IF(N233="zákl. přenesená",J233,0)</f>
        <v>0</v>
      </c>
      <c r="BH233" s="146">
        <f>IF(N233="sníž. přenesená",J233,0)</f>
        <v>0</v>
      </c>
      <c r="BI233" s="146">
        <f>IF(N233="nulová",J233,0)</f>
        <v>0</v>
      </c>
      <c r="BJ233" s="17" t="s">
        <v>86</v>
      </c>
      <c r="BK233" s="146">
        <f>ROUND(I233*H233,2)</f>
        <v>0</v>
      </c>
      <c r="BL233" s="17" t="s">
        <v>159</v>
      </c>
      <c r="BM233" s="145" t="s">
        <v>429</v>
      </c>
    </row>
    <row r="234" spans="2:65" s="1" customFormat="1" ht="6.95" customHeight="1">
      <c r="B234" s="44"/>
      <c r="C234" s="45"/>
      <c r="D234" s="45"/>
      <c r="E234" s="45"/>
      <c r="F234" s="45"/>
      <c r="G234" s="45"/>
      <c r="H234" s="45"/>
      <c r="I234" s="45"/>
      <c r="J234" s="45"/>
      <c r="K234" s="45"/>
      <c r="L234" s="32"/>
    </row>
  </sheetData>
  <sheetProtection algorithmName="SHA-512" hashValue="LAuNqvrFTaZh9P3gyJzhb/U9LcTv27/9HQ3MRq0a4/e5rc9cVvbTmh2MiQKZLgLAcEAI+J7CB6s5Fmo5yyuNJA==" saltValue="ysOmhu7JSwRxKm7zacw4JSEyo/zb5/BoEZdDxSOsxVuxk9sfwe05r1w+nnDorkRUQAXtSUmUXlzFiPY4l6a8CQ==" spinCount="100000" sheet="1" objects="1" scenarios="1" formatColumns="0" formatRows="0" autoFilter="0"/>
  <autoFilter ref="C121:K233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99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97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430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ROUND(J123,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ROUND((SUM(BE123:BE298)),  2)</f>
        <v>0</v>
      </c>
      <c r="I33" s="92">
        <v>0.21</v>
      </c>
      <c r="J33" s="91">
        <f>ROUND(((SUM(BE123:BE298))*I33),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ROUND((SUM(BF123:BF298)),  2)</f>
        <v>0</v>
      </c>
      <c r="I34" s="92">
        <v>0.15</v>
      </c>
      <c r="J34" s="91">
        <f>ROUND(((SUM(BF123:BF298))*I34),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ROUND((SUM(BG123:BG298)),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ROUND((SUM(BH123:BH298)),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ROUND((SUM(BI123:BI298)),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02U - Splašková kanalizace - uznatelné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J123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133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899999999999999" customHeight="1">
      <c r="B98" s="108"/>
      <c r="D98" s="109" t="s">
        <v>134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>
      <c r="B99" s="108"/>
      <c r="D99" s="109" t="s">
        <v>299</v>
      </c>
      <c r="E99" s="110"/>
      <c r="F99" s="110"/>
      <c r="G99" s="110"/>
      <c r="H99" s="110"/>
      <c r="I99" s="110"/>
      <c r="J99" s="111">
        <f>J211</f>
        <v>0</v>
      </c>
      <c r="L99" s="108"/>
    </row>
    <row r="100" spans="2:12" s="9" customFormat="1" ht="19.899999999999999" customHeight="1">
      <c r="B100" s="108"/>
      <c r="D100" s="109" t="s">
        <v>135</v>
      </c>
      <c r="E100" s="110"/>
      <c r="F100" s="110"/>
      <c r="G100" s="110"/>
      <c r="H100" s="110"/>
      <c r="I100" s="110"/>
      <c r="J100" s="111">
        <f>J222</f>
        <v>0</v>
      </c>
      <c r="L100" s="108"/>
    </row>
    <row r="101" spans="2:12" s="9" customFormat="1" ht="19.899999999999999" customHeight="1">
      <c r="B101" s="108"/>
      <c r="D101" s="109" t="s">
        <v>136</v>
      </c>
      <c r="E101" s="110"/>
      <c r="F101" s="110"/>
      <c r="G101" s="110"/>
      <c r="H101" s="110"/>
      <c r="I101" s="110"/>
      <c r="J101" s="111">
        <f>J236</f>
        <v>0</v>
      </c>
      <c r="L101" s="108"/>
    </row>
    <row r="102" spans="2:12" s="9" customFormat="1" ht="19.899999999999999" customHeight="1">
      <c r="B102" s="108"/>
      <c r="D102" s="109" t="s">
        <v>300</v>
      </c>
      <c r="E102" s="110"/>
      <c r="F102" s="110"/>
      <c r="G102" s="110"/>
      <c r="H102" s="110"/>
      <c r="I102" s="110"/>
      <c r="J102" s="111">
        <f>J291</f>
        <v>0</v>
      </c>
      <c r="L102" s="108"/>
    </row>
    <row r="103" spans="2:12" s="9" customFormat="1" ht="19.899999999999999" customHeight="1">
      <c r="B103" s="108"/>
      <c r="D103" s="109" t="s">
        <v>431</v>
      </c>
      <c r="E103" s="110"/>
      <c r="F103" s="110"/>
      <c r="G103" s="110"/>
      <c r="H103" s="110"/>
      <c r="I103" s="110"/>
      <c r="J103" s="111">
        <f>J293</f>
        <v>0</v>
      </c>
      <c r="L103" s="108"/>
    </row>
    <row r="104" spans="2:12" s="1" customFormat="1" ht="21.8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138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34" t="str">
        <f>E7</f>
        <v>Prodloužení splaškové kanal. a vodov. Ludvíkov a V. Losiny</v>
      </c>
      <c r="F113" s="235"/>
      <c r="G113" s="235"/>
      <c r="H113" s="235"/>
      <c r="L113" s="32"/>
    </row>
    <row r="114" spans="2:65" s="1" customFormat="1" ht="12" customHeight="1">
      <c r="B114" s="32"/>
      <c r="C114" s="27" t="s">
        <v>126</v>
      </c>
      <c r="L114" s="32"/>
    </row>
    <row r="115" spans="2:65" s="1" customFormat="1" ht="16.5" customHeight="1">
      <c r="B115" s="32"/>
      <c r="E115" s="200" t="str">
        <f>E9</f>
        <v>IO 02U - Splašková kanalizace - uznatelné</v>
      </c>
      <c r="F115" s="236"/>
      <c r="G115" s="236"/>
      <c r="H115" s="236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Velké Losiny</v>
      </c>
      <c r="I117" s="27" t="s">
        <v>22</v>
      </c>
      <c r="J117" s="52" t="str">
        <f>IF(J12="","",J12)</f>
        <v>7. 2. 2025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>Obec Velké Losiny</v>
      </c>
      <c r="I119" s="27" t="s">
        <v>31</v>
      </c>
      <c r="J119" s="30" t="str">
        <f>E21</f>
        <v>IGEA s.r.o.</v>
      </c>
      <c r="L119" s="32"/>
    </row>
    <row r="120" spans="2:65" s="1" customFormat="1" ht="15.2" customHeight="1">
      <c r="B120" s="32"/>
      <c r="C120" s="27" t="s">
        <v>29</v>
      </c>
      <c r="F120" s="25" t="str">
        <f>IF(E18="","",E18)</f>
        <v>Vyplň údaj</v>
      </c>
      <c r="I120" s="27" t="s">
        <v>35</v>
      </c>
      <c r="J120" s="30" t="str">
        <f>E24</f>
        <v>R.Vojtěchová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2"/>
      <c r="C122" s="113" t="s">
        <v>139</v>
      </c>
      <c r="D122" s="114" t="s">
        <v>63</v>
      </c>
      <c r="E122" s="114" t="s">
        <v>59</v>
      </c>
      <c r="F122" s="114" t="s">
        <v>60</v>
      </c>
      <c r="G122" s="114" t="s">
        <v>140</v>
      </c>
      <c r="H122" s="114" t="s">
        <v>141</v>
      </c>
      <c r="I122" s="114" t="s">
        <v>142</v>
      </c>
      <c r="J122" s="115" t="s">
        <v>130</v>
      </c>
      <c r="K122" s="116" t="s">
        <v>143</v>
      </c>
      <c r="L122" s="112"/>
      <c r="M122" s="59" t="s">
        <v>1</v>
      </c>
      <c r="N122" s="60" t="s">
        <v>42</v>
      </c>
      <c r="O122" s="60" t="s">
        <v>144</v>
      </c>
      <c r="P122" s="60" t="s">
        <v>145</v>
      </c>
      <c r="Q122" s="60" t="s">
        <v>146</v>
      </c>
      <c r="R122" s="60" t="s">
        <v>147</v>
      </c>
      <c r="S122" s="60" t="s">
        <v>148</v>
      </c>
      <c r="T122" s="61" t="s">
        <v>149</v>
      </c>
    </row>
    <row r="123" spans="2:65" s="1" customFormat="1" ht="22.8" customHeight="1">
      <c r="B123" s="32"/>
      <c r="C123" s="64" t="s">
        <v>150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284.92670774000004</v>
      </c>
      <c r="S123" s="53"/>
      <c r="T123" s="119">
        <f>T124</f>
        <v>0</v>
      </c>
      <c r="AT123" s="17" t="s">
        <v>77</v>
      </c>
      <c r="AU123" s="17" t="s">
        <v>132</v>
      </c>
      <c r="BK123" s="120">
        <f>BK124</f>
        <v>0</v>
      </c>
    </row>
    <row r="124" spans="2:65" s="11" customFormat="1" ht="25.9" customHeight="1">
      <c r="B124" s="121"/>
      <c r="D124" s="122" t="s">
        <v>77</v>
      </c>
      <c r="E124" s="123" t="s">
        <v>151</v>
      </c>
      <c r="F124" s="123" t="s">
        <v>152</v>
      </c>
      <c r="I124" s="124"/>
      <c r="J124" s="125">
        <f>BK124</f>
        <v>0</v>
      </c>
      <c r="L124" s="121"/>
      <c r="M124" s="126"/>
      <c r="P124" s="127">
        <f>P125+P211+P222+P236+P291+P293</f>
        <v>0</v>
      </c>
      <c r="R124" s="127">
        <f>R125+R211+R222+R236+R291+R293</f>
        <v>284.92670774000004</v>
      </c>
      <c r="T124" s="128">
        <f>T125+T211+T222+T236+T291+T293</f>
        <v>0</v>
      </c>
      <c r="AR124" s="122" t="s">
        <v>86</v>
      </c>
      <c r="AT124" s="129" t="s">
        <v>77</v>
      </c>
      <c r="AU124" s="129" t="s">
        <v>78</v>
      </c>
      <c r="AY124" s="122" t="s">
        <v>153</v>
      </c>
      <c r="BK124" s="130">
        <f>BK125+BK211+BK222+BK236+BK291+BK293</f>
        <v>0</v>
      </c>
    </row>
    <row r="125" spans="2:65" s="11" customFormat="1" ht="22.8" customHeight="1">
      <c r="B125" s="121"/>
      <c r="D125" s="122" t="s">
        <v>77</v>
      </c>
      <c r="E125" s="131" t="s">
        <v>86</v>
      </c>
      <c r="F125" s="131" t="s">
        <v>154</v>
      </c>
      <c r="I125" s="124"/>
      <c r="J125" s="132">
        <f>BK125</f>
        <v>0</v>
      </c>
      <c r="L125" s="121"/>
      <c r="M125" s="126"/>
      <c r="P125" s="127">
        <f>SUM(P126:P210)</f>
        <v>0</v>
      </c>
      <c r="R125" s="127">
        <f>SUM(R126:R210)</f>
        <v>4.8435719599999993</v>
      </c>
      <c r="T125" s="128">
        <f>SUM(T126:T210)</f>
        <v>0</v>
      </c>
      <c r="AR125" s="122" t="s">
        <v>86</v>
      </c>
      <c r="AT125" s="129" t="s">
        <v>77</v>
      </c>
      <c r="AU125" s="129" t="s">
        <v>86</v>
      </c>
      <c r="AY125" s="122" t="s">
        <v>153</v>
      </c>
      <c r="BK125" s="130">
        <f>SUM(BK126:BK210)</f>
        <v>0</v>
      </c>
    </row>
    <row r="126" spans="2:65" s="1" customFormat="1" ht="16.5" customHeight="1">
      <c r="B126" s="32"/>
      <c r="C126" s="133" t="s">
        <v>86</v>
      </c>
      <c r="D126" s="133" t="s">
        <v>155</v>
      </c>
      <c r="E126" s="134" t="s">
        <v>432</v>
      </c>
      <c r="F126" s="135" t="s">
        <v>433</v>
      </c>
      <c r="G126" s="136" t="s">
        <v>209</v>
      </c>
      <c r="H126" s="137">
        <v>25</v>
      </c>
      <c r="I126" s="138"/>
      <c r="J126" s="139">
        <f>ROUND(I126*H126,2)</f>
        <v>0</v>
      </c>
      <c r="K126" s="140"/>
      <c r="L126" s="32"/>
      <c r="M126" s="141" t="s">
        <v>1</v>
      </c>
      <c r="N126" s="142" t="s">
        <v>43</v>
      </c>
      <c r="P126" s="143">
        <f>O126*H126</f>
        <v>0</v>
      </c>
      <c r="Q126" s="143">
        <v>2.1930000000000002E-2</v>
      </c>
      <c r="R126" s="143">
        <f>Q126*H126</f>
        <v>0.54825000000000002</v>
      </c>
      <c r="S126" s="143">
        <v>0</v>
      </c>
      <c r="T126" s="144">
        <f>S126*H126</f>
        <v>0</v>
      </c>
      <c r="AR126" s="145" t="s">
        <v>159</v>
      </c>
      <c r="AT126" s="145" t="s">
        <v>155</v>
      </c>
      <c r="AU126" s="145" t="s">
        <v>88</v>
      </c>
      <c r="AY126" s="17" t="s">
        <v>153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86</v>
      </c>
      <c r="BK126" s="146">
        <f>ROUND(I126*H126,2)</f>
        <v>0</v>
      </c>
      <c r="BL126" s="17" t="s">
        <v>159</v>
      </c>
      <c r="BM126" s="145" t="s">
        <v>434</v>
      </c>
    </row>
    <row r="127" spans="2:65" s="13" customFormat="1" ht="10.15">
      <c r="B127" s="154"/>
      <c r="D127" s="148" t="s">
        <v>161</v>
      </c>
      <c r="E127" s="155" t="s">
        <v>1</v>
      </c>
      <c r="F127" s="156" t="s">
        <v>435</v>
      </c>
      <c r="H127" s="157">
        <v>25</v>
      </c>
      <c r="I127" s="158"/>
      <c r="L127" s="154"/>
      <c r="M127" s="159"/>
      <c r="T127" s="160"/>
      <c r="AT127" s="155" t="s">
        <v>161</v>
      </c>
      <c r="AU127" s="155" t="s">
        <v>88</v>
      </c>
      <c r="AV127" s="13" t="s">
        <v>88</v>
      </c>
      <c r="AW127" s="13" t="s">
        <v>34</v>
      </c>
      <c r="AX127" s="13" t="s">
        <v>86</v>
      </c>
      <c r="AY127" s="155" t="s">
        <v>153</v>
      </c>
    </row>
    <row r="128" spans="2:65" s="1" customFormat="1" ht="24.2" customHeight="1">
      <c r="B128" s="32"/>
      <c r="C128" s="133" t="s">
        <v>88</v>
      </c>
      <c r="D128" s="133" t="s">
        <v>155</v>
      </c>
      <c r="E128" s="134" t="s">
        <v>301</v>
      </c>
      <c r="F128" s="135" t="s">
        <v>302</v>
      </c>
      <c r="G128" s="136" t="s">
        <v>303</v>
      </c>
      <c r="H128" s="137">
        <v>465</v>
      </c>
      <c r="I128" s="138"/>
      <c r="J128" s="139">
        <f>ROUND(I128*H128,2)</f>
        <v>0</v>
      </c>
      <c r="K128" s="140"/>
      <c r="L128" s="32"/>
      <c r="M128" s="141" t="s">
        <v>1</v>
      </c>
      <c r="N128" s="142" t="s">
        <v>43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159</v>
      </c>
      <c r="AT128" s="145" t="s">
        <v>155</v>
      </c>
      <c r="AU128" s="145" t="s">
        <v>88</v>
      </c>
      <c r="AY128" s="17" t="s">
        <v>153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86</v>
      </c>
      <c r="BK128" s="146">
        <f>ROUND(I128*H128,2)</f>
        <v>0</v>
      </c>
      <c r="BL128" s="17" t="s">
        <v>159</v>
      </c>
      <c r="BM128" s="145" t="s">
        <v>436</v>
      </c>
    </row>
    <row r="129" spans="2:65" s="12" customFormat="1" ht="10.15">
      <c r="B129" s="147"/>
      <c r="D129" s="148" t="s">
        <v>161</v>
      </c>
      <c r="E129" s="149" t="s">
        <v>1</v>
      </c>
      <c r="F129" s="150" t="s">
        <v>252</v>
      </c>
      <c r="H129" s="149" t="s">
        <v>1</v>
      </c>
      <c r="I129" s="151"/>
      <c r="L129" s="147"/>
      <c r="M129" s="152"/>
      <c r="T129" s="153"/>
      <c r="AT129" s="149" t="s">
        <v>161</v>
      </c>
      <c r="AU129" s="149" t="s">
        <v>88</v>
      </c>
      <c r="AV129" s="12" t="s">
        <v>86</v>
      </c>
      <c r="AW129" s="12" t="s">
        <v>34</v>
      </c>
      <c r="AX129" s="12" t="s">
        <v>78</v>
      </c>
      <c r="AY129" s="149" t="s">
        <v>153</v>
      </c>
    </row>
    <row r="130" spans="2:65" s="13" customFormat="1" ht="10.15">
      <c r="B130" s="154"/>
      <c r="D130" s="148" t="s">
        <v>161</v>
      </c>
      <c r="E130" s="155" t="s">
        <v>1</v>
      </c>
      <c r="F130" s="156" t="s">
        <v>437</v>
      </c>
      <c r="H130" s="157">
        <v>465</v>
      </c>
      <c r="I130" s="158"/>
      <c r="L130" s="154"/>
      <c r="M130" s="159"/>
      <c r="T130" s="160"/>
      <c r="AT130" s="155" t="s">
        <v>161</v>
      </c>
      <c r="AU130" s="155" t="s">
        <v>88</v>
      </c>
      <c r="AV130" s="13" t="s">
        <v>88</v>
      </c>
      <c r="AW130" s="13" t="s">
        <v>34</v>
      </c>
      <c r="AX130" s="13" t="s">
        <v>86</v>
      </c>
      <c r="AY130" s="155" t="s">
        <v>153</v>
      </c>
    </row>
    <row r="131" spans="2:65" s="1" customFormat="1" ht="24.2" customHeight="1">
      <c r="B131" s="32"/>
      <c r="C131" s="133" t="s">
        <v>168</v>
      </c>
      <c r="D131" s="133" t="s">
        <v>155</v>
      </c>
      <c r="E131" s="134" t="s">
        <v>306</v>
      </c>
      <c r="F131" s="135" t="s">
        <v>307</v>
      </c>
      <c r="G131" s="136" t="s">
        <v>308</v>
      </c>
      <c r="H131" s="137">
        <v>155</v>
      </c>
      <c r="I131" s="138"/>
      <c r="J131" s="139">
        <f>ROUND(I131*H131,2)</f>
        <v>0</v>
      </c>
      <c r="K131" s="140"/>
      <c r="L131" s="32"/>
      <c r="M131" s="141" t="s">
        <v>1</v>
      </c>
      <c r="N131" s="142" t="s">
        <v>43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159</v>
      </c>
      <c r="AT131" s="145" t="s">
        <v>155</v>
      </c>
      <c r="AU131" s="145" t="s">
        <v>88</v>
      </c>
      <c r="AY131" s="17" t="s">
        <v>153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7" t="s">
        <v>86</v>
      </c>
      <c r="BK131" s="146">
        <f>ROUND(I131*H131,2)</f>
        <v>0</v>
      </c>
      <c r="BL131" s="17" t="s">
        <v>159</v>
      </c>
      <c r="BM131" s="145" t="s">
        <v>438</v>
      </c>
    </row>
    <row r="132" spans="2:65" s="12" customFormat="1" ht="10.15">
      <c r="B132" s="147"/>
      <c r="D132" s="148" t="s">
        <v>161</v>
      </c>
      <c r="E132" s="149" t="s">
        <v>1</v>
      </c>
      <c r="F132" s="150" t="s">
        <v>252</v>
      </c>
      <c r="H132" s="149" t="s">
        <v>1</v>
      </c>
      <c r="I132" s="151"/>
      <c r="L132" s="147"/>
      <c r="M132" s="152"/>
      <c r="T132" s="153"/>
      <c r="AT132" s="149" t="s">
        <v>161</v>
      </c>
      <c r="AU132" s="149" t="s">
        <v>88</v>
      </c>
      <c r="AV132" s="12" t="s">
        <v>86</v>
      </c>
      <c r="AW132" s="12" t="s">
        <v>34</v>
      </c>
      <c r="AX132" s="12" t="s">
        <v>78</v>
      </c>
      <c r="AY132" s="149" t="s">
        <v>153</v>
      </c>
    </row>
    <row r="133" spans="2:65" s="13" customFormat="1" ht="10.15">
      <c r="B133" s="154"/>
      <c r="D133" s="148" t="s">
        <v>161</v>
      </c>
      <c r="E133" s="155" t="s">
        <v>1</v>
      </c>
      <c r="F133" s="156" t="s">
        <v>439</v>
      </c>
      <c r="H133" s="157">
        <v>155</v>
      </c>
      <c r="I133" s="158"/>
      <c r="L133" s="154"/>
      <c r="M133" s="159"/>
      <c r="T133" s="160"/>
      <c r="AT133" s="155" t="s">
        <v>161</v>
      </c>
      <c r="AU133" s="155" t="s">
        <v>88</v>
      </c>
      <c r="AV133" s="13" t="s">
        <v>88</v>
      </c>
      <c r="AW133" s="13" t="s">
        <v>34</v>
      </c>
      <c r="AX133" s="13" t="s">
        <v>86</v>
      </c>
      <c r="AY133" s="155" t="s">
        <v>153</v>
      </c>
    </row>
    <row r="134" spans="2:65" s="1" customFormat="1" ht="24.2" customHeight="1">
      <c r="B134" s="32"/>
      <c r="C134" s="133" t="s">
        <v>159</v>
      </c>
      <c r="D134" s="133" t="s">
        <v>155</v>
      </c>
      <c r="E134" s="134" t="s">
        <v>440</v>
      </c>
      <c r="F134" s="135" t="s">
        <v>441</v>
      </c>
      <c r="G134" s="136" t="s">
        <v>209</v>
      </c>
      <c r="H134" s="137">
        <v>4</v>
      </c>
      <c r="I134" s="138"/>
      <c r="J134" s="139">
        <f>ROUND(I134*H134,2)</f>
        <v>0</v>
      </c>
      <c r="K134" s="140"/>
      <c r="L134" s="32"/>
      <c r="M134" s="141" t="s">
        <v>1</v>
      </c>
      <c r="N134" s="142" t="s">
        <v>43</v>
      </c>
      <c r="P134" s="143">
        <f>O134*H134</f>
        <v>0</v>
      </c>
      <c r="Q134" s="143">
        <v>8.6800000000000002E-3</v>
      </c>
      <c r="R134" s="143">
        <f>Q134*H134</f>
        <v>3.4720000000000001E-2</v>
      </c>
      <c r="S134" s="143">
        <v>0</v>
      </c>
      <c r="T134" s="144">
        <f>S134*H134</f>
        <v>0</v>
      </c>
      <c r="AR134" s="145" t="s">
        <v>159</v>
      </c>
      <c r="AT134" s="145" t="s">
        <v>155</v>
      </c>
      <c r="AU134" s="145" t="s">
        <v>88</v>
      </c>
      <c r="AY134" s="17" t="s">
        <v>153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86</v>
      </c>
      <c r="BK134" s="146">
        <f>ROUND(I134*H134,2)</f>
        <v>0</v>
      </c>
      <c r="BL134" s="17" t="s">
        <v>159</v>
      </c>
      <c r="BM134" s="145" t="s">
        <v>442</v>
      </c>
    </row>
    <row r="135" spans="2:65" s="1" customFormat="1" ht="24.2" customHeight="1">
      <c r="B135" s="32"/>
      <c r="C135" s="133" t="s">
        <v>179</v>
      </c>
      <c r="D135" s="133" t="s">
        <v>155</v>
      </c>
      <c r="E135" s="134" t="s">
        <v>311</v>
      </c>
      <c r="F135" s="135" t="s">
        <v>312</v>
      </c>
      <c r="G135" s="136" t="s">
        <v>209</v>
      </c>
      <c r="H135" s="137">
        <v>1558</v>
      </c>
      <c r="I135" s="138"/>
      <c r="J135" s="139">
        <f>ROUND(I135*H135,2)</f>
        <v>0</v>
      </c>
      <c r="K135" s="140"/>
      <c r="L135" s="32"/>
      <c r="M135" s="141" t="s">
        <v>1</v>
      </c>
      <c r="N135" s="142" t="s">
        <v>43</v>
      </c>
      <c r="P135" s="143">
        <f>O135*H135</f>
        <v>0</v>
      </c>
      <c r="Q135" s="143">
        <v>1E-4</v>
      </c>
      <c r="R135" s="143">
        <f>Q135*H135</f>
        <v>0.15579999999999999</v>
      </c>
      <c r="S135" s="143">
        <v>0</v>
      </c>
      <c r="T135" s="144">
        <f>S135*H135</f>
        <v>0</v>
      </c>
      <c r="AR135" s="145" t="s">
        <v>159</v>
      </c>
      <c r="AT135" s="145" t="s">
        <v>155</v>
      </c>
      <c r="AU135" s="145" t="s">
        <v>88</v>
      </c>
      <c r="AY135" s="17" t="s">
        <v>153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86</v>
      </c>
      <c r="BK135" s="146">
        <f>ROUND(I135*H135,2)</f>
        <v>0</v>
      </c>
      <c r="BL135" s="17" t="s">
        <v>159</v>
      </c>
      <c r="BM135" s="145" t="s">
        <v>443</v>
      </c>
    </row>
    <row r="136" spans="2:65" s="12" customFormat="1" ht="10.15">
      <c r="B136" s="147"/>
      <c r="D136" s="148" t="s">
        <v>161</v>
      </c>
      <c r="E136" s="149" t="s">
        <v>1</v>
      </c>
      <c r="F136" s="150" t="s">
        <v>252</v>
      </c>
      <c r="H136" s="149" t="s">
        <v>1</v>
      </c>
      <c r="I136" s="151"/>
      <c r="L136" s="147"/>
      <c r="M136" s="152"/>
      <c r="T136" s="153"/>
      <c r="AT136" s="149" t="s">
        <v>161</v>
      </c>
      <c r="AU136" s="149" t="s">
        <v>88</v>
      </c>
      <c r="AV136" s="12" t="s">
        <v>86</v>
      </c>
      <c r="AW136" s="12" t="s">
        <v>34</v>
      </c>
      <c r="AX136" s="12" t="s">
        <v>78</v>
      </c>
      <c r="AY136" s="149" t="s">
        <v>153</v>
      </c>
    </row>
    <row r="137" spans="2:65" s="13" customFormat="1" ht="10.15">
      <c r="B137" s="154"/>
      <c r="D137" s="148" t="s">
        <v>161</v>
      </c>
      <c r="E137" s="155" t="s">
        <v>1</v>
      </c>
      <c r="F137" s="156" t="s">
        <v>444</v>
      </c>
      <c r="H137" s="157">
        <v>1558</v>
      </c>
      <c r="I137" s="158"/>
      <c r="L137" s="154"/>
      <c r="M137" s="159"/>
      <c r="T137" s="160"/>
      <c r="AT137" s="155" t="s">
        <v>161</v>
      </c>
      <c r="AU137" s="155" t="s">
        <v>88</v>
      </c>
      <c r="AV137" s="13" t="s">
        <v>88</v>
      </c>
      <c r="AW137" s="13" t="s">
        <v>34</v>
      </c>
      <c r="AX137" s="13" t="s">
        <v>86</v>
      </c>
      <c r="AY137" s="155" t="s">
        <v>153</v>
      </c>
    </row>
    <row r="138" spans="2:65" s="1" customFormat="1" ht="24.2" customHeight="1">
      <c r="B138" s="32"/>
      <c r="C138" s="133" t="s">
        <v>187</v>
      </c>
      <c r="D138" s="133" t="s">
        <v>155</v>
      </c>
      <c r="E138" s="134" t="s">
        <v>315</v>
      </c>
      <c r="F138" s="135" t="s">
        <v>316</v>
      </c>
      <c r="G138" s="136" t="s">
        <v>209</v>
      </c>
      <c r="H138" s="137">
        <v>1558</v>
      </c>
      <c r="I138" s="138"/>
      <c r="J138" s="139">
        <f>ROUND(I138*H138,2)</f>
        <v>0</v>
      </c>
      <c r="K138" s="140"/>
      <c r="L138" s="32"/>
      <c r="M138" s="141" t="s">
        <v>1</v>
      </c>
      <c r="N138" s="142" t="s">
        <v>43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159</v>
      </c>
      <c r="AT138" s="145" t="s">
        <v>155</v>
      </c>
      <c r="AU138" s="145" t="s">
        <v>88</v>
      </c>
      <c r="AY138" s="17" t="s">
        <v>153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86</v>
      </c>
      <c r="BK138" s="146">
        <f>ROUND(I138*H138,2)</f>
        <v>0</v>
      </c>
      <c r="BL138" s="17" t="s">
        <v>159</v>
      </c>
      <c r="BM138" s="145" t="s">
        <v>445</v>
      </c>
    </row>
    <row r="139" spans="2:65" s="12" customFormat="1" ht="10.15">
      <c r="B139" s="147"/>
      <c r="D139" s="148" t="s">
        <v>161</v>
      </c>
      <c r="E139" s="149" t="s">
        <v>1</v>
      </c>
      <c r="F139" s="150" t="s">
        <v>252</v>
      </c>
      <c r="H139" s="149" t="s">
        <v>1</v>
      </c>
      <c r="I139" s="151"/>
      <c r="L139" s="147"/>
      <c r="M139" s="152"/>
      <c r="T139" s="153"/>
      <c r="AT139" s="149" t="s">
        <v>161</v>
      </c>
      <c r="AU139" s="149" t="s">
        <v>88</v>
      </c>
      <c r="AV139" s="12" t="s">
        <v>86</v>
      </c>
      <c r="AW139" s="12" t="s">
        <v>34</v>
      </c>
      <c r="AX139" s="12" t="s">
        <v>78</v>
      </c>
      <c r="AY139" s="149" t="s">
        <v>153</v>
      </c>
    </row>
    <row r="140" spans="2:65" s="13" customFormat="1" ht="10.15">
      <c r="B140" s="154"/>
      <c r="D140" s="148" t="s">
        <v>161</v>
      </c>
      <c r="E140" s="155" t="s">
        <v>1</v>
      </c>
      <c r="F140" s="156" t="s">
        <v>444</v>
      </c>
      <c r="H140" s="157">
        <v>1558</v>
      </c>
      <c r="I140" s="158"/>
      <c r="L140" s="154"/>
      <c r="M140" s="159"/>
      <c r="T140" s="160"/>
      <c r="AT140" s="155" t="s">
        <v>161</v>
      </c>
      <c r="AU140" s="155" t="s">
        <v>88</v>
      </c>
      <c r="AV140" s="13" t="s">
        <v>88</v>
      </c>
      <c r="AW140" s="13" t="s">
        <v>34</v>
      </c>
      <c r="AX140" s="13" t="s">
        <v>86</v>
      </c>
      <c r="AY140" s="155" t="s">
        <v>153</v>
      </c>
    </row>
    <row r="141" spans="2:65" s="1" customFormat="1" ht="33" customHeight="1">
      <c r="B141" s="32"/>
      <c r="C141" s="133" t="s">
        <v>193</v>
      </c>
      <c r="D141" s="133" t="s">
        <v>155</v>
      </c>
      <c r="E141" s="134" t="s">
        <v>318</v>
      </c>
      <c r="F141" s="135" t="s">
        <v>319</v>
      </c>
      <c r="G141" s="136" t="s">
        <v>158</v>
      </c>
      <c r="H141" s="137">
        <v>574.89</v>
      </c>
      <c r="I141" s="138"/>
      <c r="J141" s="139">
        <f>ROUND(I141*H141,2)</f>
        <v>0</v>
      </c>
      <c r="K141" s="140"/>
      <c r="L141" s="32"/>
      <c r="M141" s="141" t="s">
        <v>1</v>
      </c>
      <c r="N141" s="142" t="s">
        <v>43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159</v>
      </c>
      <c r="AT141" s="145" t="s">
        <v>155</v>
      </c>
      <c r="AU141" s="145" t="s">
        <v>88</v>
      </c>
      <c r="AY141" s="17" t="s">
        <v>153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7" t="s">
        <v>86</v>
      </c>
      <c r="BK141" s="146">
        <f>ROUND(I141*H141,2)</f>
        <v>0</v>
      </c>
      <c r="BL141" s="17" t="s">
        <v>159</v>
      </c>
      <c r="BM141" s="145" t="s">
        <v>446</v>
      </c>
    </row>
    <row r="142" spans="2:65" s="12" customFormat="1" ht="10.15">
      <c r="B142" s="147"/>
      <c r="D142" s="148" t="s">
        <v>161</v>
      </c>
      <c r="E142" s="149" t="s">
        <v>1</v>
      </c>
      <c r="F142" s="150" t="s">
        <v>252</v>
      </c>
      <c r="H142" s="149" t="s">
        <v>1</v>
      </c>
      <c r="I142" s="151"/>
      <c r="L142" s="147"/>
      <c r="M142" s="152"/>
      <c r="T142" s="153"/>
      <c r="AT142" s="149" t="s">
        <v>161</v>
      </c>
      <c r="AU142" s="149" t="s">
        <v>88</v>
      </c>
      <c r="AV142" s="12" t="s">
        <v>86</v>
      </c>
      <c r="AW142" s="12" t="s">
        <v>34</v>
      </c>
      <c r="AX142" s="12" t="s">
        <v>78</v>
      </c>
      <c r="AY142" s="149" t="s">
        <v>153</v>
      </c>
    </row>
    <row r="143" spans="2:65" s="12" customFormat="1" ht="10.15">
      <c r="B143" s="147"/>
      <c r="D143" s="148" t="s">
        <v>161</v>
      </c>
      <c r="E143" s="149" t="s">
        <v>1</v>
      </c>
      <c r="F143" s="150" t="s">
        <v>321</v>
      </c>
      <c r="H143" s="149" t="s">
        <v>1</v>
      </c>
      <c r="I143" s="151"/>
      <c r="L143" s="147"/>
      <c r="M143" s="152"/>
      <c r="T143" s="153"/>
      <c r="AT143" s="149" t="s">
        <v>161</v>
      </c>
      <c r="AU143" s="149" t="s">
        <v>88</v>
      </c>
      <c r="AV143" s="12" t="s">
        <v>86</v>
      </c>
      <c r="AW143" s="12" t="s">
        <v>34</v>
      </c>
      <c r="AX143" s="12" t="s">
        <v>78</v>
      </c>
      <c r="AY143" s="149" t="s">
        <v>153</v>
      </c>
    </row>
    <row r="144" spans="2:65" s="12" customFormat="1" ht="10.15">
      <c r="B144" s="147"/>
      <c r="D144" s="148" t="s">
        <v>161</v>
      </c>
      <c r="E144" s="149" t="s">
        <v>1</v>
      </c>
      <c r="F144" s="150" t="s">
        <v>322</v>
      </c>
      <c r="H144" s="149" t="s">
        <v>1</v>
      </c>
      <c r="I144" s="151"/>
      <c r="L144" s="147"/>
      <c r="M144" s="152"/>
      <c r="T144" s="153"/>
      <c r="AT144" s="149" t="s">
        <v>161</v>
      </c>
      <c r="AU144" s="149" t="s">
        <v>88</v>
      </c>
      <c r="AV144" s="12" t="s">
        <v>86</v>
      </c>
      <c r="AW144" s="12" t="s">
        <v>34</v>
      </c>
      <c r="AX144" s="12" t="s">
        <v>78</v>
      </c>
      <c r="AY144" s="149" t="s">
        <v>153</v>
      </c>
    </row>
    <row r="145" spans="2:65" s="13" customFormat="1" ht="20.25">
      <c r="B145" s="154"/>
      <c r="D145" s="148" t="s">
        <v>161</v>
      </c>
      <c r="E145" s="155" t="s">
        <v>1</v>
      </c>
      <c r="F145" s="156" t="s">
        <v>447</v>
      </c>
      <c r="H145" s="157">
        <v>313.54300000000001</v>
      </c>
      <c r="I145" s="158"/>
      <c r="L145" s="154"/>
      <c r="M145" s="159"/>
      <c r="T145" s="160"/>
      <c r="AT145" s="155" t="s">
        <v>161</v>
      </c>
      <c r="AU145" s="155" t="s">
        <v>88</v>
      </c>
      <c r="AV145" s="13" t="s">
        <v>88</v>
      </c>
      <c r="AW145" s="13" t="s">
        <v>34</v>
      </c>
      <c r="AX145" s="13" t="s">
        <v>78</v>
      </c>
      <c r="AY145" s="155" t="s">
        <v>153</v>
      </c>
    </row>
    <row r="146" spans="2:65" s="13" customFormat="1" ht="10.15">
      <c r="B146" s="154"/>
      <c r="D146" s="148" t="s">
        <v>161</v>
      </c>
      <c r="E146" s="155" t="s">
        <v>1</v>
      </c>
      <c r="F146" s="156" t="s">
        <v>448</v>
      </c>
      <c r="H146" s="157">
        <v>141.499</v>
      </c>
      <c r="I146" s="158"/>
      <c r="L146" s="154"/>
      <c r="M146" s="159"/>
      <c r="T146" s="160"/>
      <c r="AT146" s="155" t="s">
        <v>161</v>
      </c>
      <c r="AU146" s="155" t="s">
        <v>88</v>
      </c>
      <c r="AV146" s="13" t="s">
        <v>88</v>
      </c>
      <c r="AW146" s="13" t="s">
        <v>34</v>
      </c>
      <c r="AX146" s="13" t="s">
        <v>78</v>
      </c>
      <c r="AY146" s="155" t="s">
        <v>153</v>
      </c>
    </row>
    <row r="147" spans="2:65" s="12" customFormat="1" ht="10.15">
      <c r="B147" s="147"/>
      <c r="D147" s="148" t="s">
        <v>161</v>
      </c>
      <c r="E147" s="149" t="s">
        <v>1</v>
      </c>
      <c r="F147" s="150" t="s">
        <v>449</v>
      </c>
      <c r="H147" s="149" t="s">
        <v>1</v>
      </c>
      <c r="I147" s="151"/>
      <c r="L147" s="147"/>
      <c r="M147" s="152"/>
      <c r="T147" s="153"/>
      <c r="AT147" s="149" t="s">
        <v>161</v>
      </c>
      <c r="AU147" s="149" t="s">
        <v>88</v>
      </c>
      <c r="AV147" s="12" t="s">
        <v>86</v>
      </c>
      <c r="AW147" s="12" t="s">
        <v>34</v>
      </c>
      <c r="AX147" s="12" t="s">
        <v>78</v>
      </c>
      <c r="AY147" s="149" t="s">
        <v>153</v>
      </c>
    </row>
    <row r="148" spans="2:65" s="13" customFormat="1" ht="10.15">
      <c r="B148" s="154"/>
      <c r="D148" s="148" t="s">
        <v>161</v>
      </c>
      <c r="E148" s="155" t="s">
        <v>1</v>
      </c>
      <c r="F148" s="156" t="s">
        <v>450</v>
      </c>
      <c r="H148" s="157">
        <v>52.634</v>
      </c>
      <c r="I148" s="158"/>
      <c r="L148" s="154"/>
      <c r="M148" s="159"/>
      <c r="T148" s="160"/>
      <c r="AT148" s="155" t="s">
        <v>161</v>
      </c>
      <c r="AU148" s="155" t="s">
        <v>88</v>
      </c>
      <c r="AV148" s="13" t="s">
        <v>88</v>
      </c>
      <c r="AW148" s="13" t="s">
        <v>34</v>
      </c>
      <c r="AX148" s="13" t="s">
        <v>78</v>
      </c>
      <c r="AY148" s="155" t="s">
        <v>153</v>
      </c>
    </row>
    <row r="149" spans="2:65" s="12" customFormat="1" ht="10.15">
      <c r="B149" s="147"/>
      <c r="D149" s="148" t="s">
        <v>161</v>
      </c>
      <c r="E149" s="149" t="s">
        <v>1</v>
      </c>
      <c r="F149" s="150" t="s">
        <v>451</v>
      </c>
      <c r="H149" s="149" t="s">
        <v>1</v>
      </c>
      <c r="I149" s="151"/>
      <c r="L149" s="147"/>
      <c r="M149" s="152"/>
      <c r="T149" s="153"/>
      <c r="AT149" s="149" t="s">
        <v>161</v>
      </c>
      <c r="AU149" s="149" t="s">
        <v>88</v>
      </c>
      <c r="AV149" s="12" t="s">
        <v>86</v>
      </c>
      <c r="AW149" s="12" t="s">
        <v>34</v>
      </c>
      <c r="AX149" s="12" t="s">
        <v>78</v>
      </c>
      <c r="AY149" s="149" t="s">
        <v>153</v>
      </c>
    </row>
    <row r="150" spans="2:65" s="13" customFormat="1" ht="10.15">
      <c r="B150" s="154"/>
      <c r="D150" s="148" t="s">
        <v>161</v>
      </c>
      <c r="E150" s="155" t="s">
        <v>1</v>
      </c>
      <c r="F150" s="156" t="s">
        <v>452</v>
      </c>
      <c r="H150" s="157">
        <v>13.923999999999999</v>
      </c>
      <c r="I150" s="158"/>
      <c r="L150" s="154"/>
      <c r="M150" s="159"/>
      <c r="T150" s="160"/>
      <c r="AT150" s="155" t="s">
        <v>161</v>
      </c>
      <c r="AU150" s="155" t="s">
        <v>88</v>
      </c>
      <c r="AV150" s="13" t="s">
        <v>88</v>
      </c>
      <c r="AW150" s="13" t="s">
        <v>34</v>
      </c>
      <c r="AX150" s="13" t="s">
        <v>78</v>
      </c>
      <c r="AY150" s="155" t="s">
        <v>153</v>
      </c>
    </row>
    <row r="151" spans="2:65" s="12" customFormat="1" ht="10.15">
      <c r="B151" s="147"/>
      <c r="D151" s="148" t="s">
        <v>161</v>
      </c>
      <c r="E151" s="149" t="s">
        <v>1</v>
      </c>
      <c r="F151" s="150" t="s">
        <v>453</v>
      </c>
      <c r="H151" s="149" t="s">
        <v>1</v>
      </c>
      <c r="I151" s="151"/>
      <c r="L151" s="147"/>
      <c r="M151" s="152"/>
      <c r="T151" s="153"/>
      <c r="AT151" s="149" t="s">
        <v>161</v>
      </c>
      <c r="AU151" s="149" t="s">
        <v>88</v>
      </c>
      <c r="AV151" s="12" t="s">
        <v>86</v>
      </c>
      <c r="AW151" s="12" t="s">
        <v>34</v>
      </c>
      <c r="AX151" s="12" t="s">
        <v>78</v>
      </c>
      <c r="AY151" s="149" t="s">
        <v>153</v>
      </c>
    </row>
    <row r="152" spans="2:65" s="13" customFormat="1" ht="10.15">
      <c r="B152" s="154"/>
      <c r="D152" s="148" t="s">
        <v>161</v>
      </c>
      <c r="E152" s="155" t="s">
        <v>1</v>
      </c>
      <c r="F152" s="156" t="s">
        <v>454</v>
      </c>
      <c r="H152" s="157">
        <v>32.805</v>
      </c>
      <c r="I152" s="158"/>
      <c r="L152" s="154"/>
      <c r="M152" s="159"/>
      <c r="T152" s="160"/>
      <c r="AT152" s="155" t="s">
        <v>161</v>
      </c>
      <c r="AU152" s="155" t="s">
        <v>88</v>
      </c>
      <c r="AV152" s="13" t="s">
        <v>88</v>
      </c>
      <c r="AW152" s="13" t="s">
        <v>34</v>
      </c>
      <c r="AX152" s="13" t="s">
        <v>78</v>
      </c>
      <c r="AY152" s="155" t="s">
        <v>153</v>
      </c>
    </row>
    <row r="153" spans="2:65" s="12" customFormat="1" ht="10.15">
      <c r="B153" s="147"/>
      <c r="D153" s="148" t="s">
        <v>161</v>
      </c>
      <c r="E153" s="149" t="s">
        <v>1</v>
      </c>
      <c r="F153" s="150" t="s">
        <v>455</v>
      </c>
      <c r="H153" s="149" t="s">
        <v>1</v>
      </c>
      <c r="I153" s="151"/>
      <c r="L153" s="147"/>
      <c r="M153" s="152"/>
      <c r="T153" s="153"/>
      <c r="AT153" s="149" t="s">
        <v>161</v>
      </c>
      <c r="AU153" s="149" t="s">
        <v>88</v>
      </c>
      <c r="AV153" s="12" t="s">
        <v>86</v>
      </c>
      <c r="AW153" s="12" t="s">
        <v>34</v>
      </c>
      <c r="AX153" s="12" t="s">
        <v>78</v>
      </c>
      <c r="AY153" s="149" t="s">
        <v>153</v>
      </c>
    </row>
    <row r="154" spans="2:65" s="13" customFormat="1" ht="10.15">
      <c r="B154" s="154"/>
      <c r="D154" s="148" t="s">
        <v>161</v>
      </c>
      <c r="E154" s="155" t="s">
        <v>1</v>
      </c>
      <c r="F154" s="156" t="s">
        <v>456</v>
      </c>
      <c r="H154" s="157">
        <v>20.484999999999999</v>
      </c>
      <c r="I154" s="158"/>
      <c r="L154" s="154"/>
      <c r="M154" s="159"/>
      <c r="T154" s="160"/>
      <c r="AT154" s="155" t="s">
        <v>161</v>
      </c>
      <c r="AU154" s="155" t="s">
        <v>88</v>
      </c>
      <c r="AV154" s="13" t="s">
        <v>88</v>
      </c>
      <c r="AW154" s="13" t="s">
        <v>34</v>
      </c>
      <c r="AX154" s="13" t="s">
        <v>78</v>
      </c>
      <c r="AY154" s="155" t="s">
        <v>153</v>
      </c>
    </row>
    <row r="155" spans="2:65" s="14" customFormat="1" ht="10.15">
      <c r="B155" s="161"/>
      <c r="D155" s="148" t="s">
        <v>161</v>
      </c>
      <c r="E155" s="162" t="s">
        <v>1</v>
      </c>
      <c r="F155" s="163" t="s">
        <v>186</v>
      </c>
      <c r="H155" s="164">
        <v>574.89</v>
      </c>
      <c r="I155" s="165"/>
      <c r="L155" s="161"/>
      <c r="M155" s="166"/>
      <c r="T155" s="167"/>
      <c r="AT155" s="162" t="s">
        <v>161</v>
      </c>
      <c r="AU155" s="162" t="s">
        <v>88</v>
      </c>
      <c r="AV155" s="14" t="s">
        <v>159</v>
      </c>
      <c r="AW155" s="14" t="s">
        <v>34</v>
      </c>
      <c r="AX155" s="14" t="s">
        <v>86</v>
      </c>
      <c r="AY155" s="162" t="s">
        <v>153</v>
      </c>
    </row>
    <row r="156" spans="2:65" s="1" customFormat="1" ht="33" customHeight="1">
      <c r="B156" s="32"/>
      <c r="C156" s="133" t="s">
        <v>197</v>
      </c>
      <c r="D156" s="133" t="s">
        <v>155</v>
      </c>
      <c r="E156" s="134" t="s">
        <v>324</v>
      </c>
      <c r="F156" s="135" t="s">
        <v>325</v>
      </c>
      <c r="G156" s="136" t="s">
        <v>158</v>
      </c>
      <c r="H156" s="137">
        <v>1723.3530000000001</v>
      </c>
      <c r="I156" s="138"/>
      <c r="J156" s="139">
        <f>ROUND(I156*H156,2)</f>
        <v>0</v>
      </c>
      <c r="K156" s="140"/>
      <c r="L156" s="32"/>
      <c r="M156" s="141" t="s">
        <v>1</v>
      </c>
      <c r="N156" s="142" t="s">
        <v>43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159</v>
      </c>
      <c r="AT156" s="145" t="s">
        <v>155</v>
      </c>
      <c r="AU156" s="145" t="s">
        <v>88</v>
      </c>
      <c r="AY156" s="17" t="s">
        <v>153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86</v>
      </c>
      <c r="BK156" s="146">
        <f>ROUND(I156*H156,2)</f>
        <v>0</v>
      </c>
      <c r="BL156" s="17" t="s">
        <v>159</v>
      </c>
      <c r="BM156" s="145" t="s">
        <v>457</v>
      </c>
    </row>
    <row r="157" spans="2:65" s="12" customFormat="1" ht="10.15">
      <c r="B157" s="147"/>
      <c r="D157" s="148" t="s">
        <v>161</v>
      </c>
      <c r="E157" s="149" t="s">
        <v>1</v>
      </c>
      <c r="F157" s="150" t="s">
        <v>252</v>
      </c>
      <c r="H157" s="149" t="s">
        <v>1</v>
      </c>
      <c r="I157" s="151"/>
      <c r="L157" s="147"/>
      <c r="M157" s="152"/>
      <c r="T157" s="153"/>
      <c r="AT157" s="149" t="s">
        <v>161</v>
      </c>
      <c r="AU157" s="149" t="s">
        <v>88</v>
      </c>
      <c r="AV157" s="12" t="s">
        <v>86</v>
      </c>
      <c r="AW157" s="12" t="s">
        <v>34</v>
      </c>
      <c r="AX157" s="12" t="s">
        <v>78</v>
      </c>
      <c r="AY157" s="149" t="s">
        <v>153</v>
      </c>
    </row>
    <row r="158" spans="2:65" s="12" customFormat="1" ht="10.15">
      <c r="B158" s="147"/>
      <c r="D158" s="148" t="s">
        <v>161</v>
      </c>
      <c r="E158" s="149" t="s">
        <v>1</v>
      </c>
      <c r="F158" s="150" t="s">
        <v>321</v>
      </c>
      <c r="H158" s="149" t="s">
        <v>1</v>
      </c>
      <c r="I158" s="151"/>
      <c r="L158" s="147"/>
      <c r="M158" s="152"/>
      <c r="T158" s="153"/>
      <c r="AT158" s="149" t="s">
        <v>161</v>
      </c>
      <c r="AU158" s="149" t="s">
        <v>88</v>
      </c>
      <c r="AV158" s="12" t="s">
        <v>86</v>
      </c>
      <c r="AW158" s="12" t="s">
        <v>34</v>
      </c>
      <c r="AX158" s="12" t="s">
        <v>78</v>
      </c>
      <c r="AY158" s="149" t="s">
        <v>153</v>
      </c>
    </row>
    <row r="159" spans="2:65" s="12" customFormat="1" ht="10.15">
      <c r="B159" s="147"/>
      <c r="D159" s="148" t="s">
        <v>161</v>
      </c>
      <c r="E159" s="149" t="s">
        <v>1</v>
      </c>
      <c r="F159" s="150" t="s">
        <v>322</v>
      </c>
      <c r="H159" s="149" t="s">
        <v>1</v>
      </c>
      <c r="I159" s="151"/>
      <c r="L159" s="147"/>
      <c r="M159" s="152"/>
      <c r="T159" s="153"/>
      <c r="AT159" s="149" t="s">
        <v>161</v>
      </c>
      <c r="AU159" s="149" t="s">
        <v>88</v>
      </c>
      <c r="AV159" s="12" t="s">
        <v>86</v>
      </c>
      <c r="AW159" s="12" t="s">
        <v>34</v>
      </c>
      <c r="AX159" s="12" t="s">
        <v>78</v>
      </c>
      <c r="AY159" s="149" t="s">
        <v>153</v>
      </c>
    </row>
    <row r="160" spans="2:65" s="13" customFormat="1" ht="10.15">
      <c r="B160" s="154"/>
      <c r="D160" s="148" t="s">
        <v>161</v>
      </c>
      <c r="E160" s="155" t="s">
        <v>1</v>
      </c>
      <c r="F160" s="156" t="s">
        <v>458</v>
      </c>
      <c r="H160" s="157">
        <v>3.2</v>
      </c>
      <c r="I160" s="158"/>
      <c r="L160" s="154"/>
      <c r="M160" s="159"/>
      <c r="T160" s="160"/>
      <c r="AT160" s="155" t="s">
        <v>161</v>
      </c>
      <c r="AU160" s="155" t="s">
        <v>88</v>
      </c>
      <c r="AV160" s="13" t="s">
        <v>88</v>
      </c>
      <c r="AW160" s="13" t="s">
        <v>34</v>
      </c>
      <c r="AX160" s="13" t="s">
        <v>78</v>
      </c>
      <c r="AY160" s="155" t="s">
        <v>153</v>
      </c>
    </row>
    <row r="161" spans="2:65" s="13" customFormat="1" ht="20.25">
      <c r="B161" s="154"/>
      <c r="D161" s="148" t="s">
        <v>161</v>
      </c>
      <c r="E161" s="155" t="s">
        <v>1</v>
      </c>
      <c r="F161" s="156" t="s">
        <v>459</v>
      </c>
      <c r="H161" s="157">
        <v>394.67099999999999</v>
      </c>
      <c r="I161" s="158"/>
      <c r="L161" s="154"/>
      <c r="M161" s="159"/>
      <c r="T161" s="160"/>
      <c r="AT161" s="155" t="s">
        <v>161</v>
      </c>
      <c r="AU161" s="155" t="s">
        <v>88</v>
      </c>
      <c r="AV161" s="13" t="s">
        <v>88</v>
      </c>
      <c r="AW161" s="13" t="s">
        <v>34</v>
      </c>
      <c r="AX161" s="13" t="s">
        <v>78</v>
      </c>
      <c r="AY161" s="155" t="s">
        <v>153</v>
      </c>
    </row>
    <row r="162" spans="2:65" s="13" customFormat="1" ht="30.4">
      <c r="B162" s="154"/>
      <c r="D162" s="148" t="s">
        <v>161</v>
      </c>
      <c r="E162" s="155" t="s">
        <v>1</v>
      </c>
      <c r="F162" s="156" t="s">
        <v>460</v>
      </c>
      <c r="H162" s="157">
        <v>851.298</v>
      </c>
      <c r="I162" s="158"/>
      <c r="L162" s="154"/>
      <c r="M162" s="159"/>
      <c r="T162" s="160"/>
      <c r="AT162" s="155" t="s">
        <v>161</v>
      </c>
      <c r="AU162" s="155" t="s">
        <v>88</v>
      </c>
      <c r="AV162" s="13" t="s">
        <v>88</v>
      </c>
      <c r="AW162" s="13" t="s">
        <v>34</v>
      </c>
      <c r="AX162" s="13" t="s">
        <v>78</v>
      </c>
      <c r="AY162" s="155" t="s">
        <v>153</v>
      </c>
    </row>
    <row r="163" spans="2:65" s="13" customFormat="1" ht="10.15">
      <c r="B163" s="154"/>
      <c r="D163" s="148" t="s">
        <v>161</v>
      </c>
      <c r="E163" s="155" t="s">
        <v>1</v>
      </c>
      <c r="F163" s="156" t="s">
        <v>461</v>
      </c>
      <c r="H163" s="157">
        <v>69.006</v>
      </c>
      <c r="I163" s="158"/>
      <c r="L163" s="154"/>
      <c r="M163" s="159"/>
      <c r="T163" s="160"/>
      <c r="AT163" s="155" t="s">
        <v>161</v>
      </c>
      <c r="AU163" s="155" t="s">
        <v>88</v>
      </c>
      <c r="AV163" s="13" t="s">
        <v>88</v>
      </c>
      <c r="AW163" s="13" t="s">
        <v>34</v>
      </c>
      <c r="AX163" s="13" t="s">
        <v>78</v>
      </c>
      <c r="AY163" s="155" t="s">
        <v>153</v>
      </c>
    </row>
    <row r="164" spans="2:65" s="12" customFormat="1" ht="10.15">
      <c r="B164" s="147"/>
      <c r="D164" s="148" t="s">
        <v>161</v>
      </c>
      <c r="E164" s="149" t="s">
        <v>1</v>
      </c>
      <c r="F164" s="150" t="s">
        <v>449</v>
      </c>
      <c r="H164" s="149" t="s">
        <v>1</v>
      </c>
      <c r="I164" s="151"/>
      <c r="L164" s="147"/>
      <c r="M164" s="152"/>
      <c r="T164" s="153"/>
      <c r="AT164" s="149" t="s">
        <v>161</v>
      </c>
      <c r="AU164" s="149" t="s">
        <v>88</v>
      </c>
      <c r="AV164" s="12" t="s">
        <v>86</v>
      </c>
      <c r="AW164" s="12" t="s">
        <v>34</v>
      </c>
      <c r="AX164" s="12" t="s">
        <v>78</v>
      </c>
      <c r="AY164" s="149" t="s">
        <v>153</v>
      </c>
    </row>
    <row r="165" spans="2:65" s="13" customFormat="1" ht="10.15">
      <c r="B165" s="154"/>
      <c r="D165" s="148" t="s">
        <v>161</v>
      </c>
      <c r="E165" s="155" t="s">
        <v>1</v>
      </c>
      <c r="F165" s="156" t="s">
        <v>462</v>
      </c>
      <c r="H165" s="157">
        <v>20</v>
      </c>
      <c r="I165" s="158"/>
      <c r="L165" s="154"/>
      <c r="M165" s="159"/>
      <c r="T165" s="160"/>
      <c r="AT165" s="155" t="s">
        <v>161</v>
      </c>
      <c r="AU165" s="155" t="s">
        <v>88</v>
      </c>
      <c r="AV165" s="13" t="s">
        <v>88</v>
      </c>
      <c r="AW165" s="13" t="s">
        <v>34</v>
      </c>
      <c r="AX165" s="13" t="s">
        <v>78</v>
      </c>
      <c r="AY165" s="155" t="s">
        <v>153</v>
      </c>
    </row>
    <row r="166" spans="2:65" s="13" customFormat="1" ht="10.15">
      <c r="B166" s="154"/>
      <c r="D166" s="148" t="s">
        <v>161</v>
      </c>
      <c r="E166" s="155" t="s">
        <v>1</v>
      </c>
      <c r="F166" s="156" t="s">
        <v>463</v>
      </c>
      <c r="H166" s="157">
        <v>67.375</v>
      </c>
      <c r="I166" s="158"/>
      <c r="L166" s="154"/>
      <c r="M166" s="159"/>
      <c r="T166" s="160"/>
      <c r="AT166" s="155" t="s">
        <v>161</v>
      </c>
      <c r="AU166" s="155" t="s">
        <v>88</v>
      </c>
      <c r="AV166" s="13" t="s">
        <v>88</v>
      </c>
      <c r="AW166" s="13" t="s">
        <v>34</v>
      </c>
      <c r="AX166" s="13" t="s">
        <v>78</v>
      </c>
      <c r="AY166" s="155" t="s">
        <v>153</v>
      </c>
    </row>
    <row r="167" spans="2:65" s="13" customFormat="1" ht="10.15">
      <c r="B167" s="154"/>
      <c r="D167" s="148" t="s">
        <v>161</v>
      </c>
      <c r="E167" s="155" t="s">
        <v>1</v>
      </c>
      <c r="F167" s="156" t="s">
        <v>464</v>
      </c>
      <c r="H167" s="157">
        <v>111.194</v>
      </c>
      <c r="I167" s="158"/>
      <c r="L167" s="154"/>
      <c r="M167" s="159"/>
      <c r="T167" s="160"/>
      <c r="AT167" s="155" t="s">
        <v>161</v>
      </c>
      <c r="AU167" s="155" t="s">
        <v>88</v>
      </c>
      <c r="AV167" s="13" t="s">
        <v>88</v>
      </c>
      <c r="AW167" s="13" t="s">
        <v>34</v>
      </c>
      <c r="AX167" s="13" t="s">
        <v>78</v>
      </c>
      <c r="AY167" s="155" t="s">
        <v>153</v>
      </c>
    </row>
    <row r="168" spans="2:65" s="12" customFormat="1" ht="10.15">
      <c r="B168" s="147"/>
      <c r="D168" s="148" t="s">
        <v>161</v>
      </c>
      <c r="E168" s="149" t="s">
        <v>1</v>
      </c>
      <c r="F168" s="150" t="s">
        <v>451</v>
      </c>
      <c r="H168" s="149" t="s">
        <v>1</v>
      </c>
      <c r="I168" s="151"/>
      <c r="L168" s="147"/>
      <c r="M168" s="152"/>
      <c r="T168" s="153"/>
      <c r="AT168" s="149" t="s">
        <v>161</v>
      </c>
      <c r="AU168" s="149" t="s">
        <v>88</v>
      </c>
      <c r="AV168" s="12" t="s">
        <v>86</v>
      </c>
      <c r="AW168" s="12" t="s">
        <v>34</v>
      </c>
      <c r="AX168" s="12" t="s">
        <v>78</v>
      </c>
      <c r="AY168" s="149" t="s">
        <v>153</v>
      </c>
    </row>
    <row r="169" spans="2:65" s="13" customFormat="1" ht="10.15">
      <c r="B169" s="154"/>
      <c r="D169" s="148" t="s">
        <v>161</v>
      </c>
      <c r="E169" s="155" t="s">
        <v>1</v>
      </c>
      <c r="F169" s="156" t="s">
        <v>465</v>
      </c>
      <c r="H169" s="157">
        <v>75.683999999999997</v>
      </c>
      <c r="I169" s="158"/>
      <c r="L169" s="154"/>
      <c r="M169" s="159"/>
      <c r="T169" s="160"/>
      <c r="AT169" s="155" t="s">
        <v>161</v>
      </c>
      <c r="AU169" s="155" t="s">
        <v>88</v>
      </c>
      <c r="AV169" s="13" t="s">
        <v>88</v>
      </c>
      <c r="AW169" s="13" t="s">
        <v>34</v>
      </c>
      <c r="AX169" s="13" t="s">
        <v>78</v>
      </c>
      <c r="AY169" s="155" t="s">
        <v>153</v>
      </c>
    </row>
    <row r="170" spans="2:65" s="12" customFormat="1" ht="10.15">
      <c r="B170" s="147"/>
      <c r="D170" s="148" t="s">
        <v>161</v>
      </c>
      <c r="E170" s="149" t="s">
        <v>1</v>
      </c>
      <c r="F170" s="150" t="s">
        <v>453</v>
      </c>
      <c r="H170" s="149" t="s">
        <v>1</v>
      </c>
      <c r="I170" s="151"/>
      <c r="L170" s="147"/>
      <c r="M170" s="152"/>
      <c r="T170" s="153"/>
      <c r="AT170" s="149" t="s">
        <v>161</v>
      </c>
      <c r="AU170" s="149" t="s">
        <v>88</v>
      </c>
      <c r="AV170" s="12" t="s">
        <v>86</v>
      </c>
      <c r="AW170" s="12" t="s">
        <v>34</v>
      </c>
      <c r="AX170" s="12" t="s">
        <v>78</v>
      </c>
      <c r="AY170" s="149" t="s">
        <v>153</v>
      </c>
    </row>
    <row r="171" spans="2:65" s="13" customFormat="1" ht="10.15">
      <c r="B171" s="154"/>
      <c r="D171" s="148" t="s">
        <v>161</v>
      </c>
      <c r="E171" s="155" t="s">
        <v>1</v>
      </c>
      <c r="F171" s="156" t="s">
        <v>466</v>
      </c>
      <c r="H171" s="157">
        <v>127.47499999999999</v>
      </c>
      <c r="I171" s="158"/>
      <c r="L171" s="154"/>
      <c r="M171" s="159"/>
      <c r="T171" s="160"/>
      <c r="AT171" s="155" t="s">
        <v>161</v>
      </c>
      <c r="AU171" s="155" t="s">
        <v>88</v>
      </c>
      <c r="AV171" s="13" t="s">
        <v>88</v>
      </c>
      <c r="AW171" s="13" t="s">
        <v>34</v>
      </c>
      <c r="AX171" s="13" t="s">
        <v>78</v>
      </c>
      <c r="AY171" s="155" t="s">
        <v>153</v>
      </c>
    </row>
    <row r="172" spans="2:65" s="12" customFormat="1" ht="10.15">
      <c r="B172" s="147"/>
      <c r="D172" s="148" t="s">
        <v>161</v>
      </c>
      <c r="E172" s="149" t="s">
        <v>1</v>
      </c>
      <c r="F172" s="150" t="s">
        <v>455</v>
      </c>
      <c r="H172" s="149" t="s">
        <v>1</v>
      </c>
      <c r="I172" s="151"/>
      <c r="L172" s="147"/>
      <c r="M172" s="152"/>
      <c r="T172" s="153"/>
      <c r="AT172" s="149" t="s">
        <v>161</v>
      </c>
      <c r="AU172" s="149" t="s">
        <v>88</v>
      </c>
      <c r="AV172" s="12" t="s">
        <v>86</v>
      </c>
      <c r="AW172" s="12" t="s">
        <v>34</v>
      </c>
      <c r="AX172" s="12" t="s">
        <v>78</v>
      </c>
      <c r="AY172" s="149" t="s">
        <v>153</v>
      </c>
    </row>
    <row r="173" spans="2:65" s="13" customFormat="1" ht="10.15">
      <c r="B173" s="154"/>
      <c r="D173" s="148" t="s">
        <v>161</v>
      </c>
      <c r="E173" s="155" t="s">
        <v>1</v>
      </c>
      <c r="F173" s="156" t="s">
        <v>467</v>
      </c>
      <c r="H173" s="157">
        <v>3.45</v>
      </c>
      <c r="I173" s="158"/>
      <c r="L173" s="154"/>
      <c r="M173" s="159"/>
      <c r="T173" s="160"/>
      <c r="AT173" s="155" t="s">
        <v>161</v>
      </c>
      <c r="AU173" s="155" t="s">
        <v>88</v>
      </c>
      <c r="AV173" s="13" t="s">
        <v>88</v>
      </c>
      <c r="AW173" s="13" t="s">
        <v>34</v>
      </c>
      <c r="AX173" s="13" t="s">
        <v>78</v>
      </c>
      <c r="AY173" s="155" t="s">
        <v>153</v>
      </c>
    </row>
    <row r="174" spans="2:65" s="14" customFormat="1" ht="10.15">
      <c r="B174" s="161"/>
      <c r="D174" s="148" t="s">
        <v>161</v>
      </c>
      <c r="E174" s="162" t="s">
        <v>1</v>
      </c>
      <c r="F174" s="163" t="s">
        <v>186</v>
      </c>
      <c r="H174" s="164">
        <v>1723.3529999999998</v>
      </c>
      <c r="I174" s="165"/>
      <c r="L174" s="161"/>
      <c r="M174" s="166"/>
      <c r="T174" s="167"/>
      <c r="AT174" s="162" t="s">
        <v>161</v>
      </c>
      <c r="AU174" s="162" t="s">
        <v>88</v>
      </c>
      <c r="AV174" s="14" t="s">
        <v>159</v>
      </c>
      <c r="AW174" s="14" t="s">
        <v>34</v>
      </c>
      <c r="AX174" s="14" t="s">
        <v>86</v>
      </c>
      <c r="AY174" s="162" t="s">
        <v>153</v>
      </c>
    </row>
    <row r="175" spans="2:65" s="1" customFormat="1" ht="21.75" customHeight="1">
      <c r="B175" s="32"/>
      <c r="C175" s="133" t="s">
        <v>206</v>
      </c>
      <c r="D175" s="133" t="s">
        <v>155</v>
      </c>
      <c r="E175" s="134" t="s">
        <v>328</v>
      </c>
      <c r="F175" s="135" t="s">
        <v>329</v>
      </c>
      <c r="G175" s="136" t="s">
        <v>330</v>
      </c>
      <c r="H175" s="137">
        <v>4886.6689999999999</v>
      </c>
      <c r="I175" s="138"/>
      <c r="J175" s="139">
        <f>ROUND(I175*H175,2)</f>
        <v>0</v>
      </c>
      <c r="K175" s="140"/>
      <c r="L175" s="32"/>
      <c r="M175" s="141" t="s">
        <v>1</v>
      </c>
      <c r="N175" s="142" t="s">
        <v>43</v>
      </c>
      <c r="P175" s="143">
        <f>O175*H175</f>
        <v>0</v>
      </c>
      <c r="Q175" s="143">
        <v>8.4000000000000003E-4</v>
      </c>
      <c r="R175" s="143">
        <f>Q175*H175</f>
        <v>4.1048019599999996</v>
      </c>
      <c r="S175" s="143">
        <v>0</v>
      </c>
      <c r="T175" s="144">
        <f>S175*H175</f>
        <v>0</v>
      </c>
      <c r="AR175" s="145" t="s">
        <v>159</v>
      </c>
      <c r="AT175" s="145" t="s">
        <v>155</v>
      </c>
      <c r="AU175" s="145" t="s">
        <v>88</v>
      </c>
      <c r="AY175" s="17" t="s">
        <v>153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7" t="s">
        <v>86</v>
      </c>
      <c r="BK175" s="146">
        <f>ROUND(I175*H175,2)</f>
        <v>0</v>
      </c>
      <c r="BL175" s="17" t="s">
        <v>159</v>
      </c>
      <c r="BM175" s="145" t="s">
        <v>468</v>
      </c>
    </row>
    <row r="176" spans="2:65" s="14" customFormat="1" ht="10.15">
      <c r="B176" s="161"/>
      <c r="D176" s="148" t="s">
        <v>161</v>
      </c>
      <c r="E176" s="162" t="s">
        <v>1</v>
      </c>
      <c r="F176" s="163" t="s">
        <v>186</v>
      </c>
      <c r="H176" s="164">
        <v>4886.6690000000008</v>
      </c>
      <c r="I176" s="165"/>
      <c r="L176" s="161"/>
      <c r="M176" s="166"/>
      <c r="T176" s="167"/>
      <c r="AT176" s="162" t="s">
        <v>161</v>
      </c>
      <c r="AU176" s="162" t="s">
        <v>88</v>
      </c>
      <c r="AV176" s="14" t="s">
        <v>159</v>
      </c>
      <c r="AW176" s="14" t="s">
        <v>34</v>
      </c>
      <c r="AX176" s="14" t="s">
        <v>78</v>
      </c>
      <c r="AY176" s="162" t="s">
        <v>153</v>
      </c>
    </row>
    <row r="177" spans="2:65" s="1" customFormat="1" ht="24.2" customHeight="1">
      <c r="B177" s="32"/>
      <c r="C177" s="133" t="s">
        <v>213</v>
      </c>
      <c r="D177" s="133" t="s">
        <v>155</v>
      </c>
      <c r="E177" s="134" t="s">
        <v>332</v>
      </c>
      <c r="F177" s="135" t="s">
        <v>333</v>
      </c>
      <c r="G177" s="136" t="s">
        <v>330</v>
      </c>
      <c r="H177" s="137">
        <v>4886.6689999999999</v>
      </c>
      <c r="I177" s="138"/>
      <c r="J177" s="139">
        <f>ROUND(I177*H177,2)</f>
        <v>0</v>
      </c>
      <c r="K177" s="140"/>
      <c r="L177" s="32"/>
      <c r="M177" s="141" t="s">
        <v>1</v>
      </c>
      <c r="N177" s="142" t="s">
        <v>43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AR177" s="145" t="s">
        <v>159</v>
      </c>
      <c r="AT177" s="145" t="s">
        <v>155</v>
      </c>
      <c r="AU177" s="145" t="s">
        <v>88</v>
      </c>
      <c r="AY177" s="17" t="s">
        <v>153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7" t="s">
        <v>86</v>
      </c>
      <c r="BK177" s="146">
        <f>ROUND(I177*H177,2)</f>
        <v>0</v>
      </c>
      <c r="BL177" s="17" t="s">
        <v>159</v>
      </c>
      <c r="BM177" s="145" t="s">
        <v>469</v>
      </c>
    </row>
    <row r="178" spans="2:65" s="13" customFormat="1" ht="10.15">
      <c r="B178" s="154"/>
      <c r="D178" s="148" t="s">
        <v>161</v>
      </c>
      <c r="E178" s="155" t="s">
        <v>1</v>
      </c>
      <c r="F178" s="156" t="s">
        <v>470</v>
      </c>
      <c r="H178" s="157">
        <v>4886.6689999999999</v>
      </c>
      <c r="I178" s="158"/>
      <c r="L178" s="154"/>
      <c r="M178" s="159"/>
      <c r="T178" s="160"/>
      <c r="AT178" s="155" t="s">
        <v>161</v>
      </c>
      <c r="AU178" s="155" t="s">
        <v>88</v>
      </c>
      <c r="AV178" s="13" t="s">
        <v>88</v>
      </c>
      <c r="AW178" s="13" t="s">
        <v>34</v>
      </c>
      <c r="AX178" s="13" t="s">
        <v>86</v>
      </c>
      <c r="AY178" s="155" t="s">
        <v>153</v>
      </c>
    </row>
    <row r="179" spans="2:65" s="1" customFormat="1" ht="33" customHeight="1">
      <c r="B179" s="32"/>
      <c r="C179" s="133" t="s">
        <v>218</v>
      </c>
      <c r="D179" s="133" t="s">
        <v>155</v>
      </c>
      <c r="E179" s="134" t="s">
        <v>164</v>
      </c>
      <c r="F179" s="135" t="s">
        <v>336</v>
      </c>
      <c r="G179" s="136" t="s">
        <v>158</v>
      </c>
      <c r="H179" s="137">
        <v>577.04999999999995</v>
      </c>
      <c r="I179" s="138"/>
      <c r="J179" s="139">
        <f>ROUND(I179*H179,2)</f>
        <v>0</v>
      </c>
      <c r="K179" s="140"/>
      <c r="L179" s="32"/>
      <c r="M179" s="141" t="s">
        <v>1</v>
      </c>
      <c r="N179" s="142" t="s">
        <v>43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159</v>
      </c>
      <c r="AT179" s="145" t="s">
        <v>155</v>
      </c>
      <c r="AU179" s="145" t="s">
        <v>88</v>
      </c>
      <c r="AY179" s="17" t="s">
        <v>153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7" t="s">
        <v>86</v>
      </c>
      <c r="BK179" s="146">
        <f>ROUND(I179*H179,2)</f>
        <v>0</v>
      </c>
      <c r="BL179" s="17" t="s">
        <v>159</v>
      </c>
      <c r="BM179" s="145" t="s">
        <v>471</v>
      </c>
    </row>
    <row r="180" spans="2:65" s="12" customFormat="1" ht="10.15">
      <c r="B180" s="147"/>
      <c r="D180" s="148" t="s">
        <v>161</v>
      </c>
      <c r="E180" s="149" t="s">
        <v>1</v>
      </c>
      <c r="F180" s="150" t="s">
        <v>252</v>
      </c>
      <c r="H180" s="149" t="s">
        <v>1</v>
      </c>
      <c r="I180" s="151"/>
      <c r="L180" s="147"/>
      <c r="M180" s="152"/>
      <c r="T180" s="153"/>
      <c r="AT180" s="149" t="s">
        <v>161</v>
      </c>
      <c r="AU180" s="149" t="s">
        <v>88</v>
      </c>
      <c r="AV180" s="12" t="s">
        <v>86</v>
      </c>
      <c r="AW180" s="12" t="s">
        <v>34</v>
      </c>
      <c r="AX180" s="12" t="s">
        <v>78</v>
      </c>
      <c r="AY180" s="149" t="s">
        <v>153</v>
      </c>
    </row>
    <row r="181" spans="2:65" s="13" customFormat="1" ht="10.15">
      <c r="B181" s="154"/>
      <c r="D181" s="148" t="s">
        <v>161</v>
      </c>
      <c r="E181" s="155" t="s">
        <v>1</v>
      </c>
      <c r="F181" s="156" t="s">
        <v>472</v>
      </c>
      <c r="H181" s="157">
        <v>2298.2429999999999</v>
      </c>
      <c r="I181" s="158"/>
      <c r="L181" s="154"/>
      <c r="M181" s="159"/>
      <c r="T181" s="160"/>
      <c r="AT181" s="155" t="s">
        <v>161</v>
      </c>
      <c r="AU181" s="155" t="s">
        <v>88</v>
      </c>
      <c r="AV181" s="13" t="s">
        <v>88</v>
      </c>
      <c r="AW181" s="13" t="s">
        <v>34</v>
      </c>
      <c r="AX181" s="13" t="s">
        <v>78</v>
      </c>
      <c r="AY181" s="155" t="s">
        <v>153</v>
      </c>
    </row>
    <row r="182" spans="2:65" s="13" customFormat="1" ht="10.15">
      <c r="B182" s="154"/>
      <c r="D182" s="148" t="s">
        <v>161</v>
      </c>
      <c r="E182" s="155" t="s">
        <v>1</v>
      </c>
      <c r="F182" s="156" t="s">
        <v>473</v>
      </c>
      <c r="H182" s="157">
        <v>-1721.193</v>
      </c>
      <c r="I182" s="158"/>
      <c r="L182" s="154"/>
      <c r="M182" s="159"/>
      <c r="T182" s="160"/>
      <c r="AT182" s="155" t="s">
        <v>161</v>
      </c>
      <c r="AU182" s="155" t="s">
        <v>88</v>
      </c>
      <c r="AV182" s="13" t="s">
        <v>88</v>
      </c>
      <c r="AW182" s="13" t="s">
        <v>34</v>
      </c>
      <c r="AX182" s="13" t="s">
        <v>78</v>
      </c>
      <c r="AY182" s="155" t="s">
        <v>153</v>
      </c>
    </row>
    <row r="183" spans="2:65" s="14" customFormat="1" ht="10.15">
      <c r="B183" s="161"/>
      <c r="D183" s="148" t="s">
        <v>161</v>
      </c>
      <c r="E183" s="162" t="s">
        <v>1</v>
      </c>
      <c r="F183" s="163" t="s">
        <v>186</v>
      </c>
      <c r="H183" s="164">
        <v>577.04999999999995</v>
      </c>
      <c r="I183" s="165"/>
      <c r="L183" s="161"/>
      <c r="M183" s="166"/>
      <c r="T183" s="167"/>
      <c r="AT183" s="162" t="s">
        <v>161</v>
      </c>
      <c r="AU183" s="162" t="s">
        <v>88</v>
      </c>
      <c r="AV183" s="14" t="s">
        <v>159</v>
      </c>
      <c r="AW183" s="14" t="s">
        <v>34</v>
      </c>
      <c r="AX183" s="14" t="s">
        <v>86</v>
      </c>
      <c r="AY183" s="162" t="s">
        <v>153</v>
      </c>
    </row>
    <row r="184" spans="2:65" s="1" customFormat="1" ht="37.799999999999997" customHeight="1">
      <c r="B184" s="32"/>
      <c r="C184" s="133" t="s">
        <v>223</v>
      </c>
      <c r="D184" s="133" t="s">
        <v>155</v>
      </c>
      <c r="E184" s="134" t="s">
        <v>169</v>
      </c>
      <c r="F184" s="135" t="s">
        <v>340</v>
      </c>
      <c r="G184" s="136" t="s">
        <v>158</v>
      </c>
      <c r="H184" s="137">
        <v>5770.5</v>
      </c>
      <c r="I184" s="138"/>
      <c r="J184" s="139">
        <f>ROUND(I184*H184,2)</f>
        <v>0</v>
      </c>
      <c r="K184" s="140"/>
      <c r="L184" s="32"/>
      <c r="M184" s="141" t="s">
        <v>1</v>
      </c>
      <c r="N184" s="142" t="s">
        <v>43</v>
      </c>
      <c r="P184" s="143">
        <f>O184*H184</f>
        <v>0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AR184" s="145" t="s">
        <v>159</v>
      </c>
      <c r="AT184" s="145" t="s">
        <v>155</v>
      </c>
      <c r="AU184" s="145" t="s">
        <v>88</v>
      </c>
      <c r="AY184" s="17" t="s">
        <v>153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7" t="s">
        <v>86</v>
      </c>
      <c r="BK184" s="146">
        <f>ROUND(I184*H184,2)</f>
        <v>0</v>
      </c>
      <c r="BL184" s="17" t="s">
        <v>159</v>
      </c>
      <c r="BM184" s="145" t="s">
        <v>474</v>
      </c>
    </row>
    <row r="185" spans="2:65" s="12" customFormat="1" ht="10.15">
      <c r="B185" s="147"/>
      <c r="D185" s="148" t="s">
        <v>161</v>
      </c>
      <c r="E185" s="149" t="s">
        <v>1</v>
      </c>
      <c r="F185" s="150" t="s">
        <v>252</v>
      </c>
      <c r="H185" s="149" t="s">
        <v>1</v>
      </c>
      <c r="I185" s="151"/>
      <c r="L185" s="147"/>
      <c r="M185" s="152"/>
      <c r="T185" s="153"/>
      <c r="AT185" s="149" t="s">
        <v>161</v>
      </c>
      <c r="AU185" s="149" t="s">
        <v>88</v>
      </c>
      <c r="AV185" s="12" t="s">
        <v>86</v>
      </c>
      <c r="AW185" s="12" t="s">
        <v>34</v>
      </c>
      <c r="AX185" s="12" t="s">
        <v>78</v>
      </c>
      <c r="AY185" s="149" t="s">
        <v>153</v>
      </c>
    </row>
    <row r="186" spans="2:65" s="13" customFormat="1" ht="10.15">
      <c r="B186" s="154"/>
      <c r="D186" s="148" t="s">
        <v>161</v>
      </c>
      <c r="E186" s="155" t="s">
        <v>1</v>
      </c>
      <c r="F186" s="156" t="s">
        <v>475</v>
      </c>
      <c r="H186" s="157">
        <v>577.04999999999995</v>
      </c>
      <c r="I186" s="158"/>
      <c r="L186" s="154"/>
      <c r="M186" s="159"/>
      <c r="T186" s="160"/>
      <c r="AT186" s="155" t="s">
        <v>161</v>
      </c>
      <c r="AU186" s="155" t="s">
        <v>88</v>
      </c>
      <c r="AV186" s="13" t="s">
        <v>88</v>
      </c>
      <c r="AW186" s="13" t="s">
        <v>34</v>
      </c>
      <c r="AX186" s="13" t="s">
        <v>86</v>
      </c>
      <c r="AY186" s="155" t="s">
        <v>153</v>
      </c>
    </row>
    <row r="187" spans="2:65" s="13" customFormat="1" ht="10.15">
      <c r="B187" s="154"/>
      <c r="D187" s="148" t="s">
        <v>161</v>
      </c>
      <c r="F187" s="156" t="s">
        <v>476</v>
      </c>
      <c r="H187" s="157">
        <v>5770.5</v>
      </c>
      <c r="I187" s="158"/>
      <c r="L187" s="154"/>
      <c r="M187" s="159"/>
      <c r="T187" s="160"/>
      <c r="AT187" s="155" t="s">
        <v>161</v>
      </c>
      <c r="AU187" s="155" t="s">
        <v>88</v>
      </c>
      <c r="AV187" s="13" t="s">
        <v>88</v>
      </c>
      <c r="AW187" s="13" t="s">
        <v>4</v>
      </c>
      <c r="AX187" s="13" t="s">
        <v>86</v>
      </c>
      <c r="AY187" s="155" t="s">
        <v>153</v>
      </c>
    </row>
    <row r="188" spans="2:65" s="1" customFormat="1" ht="33" customHeight="1">
      <c r="B188" s="32"/>
      <c r="C188" s="133" t="s">
        <v>229</v>
      </c>
      <c r="D188" s="133" t="s">
        <v>155</v>
      </c>
      <c r="E188" s="134" t="s">
        <v>174</v>
      </c>
      <c r="F188" s="135" t="s">
        <v>175</v>
      </c>
      <c r="G188" s="136" t="s">
        <v>176</v>
      </c>
      <c r="H188" s="137">
        <v>980.98500000000001</v>
      </c>
      <c r="I188" s="138"/>
      <c r="J188" s="139">
        <f>ROUND(I188*H188,2)</f>
        <v>0</v>
      </c>
      <c r="K188" s="140"/>
      <c r="L188" s="32"/>
      <c r="M188" s="141" t="s">
        <v>1</v>
      </c>
      <c r="N188" s="142" t="s">
        <v>43</v>
      </c>
      <c r="P188" s="143">
        <f>O188*H188</f>
        <v>0</v>
      </c>
      <c r="Q188" s="143">
        <v>0</v>
      </c>
      <c r="R188" s="143">
        <f>Q188*H188</f>
        <v>0</v>
      </c>
      <c r="S188" s="143">
        <v>0</v>
      </c>
      <c r="T188" s="144">
        <f>S188*H188</f>
        <v>0</v>
      </c>
      <c r="AR188" s="145" t="s">
        <v>159</v>
      </c>
      <c r="AT188" s="145" t="s">
        <v>155</v>
      </c>
      <c r="AU188" s="145" t="s">
        <v>88</v>
      </c>
      <c r="AY188" s="17" t="s">
        <v>153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7" t="s">
        <v>86</v>
      </c>
      <c r="BK188" s="146">
        <f>ROUND(I188*H188,2)</f>
        <v>0</v>
      </c>
      <c r="BL188" s="17" t="s">
        <v>159</v>
      </c>
      <c r="BM188" s="145" t="s">
        <v>477</v>
      </c>
    </row>
    <row r="189" spans="2:65" s="12" customFormat="1" ht="10.15">
      <c r="B189" s="147"/>
      <c r="D189" s="148" t="s">
        <v>161</v>
      </c>
      <c r="E189" s="149" t="s">
        <v>1</v>
      </c>
      <c r="F189" s="150" t="s">
        <v>252</v>
      </c>
      <c r="H189" s="149" t="s">
        <v>1</v>
      </c>
      <c r="I189" s="151"/>
      <c r="L189" s="147"/>
      <c r="M189" s="152"/>
      <c r="T189" s="153"/>
      <c r="AT189" s="149" t="s">
        <v>161</v>
      </c>
      <c r="AU189" s="149" t="s">
        <v>88</v>
      </c>
      <c r="AV189" s="12" t="s">
        <v>86</v>
      </c>
      <c r="AW189" s="12" t="s">
        <v>34</v>
      </c>
      <c r="AX189" s="12" t="s">
        <v>78</v>
      </c>
      <c r="AY189" s="149" t="s">
        <v>153</v>
      </c>
    </row>
    <row r="190" spans="2:65" s="13" customFormat="1" ht="10.15">
      <c r="B190" s="154"/>
      <c r="D190" s="148" t="s">
        <v>161</v>
      </c>
      <c r="E190" s="155" t="s">
        <v>1</v>
      </c>
      <c r="F190" s="156" t="s">
        <v>475</v>
      </c>
      <c r="H190" s="157">
        <v>577.04999999999995</v>
      </c>
      <c r="I190" s="158"/>
      <c r="L190" s="154"/>
      <c r="M190" s="159"/>
      <c r="T190" s="160"/>
      <c r="AT190" s="155" t="s">
        <v>161</v>
      </c>
      <c r="AU190" s="155" t="s">
        <v>88</v>
      </c>
      <c r="AV190" s="13" t="s">
        <v>88</v>
      </c>
      <c r="AW190" s="13" t="s">
        <v>34</v>
      </c>
      <c r="AX190" s="13" t="s">
        <v>86</v>
      </c>
      <c r="AY190" s="155" t="s">
        <v>153</v>
      </c>
    </row>
    <row r="191" spans="2:65" s="13" customFormat="1" ht="10.15">
      <c r="B191" s="154"/>
      <c r="D191" s="148" t="s">
        <v>161</v>
      </c>
      <c r="F191" s="156" t="s">
        <v>478</v>
      </c>
      <c r="H191" s="157">
        <v>980.98500000000001</v>
      </c>
      <c r="I191" s="158"/>
      <c r="L191" s="154"/>
      <c r="M191" s="159"/>
      <c r="T191" s="160"/>
      <c r="AT191" s="155" t="s">
        <v>161</v>
      </c>
      <c r="AU191" s="155" t="s">
        <v>88</v>
      </c>
      <c r="AV191" s="13" t="s">
        <v>88</v>
      </c>
      <c r="AW191" s="13" t="s">
        <v>4</v>
      </c>
      <c r="AX191" s="13" t="s">
        <v>86</v>
      </c>
      <c r="AY191" s="155" t="s">
        <v>153</v>
      </c>
    </row>
    <row r="192" spans="2:65" s="1" customFormat="1" ht="24.2" customHeight="1">
      <c r="B192" s="32"/>
      <c r="C192" s="133" t="s">
        <v>233</v>
      </c>
      <c r="D192" s="133" t="s">
        <v>155</v>
      </c>
      <c r="E192" s="134" t="s">
        <v>180</v>
      </c>
      <c r="F192" s="135" t="s">
        <v>181</v>
      </c>
      <c r="G192" s="136" t="s">
        <v>158</v>
      </c>
      <c r="H192" s="137">
        <v>1721.193</v>
      </c>
      <c r="I192" s="138"/>
      <c r="J192" s="139">
        <f>ROUND(I192*H192,2)</f>
        <v>0</v>
      </c>
      <c r="K192" s="140"/>
      <c r="L192" s="32"/>
      <c r="M192" s="141" t="s">
        <v>1</v>
      </c>
      <c r="N192" s="142" t="s">
        <v>43</v>
      </c>
      <c r="P192" s="143">
        <f>O192*H192</f>
        <v>0</v>
      </c>
      <c r="Q192" s="143">
        <v>0</v>
      </c>
      <c r="R192" s="143">
        <f>Q192*H192</f>
        <v>0</v>
      </c>
      <c r="S192" s="143">
        <v>0</v>
      </c>
      <c r="T192" s="144">
        <f>S192*H192</f>
        <v>0</v>
      </c>
      <c r="AR192" s="145" t="s">
        <v>159</v>
      </c>
      <c r="AT192" s="145" t="s">
        <v>155</v>
      </c>
      <c r="AU192" s="145" t="s">
        <v>88</v>
      </c>
      <c r="AY192" s="17" t="s">
        <v>153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7" t="s">
        <v>86</v>
      </c>
      <c r="BK192" s="146">
        <f>ROUND(I192*H192,2)</f>
        <v>0</v>
      </c>
      <c r="BL192" s="17" t="s">
        <v>159</v>
      </c>
      <c r="BM192" s="145" t="s">
        <v>479</v>
      </c>
    </row>
    <row r="193" spans="2:65" s="12" customFormat="1" ht="10.15">
      <c r="B193" s="147"/>
      <c r="D193" s="148" t="s">
        <v>161</v>
      </c>
      <c r="E193" s="149" t="s">
        <v>1</v>
      </c>
      <c r="F193" s="150" t="s">
        <v>480</v>
      </c>
      <c r="H193" s="149" t="s">
        <v>1</v>
      </c>
      <c r="I193" s="151"/>
      <c r="L193" s="147"/>
      <c r="M193" s="152"/>
      <c r="T193" s="153"/>
      <c r="AT193" s="149" t="s">
        <v>161</v>
      </c>
      <c r="AU193" s="149" t="s">
        <v>88</v>
      </c>
      <c r="AV193" s="12" t="s">
        <v>86</v>
      </c>
      <c r="AW193" s="12" t="s">
        <v>34</v>
      </c>
      <c r="AX193" s="12" t="s">
        <v>78</v>
      </c>
      <c r="AY193" s="149" t="s">
        <v>153</v>
      </c>
    </row>
    <row r="194" spans="2:65" s="13" customFormat="1" ht="10.15">
      <c r="B194" s="154"/>
      <c r="D194" s="148" t="s">
        <v>161</v>
      </c>
      <c r="E194" s="155" t="s">
        <v>1</v>
      </c>
      <c r="F194" s="156" t="s">
        <v>472</v>
      </c>
      <c r="H194" s="157">
        <v>2298.2429999999999</v>
      </c>
      <c r="I194" s="158"/>
      <c r="L194" s="154"/>
      <c r="M194" s="159"/>
      <c r="T194" s="160"/>
      <c r="AT194" s="155" t="s">
        <v>161</v>
      </c>
      <c r="AU194" s="155" t="s">
        <v>88</v>
      </c>
      <c r="AV194" s="13" t="s">
        <v>88</v>
      </c>
      <c r="AW194" s="13" t="s">
        <v>34</v>
      </c>
      <c r="AX194" s="13" t="s">
        <v>78</v>
      </c>
      <c r="AY194" s="155" t="s">
        <v>153</v>
      </c>
    </row>
    <row r="195" spans="2:65" s="13" customFormat="1" ht="10.15">
      <c r="B195" s="154"/>
      <c r="D195" s="148" t="s">
        <v>161</v>
      </c>
      <c r="E195" s="155" t="s">
        <v>1</v>
      </c>
      <c r="F195" s="156" t="s">
        <v>481</v>
      </c>
      <c r="H195" s="157">
        <v>-469.82</v>
      </c>
      <c r="I195" s="158"/>
      <c r="L195" s="154"/>
      <c r="M195" s="159"/>
      <c r="T195" s="160"/>
      <c r="AT195" s="155" t="s">
        <v>161</v>
      </c>
      <c r="AU195" s="155" t="s">
        <v>88</v>
      </c>
      <c r="AV195" s="13" t="s">
        <v>88</v>
      </c>
      <c r="AW195" s="13" t="s">
        <v>34</v>
      </c>
      <c r="AX195" s="13" t="s">
        <v>78</v>
      </c>
      <c r="AY195" s="155" t="s">
        <v>153</v>
      </c>
    </row>
    <row r="196" spans="2:65" s="13" customFormat="1" ht="10.15">
      <c r="B196" s="154"/>
      <c r="D196" s="148" t="s">
        <v>161</v>
      </c>
      <c r="E196" s="155" t="s">
        <v>1</v>
      </c>
      <c r="F196" s="156" t="s">
        <v>482</v>
      </c>
      <c r="H196" s="157">
        <v>-32.506999999999998</v>
      </c>
      <c r="I196" s="158"/>
      <c r="L196" s="154"/>
      <c r="M196" s="159"/>
      <c r="T196" s="160"/>
      <c r="AT196" s="155" t="s">
        <v>161</v>
      </c>
      <c r="AU196" s="155" t="s">
        <v>88</v>
      </c>
      <c r="AV196" s="13" t="s">
        <v>88</v>
      </c>
      <c r="AW196" s="13" t="s">
        <v>34</v>
      </c>
      <c r="AX196" s="13" t="s">
        <v>78</v>
      </c>
      <c r="AY196" s="155" t="s">
        <v>153</v>
      </c>
    </row>
    <row r="197" spans="2:65" s="13" customFormat="1" ht="10.15">
      <c r="B197" s="154"/>
      <c r="D197" s="148" t="s">
        <v>161</v>
      </c>
      <c r="E197" s="155" t="s">
        <v>1</v>
      </c>
      <c r="F197" s="156" t="s">
        <v>483</v>
      </c>
      <c r="H197" s="157">
        <v>-74.722999999999999</v>
      </c>
      <c r="I197" s="158"/>
      <c r="L197" s="154"/>
      <c r="M197" s="159"/>
      <c r="T197" s="160"/>
      <c r="AT197" s="155" t="s">
        <v>161</v>
      </c>
      <c r="AU197" s="155" t="s">
        <v>88</v>
      </c>
      <c r="AV197" s="13" t="s">
        <v>88</v>
      </c>
      <c r="AW197" s="13" t="s">
        <v>34</v>
      </c>
      <c r="AX197" s="13" t="s">
        <v>78</v>
      </c>
      <c r="AY197" s="155" t="s">
        <v>153</v>
      </c>
    </row>
    <row r="198" spans="2:65" s="14" customFormat="1" ht="10.15">
      <c r="B198" s="161"/>
      <c r="D198" s="148" t="s">
        <v>161</v>
      </c>
      <c r="E198" s="162" t="s">
        <v>1</v>
      </c>
      <c r="F198" s="163" t="s">
        <v>186</v>
      </c>
      <c r="H198" s="164">
        <v>1721.193</v>
      </c>
      <c r="I198" s="165"/>
      <c r="L198" s="161"/>
      <c r="M198" s="166"/>
      <c r="T198" s="167"/>
      <c r="AT198" s="162" t="s">
        <v>161</v>
      </c>
      <c r="AU198" s="162" t="s">
        <v>88</v>
      </c>
      <c r="AV198" s="14" t="s">
        <v>159</v>
      </c>
      <c r="AW198" s="14" t="s">
        <v>34</v>
      </c>
      <c r="AX198" s="14" t="s">
        <v>86</v>
      </c>
      <c r="AY198" s="162" t="s">
        <v>153</v>
      </c>
    </row>
    <row r="199" spans="2:65" s="1" customFormat="1" ht="24.2" customHeight="1">
      <c r="B199" s="32"/>
      <c r="C199" s="133" t="s">
        <v>8</v>
      </c>
      <c r="D199" s="133" t="s">
        <v>155</v>
      </c>
      <c r="E199" s="134" t="s">
        <v>188</v>
      </c>
      <c r="F199" s="135" t="s">
        <v>189</v>
      </c>
      <c r="G199" s="136" t="s">
        <v>158</v>
      </c>
      <c r="H199" s="137">
        <v>391.63900000000001</v>
      </c>
      <c r="I199" s="138"/>
      <c r="J199" s="139">
        <f>ROUND(I199*H199,2)</f>
        <v>0</v>
      </c>
      <c r="K199" s="140"/>
      <c r="L199" s="32"/>
      <c r="M199" s="141" t="s">
        <v>1</v>
      </c>
      <c r="N199" s="142" t="s">
        <v>43</v>
      </c>
      <c r="P199" s="143">
        <f>O199*H199</f>
        <v>0</v>
      </c>
      <c r="Q199" s="143">
        <v>0</v>
      </c>
      <c r="R199" s="143">
        <f>Q199*H199</f>
        <v>0</v>
      </c>
      <c r="S199" s="143">
        <v>0</v>
      </c>
      <c r="T199" s="144">
        <f>S199*H199</f>
        <v>0</v>
      </c>
      <c r="AR199" s="145" t="s">
        <v>159</v>
      </c>
      <c r="AT199" s="145" t="s">
        <v>155</v>
      </c>
      <c r="AU199" s="145" t="s">
        <v>88</v>
      </c>
      <c r="AY199" s="17" t="s">
        <v>153</v>
      </c>
      <c r="BE199" s="146">
        <f>IF(N199="základní",J199,0)</f>
        <v>0</v>
      </c>
      <c r="BF199" s="146">
        <f>IF(N199="snížená",J199,0)</f>
        <v>0</v>
      </c>
      <c r="BG199" s="146">
        <f>IF(N199="zákl. přenesená",J199,0)</f>
        <v>0</v>
      </c>
      <c r="BH199" s="146">
        <f>IF(N199="sníž. přenesená",J199,0)</f>
        <v>0</v>
      </c>
      <c r="BI199" s="146">
        <f>IF(N199="nulová",J199,0)</f>
        <v>0</v>
      </c>
      <c r="BJ199" s="17" t="s">
        <v>86</v>
      </c>
      <c r="BK199" s="146">
        <f>ROUND(I199*H199,2)</f>
        <v>0</v>
      </c>
      <c r="BL199" s="17" t="s">
        <v>159</v>
      </c>
      <c r="BM199" s="145" t="s">
        <v>484</v>
      </c>
    </row>
    <row r="200" spans="2:65" s="12" customFormat="1" ht="10.15">
      <c r="B200" s="147"/>
      <c r="D200" s="148" t="s">
        <v>161</v>
      </c>
      <c r="E200" s="149" t="s">
        <v>1</v>
      </c>
      <c r="F200" s="150" t="s">
        <v>480</v>
      </c>
      <c r="H200" s="149" t="s">
        <v>1</v>
      </c>
      <c r="I200" s="151"/>
      <c r="L200" s="147"/>
      <c r="M200" s="152"/>
      <c r="T200" s="153"/>
      <c r="AT200" s="149" t="s">
        <v>161</v>
      </c>
      <c r="AU200" s="149" t="s">
        <v>88</v>
      </c>
      <c r="AV200" s="12" t="s">
        <v>86</v>
      </c>
      <c r="AW200" s="12" t="s">
        <v>34</v>
      </c>
      <c r="AX200" s="12" t="s">
        <v>78</v>
      </c>
      <c r="AY200" s="149" t="s">
        <v>153</v>
      </c>
    </row>
    <row r="201" spans="2:65" s="12" customFormat="1" ht="10.15">
      <c r="B201" s="147"/>
      <c r="D201" s="148" t="s">
        <v>161</v>
      </c>
      <c r="E201" s="149" t="s">
        <v>1</v>
      </c>
      <c r="F201" s="150" t="s">
        <v>321</v>
      </c>
      <c r="H201" s="149" t="s">
        <v>1</v>
      </c>
      <c r="I201" s="151"/>
      <c r="L201" s="147"/>
      <c r="M201" s="152"/>
      <c r="T201" s="153"/>
      <c r="AT201" s="149" t="s">
        <v>161</v>
      </c>
      <c r="AU201" s="149" t="s">
        <v>88</v>
      </c>
      <c r="AV201" s="12" t="s">
        <v>86</v>
      </c>
      <c r="AW201" s="12" t="s">
        <v>34</v>
      </c>
      <c r="AX201" s="12" t="s">
        <v>78</v>
      </c>
      <c r="AY201" s="149" t="s">
        <v>153</v>
      </c>
    </row>
    <row r="202" spans="2:65" s="13" customFormat="1" ht="20.25">
      <c r="B202" s="154"/>
      <c r="D202" s="148" t="s">
        <v>161</v>
      </c>
      <c r="E202" s="155" t="s">
        <v>1</v>
      </c>
      <c r="F202" s="156" t="s">
        <v>485</v>
      </c>
      <c r="H202" s="157">
        <v>294.19600000000003</v>
      </c>
      <c r="I202" s="158"/>
      <c r="L202" s="154"/>
      <c r="M202" s="159"/>
      <c r="T202" s="160"/>
      <c r="AT202" s="155" t="s">
        <v>161</v>
      </c>
      <c r="AU202" s="155" t="s">
        <v>88</v>
      </c>
      <c r="AV202" s="13" t="s">
        <v>88</v>
      </c>
      <c r="AW202" s="13" t="s">
        <v>34</v>
      </c>
      <c r="AX202" s="13" t="s">
        <v>78</v>
      </c>
      <c r="AY202" s="155" t="s">
        <v>153</v>
      </c>
    </row>
    <row r="203" spans="2:65" s="13" customFormat="1" ht="10.15">
      <c r="B203" s="154"/>
      <c r="D203" s="148" t="s">
        <v>161</v>
      </c>
      <c r="E203" s="155" t="s">
        <v>1</v>
      </c>
      <c r="F203" s="156" t="s">
        <v>486</v>
      </c>
      <c r="H203" s="157">
        <v>42.65</v>
      </c>
      <c r="I203" s="158"/>
      <c r="L203" s="154"/>
      <c r="M203" s="159"/>
      <c r="T203" s="160"/>
      <c r="AT203" s="155" t="s">
        <v>161</v>
      </c>
      <c r="AU203" s="155" t="s">
        <v>88</v>
      </c>
      <c r="AV203" s="13" t="s">
        <v>88</v>
      </c>
      <c r="AW203" s="13" t="s">
        <v>34</v>
      </c>
      <c r="AX203" s="13" t="s">
        <v>78</v>
      </c>
      <c r="AY203" s="155" t="s">
        <v>153</v>
      </c>
    </row>
    <row r="204" spans="2:65" s="13" customFormat="1" ht="10.15">
      <c r="B204" s="154"/>
      <c r="D204" s="148" t="s">
        <v>161</v>
      </c>
      <c r="E204" s="155" t="s">
        <v>1</v>
      </c>
      <c r="F204" s="156" t="s">
        <v>487</v>
      </c>
      <c r="H204" s="157">
        <v>18.585000000000001</v>
      </c>
      <c r="I204" s="158"/>
      <c r="L204" s="154"/>
      <c r="M204" s="159"/>
      <c r="T204" s="160"/>
      <c r="AT204" s="155" t="s">
        <v>161</v>
      </c>
      <c r="AU204" s="155" t="s">
        <v>88</v>
      </c>
      <c r="AV204" s="13" t="s">
        <v>88</v>
      </c>
      <c r="AW204" s="13" t="s">
        <v>34</v>
      </c>
      <c r="AX204" s="13" t="s">
        <v>78</v>
      </c>
      <c r="AY204" s="155" t="s">
        <v>153</v>
      </c>
    </row>
    <row r="205" spans="2:65" s="13" customFormat="1" ht="10.15">
      <c r="B205" s="154"/>
      <c r="D205" s="148" t="s">
        <v>161</v>
      </c>
      <c r="E205" s="155" t="s">
        <v>1</v>
      </c>
      <c r="F205" s="156" t="s">
        <v>488</v>
      </c>
      <c r="H205" s="157">
        <v>34.704999999999998</v>
      </c>
      <c r="I205" s="158"/>
      <c r="L205" s="154"/>
      <c r="M205" s="159"/>
      <c r="T205" s="160"/>
      <c r="AT205" s="155" t="s">
        <v>161</v>
      </c>
      <c r="AU205" s="155" t="s">
        <v>88</v>
      </c>
      <c r="AV205" s="13" t="s">
        <v>88</v>
      </c>
      <c r="AW205" s="13" t="s">
        <v>34</v>
      </c>
      <c r="AX205" s="13" t="s">
        <v>78</v>
      </c>
      <c r="AY205" s="155" t="s">
        <v>153</v>
      </c>
    </row>
    <row r="206" spans="2:65" s="13" customFormat="1" ht="10.15">
      <c r="B206" s="154"/>
      <c r="D206" s="148" t="s">
        <v>161</v>
      </c>
      <c r="E206" s="155" t="s">
        <v>1</v>
      </c>
      <c r="F206" s="156" t="s">
        <v>489</v>
      </c>
      <c r="H206" s="157">
        <v>1.5029999999999999</v>
      </c>
      <c r="I206" s="158"/>
      <c r="L206" s="154"/>
      <c r="M206" s="159"/>
      <c r="T206" s="160"/>
      <c r="AT206" s="155" t="s">
        <v>161</v>
      </c>
      <c r="AU206" s="155" t="s">
        <v>88</v>
      </c>
      <c r="AV206" s="13" t="s">
        <v>88</v>
      </c>
      <c r="AW206" s="13" t="s">
        <v>34</v>
      </c>
      <c r="AX206" s="13" t="s">
        <v>78</v>
      </c>
      <c r="AY206" s="155" t="s">
        <v>153</v>
      </c>
    </row>
    <row r="207" spans="2:65" s="14" customFormat="1" ht="10.15">
      <c r="B207" s="161"/>
      <c r="D207" s="148" t="s">
        <v>161</v>
      </c>
      <c r="E207" s="162" t="s">
        <v>1</v>
      </c>
      <c r="F207" s="163" t="s">
        <v>186</v>
      </c>
      <c r="H207" s="164">
        <v>391.63899999999995</v>
      </c>
      <c r="I207" s="165"/>
      <c r="L207" s="161"/>
      <c r="M207" s="166"/>
      <c r="T207" s="167"/>
      <c r="AT207" s="162" t="s">
        <v>161</v>
      </c>
      <c r="AU207" s="162" t="s">
        <v>88</v>
      </c>
      <c r="AV207" s="14" t="s">
        <v>159</v>
      </c>
      <c r="AW207" s="14" t="s">
        <v>34</v>
      </c>
      <c r="AX207" s="14" t="s">
        <v>86</v>
      </c>
      <c r="AY207" s="162" t="s">
        <v>153</v>
      </c>
    </row>
    <row r="208" spans="2:65" s="1" customFormat="1" ht="16.5" customHeight="1">
      <c r="B208" s="32"/>
      <c r="C208" s="168" t="s">
        <v>240</v>
      </c>
      <c r="D208" s="168" t="s">
        <v>194</v>
      </c>
      <c r="E208" s="169" t="s">
        <v>195</v>
      </c>
      <c r="F208" s="170" t="s">
        <v>196</v>
      </c>
      <c r="G208" s="171" t="s">
        <v>176</v>
      </c>
      <c r="H208" s="172">
        <v>665.78599999999994</v>
      </c>
      <c r="I208" s="173"/>
      <c r="J208" s="174">
        <f>ROUND(I208*H208,2)</f>
        <v>0</v>
      </c>
      <c r="K208" s="175"/>
      <c r="L208" s="176"/>
      <c r="M208" s="177" t="s">
        <v>1</v>
      </c>
      <c r="N208" s="178" t="s">
        <v>43</v>
      </c>
      <c r="P208" s="143">
        <f>O208*H208</f>
        <v>0</v>
      </c>
      <c r="Q208" s="143">
        <v>0</v>
      </c>
      <c r="R208" s="143">
        <f>Q208*H208</f>
        <v>0</v>
      </c>
      <c r="S208" s="143">
        <v>0</v>
      </c>
      <c r="T208" s="144">
        <f>S208*H208</f>
        <v>0</v>
      </c>
      <c r="AR208" s="145" t="s">
        <v>197</v>
      </c>
      <c r="AT208" s="145" t="s">
        <v>194</v>
      </c>
      <c r="AU208" s="145" t="s">
        <v>88</v>
      </c>
      <c r="AY208" s="17" t="s">
        <v>153</v>
      </c>
      <c r="BE208" s="146">
        <f>IF(N208="základní",J208,0)</f>
        <v>0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7" t="s">
        <v>86</v>
      </c>
      <c r="BK208" s="146">
        <f>ROUND(I208*H208,2)</f>
        <v>0</v>
      </c>
      <c r="BL208" s="17" t="s">
        <v>159</v>
      </c>
      <c r="BM208" s="145" t="s">
        <v>490</v>
      </c>
    </row>
    <row r="209" spans="2:65" s="13" customFormat="1" ht="10.15">
      <c r="B209" s="154"/>
      <c r="D209" s="148" t="s">
        <v>161</v>
      </c>
      <c r="F209" s="156" t="s">
        <v>491</v>
      </c>
      <c r="H209" s="157">
        <v>665.78599999999994</v>
      </c>
      <c r="I209" s="158"/>
      <c r="L209" s="154"/>
      <c r="M209" s="159"/>
      <c r="T209" s="160"/>
      <c r="AT209" s="155" t="s">
        <v>161</v>
      </c>
      <c r="AU209" s="155" t="s">
        <v>88</v>
      </c>
      <c r="AV209" s="13" t="s">
        <v>88</v>
      </c>
      <c r="AW209" s="13" t="s">
        <v>4</v>
      </c>
      <c r="AX209" s="13" t="s">
        <v>86</v>
      </c>
      <c r="AY209" s="155" t="s">
        <v>153</v>
      </c>
    </row>
    <row r="210" spans="2:65" s="1" customFormat="1" ht="16.5" customHeight="1">
      <c r="B210" s="32"/>
      <c r="C210" s="133" t="s">
        <v>246</v>
      </c>
      <c r="D210" s="133" t="s">
        <v>155</v>
      </c>
      <c r="E210" s="134" t="s">
        <v>492</v>
      </c>
      <c r="F210" s="135" t="s">
        <v>493</v>
      </c>
      <c r="G210" s="136" t="s">
        <v>494</v>
      </c>
      <c r="H210" s="137">
        <v>4</v>
      </c>
      <c r="I210" s="138"/>
      <c r="J210" s="139">
        <f>ROUND(I210*H210,2)</f>
        <v>0</v>
      </c>
      <c r="K210" s="140"/>
      <c r="L210" s="32"/>
      <c r="M210" s="141" t="s">
        <v>1</v>
      </c>
      <c r="N210" s="142" t="s">
        <v>43</v>
      </c>
      <c r="P210" s="143">
        <f>O210*H210</f>
        <v>0</v>
      </c>
      <c r="Q210" s="143">
        <v>0</v>
      </c>
      <c r="R210" s="143">
        <f>Q210*H210</f>
        <v>0</v>
      </c>
      <c r="S210" s="143">
        <v>0</v>
      </c>
      <c r="T210" s="144">
        <f>S210*H210</f>
        <v>0</v>
      </c>
      <c r="AR210" s="145" t="s">
        <v>159</v>
      </c>
      <c r="AT210" s="145" t="s">
        <v>155</v>
      </c>
      <c r="AU210" s="145" t="s">
        <v>88</v>
      </c>
      <c r="AY210" s="17" t="s">
        <v>153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7" t="s">
        <v>86</v>
      </c>
      <c r="BK210" s="146">
        <f>ROUND(I210*H210,2)</f>
        <v>0</v>
      </c>
      <c r="BL210" s="17" t="s">
        <v>159</v>
      </c>
      <c r="BM210" s="145" t="s">
        <v>495</v>
      </c>
    </row>
    <row r="211" spans="2:65" s="11" customFormat="1" ht="22.8" customHeight="1">
      <c r="B211" s="121"/>
      <c r="D211" s="122" t="s">
        <v>77</v>
      </c>
      <c r="E211" s="131" t="s">
        <v>88</v>
      </c>
      <c r="F211" s="131" t="s">
        <v>354</v>
      </c>
      <c r="I211" s="124"/>
      <c r="J211" s="132">
        <f>BK211</f>
        <v>0</v>
      </c>
      <c r="L211" s="121"/>
      <c r="M211" s="126"/>
      <c r="P211" s="127">
        <f>SUM(P212:P221)</f>
        <v>0</v>
      </c>
      <c r="R211" s="127">
        <f>SUM(R212:R221)</f>
        <v>106.91673568</v>
      </c>
      <c r="T211" s="128">
        <f>SUM(T212:T221)</f>
        <v>0</v>
      </c>
      <c r="AR211" s="122" t="s">
        <v>86</v>
      </c>
      <c r="AT211" s="129" t="s">
        <v>77</v>
      </c>
      <c r="AU211" s="129" t="s">
        <v>86</v>
      </c>
      <c r="AY211" s="122" t="s">
        <v>153</v>
      </c>
      <c r="BK211" s="130">
        <f>SUM(BK212:BK221)</f>
        <v>0</v>
      </c>
    </row>
    <row r="212" spans="2:65" s="1" customFormat="1" ht="24.2" customHeight="1">
      <c r="B212" s="32"/>
      <c r="C212" s="133" t="s">
        <v>366</v>
      </c>
      <c r="D212" s="133" t="s">
        <v>155</v>
      </c>
      <c r="E212" s="134" t="s">
        <v>355</v>
      </c>
      <c r="F212" s="135" t="s">
        <v>356</v>
      </c>
      <c r="G212" s="136" t="s">
        <v>158</v>
      </c>
      <c r="H212" s="137">
        <v>29.888999999999999</v>
      </c>
      <c r="I212" s="138"/>
      <c r="J212" s="139">
        <f>ROUND(I212*H212,2)</f>
        <v>0</v>
      </c>
      <c r="K212" s="140"/>
      <c r="L212" s="32"/>
      <c r="M212" s="141" t="s">
        <v>1</v>
      </c>
      <c r="N212" s="142" t="s">
        <v>43</v>
      </c>
      <c r="P212" s="143">
        <f>O212*H212</f>
        <v>0</v>
      </c>
      <c r="Q212" s="143">
        <v>0</v>
      </c>
      <c r="R212" s="143">
        <f>Q212*H212</f>
        <v>0</v>
      </c>
      <c r="S212" s="143">
        <v>0</v>
      </c>
      <c r="T212" s="144">
        <f>S212*H212</f>
        <v>0</v>
      </c>
      <c r="AR212" s="145" t="s">
        <v>159</v>
      </c>
      <c r="AT212" s="145" t="s">
        <v>155</v>
      </c>
      <c r="AU212" s="145" t="s">
        <v>88</v>
      </c>
      <c r="AY212" s="17" t="s">
        <v>153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7" t="s">
        <v>86</v>
      </c>
      <c r="BK212" s="146">
        <f>ROUND(I212*H212,2)</f>
        <v>0</v>
      </c>
      <c r="BL212" s="17" t="s">
        <v>159</v>
      </c>
      <c r="BM212" s="145" t="s">
        <v>496</v>
      </c>
    </row>
    <row r="213" spans="2:65" s="12" customFormat="1" ht="10.15">
      <c r="B213" s="147"/>
      <c r="D213" s="148" t="s">
        <v>161</v>
      </c>
      <c r="E213" s="149" t="s">
        <v>1</v>
      </c>
      <c r="F213" s="150" t="s">
        <v>480</v>
      </c>
      <c r="H213" s="149" t="s">
        <v>1</v>
      </c>
      <c r="I213" s="151"/>
      <c r="L213" s="147"/>
      <c r="M213" s="152"/>
      <c r="T213" s="153"/>
      <c r="AT213" s="149" t="s">
        <v>161</v>
      </c>
      <c r="AU213" s="149" t="s">
        <v>88</v>
      </c>
      <c r="AV213" s="12" t="s">
        <v>86</v>
      </c>
      <c r="AW213" s="12" t="s">
        <v>34</v>
      </c>
      <c r="AX213" s="12" t="s">
        <v>78</v>
      </c>
      <c r="AY213" s="149" t="s">
        <v>153</v>
      </c>
    </row>
    <row r="214" spans="2:65" s="12" customFormat="1" ht="10.15">
      <c r="B214" s="147"/>
      <c r="D214" s="148" t="s">
        <v>161</v>
      </c>
      <c r="E214" s="149" t="s">
        <v>1</v>
      </c>
      <c r="F214" s="150" t="s">
        <v>358</v>
      </c>
      <c r="H214" s="149" t="s">
        <v>1</v>
      </c>
      <c r="I214" s="151"/>
      <c r="L214" s="147"/>
      <c r="M214" s="152"/>
      <c r="T214" s="153"/>
      <c r="AT214" s="149" t="s">
        <v>161</v>
      </c>
      <c r="AU214" s="149" t="s">
        <v>88</v>
      </c>
      <c r="AV214" s="12" t="s">
        <v>86</v>
      </c>
      <c r="AW214" s="12" t="s">
        <v>34</v>
      </c>
      <c r="AX214" s="12" t="s">
        <v>78</v>
      </c>
      <c r="AY214" s="149" t="s">
        <v>153</v>
      </c>
    </row>
    <row r="215" spans="2:65" s="13" customFormat="1" ht="10.15">
      <c r="B215" s="154"/>
      <c r="D215" s="148" t="s">
        <v>161</v>
      </c>
      <c r="E215" s="155" t="s">
        <v>1</v>
      </c>
      <c r="F215" s="156" t="s">
        <v>497</v>
      </c>
      <c r="H215" s="157">
        <v>29.888999999999999</v>
      </c>
      <c r="I215" s="158"/>
      <c r="L215" s="154"/>
      <c r="M215" s="159"/>
      <c r="T215" s="160"/>
      <c r="AT215" s="155" t="s">
        <v>161</v>
      </c>
      <c r="AU215" s="155" t="s">
        <v>88</v>
      </c>
      <c r="AV215" s="13" t="s">
        <v>88</v>
      </c>
      <c r="AW215" s="13" t="s">
        <v>34</v>
      </c>
      <c r="AX215" s="13" t="s">
        <v>78</v>
      </c>
      <c r="AY215" s="155" t="s">
        <v>153</v>
      </c>
    </row>
    <row r="216" spans="2:65" s="14" customFormat="1" ht="10.15">
      <c r="B216" s="161"/>
      <c r="D216" s="148" t="s">
        <v>161</v>
      </c>
      <c r="E216" s="162" t="s">
        <v>1</v>
      </c>
      <c r="F216" s="163" t="s">
        <v>186</v>
      </c>
      <c r="H216" s="164">
        <v>29.888999999999999</v>
      </c>
      <c r="I216" s="165"/>
      <c r="L216" s="161"/>
      <c r="M216" s="166"/>
      <c r="T216" s="167"/>
      <c r="AT216" s="162" t="s">
        <v>161</v>
      </c>
      <c r="AU216" s="162" t="s">
        <v>88</v>
      </c>
      <c r="AV216" s="14" t="s">
        <v>159</v>
      </c>
      <c r="AW216" s="14" t="s">
        <v>34</v>
      </c>
      <c r="AX216" s="14" t="s">
        <v>86</v>
      </c>
      <c r="AY216" s="162" t="s">
        <v>153</v>
      </c>
    </row>
    <row r="217" spans="2:65" s="1" customFormat="1" ht="24.2" customHeight="1">
      <c r="B217" s="32"/>
      <c r="C217" s="133" t="s">
        <v>271</v>
      </c>
      <c r="D217" s="133" t="s">
        <v>155</v>
      </c>
      <c r="E217" s="134" t="s">
        <v>360</v>
      </c>
      <c r="F217" s="135" t="s">
        <v>361</v>
      </c>
      <c r="G217" s="136" t="s">
        <v>158</v>
      </c>
      <c r="H217" s="137">
        <v>44.834000000000003</v>
      </c>
      <c r="I217" s="138"/>
      <c r="J217" s="139">
        <f>ROUND(I217*H217,2)</f>
        <v>0</v>
      </c>
      <c r="K217" s="140"/>
      <c r="L217" s="32"/>
      <c r="M217" s="141" t="s">
        <v>1</v>
      </c>
      <c r="N217" s="142" t="s">
        <v>43</v>
      </c>
      <c r="P217" s="143">
        <f>O217*H217</f>
        <v>0</v>
      </c>
      <c r="Q217" s="143">
        <v>2.3010199999999998</v>
      </c>
      <c r="R217" s="143">
        <f>Q217*H217</f>
        <v>103.16393068000001</v>
      </c>
      <c r="S217" s="143">
        <v>0</v>
      </c>
      <c r="T217" s="144">
        <f>S217*H217</f>
        <v>0</v>
      </c>
      <c r="AR217" s="145" t="s">
        <v>159</v>
      </c>
      <c r="AT217" s="145" t="s">
        <v>155</v>
      </c>
      <c r="AU217" s="145" t="s">
        <v>88</v>
      </c>
      <c r="AY217" s="17" t="s">
        <v>153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7" t="s">
        <v>86</v>
      </c>
      <c r="BK217" s="146">
        <f>ROUND(I217*H217,2)</f>
        <v>0</v>
      </c>
      <c r="BL217" s="17" t="s">
        <v>159</v>
      </c>
      <c r="BM217" s="145" t="s">
        <v>498</v>
      </c>
    </row>
    <row r="218" spans="2:65" s="12" customFormat="1" ht="10.15">
      <c r="B218" s="147"/>
      <c r="D218" s="148" t="s">
        <v>161</v>
      </c>
      <c r="E218" s="149" t="s">
        <v>1</v>
      </c>
      <c r="F218" s="150" t="s">
        <v>480</v>
      </c>
      <c r="H218" s="149" t="s">
        <v>1</v>
      </c>
      <c r="I218" s="151"/>
      <c r="L218" s="147"/>
      <c r="M218" s="152"/>
      <c r="T218" s="153"/>
      <c r="AT218" s="149" t="s">
        <v>161</v>
      </c>
      <c r="AU218" s="149" t="s">
        <v>88</v>
      </c>
      <c r="AV218" s="12" t="s">
        <v>86</v>
      </c>
      <c r="AW218" s="12" t="s">
        <v>34</v>
      </c>
      <c r="AX218" s="12" t="s">
        <v>78</v>
      </c>
      <c r="AY218" s="149" t="s">
        <v>153</v>
      </c>
    </row>
    <row r="219" spans="2:65" s="13" customFormat="1" ht="10.15">
      <c r="B219" s="154"/>
      <c r="D219" s="148" t="s">
        <v>161</v>
      </c>
      <c r="E219" s="155" t="s">
        <v>1</v>
      </c>
      <c r="F219" s="156" t="s">
        <v>499</v>
      </c>
      <c r="H219" s="157">
        <v>44.834000000000003</v>
      </c>
      <c r="I219" s="158"/>
      <c r="L219" s="154"/>
      <c r="M219" s="159"/>
      <c r="T219" s="160"/>
      <c r="AT219" s="155" t="s">
        <v>161</v>
      </c>
      <c r="AU219" s="155" t="s">
        <v>88</v>
      </c>
      <c r="AV219" s="13" t="s">
        <v>88</v>
      </c>
      <c r="AW219" s="13" t="s">
        <v>34</v>
      </c>
      <c r="AX219" s="13" t="s">
        <v>86</v>
      </c>
      <c r="AY219" s="155" t="s">
        <v>153</v>
      </c>
    </row>
    <row r="220" spans="2:65" s="1" customFormat="1" ht="24.2" customHeight="1">
      <c r="B220" s="32"/>
      <c r="C220" s="133" t="s">
        <v>275</v>
      </c>
      <c r="D220" s="133" t="s">
        <v>155</v>
      </c>
      <c r="E220" s="134" t="s">
        <v>500</v>
      </c>
      <c r="F220" s="135" t="s">
        <v>501</v>
      </c>
      <c r="G220" s="136" t="s">
        <v>158</v>
      </c>
      <c r="H220" s="137">
        <v>1.5</v>
      </c>
      <c r="I220" s="138"/>
      <c r="J220" s="139">
        <f>ROUND(I220*H220,2)</f>
        <v>0</v>
      </c>
      <c r="K220" s="140"/>
      <c r="L220" s="32"/>
      <c r="M220" s="141" t="s">
        <v>1</v>
      </c>
      <c r="N220" s="142" t="s">
        <v>43</v>
      </c>
      <c r="P220" s="143">
        <f>O220*H220</f>
        <v>0</v>
      </c>
      <c r="Q220" s="143">
        <v>2.5018699999999998</v>
      </c>
      <c r="R220" s="143">
        <f>Q220*H220</f>
        <v>3.7528049999999995</v>
      </c>
      <c r="S220" s="143">
        <v>0</v>
      </c>
      <c r="T220" s="144">
        <f>S220*H220</f>
        <v>0</v>
      </c>
      <c r="AR220" s="145" t="s">
        <v>159</v>
      </c>
      <c r="AT220" s="145" t="s">
        <v>155</v>
      </c>
      <c r="AU220" s="145" t="s">
        <v>88</v>
      </c>
      <c r="AY220" s="17" t="s">
        <v>153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7" t="s">
        <v>86</v>
      </c>
      <c r="BK220" s="146">
        <f>ROUND(I220*H220,2)</f>
        <v>0</v>
      </c>
      <c r="BL220" s="17" t="s">
        <v>159</v>
      </c>
      <c r="BM220" s="145" t="s">
        <v>502</v>
      </c>
    </row>
    <row r="221" spans="2:65" s="13" customFormat="1" ht="10.15">
      <c r="B221" s="154"/>
      <c r="D221" s="148" t="s">
        <v>161</v>
      </c>
      <c r="E221" s="155" t="s">
        <v>1</v>
      </c>
      <c r="F221" s="156" t="s">
        <v>503</v>
      </c>
      <c r="H221" s="157">
        <v>1.5</v>
      </c>
      <c r="I221" s="158"/>
      <c r="L221" s="154"/>
      <c r="M221" s="159"/>
      <c r="T221" s="160"/>
      <c r="AT221" s="155" t="s">
        <v>161</v>
      </c>
      <c r="AU221" s="155" t="s">
        <v>88</v>
      </c>
      <c r="AV221" s="13" t="s">
        <v>88</v>
      </c>
      <c r="AW221" s="13" t="s">
        <v>34</v>
      </c>
      <c r="AX221" s="13" t="s">
        <v>86</v>
      </c>
      <c r="AY221" s="155" t="s">
        <v>153</v>
      </c>
    </row>
    <row r="222" spans="2:65" s="11" customFormat="1" ht="22.8" customHeight="1">
      <c r="B222" s="121"/>
      <c r="D222" s="122" t="s">
        <v>77</v>
      </c>
      <c r="E222" s="131" t="s">
        <v>159</v>
      </c>
      <c r="F222" s="131" t="s">
        <v>200</v>
      </c>
      <c r="I222" s="124"/>
      <c r="J222" s="132">
        <f>BK222</f>
        <v>0</v>
      </c>
      <c r="L222" s="121"/>
      <c r="M222" s="126"/>
      <c r="P222" s="127">
        <f>SUM(P223:P235)</f>
        <v>0</v>
      </c>
      <c r="R222" s="127">
        <f>SUM(R223:R235)</f>
        <v>19.121255999999999</v>
      </c>
      <c r="T222" s="128">
        <f>SUM(T223:T235)</f>
        <v>0</v>
      </c>
      <c r="AR222" s="122" t="s">
        <v>86</v>
      </c>
      <c r="AT222" s="129" t="s">
        <v>77</v>
      </c>
      <c r="AU222" s="129" t="s">
        <v>86</v>
      </c>
      <c r="AY222" s="122" t="s">
        <v>153</v>
      </c>
      <c r="BK222" s="130">
        <f>SUM(BK223:BK235)</f>
        <v>0</v>
      </c>
    </row>
    <row r="223" spans="2:65" s="1" customFormat="1" ht="16.5" customHeight="1">
      <c r="B223" s="32"/>
      <c r="C223" s="133" t="s">
        <v>7</v>
      </c>
      <c r="D223" s="133" t="s">
        <v>155</v>
      </c>
      <c r="E223" s="134" t="s">
        <v>201</v>
      </c>
      <c r="F223" s="135" t="s">
        <v>202</v>
      </c>
      <c r="G223" s="136" t="s">
        <v>158</v>
      </c>
      <c r="H223" s="137">
        <v>78.180999999999997</v>
      </c>
      <c r="I223" s="138"/>
      <c r="J223" s="139">
        <f>ROUND(I223*H223,2)</f>
        <v>0</v>
      </c>
      <c r="K223" s="140"/>
      <c r="L223" s="32"/>
      <c r="M223" s="141" t="s">
        <v>1</v>
      </c>
      <c r="N223" s="142" t="s">
        <v>43</v>
      </c>
      <c r="P223" s="143">
        <f>O223*H223</f>
        <v>0</v>
      </c>
      <c r="Q223" s="143">
        <v>0</v>
      </c>
      <c r="R223" s="143">
        <f>Q223*H223</f>
        <v>0</v>
      </c>
      <c r="S223" s="143">
        <v>0</v>
      </c>
      <c r="T223" s="144">
        <f>S223*H223</f>
        <v>0</v>
      </c>
      <c r="AR223" s="145" t="s">
        <v>159</v>
      </c>
      <c r="AT223" s="145" t="s">
        <v>155</v>
      </c>
      <c r="AU223" s="145" t="s">
        <v>88</v>
      </c>
      <c r="AY223" s="17" t="s">
        <v>153</v>
      </c>
      <c r="BE223" s="146">
        <f>IF(N223="základní",J223,0)</f>
        <v>0</v>
      </c>
      <c r="BF223" s="146">
        <f>IF(N223="snížená",J223,0)</f>
        <v>0</v>
      </c>
      <c r="BG223" s="146">
        <f>IF(N223="zákl. přenesená",J223,0)</f>
        <v>0</v>
      </c>
      <c r="BH223" s="146">
        <f>IF(N223="sníž. přenesená",J223,0)</f>
        <v>0</v>
      </c>
      <c r="BI223" s="146">
        <f>IF(N223="nulová",J223,0)</f>
        <v>0</v>
      </c>
      <c r="BJ223" s="17" t="s">
        <v>86</v>
      </c>
      <c r="BK223" s="146">
        <f>ROUND(I223*H223,2)</f>
        <v>0</v>
      </c>
      <c r="BL223" s="17" t="s">
        <v>159</v>
      </c>
      <c r="BM223" s="145" t="s">
        <v>504</v>
      </c>
    </row>
    <row r="224" spans="2:65" s="12" customFormat="1" ht="10.15">
      <c r="B224" s="147"/>
      <c r="D224" s="148" t="s">
        <v>161</v>
      </c>
      <c r="E224" s="149" t="s">
        <v>1</v>
      </c>
      <c r="F224" s="150" t="s">
        <v>480</v>
      </c>
      <c r="H224" s="149" t="s">
        <v>1</v>
      </c>
      <c r="I224" s="151"/>
      <c r="L224" s="147"/>
      <c r="M224" s="152"/>
      <c r="T224" s="153"/>
      <c r="AT224" s="149" t="s">
        <v>161</v>
      </c>
      <c r="AU224" s="149" t="s">
        <v>88</v>
      </c>
      <c r="AV224" s="12" t="s">
        <v>86</v>
      </c>
      <c r="AW224" s="12" t="s">
        <v>34</v>
      </c>
      <c r="AX224" s="12" t="s">
        <v>78</v>
      </c>
      <c r="AY224" s="149" t="s">
        <v>153</v>
      </c>
    </row>
    <row r="225" spans="2:65" s="12" customFormat="1" ht="10.15">
      <c r="B225" s="147"/>
      <c r="D225" s="148" t="s">
        <v>161</v>
      </c>
      <c r="E225" s="149" t="s">
        <v>1</v>
      </c>
      <c r="F225" s="150" t="s">
        <v>321</v>
      </c>
      <c r="H225" s="149" t="s">
        <v>1</v>
      </c>
      <c r="I225" s="151"/>
      <c r="L225" s="147"/>
      <c r="M225" s="152"/>
      <c r="T225" s="153"/>
      <c r="AT225" s="149" t="s">
        <v>161</v>
      </c>
      <c r="AU225" s="149" t="s">
        <v>88</v>
      </c>
      <c r="AV225" s="12" t="s">
        <v>86</v>
      </c>
      <c r="AW225" s="12" t="s">
        <v>34</v>
      </c>
      <c r="AX225" s="12" t="s">
        <v>78</v>
      </c>
      <c r="AY225" s="149" t="s">
        <v>153</v>
      </c>
    </row>
    <row r="226" spans="2:65" s="13" customFormat="1" ht="10.15">
      <c r="B226" s="154"/>
      <c r="D226" s="148" t="s">
        <v>161</v>
      </c>
      <c r="E226" s="155" t="s">
        <v>1</v>
      </c>
      <c r="F226" s="156" t="s">
        <v>505</v>
      </c>
      <c r="H226" s="157">
        <v>58.728999999999999</v>
      </c>
      <c r="I226" s="158"/>
      <c r="L226" s="154"/>
      <c r="M226" s="159"/>
      <c r="T226" s="160"/>
      <c r="AT226" s="155" t="s">
        <v>161</v>
      </c>
      <c r="AU226" s="155" t="s">
        <v>88</v>
      </c>
      <c r="AV226" s="13" t="s">
        <v>88</v>
      </c>
      <c r="AW226" s="13" t="s">
        <v>34</v>
      </c>
      <c r="AX226" s="13" t="s">
        <v>78</v>
      </c>
      <c r="AY226" s="155" t="s">
        <v>153</v>
      </c>
    </row>
    <row r="227" spans="2:65" s="13" customFormat="1" ht="10.15">
      <c r="B227" s="154"/>
      <c r="D227" s="148" t="s">
        <v>161</v>
      </c>
      <c r="E227" s="155" t="s">
        <v>1</v>
      </c>
      <c r="F227" s="156" t="s">
        <v>506</v>
      </c>
      <c r="H227" s="157">
        <v>8.5139999999999993</v>
      </c>
      <c r="I227" s="158"/>
      <c r="L227" s="154"/>
      <c r="M227" s="159"/>
      <c r="T227" s="160"/>
      <c r="AT227" s="155" t="s">
        <v>161</v>
      </c>
      <c r="AU227" s="155" t="s">
        <v>88</v>
      </c>
      <c r="AV227" s="13" t="s">
        <v>88</v>
      </c>
      <c r="AW227" s="13" t="s">
        <v>34</v>
      </c>
      <c r="AX227" s="13" t="s">
        <v>78</v>
      </c>
      <c r="AY227" s="155" t="s">
        <v>153</v>
      </c>
    </row>
    <row r="228" spans="2:65" s="13" customFormat="1" ht="10.15">
      <c r="B228" s="154"/>
      <c r="D228" s="148" t="s">
        <v>161</v>
      </c>
      <c r="E228" s="155" t="s">
        <v>1</v>
      </c>
      <c r="F228" s="156" t="s">
        <v>507</v>
      </c>
      <c r="H228" s="157">
        <v>3.71</v>
      </c>
      <c r="I228" s="158"/>
      <c r="L228" s="154"/>
      <c r="M228" s="159"/>
      <c r="T228" s="160"/>
      <c r="AT228" s="155" t="s">
        <v>161</v>
      </c>
      <c r="AU228" s="155" t="s">
        <v>88</v>
      </c>
      <c r="AV228" s="13" t="s">
        <v>88</v>
      </c>
      <c r="AW228" s="13" t="s">
        <v>34</v>
      </c>
      <c r="AX228" s="13" t="s">
        <v>78</v>
      </c>
      <c r="AY228" s="155" t="s">
        <v>153</v>
      </c>
    </row>
    <row r="229" spans="2:65" s="13" customFormat="1" ht="10.15">
      <c r="B229" s="154"/>
      <c r="D229" s="148" t="s">
        <v>161</v>
      </c>
      <c r="E229" s="155" t="s">
        <v>1</v>
      </c>
      <c r="F229" s="156" t="s">
        <v>508</v>
      </c>
      <c r="H229" s="157">
        <v>6.9279999999999999</v>
      </c>
      <c r="I229" s="158"/>
      <c r="L229" s="154"/>
      <c r="M229" s="159"/>
      <c r="T229" s="160"/>
      <c r="AT229" s="155" t="s">
        <v>161</v>
      </c>
      <c r="AU229" s="155" t="s">
        <v>88</v>
      </c>
      <c r="AV229" s="13" t="s">
        <v>88</v>
      </c>
      <c r="AW229" s="13" t="s">
        <v>34</v>
      </c>
      <c r="AX229" s="13" t="s">
        <v>78</v>
      </c>
      <c r="AY229" s="155" t="s">
        <v>153</v>
      </c>
    </row>
    <row r="230" spans="2:65" s="13" customFormat="1" ht="10.15">
      <c r="B230" s="154"/>
      <c r="D230" s="148" t="s">
        <v>161</v>
      </c>
      <c r="E230" s="155" t="s">
        <v>1</v>
      </c>
      <c r="F230" s="156" t="s">
        <v>509</v>
      </c>
      <c r="H230" s="157">
        <v>0.3</v>
      </c>
      <c r="I230" s="158"/>
      <c r="L230" s="154"/>
      <c r="M230" s="159"/>
      <c r="T230" s="160"/>
      <c r="AT230" s="155" t="s">
        <v>161</v>
      </c>
      <c r="AU230" s="155" t="s">
        <v>88</v>
      </c>
      <c r="AV230" s="13" t="s">
        <v>88</v>
      </c>
      <c r="AW230" s="13" t="s">
        <v>34</v>
      </c>
      <c r="AX230" s="13" t="s">
        <v>78</v>
      </c>
      <c r="AY230" s="155" t="s">
        <v>153</v>
      </c>
    </row>
    <row r="231" spans="2:65" s="14" customFormat="1" ht="10.15">
      <c r="B231" s="161"/>
      <c r="D231" s="148" t="s">
        <v>161</v>
      </c>
      <c r="E231" s="162" t="s">
        <v>1</v>
      </c>
      <c r="F231" s="163" t="s">
        <v>186</v>
      </c>
      <c r="H231" s="164">
        <v>78.180999999999983</v>
      </c>
      <c r="I231" s="165"/>
      <c r="L231" s="161"/>
      <c r="M231" s="166"/>
      <c r="T231" s="167"/>
      <c r="AT231" s="162" t="s">
        <v>161</v>
      </c>
      <c r="AU231" s="162" t="s">
        <v>88</v>
      </c>
      <c r="AV231" s="14" t="s">
        <v>159</v>
      </c>
      <c r="AW231" s="14" t="s">
        <v>34</v>
      </c>
      <c r="AX231" s="14" t="s">
        <v>86</v>
      </c>
      <c r="AY231" s="162" t="s">
        <v>153</v>
      </c>
    </row>
    <row r="232" spans="2:65" s="1" customFormat="1" ht="24.2" customHeight="1">
      <c r="B232" s="32"/>
      <c r="C232" s="133" t="s">
        <v>379</v>
      </c>
      <c r="D232" s="133" t="s">
        <v>155</v>
      </c>
      <c r="E232" s="134" t="s">
        <v>510</v>
      </c>
      <c r="F232" s="135" t="s">
        <v>511</v>
      </c>
      <c r="G232" s="136" t="s">
        <v>158</v>
      </c>
      <c r="H232" s="137">
        <v>7.92</v>
      </c>
      <c r="I232" s="138"/>
      <c r="J232" s="139">
        <f>ROUND(I232*H232,2)</f>
        <v>0</v>
      </c>
      <c r="K232" s="140"/>
      <c r="L232" s="32"/>
      <c r="M232" s="141" t="s">
        <v>1</v>
      </c>
      <c r="N232" s="142" t="s">
        <v>43</v>
      </c>
      <c r="P232" s="143">
        <f>O232*H232</f>
        <v>0</v>
      </c>
      <c r="Q232" s="143">
        <v>2.4142999999999999</v>
      </c>
      <c r="R232" s="143">
        <f>Q232*H232</f>
        <v>19.121255999999999</v>
      </c>
      <c r="S232" s="143">
        <v>0</v>
      </c>
      <c r="T232" s="144">
        <f>S232*H232</f>
        <v>0</v>
      </c>
      <c r="AR232" s="145" t="s">
        <v>159</v>
      </c>
      <c r="AT232" s="145" t="s">
        <v>155</v>
      </c>
      <c r="AU232" s="145" t="s">
        <v>88</v>
      </c>
      <c r="AY232" s="17" t="s">
        <v>153</v>
      </c>
      <c r="BE232" s="146">
        <f>IF(N232="základní",J232,0)</f>
        <v>0</v>
      </c>
      <c r="BF232" s="146">
        <f>IF(N232="snížená",J232,0)</f>
        <v>0</v>
      </c>
      <c r="BG232" s="146">
        <f>IF(N232="zákl. přenesená",J232,0)</f>
        <v>0</v>
      </c>
      <c r="BH232" s="146">
        <f>IF(N232="sníž. přenesená",J232,0)</f>
        <v>0</v>
      </c>
      <c r="BI232" s="146">
        <f>IF(N232="nulová",J232,0)</f>
        <v>0</v>
      </c>
      <c r="BJ232" s="17" t="s">
        <v>86</v>
      </c>
      <c r="BK232" s="146">
        <f>ROUND(I232*H232,2)</f>
        <v>0</v>
      </c>
      <c r="BL232" s="17" t="s">
        <v>159</v>
      </c>
      <c r="BM232" s="145" t="s">
        <v>512</v>
      </c>
    </row>
    <row r="233" spans="2:65" s="13" customFormat="1" ht="10.15">
      <c r="B233" s="154"/>
      <c r="D233" s="148" t="s">
        <v>161</v>
      </c>
      <c r="E233" s="155" t="s">
        <v>1</v>
      </c>
      <c r="F233" s="156" t="s">
        <v>513</v>
      </c>
      <c r="H233" s="157">
        <v>4.32</v>
      </c>
      <c r="I233" s="158"/>
      <c r="L233" s="154"/>
      <c r="M233" s="159"/>
      <c r="T233" s="160"/>
      <c r="AT233" s="155" t="s">
        <v>161</v>
      </c>
      <c r="AU233" s="155" t="s">
        <v>88</v>
      </c>
      <c r="AV233" s="13" t="s">
        <v>88</v>
      </c>
      <c r="AW233" s="13" t="s">
        <v>34</v>
      </c>
      <c r="AX233" s="13" t="s">
        <v>78</v>
      </c>
      <c r="AY233" s="155" t="s">
        <v>153</v>
      </c>
    </row>
    <row r="234" spans="2:65" s="13" customFormat="1" ht="10.15">
      <c r="B234" s="154"/>
      <c r="D234" s="148" t="s">
        <v>161</v>
      </c>
      <c r="E234" s="155" t="s">
        <v>1</v>
      </c>
      <c r="F234" s="156" t="s">
        <v>514</v>
      </c>
      <c r="H234" s="157">
        <v>3.6</v>
      </c>
      <c r="I234" s="158"/>
      <c r="L234" s="154"/>
      <c r="M234" s="159"/>
      <c r="T234" s="160"/>
      <c r="AT234" s="155" t="s">
        <v>161</v>
      </c>
      <c r="AU234" s="155" t="s">
        <v>88</v>
      </c>
      <c r="AV234" s="13" t="s">
        <v>88</v>
      </c>
      <c r="AW234" s="13" t="s">
        <v>34</v>
      </c>
      <c r="AX234" s="13" t="s">
        <v>78</v>
      </c>
      <c r="AY234" s="155" t="s">
        <v>153</v>
      </c>
    </row>
    <row r="235" spans="2:65" s="14" customFormat="1" ht="10.15">
      <c r="B235" s="161"/>
      <c r="D235" s="148" t="s">
        <v>161</v>
      </c>
      <c r="E235" s="162" t="s">
        <v>1</v>
      </c>
      <c r="F235" s="163" t="s">
        <v>186</v>
      </c>
      <c r="H235" s="164">
        <v>7.92</v>
      </c>
      <c r="I235" s="165"/>
      <c r="L235" s="161"/>
      <c r="M235" s="166"/>
      <c r="T235" s="167"/>
      <c r="AT235" s="162" t="s">
        <v>161</v>
      </c>
      <c r="AU235" s="162" t="s">
        <v>88</v>
      </c>
      <c r="AV235" s="14" t="s">
        <v>159</v>
      </c>
      <c r="AW235" s="14" t="s">
        <v>34</v>
      </c>
      <c r="AX235" s="14" t="s">
        <v>86</v>
      </c>
      <c r="AY235" s="162" t="s">
        <v>153</v>
      </c>
    </row>
    <row r="236" spans="2:65" s="11" customFormat="1" ht="22.8" customHeight="1">
      <c r="B236" s="121"/>
      <c r="D236" s="122" t="s">
        <v>77</v>
      </c>
      <c r="E236" s="131" t="s">
        <v>197</v>
      </c>
      <c r="F236" s="131" t="s">
        <v>205</v>
      </c>
      <c r="I236" s="124"/>
      <c r="J236" s="132">
        <f>BK236</f>
        <v>0</v>
      </c>
      <c r="L236" s="121"/>
      <c r="M236" s="126"/>
      <c r="P236" s="127">
        <f>SUM(P237:P290)</f>
        <v>0</v>
      </c>
      <c r="R236" s="127">
        <f>SUM(R237:R290)</f>
        <v>153.8187102</v>
      </c>
      <c r="T236" s="128">
        <f>SUM(T237:T290)</f>
        <v>0</v>
      </c>
      <c r="AR236" s="122" t="s">
        <v>86</v>
      </c>
      <c r="AT236" s="129" t="s">
        <v>77</v>
      </c>
      <c r="AU236" s="129" t="s">
        <v>86</v>
      </c>
      <c r="AY236" s="122" t="s">
        <v>153</v>
      </c>
      <c r="BK236" s="130">
        <f>SUM(BK237:BK290)</f>
        <v>0</v>
      </c>
    </row>
    <row r="237" spans="2:65" s="1" customFormat="1" ht="24.2" customHeight="1">
      <c r="B237" s="32"/>
      <c r="C237" s="133" t="s">
        <v>280</v>
      </c>
      <c r="D237" s="133" t="s">
        <v>155</v>
      </c>
      <c r="E237" s="134" t="s">
        <v>367</v>
      </c>
      <c r="F237" s="135" t="s">
        <v>368</v>
      </c>
      <c r="G237" s="136" t="s">
        <v>209</v>
      </c>
      <c r="H237" s="137">
        <v>781.81</v>
      </c>
      <c r="I237" s="138"/>
      <c r="J237" s="139">
        <f>ROUND(I237*H237,2)</f>
        <v>0</v>
      </c>
      <c r="K237" s="140"/>
      <c r="L237" s="32"/>
      <c r="M237" s="141" t="s">
        <v>1</v>
      </c>
      <c r="N237" s="142" t="s">
        <v>43</v>
      </c>
      <c r="P237" s="143">
        <f>O237*H237</f>
        <v>0</v>
      </c>
      <c r="Q237" s="143">
        <v>1.323E-2</v>
      </c>
      <c r="R237" s="143">
        <f>Q237*H237</f>
        <v>10.3433463</v>
      </c>
      <c r="S237" s="143">
        <v>0</v>
      </c>
      <c r="T237" s="144">
        <f>S237*H237</f>
        <v>0</v>
      </c>
      <c r="AR237" s="145" t="s">
        <v>159</v>
      </c>
      <c r="AT237" s="145" t="s">
        <v>155</v>
      </c>
      <c r="AU237" s="145" t="s">
        <v>88</v>
      </c>
      <c r="AY237" s="17" t="s">
        <v>153</v>
      </c>
      <c r="BE237" s="146">
        <f>IF(N237="základní",J237,0)</f>
        <v>0</v>
      </c>
      <c r="BF237" s="146">
        <f>IF(N237="snížená",J237,0)</f>
        <v>0</v>
      </c>
      <c r="BG237" s="146">
        <f>IF(N237="zákl. přenesená",J237,0)</f>
        <v>0</v>
      </c>
      <c r="BH237" s="146">
        <f>IF(N237="sníž. přenesená",J237,0)</f>
        <v>0</v>
      </c>
      <c r="BI237" s="146">
        <f>IF(N237="nulová",J237,0)</f>
        <v>0</v>
      </c>
      <c r="BJ237" s="17" t="s">
        <v>86</v>
      </c>
      <c r="BK237" s="146">
        <f>ROUND(I237*H237,2)</f>
        <v>0</v>
      </c>
      <c r="BL237" s="17" t="s">
        <v>159</v>
      </c>
      <c r="BM237" s="145" t="s">
        <v>515</v>
      </c>
    </row>
    <row r="238" spans="2:65" s="12" customFormat="1" ht="10.15">
      <c r="B238" s="147"/>
      <c r="D238" s="148" t="s">
        <v>161</v>
      </c>
      <c r="E238" s="149" t="s">
        <v>1</v>
      </c>
      <c r="F238" s="150" t="s">
        <v>480</v>
      </c>
      <c r="H238" s="149" t="s">
        <v>1</v>
      </c>
      <c r="I238" s="151"/>
      <c r="L238" s="147"/>
      <c r="M238" s="152"/>
      <c r="T238" s="153"/>
      <c r="AT238" s="149" t="s">
        <v>161</v>
      </c>
      <c r="AU238" s="149" t="s">
        <v>88</v>
      </c>
      <c r="AV238" s="12" t="s">
        <v>86</v>
      </c>
      <c r="AW238" s="12" t="s">
        <v>34</v>
      </c>
      <c r="AX238" s="12" t="s">
        <v>78</v>
      </c>
      <c r="AY238" s="149" t="s">
        <v>153</v>
      </c>
    </row>
    <row r="239" spans="2:65" s="12" customFormat="1" ht="10.15">
      <c r="B239" s="147"/>
      <c r="D239" s="148" t="s">
        <v>161</v>
      </c>
      <c r="E239" s="149" t="s">
        <v>1</v>
      </c>
      <c r="F239" s="150" t="s">
        <v>321</v>
      </c>
      <c r="H239" s="149" t="s">
        <v>1</v>
      </c>
      <c r="I239" s="151"/>
      <c r="L239" s="147"/>
      <c r="M239" s="152"/>
      <c r="T239" s="153"/>
      <c r="AT239" s="149" t="s">
        <v>161</v>
      </c>
      <c r="AU239" s="149" t="s">
        <v>88</v>
      </c>
      <c r="AV239" s="12" t="s">
        <v>86</v>
      </c>
      <c r="AW239" s="12" t="s">
        <v>34</v>
      </c>
      <c r="AX239" s="12" t="s">
        <v>78</v>
      </c>
      <c r="AY239" s="149" t="s">
        <v>153</v>
      </c>
    </row>
    <row r="240" spans="2:65" s="13" customFormat="1" ht="10.15">
      <c r="B240" s="154"/>
      <c r="D240" s="148" t="s">
        <v>161</v>
      </c>
      <c r="E240" s="155" t="s">
        <v>1</v>
      </c>
      <c r="F240" s="156" t="s">
        <v>516</v>
      </c>
      <c r="H240" s="157">
        <v>587.29</v>
      </c>
      <c r="I240" s="158"/>
      <c r="L240" s="154"/>
      <c r="M240" s="159"/>
      <c r="T240" s="160"/>
      <c r="AT240" s="155" t="s">
        <v>161</v>
      </c>
      <c r="AU240" s="155" t="s">
        <v>88</v>
      </c>
      <c r="AV240" s="13" t="s">
        <v>88</v>
      </c>
      <c r="AW240" s="13" t="s">
        <v>34</v>
      </c>
      <c r="AX240" s="13" t="s">
        <v>78</v>
      </c>
      <c r="AY240" s="155" t="s">
        <v>153</v>
      </c>
    </row>
    <row r="241" spans="2:65" s="13" customFormat="1" ht="10.15">
      <c r="B241" s="154"/>
      <c r="D241" s="148" t="s">
        <v>161</v>
      </c>
      <c r="E241" s="155" t="s">
        <v>1</v>
      </c>
      <c r="F241" s="156" t="s">
        <v>517</v>
      </c>
      <c r="H241" s="157">
        <v>85.14</v>
      </c>
      <c r="I241" s="158"/>
      <c r="L241" s="154"/>
      <c r="M241" s="159"/>
      <c r="T241" s="160"/>
      <c r="AT241" s="155" t="s">
        <v>161</v>
      </c>
      <c r="AU241" s="155" t="s">
        <v>88</v>
      </c>
      <c r="AV241" s="13" t="s">
        <v>88</v>
      </c>
      <c r="AW241" s="13" t="s">
        <v>34</v>
      </c>
      <c r="AX241" s="13" t="s">
        <v>78</v>
      </c>
      <c r="AY241" s="155" t="s">
        <v>153</v>
      </c>
    </row>
    <row r="242" spans="2:65" s="13" customFormat="1" ht="10.15">
      <c r="B242" s="154"/>
      <c r="D242" s="148" t="s">
        <v>161</v>
      </c>
      <c r="E242" s="155" t="s">
        <v>1</v>
      </c>
      <c r="F242" s="156" t="s">
        <v>518</v>
      </c>
      <c r="H242" s="157">
        <v>37.1</v>
      </c>
      <c r="I242" s="158"/>
      <c r="L242" s="154"/>
      <c r="M242" s="159"/>
      <c r="T242" s="160"/>
      <c r="AT242" s="155" t="s">
        <v>161</v>
      </c>
      <c r="AU242" s="155" t="s">
        <v>88</v>
      </c>
      <c r="AV242" s="13" t="s">
        <v>88</v>
      </c>
      <c r="AW242" s="13" t="s">
        <v>34</v>
      </c>
      <c r="AX242" s="13" t="s">
        <v>78</v>
      </c>
      <c r="AY242" s="155" t="s">
        <v>153</v>
      </c>
    </row>
    <row r="243" spans="2:65" s="13" customFormat="1" ht="10.15">
      <c r="B243" s="154"/>
      <c r="D243" s="148" t="s">
        <v>161</v>
      </c>
      <c r="E243" s="155" t="s">
        <v>1</v>
      </c>
      <c r="F243" s="156" t="s">
        <v>519</v>
      </c>
      <c r="H243" s="157">
        <v>69.28</v>
      </c>
      <c r="I243" s="158"/>
      <c r="L243" s="154"/>
      <c r="M243" s="159"/>
      <c r="T243" s="160"/>
      <c r="AT243" s="155" t="s">
        <v>161</v>
      </c>
      <c r="AU243" s="155" t="s">
        <v>88</v>
      </c>
      <c r="AV243" s="13" t="s">
        <v>88</v>
      </c>
      <c r="AW243" s="13" t="s">
        <v>34</v>
      </c>
      <c r="AX243" s="13" t="s">
        <v>78</v>
      </c>
      <c r="AY243" s="155" t="s">
        <v>153</v>
      </c>
    </row>
    <row r="244" spans="2:65" s="13" customFormat="1" ht="10.15">
      <c r="B244" s="154"/>
      <c r="D244" s="148" t="s">
        <v>161</v>
      </c>
      <c r="E244" s="155" t="s">
        <v>1</v>
      </c>
      <c r="F244" s="156" t="s">
        <v>520</v>
      </c>
      <c r="H244" s="157">
        <v>3</v>
      </c>
      <c r="I244" s="158"/>
      <c r="L244" s="154"/>
      <c r="M244" s="159"/>
      <c r="T244" s="160"/>
      <c r="AT244" s="155" t="s">
        <v>161</v>
      </c>
      <c r="AU244" s="155" t="s">
        <v>88</v>
      </c>
      <c r="AV244" s="13" t="s">
        <v>88</v>
      </c>
      <c r="AW244" s="13" t="s">
        <v>34</v>
      </c>
      <c r="AX244" s="13" t="s">
        <v>78</v>
      </c>
      <c r="AY244" s="155" t="s">
        <v>153</v>
      </c>
    </row>
    <row r="245" spans="2:65" s="14" customFormat="1" ht="10.15">
      <c r="B245" s="161"/>
      <c r="D245" s="148" t="s">
        <v>161</v>
      </c>
      <c r="E245" s="162" t="s">
        <v>1</v>
      </c>
      <c r="F245" s="163" t="s">
        <v>186</v>
      </c>
      <c r="H245" s="164">
        <v>781.81</v>
      </c>
      <c r="I245" s="165"/>
      <c r="L245" s="161"/>
      <c r="M245" s="166"/>
      <c r="T245" s="167"/>
      <c r="AT245" s="162" t="s">
        <v>161</v>
      </c>
      <c r="AU245" s="162" t="s">
        <v>88</v>
      </c>
      <c r="AV245" s="14" t="s">
        <v>159</v>
      </c>
      <c r="AW245" s="14" t="s">
        <v>34</v>
      </c>
      <c r="AX245" s="14" t="s">
        <v>86</v>
      </c>
      <c r="AY245" s="162" t="s">
        <v>153</v>
      </c>
    </row>
    <row r="246" spans="2:65" s="1" customFormat="1" ht="24.2" customHeight="1">
      <c r="B246" s="32"/>
      <c r="C246" s="133" t="s">
        <v>388</v>
      </c>
      <c r="D246" s="133" t="s">
        <v>155</v>
      </c>
      <c r="E246" s="134" t="s">
        <v>521</v>
      </c>
      <c r="F246" s="135" t="s">
        <v>522</v>
      </c>
      <c r="G246" s="136" t="s">
        <v>209</v>
      </c>
      <c r="H246" s="137">
        <v>42.01</v>
      </c>
      <c r="I246" s="138"/>
      <c r="J246" s="139">
        <f>ROUND(I246*H246,2)</f>
        <v>0</v>
      </c>
      <c r="K246" s="140"/>
      <c r="L246" s="32"/>
      <c r="M246" s="141" t="s">
        <v>1</v>
      </c>
      <c r="N246" s="142" t="s">
        <v>43</v>
      </c>
      <c r="P246" s="143">
        <f>O246*H246</f>
        <v>0</v>
      </c>
      <c r="Q246" s="143">
        <v>2.649E-2</v>
      </c>
      <c r="R246" s="143">
        <f>Q246*H246</f>
        <v>1.1128449</v>
      </c>
      <c r="S246" s="143">
        <v>0</v>
      </c>
      <c r="T246" s="144">
        <f>S246*H246</f>
        <v>0</v>
      </c>
      <c r="AR246" s="145" t="s">
        <v>159</v>
      </c>
      <c r="AT246" s="145" t="s">
        <v>155</v>
      </c>
      <c r="AU246" s="145" t="s">
        <v>88</v>
      </c>
      <c r="AY246" s="17" t="s">
        <v>153</v>
      </c>
      <c r="BE246" s="146">
        <f>IF(N246="základní",J246,0)</f>
        <v>0</v>
      </c>
      <c r="BF246" s="146">
        <f>IF(N246="snížená",J246,0)</f>
        <v>0</v>
      </c>
      <c r="BG246" s="146">
        <f>IF(N246="zákl. přenesená",J246,0)</f>
        <v>0</v>
      </c>
      <c r="BH246" s="146">
        <f>IF(N246="sníž. přenesená",J246,0)</f>
        <v>0</v>
      </c>
      <c r="BI246" s="146">
        <f>IF(N246="nulová",J246,0)</f>
        <v>0</v>
      </c>
      <c r="BJ246" s="17" t="s">
        <v>86</v>
      </c>
      <c r="BK246" s="146">
        <f>ROUND(I246*H246,2)</f>
        <v>0</v>
      </c>
      <c r="BL246" s="17" t="s">
        <v>159</v>
      </c>
      <c r="BM246" s="145" t="s">
        <v>523</v>
      </c>
    </row>
    <row r="247" spans="2:65" s="12" customFormat="1" ht="10.15">
      <c r="B247" s="147"/>
      <c r="D247" s="148" t="s">
        <v>161</v>
      </c>
      <c r="E247" s="149" t="s">
        <v>1</v>
      </c>
      <c r="F247" s="150" t="s">
        <v>524</v>
      </c>
      <c r="H247" s="149" t="s">
        <v>1</v>
      </c>
      <c r="I247" s="151"/>
      <c r="L247" s="147"/>
      <c r="M247" s="152"/>
      <c r="T247" s="153"/>
      <c r="AT247" s="149" t="s">
        <v>161</v>
      </c>
      <c r="AU247" s="149" t="s">
        <v>88</v>
      </c>
      <c r="AV247" s="12" t="s">
        <v>86</v>
      </c>
      <c r="AW247" s="12" t="s">
        <v>34</v>
      </c>
      <c r="AX247" s="12" t="s">
        <v>78</v>
      </c>
      <c r="AY247" s="149" t="s">
        <v>153</v>
      </c>
    </row>
    <row r="248" spans="2:65" s="13" customFormat="1" ht="10.15">
      <c r="B248" s="154"/>
      <c r="D248" s="148" t="s">
        <v>161</v>
      </c>
      <c r="E248" s="155" t="s">
        <v>1</v>
      </c>
      <c r="F248" s="156" t="s">
        <v>525</v>
      </c>
      <c r="H248" s="157">
        <v>42.01</v>
      </c>
      <c r="I248" s="158"/>
      <c r="L248" s="154"/>
      <c r="M248" s="159"/>
      <c r="T248" s="160"/>
      <c r="AT248" s="155" t="s">
        <v>161</v>
      </c>
      <c r="AU248" s="155" t="s">
        <v>88</v>
      </c>
      <c r="AV248" s="13" t="s">
        <v>88</v>
      </c>
      <c r="AW248" s="13" t="s">
        <v>34</v>
      </c>
      <c r="AX248" s="13" t="s">
        <v>86</v>
      </c>
      <c r="AY248" s="155" t="s">
        <v>153</v>
      </c>
    </row>
    <row r="249" spans="2:65" s="1" customFormat="1" ht="33" customHeight="1">
      <c r="B249" s="32"/>
      <c r="C249" s="133" t="s">
        <v>283</v>
      </c>
      <c r="D249" s="133" t="s">
        <v>155</v>
      </c>
      <c r="E249" s="134" t="s">
        <v>371</v>
      </c>
      <c r="F249" s="135" t="s">
        <v>372</v>
      </c>
      <c r="G249" s="136" t="s">
        <v>226</v>
      </c>
      <c r="H249" s="137">
        <v>7</v>
      </c>
      <c r="I249" s="138"/>
      <c r="J249" s="139">
        <f>ROUND(I249*H249,2)</f>
        <v>0</v>
      </c>
      <c r="K249" s="140"/>
      <c r="L249" s="32"/>
      <c r="M249" s="141" t="s">
        <v>1</v>
      </c>
      <c r="N249" s="142" t="s">
        <v>43</v>
      </c>
      <c r="P249" s="143">
        <f>O249*H249</f>
        <v>0</v>
      </c>
      <c r="Q249" s="143">
        <v>2.0000000000000002E-5</v>
      </c>
      <c r="R249" s="143">
        <f>Q249*H249</f>
        <v>1.4000000000000001E-4</v>
      </c>
      <c r="S249" s="143">
        <v>0</v>
      </c>
      <c r="T249" s="144">
        <f>S249*H249</f>
        <v>0</v>
      </c>
      <c r="AR249" s="145" t="s">
        <v>159</v>
      </c>
      <c r="AT249" s="145" t="s">
        <v>155</v>
      </c>
      <c r="AU249" s="145" t="s">
        <v>88</v>
      </c>
      <c r="AY249" s="17" t="s">
        <v>153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7" t="s">
        <v>86</v>
      </c>
      <c r="BK249" s="146">
        <f>ROUND(I249*H249,2)</f>
        <v>0</v>
      </c>
      <c r="BL249" s="17" t="s">
        <v>159</v>
      </c>
      <c r="BM249" s="145" t="s">
        <v>526</v>
      </c>
    </row>
    <row r="250" spans="2:65" s="13" customFormat="1" ht="10.15">
      <c r="B250" s="154"/>
      <c r="D250" s="148" t="s">
        <v>161</v>
      </c>
      <c r="E250" s="155" t="s">
        <v>1</v>
      </c>
      <c r="F250" s="156" t="s">
        <v>527</v>
      </c>
      <c r="H250" s="157">
        <v>7</v>
      </c>
      <c r="I250" s="158"/>
      <c r="L250" s="154"/>
      <c r="M250" s="159"/>
      <c r="T250" s="160"/>
      <c r="AT250" s="155" t="s">
        <v>161</v>
      </c>
      <c r="AU250" s="155" t="s">
        <v>88</v>
      </c>
      <c r="AV250" s="13" t="s">
        <v>88</v>
      </c>
      <c r="AW250" s="13" t="s">
        <v>34</v>
      </c>
      <c r="AX250" s="13" t="s">
        <v>86</v>
      </c>
      <c r="AY250" s="155" t="s">
        <v>153</v>
      </c>
    </row>
    <row r="251" spans="2:65" s="1" customFormat="1" ht="24.2" customHeight="1">
      <c r="B251" s="32"/>
      <c r="C251" s="168" t="s">
        <v>395</v>
      </c>
      <c r="D251" s="168" t="s">
        <v>194</v>
      </c>
      <c r="E251" s="169" t="s">
        <v>375</v>
      </c>
      <c r="F251" s="170" t="s">
        <v>376</v>
      </c>
      <c r="G251" s="171" t="s">
        <v>226</v>
      </c>
      <c r="H251" s="172">
        <v>7</v>
      </c>
      <c r="I251" s="173"/>
      <c r="J251" s="174">
        <f>ROUND(I251*H251,2)</f>
        <v>0</v>
      </c>
      <c r="K251" s="175"/>
      <c r="L251" s="176"/>
      <c r="M251" s="177" t="s">
        <v>1</v>
      </c>
      <c r="N251" s="178" t="s">
        <v>43</v>
      </c>
      <c r="P251" s="143">
        <f>O251*H251</f>
        <v>0</v>
      </c>
      <c r="Q251" s="143">
        <v>4.3E-3</v>
      </c>
      <c r="R251" s="143">
        <f>Q251*H251</f>
        <v>3.0100000000000002E-2</v>
      </c>
      <c r="S251" s="143">
        <v>0</v>
      </c>
      <c r="T251" s="144">
        <f>S251*H251</f>
        <v>0</v>
      </c>
      <c r="AR251" s="145" t="s">
        <v>197</v>
      </c>
      <c r="AT251" s="145" t="s">
        <v>194</v>
      </c>
      <c r="AU251" s="145" t="s">
        <v>88</v>
      </c>
      <c r="AY251" s="17" t="s">
        <v>153</v>
      </c>
      <c r="BE251" s="146">
        <f>IF(N251="základní",J251,0)</f>
        <v>0</v>
      </c>
      <c r="BF251" s="146">
        <f>IF(N251="snížená",J251,0)</f>
        <v>0</v>
      </c>
      <c r="BG251" s="146">
        <f>IF(N251="zákl. přenesená",J251,0)</f>
        <v>0</v>
      </c>
      <c r="BH251" s="146">
        <f>IF(N251="sníž. přenesená",J251,0)</f>
        <v>0</v>
      </c>
      <c r="BI251" s="146">
        <f>IF(N251="nulová",J251,0)</f>
        <v>0</v>
      </c>
      <c r="BJ251" s="17" t="s">
        <v>86</v>
      </c>
      <c r="BK251" s="146">
        <f>ROUND(I251*H251,2)</f>
        <v>0</v>
      </c>
      <c r="BL251" s="17" t="s">
        <v>159</v>
      </c>
      <c r="BM251" s="145" t="s">
        <v>528</v>
      </c>
    </row>
    <row r="252" spans="2:65" s="1" customFormat="1" ht="24.2" customHeight="1">
      <c r="B252" s="32"/>
      <c r="C252" s="133" t="s">
        <v>285</v>
      </c>
      <c r="D252" s="133" t="s">
        <v>155</v>
      </c>
      <c r="E252" s="134" t="s">
        <v>224</v>
      </c>
      <c r="F252" s="135" t="s">
        <v>225</v>
      </c>
      <c r="G252" s="136" t="s">
        <v>226</v>
      </c>
      <c r="H252" s="137">
        <v>56</v>
      </c>
      <c r="I252" s="138"/>
      <c r="J252" s="139">
        <f>ROUND(I252*H252,2)</f>
        <v>0</v>
      </c>
      <c r="K252" s="140"/>
      <c r="L252" s="32"/>
      <c r="M252" s="141" t="s">
        <v>1</v>
      </c>
      <c r="N252" s="142" t="s">
        <v>43</v>
      </c>
      <c r="P252" s="143">
        <f>O252*H252</f>
        <v>0</v>
      </c>
      <c r="Q252" s="143">
        <v>0.45937</v>
      </c>
      <c r="R252" s="143">
        <f>Q252*H252</f>
        <v>25.724720000000001</v>
      </c>
      <c r="S252" s="143">
        <v>0</v>
      </c>
      <c r="T252" s="144">
        <f>S252*H252</f>
        <v>0</v>
      </c>
      <c r="AR252" s="145" t="s">
        <v>159</v>
      </c>
      <c r="AT252" s="145" t="s">
        <v>155</v>
      </c>
      <c r="AU252" s="145" t="s">
        <v>88</v>
      </c>
      <c r="AY252" s="17" t="s">
        <v>153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7" t="s">
        <v>86</v>
      </c>
      <c r="BK252" s="146">
        <f>ROUND(I252*H252,2)</f>
        <v>0</v>
      </c>
      <c r="BL252" s="17" t="s">
        <v>159</v>
      </c>
      <c r="BM252" s="145" t="s">
        <v>529</v>
      </c>
    </row>
    <row r="253" spans="2:65" s="12" customFormat="1" ht="10.15">
      <c r="B253" s="147"/>
      <c r="D253" s="148" t="s">
        <v>161</v>
      </c>
      <c r="E253" s="149" t="s">
        <v>1</v>
      </c>
      <c r="F253" s="150" t="s">
        <v>252</v>
      </c>
      <c r="H253" s="149" t="s">
        <v>1</v>
      </c>
      <c r="I253" s="151"/>
      <c r="L253" s="147"/>
      <c r="M253" s="152"/>
      <c r="T253" s="153"/>
      <c r="AT253" s="149" t="s">
        <v>161</v>
      </c>
      <c r="AU253" s="149" t="s">
        <v>88</v>
      </c>
      <c r="AV253" s="12" t="s">
        <v>86</v>
      </c>
      <c r="AW253" s="12" t="s">
        <v>34</v>
      </c>
      <c r="AX253" s="12" t="s">
        <v>78</v>
      </c>
      <c r="AY253" s="149" t="s">
        <v>153</v>
      </c>
    </row>
    <row r="254" spans="2:65" s="13" customFormat="1" ht="10.15">
      <c r="B254" s="154"/>
      <c r="D254" s="148" t="s">
        <v>161</v>
      </c>
      <c r="E254" s="155" t="s">
        <v>1</v>
      </c>
      <c r="F254" s="156" t="s">
        <v>530</v>
      </c>
      <c r="H254" s="157">
        <v>56</v>
      </c>
      <c r="I254" s="158"/>
      <c r="L254" s="154"/>
      <c r="M254" s="159"/>
      <c r="T254" s="160"/>
      <c r="AT254" s="155" t="s">
        <v>161</v>
      </c>
      <c r="AU254" s="155" t="s">
        <v>88</v>
      </c>
      <c r="AV254" s="13" t="s">
        <v>88</v>
      </c>
      <c r="AW254" s="13" t="s">
        <v>34</v>
      </c>
      <c r="AX254" s="13" t="s">
        <v>86</v>
      </c>
      <c r="AY254" s="155" t="s">
        <v>153</v>
      </c>
    </row>
    <row r="255" spans="2:65" s="1" customFormat="1" ht="24.2" customHeight="1">
      <c r="B255" s="32"/>
      <c r="C255" s="133" t="s">
        <v>402</v>
      </c>
      <c r="D255" s="133" t="s">
        <v>155</v>
      </c>
      <c r="E255" s="134" t="s">
        <v>380</v>
      </c>
      <c r="F255" s="135" t="s">
        <v>381</v>
      </c>
      <c r="G255" s="136" t="s">
        <v>209</v>
      </c>
      <c r="H255" s="137">
        <v>781.81</v>
      </c>
      <c r="I255" s="138"/>
      <c r="J255" s="139">
        <f>ROUND(I255*H255,2)</f>
        <v>0</v>
      </c>
      <c r="K255" s="140"/>
      <c r="L255" s="32"/>
      <c r="M255" s="141" t="s">
        <v>1</v>
      </c>
      <c r="N255" s="142" t="s">
        <v>43</v>
      </c>
      <c r="P255" s="143">
        <f>O255*H255</f>
        <v>0</v>
      </c>
      <c r="Q255" s="143">
        <v>0</v>
      </c>
      <c r="R255" s="143">
        <f>Q255*H255</f>
        <v>0</v>
      </c>
      <c r="S255" s="143">
        <v>0</v>
      </c>
      <c r="T255" s="144">
        <f>S255*H255</f>
        <v>0</v>
      </c>
      <c r="AR255" s="145" t="s">
        <v>159</v>
      </c>
      <c r="AT255" s="145" t="s">
        <v>155</v>
      </c>
      <c r="AU255" s="145" t="s">
        <v>88</v>
      </c>
      <c r="AY255" s="17" t="s">
        <v>153</v>
      </c>
      <c r="BE255" s="146">
        <f>IF(N255="základní",J255,0)</f>
        <v>0</v>
      </c>
      <c r="BF255" s="146">
        <f>IF(N255="snížená",J255,0)</f>
        <v>0</v>
      </c>
      <c r="BG255" s="146">
        <f>IF(N255="zákl. přenesená",J255,0)</f>
        <v>0</v>
      </c>
      <c r="BH255" s="146">
        <f>IF(N255="sníž. přenesená",J255,0)</f>
        <v>0</v>
      </c>
      <c r="BI255" s="146">
        <f>IF(N255="nulová",J255,0)</f>
        <v>0</v>
      </c>
      <c r="BJ255" s="17" t="s">
        <v>86</v>
      </c>
      <c r="BK255" s="146">
        <f>ROUND(I255*H255,2)</f>
        <v>0</v>
      </c>
      <c r="BL255" s="17" t="s">
        <v>159</v>
      </c>
      <c r="BM255" s="145" t="s">
        <v>531</v>
      </c>
    </row>
    <row r="256" spans="2:65" s="12" customFormat="1" ht="10.15">
      <c r="B256" s="147"/>
      <c r="D256" s="148" t="s">
        <v>161</v>
      </c>
      <c r="E256" s="149" t="s">
        <v>1</v>
      </c>
      <c r="F256" s="150" t="s">
        <v>252</v>
      </c>
      <c r="H256" s="149" t="s">
        <v>1</v>
      </c>
      <c r="I256" s="151"/>
      <c r="L256" s="147"/>
      <c r="M256" s="152"/>
      <c r="T256" s="153"/>
      <c r="AT256" s="149" t="s">
        <v>161</v>
      </c>
      <c r="AU256" s="149" t="s">
        <v>88</v>
      </c>
      <c r="AV256" s="12" t="s">
        <v>86</v>
      </c>
      <c r="AW256" s="12" t="s">
        <v>34</v>
      </c>
      <c r="AX256" s="12" t="s">
        <v>78</v>
      </c>
      <c r="AY256" s="149" t="s">
        <v>153</v>
      </c>
    </row>
    <row r="257" spans="2:65" s="13" customFormat="1" ht="10.15">
      <c r="B257" s="154"/>
      <c r="D257" s="148" t="s">
        <v>161</v>
      </c>
      <c r="E257" s="155" t="s">
        <v>1</v>
      </c>
      <c r="F257" s="156" t="s">
        <v>532</v>
      </c>
      <c r="H257" s="157">
        <v>781.81</v>
      </c>
      <c r="I257" s="158"/>
      <c r="L257" s="154"/>
      <c r="M257" s="159"/>
      <c r="T257" s="160"/>
      <c r="AT257" s="155" t="s">
        <v>161</v>
      </c>
      <c r="AU257" s="155" t="s">
        <v>88</v>
      </c>
      <c r="AV257" s="13" t="s">
        <v>88</v>
      </c>
      <c r="AW257" s="13" t="s">
        <v>34</v>
      </c>
      <c r="AX257" s="13" t="s">
        <v>86</v>
      </c>
      <c r="AY257" s="155" t="s">
        <v>153</v>
      </c>
    </row>
    <row r="258" spans="2:65" s="1" customFormat="1" ht="24.2" customHeight="1">
      <c r="B258" s="32"/>
      <c r="C258" s="133" t="s">
        <v>287</v>
      </c>
      <c r="D258" s="133" t="s">
        <v>155</v>
      </c>
      <c r="E258" s="134" t="s">
        <v>384</v>
      </c>
      <c r="F258" s="135" t="s">
        <v>385</v>
      </c>
      <c r="G258" s="136" t="s">
        <v>226</v>
      </c>
      <c r="H258" s="137">
        <v>57</v>
      </c>
      <c r="I258" s="138"/>
      <c r="J258" s="139">
        <f>ROUND(I258*H258,2)</f>
        <v>0</v>
      </c>
      <c r="K258" s="140"/>
      <c r="L258" s="32"/>
      <c r="M258" s="141" t="s">
        <v>1</v>
      </c>
      <c r="N258" s="142" t="s">
        <v>43</v>
      </c>
      <c r="P258" s="143">
        <f>O258*H258</f>
        <v>0</v>
      </c>
      <c r="Q258" s="143">
        <v>1.0189999999999999E-2</v>
      </c>
      <c r="R258" s="143">
        <f>Q258*H258</f>
        <v>0.58082999999999996</v>
      </c>
      <c r="S258" s="143">
        <v>0</v>
      </c>
      <c r="T258" s="144">
        <f>S258*H258</f>
        <v>0</v>
      </c>
      <c r="AR258" s="145" t="s">
        <v>159</v>
      </c>
      <c r="AT258" s="145" t="s">
        <v>155</v>
      </c>
      <c r="AU258" s="145" t="s">
        <v>88</v>
      </c>
      <c r="AY258" s="17" t="s">
        <v>153</v>
      </c>
      <c r="BE258" s="146">
        <f>IF(N258="základní",J258,0)</f>
        <v>0</v>
      </c>
      <c r="BF258" s="146">
        <f>IF(N258="snížená",J258,0)</f>
        <v>0</v>
      </c>
      <c r="BG258" s="146">
        <f>IF(N258="zákl. přenesená",J258,0)</f>
        <v>0</v>
      </c>
      <c r="BH258" s="146">
        <f>IF(N258="sníž. přenesená",J258,0)</f>
        <v>0</v>
      </c>
      <c r="BI258" s="146">
        <f>IF(N258="nulová",J258,0)</f>
        <v>0</v>
      </c>
      <c r="BJ258" s="17" t="s">
        <v>86</v>
      </c>
      <c r="BK258" s="146">
        <f>ROUND(I258*H258,2)</f>
        <v>0</v>
      </c>
      <c r="BL258" s="17" t="s">
        <v>159</v>
      </c>
      <c r="BM258" s="145" t="s">
        <v>533</v>
      </c>
    </row>
    <row r="259" spans="2:65" s="12" customFormat="1" ht="10.15">
      <c r="B259" s="147"/>
      <c r="D259" s="148" t="s">
        <v>161</v>
      </c>
      <c r="E259" s="149" t="s">
        <v>1</v>
      </c>
      <c r="F259" s="150" t="s">
        <v>252</v>
      </c>
      <c r="H259" s="149" t="s">
        <v>1</v>
      </c>
      <c r="I259" s="151"/>
      <c r="L259" s="147"/>
      <c r="M259" s="152"/>
      <c r="T259" s="153"/>
      <c r="AT259" s="149" t="s">
        <v>161</v>
      </c>
      <c r="AU259" s="149" t="s">
        <v>88</v>
      </c>
      <c r="AV259" s="12" t="s">
        <v>86</v>
      </c>
      <c r="AW259" s="12" t="s">
        <v>34</v>
      </c>
      <c r="AX259" s="12" t="s">
        <v>78</v>
      </c>
      <c r="AY259" s="149" t="s">
        <v>153</v>
      </c>
    </row>
    <row r="260" spans="2:65" s="13" customFormat="1" ht="10.15">
      <c r="B260" s="154"/>
      <c r="D260" s="148" t="s">
        <v>161</v>
      </c>
      <c r="E260" s="155" t="s">
        <v>1</v>
      </c>
      <c r="F260" s="156" t="s">
        <v>534</v>
      </c>
      <c r="H260" s="157">
        <v>57</v>
      </c>
      <c r="I260" s="158"/>
      <c r="L260" s="154"/>
      <c r="M260" s="159"/>
      <c r="T260" s="160"/>
      <c r="AT260" s="155" t="s">
        <v>161</v>
      </c>
      <c r="AU260" s="155" t="s">
        <v>88</v>
      </c>
      <c r="AV260" s="13" t="s">
        <v>88</v>
      </c>
      <c r="AW260" s="13" t="s">
        <v>34</v>
      </c>
      <c r="AX260" s="13" t="s">
        <v>86</v>
      </c>
      <c r="AY260" s="155" t="s">
        <v>153</v>
      </c>
    </row>
    <row r="261" spans="2:65" s="1" customFormat="1" ht="21.75" customHeight="1">
      <c r="B261" s="32"/>
      <c r="C261" s="168" t="s">
        <v>409</v>
      </c>
      <c r="D261" s="168" t="s">
        <v>194</v>
      </c>
      <c r="E261" s="169" t="s">
        <v>389</v>
      </c>
      <c r="F261" s="170" t="s">
        <v>390</v>
      </c>
      <c r="G261" s="171" t="s">
        <v>226</v>
      </c>
      <c r="H261" s="172">
        <v>22</v>
      </c>
      <c r="I261" s="173"/>
      <c r="J261" s="174">
        <f>ROUND(I261*H261,2)</f>
        <v>0</v>
      </c>
      <c r="K261" s="175"/>
      <c r="L261" s="176"/>
      <c r="M261" s="177" t="s">
        <v>1</v>
      </c>
      <c r="N261" s="178" t="s">
        <v>43</v>
      </c>
      <c r="P261" s="143">
        <f>O261*H261</f>
        <v>0</v>
      </c>
      <c r="Q261" s="143">
        <v>1.0129999999999999</v>
      </c>
      <c r="R261" s="143">
        <f>Q261*H261</f>
        <v>22.285999999999998</v>
      </c>
      <c r="S261" s="143">
        <v>0</v>
      </c>
      <c r="T261" s="144">
        <f>S261*H261</f>
        <v>0</v>
      </c>
      <c r="AR261" s="145" t="s">
        <v>197</v>
      </c>
      <c r="AT261" s="145" t="s">
        <v>194</v>
      </c>
      <c r="AU261" s="145" t="s">
        <v>88</v>
      </c>
      <c r="AY261" s="17" t="s">
        <v>153</v>
      </c>
      <c r="BE261" s="146">
        <f>IF(N261="základní",J261,0)</f>
        <v>0</v>
      </c>
      <c r="BF261" s="146">
        <f>IF(N261="snížená",J261,0)</f>
        <v>0</v>
      </c>
      <c r="BG261" s="146">
        <f>IF(N261="zákl. přenesená",J261,0)</f>
        <v>0</v>
      </c>
      <c r="BH261" s="146">
        <f>IF(N261="sníž. přenesená",J261,0)</f>
        <v>0</v>
      </c>
      <c r="BI261" s="146">
        <f>IF(N261="nulová",J261,0)</f>
        <v>0</v>
      </c>
      <c r="BJ261" s="17" t="s">
        <v>86</v>
      </c>
      <c r="BK261" s="146">
        <f>ROUND(I261*H261,2)</f>
        <v>0</v>
      </c>
      <c r="BL261" s="17" t="s">
        <v>159</v>
      </c>
      <c r="BM261" s="145" t="s">
        <v>535</v>
      </c>
    </row>
    <row r="262" spans="2:65" s="13" customFormat="1" ht="10.15">
      <c r="B262" s="154"/>
      <c r="D262" s="148" t="s">
        <v>161</v>
      </c>
      <c r="E262" s="155" t="s">
        <v>1</v>
      </c>
      <c r="F262" s="156" t="s">
        <v>536</v>
      </c>
      <c r="H262" s="157">
        <v>22</v>
      </c>
      <c r="I262" s="158"/>
      <c r="L262" s="154"/>
      <c r="M262" s="159"/>
      <c r="T262" s="160"/>
      <c r="AT262" s="155" t="s">
        <v>161</v>
      </c>
      <c r="AU262" s="155" t="s">
        <v>88</v>
      </c>
      <c r="AV262" s="13" t="s">
        <v>88</v>
      </c>
      <c r="AW262" s="13" t="s">
        <v>34</v>
      </c>
      <c r="AX262" s="13" t="s">
        <v>86</v>
      </c>
      <c r="AY262" s="155" t="s">
        <v>153</v>
      </c>
    </row>
    <row r="263" spans="2:65" s="1" customFormat="1" ht="21.75" customHeight="1">
      <c r="B263" s="32"/>
      <c r="C263" s="168" t="s">
        <v>295</v>
      </c>
      <c r="D263" s="168" t="s">
        <v>194</v>
      </c>
      <c r="E263" s="169" t="s">
        <v>537</v>
      </c>
      <c r="F263" s="170" t="s">
        <v>538</v>
      </c>
      <c r="G263" s="171" t="s">
        <v>226</v>
      </c>
      <c r="H263" s="172">
        <v>8</v>
      </c>
      <c r="I263" s="173"/>
      <c r="J263" s="174">
        <f>ROUND(I263*H263,2)</f>
        <v>0</v>
      </c>
      <c r="K263" s="175"/>
      <c r="L263" s="176"/>
      <c r="M263" s="177" t="s">
        <v>1</v>
      </c>
      <c r="N263" s="178" t="s">
        <v>43</v>
      </c>
      <c r="P263" s="143">
        <f>O263*H263</f>
        <v>0</v>
      </c>
      <c r="Q263" s="143">
        <v>0.50600000000000001</v>
      </c>
      <c r="R263" s="143">
        <f>Q263*H263</f>
        <v>4.048</v>
      </c>
      <c r="S263" s="143">
        <v>0</v>
      </c>
      <c r="T263" s="144">
        <f>S263*H263</f>
        <v>0</v>
      </c>
      <c r="AR263" s="145" t="s">
        <v>197</v>
      </c>
      <c r="AT263" s="145" t="s">
        <v>194</v>
      </c>
      <c r="AU263" s="145" t="s">
        <v>88</v>
      </c>
      <c r="AY263" s="17" t="s">
        <v>153</v>
      </c>
      <c r="BE263" s="146">
        <f>IF(N263="základní",J263,0)</f>
        <v>0</v>
      </c>
      <c r="BF263" s="146">
        <f>IF(N263="snížená",J263,0)</f>
        <v>0</v>
      </c>
      <c r="BG263" s="146">
        <f>IF(N263="zákl. přenesená",J263,0)</f>
        <v>0</v>
      </c>
      <c r="BH263" s="146">
        <f>IF(N263="sníž. přenesená",J263,0)</f>
        <v>0</v>
      </c>
      <c r="BI263" s="146">
        <f>IF(N263="nulová",J263,0)</f>
        <v>0</v>
      </c>
      <c r="BJ263" s="17" t="s">
        <v>86</v>
      </c>
      <c r="BK263" s="146">
        <f>ROUND(I263*H263,2)</f>
        <v>0</v>
      </c>
      <c r="BL263" s="17" t="s">
        <v>159</v>
      </c>
      <c r="BM263" s="145" t="s">
        <v>539</v>
      </c>
    </row>
    <row r="264" spans="2:65" s="1" customFormat="1" ht="21.75" customHeight="1">
      <c r="B264" s="32"/>
      <c r="C264" s="168" t="s">
        <v>416</v>
      </c>
      <c r="D264" s="168" t="s">
        <v>194</v>
      </c>
      <c r="E264" s="169" t="s">
        <v>392</v>
      </c>
      <c r="F264" s="170" t="s">
        <v>393</v>
      </c>
      <c r="G264" s="171" t="s">
        <v>226</v>
      </c>
      <c r="H264" s="172">
        <v>19</v>
      </c>
      <c r="I264" s="173"/>
      <c r="J264" s="174">
        <f>ROUND(I264*H264,2)</f>
        <v>0</v>
      </c>
      <c r="K264" s="175"/>
      <c r="L264" s="176"/>
      <c r="M264" s="177" t="s">
        <v>1</v>
      </c>
      <c r="N264" s="178" t="s">
        <v>43</v>
      </c>
      <c r="P264" s="143">
        <f>O264*H264</f>
        <v>0</v>
      </c>
      <c r="Q264" s="143">
        <v>0.254</v>
      </c>
      <c r="R264" s="143">
        <f>Q264*H264</f>
        <v>4.8260000000000005</v>
      </c>
      <c r="S264" s="143">
        <v>0</v>
      </c>
      <c r="T264" s="144">
        <f>S264*H264</f>
        <v>0</v>
      </c>
      <c r="AR264" s="145" t="s">
        <v>197</v>
      </c>
      <c r="AT264" s="145" t="s">
        <v>194</v>
      </c>
      <c r="AU264" s="145" t="s">
        <v>88</v>
      </c>
      <c r="AY264" s="17" t="s">
        <v>153</v>
      </c>
      <c r="BE264" s="146">
        <f>IF(N264="základní",J264,0)</f>
        <v>0</v>
      </c>
      <c r="BF264" s="146">
        <f>IF(N264="snížená",J264,0)</f>
        <v>0</v>
      </c>
      <c r="BG264" s="146">
        <f>IF(N264="zákl. přenesená",J264,0)</f>
        <v>0</v>
      </c>
      <c r="BH264" s="146">
        <f>IF(N264="sníž. přenesená",J264,0)</f>
        <v>0</v>
      </c>
      <c r="BI264" s="146">
        <f>IF(N264="nulová",J264,0)</f>
        <v>0</v>
      </c>
      <c r="BJ264" s="17" t="s">
        <v>86</v>
      </c>
      <c r="BK264" s="146">
        <f>ROUND(I264*H264,2)</f>
        <v>0</v>
      </c>
      <c r="BL264" s="17" t="s">
        <v>159</v>
      </c>
      <c r="BM264" s="145" t="s">
        <v>540</v>
      </c>
    </row>
    <row r="265" spans="2:65" s="13" customFormat="1" ht="10.15">
      <c r="B265" s="154"/>
      <c r="D265" s="148" t="s">
        <v>161</v>
      </c>
      <c r="E265" s="155" t="s">
        <v>1</v>
      </c>
      <c r="F265" s="156" t="s">
        <v>541</v>
      </c>
      <c r="H265" s="157">
        <v>19</v>
      </c>
      <c r="I265" s="158"/>
      <c r="L265" s="154"/>
      <c r="M265" s="159"/>
      <c r="T265" s="160"/>
      <c r="AT265" s="155" t="s">
        <v>161</v>
      </c>
      <c r="AU265" s="155" t="s">
        <v>88</v>
      </c>
      <c r="AV265" s="13" t="s">
        <v>88</v>
      </c>
      <c r="AW265" s="13" t="s">
        <v>34</v>
      </c>
      <c r="AX265" s="13" t="s">
        <v>86</v>
      </c>
      <c r="AY265" s="155" t="s">
        <v>153</v>
      </c>
    </row>
    <row r="266" spans="2:65" s="1" customFormat="1" ht="16.5" customHeight="1">
      <c r="B266" s="32"/>
      <c r="C266" s="168" t="s">
        <v>297</v>
      </c>
      <c r="D266" s="168" t="s">
        <v>194</v>
      </c>
      <c r="E266" s="169" t="s">
        <v>542</v>
      </c>
      <c r="F266" s="170" t="s">
        <v>543</v>
      </c>
      <c r="G266" s="171" t="s">
        <v>226</v>
      </c>
      <c r="H266" s="172">
        <v>1</v>
      </c>
      <c r="I266" s="173"/>
      <c r="J266" s="174">
        <f>ROUND(I266*H266,2)</f>
        <v>0</v>
      </c>
      <c r="K266" s="175"/>
      <c r="L266" s="176"/>
      <c r="M266" s="177" t="s">
        <v>1</v>
      </c>
      <c r="N266" s="178" t="s">
        <v>43</v>
      </c>
      <c r="P266" s="143">
        <f>O266*H266</f>
        <v>0</v>
      </c>
      <c r="Q266" s="143">
        <v>0.04</v>
      </c>
      <c r="R266" s="143">
        <f>Q266*H266</f>
        <v>0.04</v>
      </c>
      <c r="S266" s="143">
        <v>0</v>
      </c>
      <c r="T266" s="144">
        <f>S266*H266</f>
        <v>0</v>
      </c>
      <c r="AR266" s="145" t="s">
        <v>197</v>
      </c>
      <c r="AT266" s="145" t="s">
        <v>194</v>
      </c>
      <c r="AU266" s="145" t="s">
        <v>88</v>
      </c>
      <c r="AY266" s="17" t="s">
        <v>153</v>
      </c>
      <c r="BE266" s="146">
        <f>IF(N266="základní",J266,0)</f>
        <v>0</v>
      </c>
      <c r="BF266" s="146">
        <f>IF(N266="snížená",J266,0)</f>
        <v>0</v>
      </c>
      <c r="BG266" s="146">
        <f>IF(N266="zákl. přenesená",J266,0)</f>
        <v>0</v>
      </c>
      <c r="BH266" s="146">
        <f>IF(N266="sníž. přenesená",J266,0)</f>
        <v>0</v>
      </c>
      <c r="BI266" s="146">
        <f>IF(N266="nulová",J266,0)</f>
        <v>0</v>
      </c>
      <c r="BJ266" s="17" t="s">
        <v>86</v>
      </c>
      <c r="BK266" s="146">
        <f>ROUND(I266*H266,2)</f>
        <v>0</v>
      </c>
      <c r="BL266" s="17" t="s">
        <v>159</v>
      </c>
      <c r="BM266" s="145" t="s">
        <v>544</v>
      </c>
    </row>
    <row r="267" spans="2:65" s="1" customFormat="1" ht="16.5" customHeight="1">
      <c r="B267" s="32"/>
      <c r="C267" s="168" t="s">
        <v>423</v>
      </c>
      <c r="D267" s="168" t="s">
        <v>194</v>
      </c>
      <c r="E267" s="169" t="s">
        <v>396</v>
      </c>
      <c r="F267" s="170" t="s">
        <v>397</v>
      </c>
      <c r="G267" s="171" t="s">
        <v>226</v>
      </c>
      <c r="H267" s="172">
        <v>7</v>
      </c>
      <c r="I267" s="173"/>
      <c r="J267" s="174">
        <f>ROUND(I267*H267,2)</f>
        <v>0</v>
      </c>
      <c r="K267" s="175"/>
      <c r="L267" s="176"/>
      <c r="M267" s="177" t="s">
        <v>1</v>
      </c>
      <c r="N267" s="178" t="s">
        <v>43</v>
      </c>
      <c r="P267" s="143">
        <f>O267*H267</f>
        <v>0</v>
      </c>
      <c r="Q267" s="143">
        <v>5.0999999999999997E-2</v>
      </c>
      <c r="R267" s="143">
        <f>Q267*H267</f>
        <v>0.35699999999999998</v>
      </c>
      <c r="S267" s="143">
        <v>0</v>
      </c>
      <c r="T267" s="144">
        <f>S267*H267</f>
        <v>0</v>
      </c>
      <c r="AR267" s="145" t="s">
        <v>197</v>
      </c>
      <c r="AT267" s="145" t="s">
        <v>194</v>
      </c>
      <c r="AU267" s="145" t="s">
        <v>88</v>
      </c>
      <c r="AY267" s="17" t="s">
        <v>153</v>
      </c>
      <c r="BE267" s="146">
        <f>IF(N267="základní",J267,0)</f>
        <v>0</v>
      </c>
      <c r="BF267" s="146">
        <f>IF(N267="snížená",J267,0)</f>
        <v>0</v>
      </c>
      <c r="BG267" s="146">
        <f>IF(N267="zákl. přenesená",J267,0)</f>
        <v>0</v>
      </c>
      <c r="BH267" s="146">
        <f>IF(N267="sníž. přenesená",J267,0)</f>
        <v>0</v>
      </c>
      <c r="BI267" s="146">
        <f>IF(N267="nulová",J267,0)</f>
        <v>0</v>
      </c>
      <c r="BJ267" s="17" t="s">
        <v>86</v>
      </c>
      <c r="BK267" s="146">
        <f>ROUND(I267*H267,2)</f>
        <v>0</v>
      </c>
      <c r="BL267" s="17" t="s">
        <v>159</v>
      </c>
      <c r="BM267" s="145" t="s">
        <v>545</v>
      </c>
    </row>
    <row r="268" spans="2:65" s="13" customFormat="1" ht="10.15">
      <c r="B268" s="154"/>
      <c r="D268" s="148" t="s">
        <v>161</v>
      </c>
      <c r="E268" s="155" t="s">
        <v>1</v>
      </c>
      <c r="F268" s="156" t="s">
        <v>546</v>
      </c>
      <c r="H268" s="157">
        <v>7</v>
      </c>
      <c r="I268" s="158"/>
      <c r="L268" s="154"/>
      <c r="M268" s="159"/>
      <c r="T268" s="160"/>
      <c r="AT268" s="155" t="s">
        <v>161</v>
      </c>
      <c r="AU268" s="155" t="s">
        <v>88</v>
      </c>
      <c r="AV268" s="13" t="s">
        <v>88</v>
      </c>
      <c r="AW268" s="13" t="s">
        <v>34</v>
      </c>
      <c r="AX268" s="13" t="s">
        <v>86</v>
      </c>
      <c r="AY268" s="155" t="s">
        <v>153</v>
      </c>
    </row>
    <row r="269" spans="2:65" s="1" customFormat="1" ht="24.2" customHeight="1">
      <c r="B269" s="32"/>
      <c r="C269" s="168" t="s">
        <v>428</v>
      </c>
      <c r="D269" s="168" t="s">
        <v>194</v>
      </c>
      <c r="E269" s="169" t="s">
        <v>399</v>
      </c>
      <c r="F269" s="170" t="s">
        <v>400</v>
      </c>
      <c r="G269" s="171" t="s">
        <v>226</v>
      </c>
      <c r="H269" s="172">
        <v>49</v>
      </c>
      <c r="I269" s="173"/>
      <c r="J269" s="174">
        <f>ROUND(I269*H269,2)</f>
        <v>0</v>
      </c>
      <c r="K269" s="175"/>
      <c r="L269" s="176"/>
      <c r="M269" s="177" t="s">
        <v>1</v>
      </c>
      <c r="N269" s="178" t="s">
        <v>43</v>
      </c>
      <c r="P269" s="143">
        <f>O269*H269</f>
        <v>0</v>
      </c>
      <c r="Q269" s="143">
        <v>0</v>
      </c>
      <c r="R269" s="143">
        <f>Q269*H269</f>
        <v>0</v>
      </c>
      <c r="S269" s="143">
        <v>0</v>
      </c>
      <c r="T269" s="144">
        <f>S269*H269</f>
        <v>0</v>
      </c>
      <c r="AR269" s="145" t="s">
        <v>197</v>
      </c>
      <c r="AT269" s="145" t="s">
        <v>194</v>
      </c>
      <c r="AU269" s="145" t="s">
        <v>88</v>
      </c>
      <c r="AY269" s="17" t="s">
        <v>153</v>
      </c>
      <c r="BE269" s="146">
        <f>IF(N269="základní",J269,0)</f>
        <v>0</v>
      </c>
      <c r="BF269" s="146">
        <f>IF(N269="snížená",J269,0)</f>
        <v>0</v>
      </c>
      <c r="BG269" s="146">
        <f>IF(N269="zákl. přenesená",J269,0)</f>
        <v>0</v>
      </c>
      <c r="BH269" s="146">
        <f>IF(N269="sníž. přenesená",J269,0)</f>
        <v>0</v>
      </c>
      <c r="BI269" s="146">
        <f>IF(N269="nulová",J269,0)</f>
        <v>0</v>
      </c>
      <c r="BJ269" s="17" t="s">
        <v>86</v>
      </c>
      <c r="BK269" s="146">
        <f>ROUND(I269*H269,2)</f>
        <v>0</v>
      </c>
      <c r="BL269" s="17" t="s">
        <v>159</v>
      </c>
      <c r="BM269" s="145" t="s">
        <v>547</v>
      </c>
    </row>
    <row r="270" spans="2:65" s="1" customFormat="1" ht="24.2" customHeight="1">
      <c r="B270" s="32"/>
      <c r="C270" s="133" t="s">
        <v>290</v>
      </c>
      <c r="D270" s="133" t="s">
        <v>155</v>
      </c>
      <c r="E270" s="134" t="s">
        <v>403</v>
      </c>
      <c r="F270" s="135" t="s">
        <v>404</v>
      </c>
      <c r="G270" s="136" t="s">
        <v>226</v>
      </c>
      <c r="H270" s="137">
        <v>31</v>
      </c>
      <c r="I270" s="138"/>
      <c r="J270" s="139">
        <f>ROUND(I270*H270,2)</f>
        <v>0</v>
      </c>
      <c r="K270" s="140"/>
      <c r="L270" s="32"/>
      <c r="M270" s="141" t="s">
        <v>1</v>
      </c>
      <c r="N270" s="142" t="s">
        <v>43</v>
      </c>
      <c r="P270" s="143">
        <f>O270*H270</f>
        <v>0</v>
      </c>
      <c r="Q270" s="143">
        <v>1.248E-2</v>
      </c>
      <c r="R270" s="143">
        <f>Q270*H270</f>
        <v>0.38688</v>
      </c>
      <c r="S270" s="143">
        <v>0</v>
      </c>
      <c r="T270" s="144">
        <f>S270*H270</f>
        <v>0</v>
      </c>
      <c r="AR270" s="145" t="s">
        <v>159</v>
      </c>
      <c r="AT270" s="145" t="s">
        <v>155</v>
      </c>
      <c r="AU270" s="145" t="s">
        <v>88</v>
      </c>
      <c r="AY270" s="17" t="s">
        <v>153</v>
      </c>
      <c r="BE270" s="146">
        <f>IF(N270="základní",J270,0)</f>
        <v>0</v>
      </c>
      <c r="BF270" s="146">
        <f>IF(N270="snížená",J270,0)</f>
        <v>0</v>
      </c>
      <c r="BG270" s="146">
        <f>IF(N270="zákl. přenesená",J270,0)</f>
        <v>0</v>
      </c>
      <c r="BH270" s="146">
        <f>IF(N270="sníž. přenesená",J270,0)</f>
        <v>0</v>
      </c>
      <c r="BI270" s="146">
        <f>IF(N270="nulová",J270,0)</f>
        <v>0</v>
      </c>
      <c r="BJ270" s="17" t="s">
        <v>86</v>
      </c>
      <c r="BK270" s="146">
        <f>ROUND(I270*H270,2)</f>
        <v>0</v>
      </c>
      <c r="BL270" s="17" t="s">
        <v>159</v>
      </c>
      <c r="BM270" s="145" t="s">
        <v>548</v>
      </c>
    </row>
    <row r="271" spans="2:65" s="12" customFormat="1" ht="10.15">
      <c r="B271" s="147"/>
      <c r="D271" s="148" t="s">
        <v>161</v>
      </c>
      <c r="E271" s="149" t="s">
        <v>1</v>
      </c>
      <c r="F271" s="150" t="s">
        <v>252</v>
      </c>
      <c r="H271" s="149" t="s">
        <v>1</v>
      </c>
      <c r="I271" s="151"/>
      <c r="L271" s="147"/>
      <c r="M271" s="152"/>
      <c r="T271" s="153"/>
      <c r="AT271" s="149" t="s">
        <v>161</v>
      </c>
      <c r="AU271" s="149" t="s">
        <v>88</v>
      </c>
      <c r="AV271" s="12" t="s">
        <v>86</v>
      </c>
      <c r="AW271" s="12" t="s">
        <v>34</v>
      </c>
      <c r="AX271" s="12" t="s">
        <v>78</v>
      </c>
      <c r="AY271" s="149" t="s">
        <v>153</v>
      </c>
    </row>
    <row r="272" spans="2:65" s="13" customFormat="1" ht="10.15">
      <c r="B272" s="154"/>
      <c r="D272" s="148" t="s">
        <v>161</v>
      </c>
      <c r="E272" s="155" t="s">
        <v>1</v>
      </c>
      <c r="F272" s="156" t="s">
        <v>549</v>
      </c>
      <c r="H272" s="157">
        <v>31</v>
      </c>
      <c r="I272" s="158"/>
      <c r="L272" s="154"/>
      <c r="M272" s="159"/>
      <c r="T272" s="160"/>
      <c r="AT272" s="155" t="s">
        <v>161</v>
      </c>
      <c r="AU272" s="155" t="s">
        <v>88</v>
      </c>
      <c r="AV272" s="13" t="s">
        <v>88</v>
      </c>
      <c r="AW272" s="13" t="s">
        <v>34</v>
      </c>
      <c r="AX272" s="13" t="s">
        <v>86</v>
      </c>
      <c r="AY272" s="155" t="s">
        <v>153</v>
      </c>
    </row>
    <row r="273" spans="2:65" s="1" customFormat="1" ht="16.5" customHeight="1">
      <c r="B273" s="32"/>
      <c r="C273" s="168" t="s">
        <v>550</v>
      </c>
      <c r="D273" s="168" t="s">
        <v>194</v>
      </c>
      <c r="E273" s="169" t="s">
        <v>406</v>
      </c>
      <c r="F273" s="170" t="s">
        <v>407</v>
      </c>
      <c r="G273" s="171" t="s">
        <v>226</v>
      </c>
      <c r="H273" s="172">
        <v>31</v>
      </c>
      <c r="I273" s="173"/>
      <c r="J273" s="174">
        <f>ROUND(I273*H273,2)</f>
        <v>0</v>
      </c>
      <c r="K273" s="175"/>
      <c r="L273" s="176"/>
      <c r="M273" s="177" t="s">
        <v>1</v>
      </c>
      <c r="N273" s="178" t="s">
        <v>43</v>
      </c>
      <c r="P273" s="143">
        <f>O273*H273</f>
        <v>0</v>
      </c>
      <c r="Q273" s="143">
        <v>0.58499999999999996</v>
      </c>
      <c r="R273" s="143">
        <f>Q273*H273</f>
        <v>18.134999999999998</v>
      </c>
      <c r="S273" s="143">
        <v>0</v>
      </c>
      <c r="T273" s="144">
        <f>S273*H273</f>
        <v>0</v>
      </c>
      <c r="AR273" s="145" t="s">
        <v>197</v>
      </c>
      <c r="AT273" s="145" t="s">
        <v>194</v>
      </c>
      <c r="AU273" s="145" t="s">
        <v>88</v>
      </c>
      <c r="AY273" s="17" t="s">
        <v>153</v>
      </c>
      <c r="BE273" s="146">
        <f>IF(N273="základní",J273,0)</f>
        <v>0</v>
      </c>
      <c r="BF273" s="146">
        <f>IF(N273="snížená",J273,0)</f>
        <v>0</v>
      </c>
      <c r="BG273" s="146">
        <f>IF(N273="zákl. přenesená",J273,0)</f>
        <v>0</v>
      </c>
      <c r="BH273" s="146">
        <f>IF(N273="sníž. přenesená",J273,0)</f>
        <v>0</v>
      </c>
      <c r="BI273" s="146">
        <f>IF(N273="nulová",J273,0)</f>
        <v>0</v>
      </c>
      <c r="BJ273" s="17" t="s">
        <v>86</v>
      </c>
      <c r="BK273" s="146">
        <f>ROUND(I273*H273,2)</f>
        <v>0</v>
      </c>
      <c r="BL273" s="17" t="s">
        <v>159</v>
      </c>
      <c r="BM273" s="145" t="s">
        <v>551</v>
      </c>
    </row>
    <row r="274" spans="2:65" s="1" customFormat="1" ht="24.2" customHeight="1">
      <c r="B274" s="32"/>
      <c r="C274" s="133" t="s">
        <v>552</v>
      </c>
      <c r="D274" s="133" t="s">
        <v>155</v>
      </c>
      <c r="E274" s="134" t="s">
        <v>410</v>
      </c>
      <c r="F274" s="135" t="s">
        <v>411</v>
      </c>
      <c r="G274" s="136" t="s">
        <v>226</v>
      </c>
      <c r="H274" s="137">
        <v>31</v>
      </c>
      <c r="I274" s="138"/>
      <c r="J274" s="139">
        <f>ROUND(I274*H274,2)</f>
        <v>0</v>
      </c>
      <c r="K274" s="140"/>
      <c r="L274" s="32"/>
      <c r="M274" s="141" t="s">
        <v>1</v>
      </c>
      <c r="N274" s="142" t="s">
        <v>43</v>
      </c>
      <c r="P274" s="143">
        <f>O274*H274</f>
        <v>0</v>
      </c>
      <c r="Q274" s="143">
        <v>2.8539999999999999E-2</v>
      </c>
      <c r="R274" s="143">
        <f>Q274*H274</f>
        <v>0.88473999999999997</v>
      </c>
      <c r="S274" s="143">
        <v>0</v>
      </c>
      <c r="T274" s="144">
        <f>S274*H274</f>
        <v>0</v>
      </c>
      <c r="AR274" s="145" t="s">
        <v>159</v>
      </c>
      <c r="AT274" s="145" t="s">
        <v>155</v>
      </c>
      <c r="AU274" s="145" t="s">
        <v>88</v>
      </c>
      <c r="AY274" s="17" t="s">
        <v>153</v>
      </c>
      <c r="BE274" s="146">
        <f>IF(N274="základní",J274,0)</f>
        <v>0</v>
      </c>
      <c r="BF274" s="146">
        <f>IF(N274="snížená",J274,0)</f>
        <v>0</v>
      </c>
      <c r="BG274" s="146">
        <f>IF(N274="zákl. přenesená",J274,0)</f>
        <v>0</v>
      </c>
      <c r="BH274" s="146">
        <f>IF(N274="sníž. přenesená",J274,0)</f>
        <v>0</v>
      </c>
      <c r="BI274" s="146">
        <f>IF(N274="nulová",J274,0)</f>
        <v>0</v>
      </c>
      <c r="BJ274" s="17" t="s">
        <v>86</v>
      </c>
      <c r="BK274" s="146">
        <f>ROUND(I274*H274,2)</f>
        <v>0</v>
      </c>
      <c r="BL274" s="17" t="s">
        <v>159</v>
      </c>
      <c r="BM274" s="145" t="s">
        <v>553</v>
      </c>
    </row>
    <row r="275" spans="2:65" s="12" customFormat="1" ht="10.15">
      <c r="B275" s="147"/>
      <c r="D275" s="148" t="s">
        <v>161</v>
      </c>
      <c r="E275" s="149" t="s">
        <v>1</v>
      </c>
      <c r="F275" s="150" t="s">
        <v>252</v>
      </c>
      <c r="H275" s="149" t="s">
        <v>1</v>
      </c>
      <c r="I275" s="151"/>
      <c r="L275" s="147"/>
      <c r="M275" s="152"/>
      <c r="T275" s="153"/>
      <c r="AT275" s="149" t="s">
        <v>161</v>
      </c>
      <c r="AU275" s="149" t="s">
        <v>88</v>
      </c>
      <c r="AV275" s="12" t="s">
        <v>86</v>
      </c>
      <c r="AW275" s="12" t="s">
        <v>34</v>
      </c>
      <c r="AX275" s="12" t="s">
        <v>78</v>
      </c>
      <c r="AY275" s="149" t="s">
        <v>153</v>
      </c>
    </row>
    <row r="276" spans="2:65" s="13" customFormat="1" ht="10.15">
      <c r="B276" s="154"/>
      <c r="D276" s="148" t="s">
        <v>161</v>
      </c>
      <c r="E276" s="155" t="s">
        <v>1</v>
      </c>
      <c r="F276" s="156" t="s">
        <v>549</v>
      </c>
      <c r="H276" s="157">
        <v>31</v>
      </c>
      <c r="I276" s="158"/>
      <c r="L276" s="154"/>
      <c r="M276" s="159"/>
      <c r="T276" s="160"/>
      <c r="AT276" s="155" t="s">
        <v>161</v>
      </c>
      <c r="AU276" s="155" t="s">
        <v>88</v>
      </c>
      <c r="AV276" s="13" t="s">
        <v>88</v>
      </c>
      <c r="AW276" s="13" t="s">
        <v>34</v>
      </c>
      <c r="AX276" s="13" t="s">
        <v>86</v>
      </c>
      <c r="AY276" s="155" t="s">
        <v>153</v>
      </c>
    </row>
    <row r="277" spans="2:65" s="1" customFormat="1" ht="21.75" customHeight="1">
      <c r="B277" s="32"/>
      <c r="C277" s="168" t="s">
        <v>554</v>
      </c>
      <c r="D277" s="168" t="s">
        <v>194</v>
      </c>
      <c r="E277" s="169" t="s">
        <v>413</v>
      </c>
      <c r="F277" s="170" t="s">
        <v>414</v>
      </c>
      <c r="G277" s="171" t="s">
        <v>226</v>
      </c>
      <c r="H277" s="172">
        <v>7</v>
      </c>
      <c r="I277" s="173"/>
      <c r="J277" s="174">
        <f>ROUND(I277*H277,2)</f>
        <v>0</v>
      </c>
      <c r="K277" s="175"/>
      <c r="L277" s="176"/>
      <c r="M277" s="177" t="s">
        <v>1</v>
      </c>
      <c r="N277" s="178" t="s">
        <v>43</v>
      </c>
      <c r="P277" s="143">
        <f>O277*H277</f>
        <v>0</v>
      </c>
      <c r="Q277" s="143">
        <v>2.1</v>
      </c>
      <c r="R277" s="143">
        <f>Q277*H277</f>
        <v>14.700000000000001</v>
      </c>
      <c r="S277" s="143">
        <v>0</v>
      </c>
      <c r="T277" s="144">
        <f>S277*H277</f>
        <v>0</v>
      </c>
      <c r="AR277" s="145" t="s">
        <v>197</v>
      </c>
      <c r="AT277" s="145" t="s">
        <v>194</v>
      </c>
      <c r="AU277" s="145" t="s">
        <v>88</v>
      </c>
      <c r="AY277" s="17" t="s">
        <v>153</v>
      </c>
      <c r="BE277" s="146">
        <f>IF(N277="základní",J277,0)</f>
        <v>0</v>
      </c>
      <c r="BF277" s="146">
        <f>IF(N277="snížená",J277,0)</f>
        <v>0</v>
      </c>
      <c r="BG277" s="146">
        <f>IF(N277="zákl. přenesená",J277,0)</f>
        <v>0</v>
      </c>
      <c r="BH277" s="146">
        <f>IF(N277="sníž. přenesená",J277,0)</f>
        <v>0</v>
      </c>
      <c r="BI277" s="146">
        <f>IF(N277="nulová",J277,0)</f>
        <v>0</v>
      </c>
      <c r="BJ277" s="17" t="s">
        <v>86</v>
      </c>
      <c r="BK277" s="146">
        <f>ROUND(I277*H277,2)</f>
        <v>0</v>
      </c>
      <c r="BL277" s="17" t="s">
        <v>159</v>
      </c>
      <c r="BM277" s="145" t="s">
        <v>555</v>
      </c>
    </row>
    <row r="278" spans="2:65" s="13" customFormat="1" ht="10.15">
      <c r="B278" s="154"/>
      <c r="D278" s="148" t="s">
        <v>161</v>
      </c>
      <c r="E278" s="155" t="s">
        <v>1</v>
      </c>
      <c r="F278" s="156" t="s">
        <v>546</v>
      </c>
      <c r="H278" s="157">
        <v>7</v>
      </c>
      <c r="I278" s="158"/>
      <c r="L278" s="154"/>
      <c r="M278" s="159"/>
      <c r="T278" s="160"/>
      <c r="AT278" s="155" t="s">
        <v>161</v>
      </c>
      <c r="AU278" s="155" t="s">
        <v>88</v>
      </c>
      <c r="AV278" s="13" t="s">
        <v>88</v>
      </c>
      <c r="AW278" s="13" t="s">
        <v>34</v>
      </c>
      <c r="AX278" s="13" t="s">
        <v>86</v>
      </c>
      <c r="AY278" s="155" t="s">
        <v>153</v>
      </c>
    </row>
    <row r="279" spans="2:65" s="1" customFormat="1" ht="16.5" customHeight="1">
      <c r="B279" s="32"/>
      <c r="C279" s="168" t="s">
        <v>556</v>
      </c>
      <c r="D279" s="168" t="s">
        <v>194</v>
      </c>
      <c r="E279" s="169" t="s">
        <v>557</v>
      </c>
      <c r="F279" s="170" t="s">
        <v>558</v>
      </c>
      <c r="G279" s="171" t="s">
        <v>226</v>
      </c>
      <c r="H279" s="172">
        <v>4</v>
      </c>
      <c r="I279" s="173"/>
      <c r="J279" s="174">
        <f>ROUND(I279*H279,2)</f>
        <v>0</v>
      </c>
      <c r="K279" s="175"/>
      <c r="L279" s="176"/>
      <c r="M279" s="177" t="s">
        <v>1</v>
      </c>
      <c r="N279" s="178" t="s">
        <v>43</v>
      </c>
      <c r="P279" s="143">
        <f>O279*H279</f>
        <v>0</v>
      </c>
      <c r="Q279" s="143">
        <v>1.6</v>
      </c>
      <c r="R279" s="143">
        <f>Q279*H279</f>
        <v>6.4</v>
      </c>
      <c r="S279" s="143">
        <v>0</v>
      </c>
      <c r="T279" s="144">
        <f>S279*H279</f>
        <v>0</v>
      </c>
      <c r="AR279" s="145" t="s">
        <v>197</v>
      </c>
      <c r="AT279" s="145" t="s">
        <v>194</v>
      </c>
      <c r="AU279" s="145" t="s">
        <v>88</v>
      </c>
      <c r="AY279" s="17" t="s">
        <v>153</v>
      </c>
      <c r="BE279" s="146">
        <f>IF(N279="základní",J279,0)</f>
        <v>0</v>
      </c>
      <c r="BF279" s="146">
        <f>IF(N279="snížená",J279,0)</f>
        <v>0</v>
      </c>
      <c r="BG279" s="146">
        <f>IF(N279="zákl. přenesená",J279,0)</f>
        <v>0</v>
      </c>
      <c r="BH279" s="146">
        <f>IF(N279="sníž. přenesená",J279,0)</f>
        <v>0</v>
      </c>
      <c r="BI279" s="146">
        <f>IF(N279="nulová",J279,0)</f>
        <v>0</v>
      </c>
      <c r="BJ279" s="17" t="s">
        <v>86</v>
      </c>
      <c r="BK279" s="146">
        <f>ROUND(I279*H279,2)</f>
        <v>0</v>
      </c>
      <c r="BL279" s="17" t="s">
        <v>159</v>
      </c>
      <c r="BM279" s="145" t="s">
        <v>559</v>
      </c>
    </row>
    <row r="280" spans="2:65" s="1" customFormat="1" ht="24.2" customHeight="1">
      <c r="B280" s="32"/>
      <c r="C280" s="168" t="s">
        <v>560</v>
      </c>
      <c r="D280" s="168" t="s">
        <v>194</v>
      </c>
      <c r="E280" s="169" t="s">
        <v>561</v>
      </c>
      <c r="F280" s="170" t="s">
        <v>562</v>
      </c>
      <c r="G280" s="171" t="s">
        <v>226</v>
      </c>
      <c r="H280" s="172">
        <v>3</v>
      </c>
      <c r="I280" s="173"/>
      <c r="J280" s="174">
        <f>ROUND(I280*H280,2)</f>
        <v>0</v>
      </c>
      <c r="K280" s="175"/>
      <c r="L280" s="176"/>
      <c r="M280" s="177" t="s">
        <v>1</v>
      </c>
      <c r="N280" s="178" t="s">
        <v>43</v>
      </c>
      <c r="P280" s="143">
        <f>O280*H280</f>
        <v>0</v>
      </c>
      <c r="Q280" s="143">
        <v>1.45</v>
      </c>
      <c r="R280" s="143">
        <f>Q280*H280</f>
        <v>4.3499999999999996</v>
      </c>
      <c r="S280" s="143">
        <v>0</v>
      </c>
      <c r="T280" s="144">
        <f>S280*H280</f>
        <v>0</v>
      </c>
      <c r="AR280" s="145" t="s">
        <v>197</v>
      </c>
      <c r="AT280" s="145" t="s">
        <v>194</v>
      </c>
      <c r="AU280" s="145" t="s">
        <v>88</v>
      </c>
      <c r="AY280" s="17" t="s">
        <v>153</v>
      </c>
      <c r="BE280" s="146">
        <f>IF(N280="základní",J280,0)</f>
        <v>0</v>
      </c>
      <c r="BF280" s="146">
        <f>IF(N280="snížená",J280,0)</f>
        <v>0</v>
      </c>
      <c r="BG280" s="146">
        <f>IF(N280="zákl. přenesená",J280,0)</f>
        <v>0</v>
      </c>
      <c r="BH280" s="146">
        <f>IF(N280="sníž. přenesená",J280,0)</f>
        <v>0</v>
      </c>
      <c r="BI280" s="146">
        <f>IF(N280="nulová",J280,0)</f>
        <v>0</v>
      </c>
      <c r="BJ280" s="17" t="s">
        <v>86</v>
      </c>
      <c r="BK280" s="146">
        <f>ROUND(I280*H280,2)</f>
        <v>0</v>
      </c>
      <c r="BL280" s="17" t="s">
        <v>159</v>
      </c>
      <c r="BM280" s="145" t="s">
        <v>563</v>
      </c>
    </row>
    <row r="281" spans="2:65" s="1" customFormat="1" ht="24.2" customHeight="1">
      <c r="B281" s="32"/>
      <c r="C281" s="168" t="s">
        <v>564</v>
      </c>
      <c r="D281" s="168" t="s">
        <v>194</v>
      </c>
      <c r="E281" s="169" t="s">
        <v>565</v>
      </c>
      <c r="F281" s="170" t="s">
        <v>566</v>
      </c>
      <c r="G281" s="171" t="s">
        <v>226</v>
      </c>
      <c r="H281" s="172">
        <v>16</v>
      </c>
      <c r="I281" s="173"/>
      <c r="J281" s="174">
        <f>ROUND(I281*H281,2)</f>
        <v>0</v>
      </c>
      <c r="K281" s="175"/>
      <c r="L281" s="176"/>
      <c r="M281" s="177" t="s">
        <v>1</v>
      </c>
      <c r="N281" s="178" t="s">
        <v>43</v>
      </c>
      <c r="P281" s="143">
        <f>O281*H281</f>
        <v>0</v>
      </c>
      <c r="Q281" s="143">
        <v>1.37</v>
      </c>
      <c r="R281" s="143">
        <f>Q281*H281</f>
        <v>21.92</v>
      </c>
      <c r="S281" s="143">
        <v>0</v>
      </c>
      <c r="T281" s="144">
        <f>S281*H281</f>
        <v>0</v>
      </c>
      <c r="AR281" s="145" t="s">
        <v>197</v>
      </c>
      <c r="AT281" s="145" t="s">
        <v>194</v>
      </c>
      <c r="AU281" s="145" t="s">
        <v>88</v>
      </c>
      <c r="AY281" s="17" t="s">
        <v>153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7" t="s">
        <v>86</v>
      </c>
      <c r="BK281" s="146">
        <f>ROUND(I281*H281,2)</f>
        <v>0</v>
      </c>
      <c r="BL281" s="17" t="s">
        <v>159</v>
      </c>
      <c r="BM281" s="145" t="s">
        <v>567</v>
      </c>
    </row>
    <row r="282" spans="2:65" s="1" customFormat="1" ht="21.75" customHeight="1">
      <c r="B282" s="32"/>
      <c r="C282" s="168" t="s">
        <v>568</v>
      </c>
      <c r="D282" s="168" t="s">
        <v>194</v>
      </c>
      <c r="E282" s="169" t="s">
        <v>569</v>
      </c>
      <c r="F282" s="170" t="s">
        <v>570</v>
      </c>
      <c r="G282" s="171" t="s">
        <v>226</v>
      </c>
      <c r="H282" s="172">
        <v>1</v>
      </c>
      <c r="I282" s="173"/>
      <c r="J282" s="174">
        <f>ROUND(I282*H282,2)</f>
        <v>0</v>
      </c>
      <c r="K282" s="175"/>
      <c r="L282" s="176"/>
      <c r="M282" s="177" t="s">
        <v>1</v>
      </c>
      <c r="N282" s="178" t="s">
        <v>43</v>
      </c>
      <c r="P282" s="143">
        <f>O282*H282</f>
        <v>0</v>
      </c>
      <c r="Q282" s="143">
        <v>4.7779999999999996</v>
      </c>
      <c r="R282" s="143">
        <f>Q282*H282</f>
        <v>4.7779999999999996</v>
      </c>
      <c r="S282" s="143">
        <v>0</v>
      </c>
      <c r="T282" s="144">
        <f>S282*H282</f>
        <v>0</v>
      </c>
      <c r="AR282" s="145" t="s">
        <v>197</v>
      </c>
      <c r="AT282" s="145" t="s">
        <v>194</v>
      </c>
      <c r="AU282" s="145" t="s">
        <v>88</v>
      </c>
      <c r="AY282" s="17" t="s">
        <v>153</v>
      </c>
      <c r="BE282" s="146">
        <f>IF(N282="základní",J282,0)</f>
        <v>0</v>
      </c>
      <c r="BF282" s="146">
        <f>IF(N282="snížená",J282,0)</f>
        <v>0</v>
      </c>
      <c r="BG282" s="146">
        <f>IF(N282="zákl. přenesená",J282,0)</f>
        <v>0</v>
      </c>
      <c r="BH282" s="146">
        <f>IF(N282="sníž. přenesená",J282,0)</f>
        <v>0</v>
      </c>
      <c r="BI282" s="146">
        <f>IF(N282="nulová",J282,0)</f>
        <v>0</v>
      </c>
      <c r="BJ282" s="17" t="s">
        <v>86</v>
      </c>
      <c r="BK282" s="146">
        <f>ROUND(I282*H282,2)</f>
        <v>0</v>
      </c>
      <c r="BL282" s="17" t="s">
        <v>159</v>
      </c>
      <c r="BM282" s="145" t="s">
        <v>571</v>
      </c>
    </row>
    <row r="283" spans="2:65" s="1" customFormat="1" ht="24.2" customHeight="1">
      <c r="B283" s="32"/>
      <c r="C283" s="133" t="s">
        <v>572</v>
      </c>
      <c r="D283" s="133" t="s">
        <v>155</v>
      </c>
      <c r="E283" s="134" t="s">
        <v>417</v>
      </c>
      <c r="F283" s="135" t="s">
        <v>418</v>
      </c>
      <c r="G283" s="136" t="s">
        <v>226</v>
      </c>
      <c r="H283" s="137">
        <v>31</v>
      </c>
      <c r="I283" s="138"/>
      <c r="J283" s="139">
        <f>ROUND(I283*H283,2)</f>
        <v>0</v>
      </c>
      <c r="K283" s="140"/>
      <c r="L283" s="32"/>
      <c r="M283" s="141" t="s">
        <v>1</v>
      </c>
      <c r="N283" s="142" t="s">
        <v>43</v>
      </c>
      <c r="P283" s="143">
        <f>O283*H283</f>
        <v>0</v>
      </c>
      <c r="Q283" s="143">
        <v>0.21734000000000001</v>
      </c>
      <c r="R283" s="143">
        <f>Q283*H283</f>
        <v>6.7375400000000001</v>
      </c>
      <c r="S283" s="143">
        <v>0</v>
      </c>
      <c r="T283" s="144">
        <f>S283*H283</f>
        <v>0</v>
      </c>
      <c r="AR283" s="145" t="s">
        <v>159</v>
      </c>
      <c r="AT283" s="145" t="s">
        <v>155</v>
      </c>
      <c r="AU283" s="145" t="s">
        <v>88</v>
      </c>
      <c r="AY283" s="17" t="s">
        <v>153</v>
      </c>
      <c r="BE283" s="146">
        <f>IF(N283="základní",J283,0)</f>
        <v>0</v>
      </c>
      <c r="BF283" s="146">
        <f>IF(N283="snížená",J283,0)</f>
        <v>0</v>
      </c>
      <c r="BG283" s="146">
        <f>IF(N283="zákl. přenesená",J283,0)</f>
        <v>0</v>
      </c>
      <c r="BH283" s="146">
        <f>IF(N283="sníž. přenesená",J283,0)</f>
        <v>0</v>
      </c>
      <c r="BI283" s="146">
        <f>IF(N283="nulová",J283,0)</f>
        <v>0</v>
      </c>
      <c r="BJ283" s="17" t="s">
        <v>86</v>
      </c>
      <c r="BK283" s="146">
        <f>ROUND(I283*H283,2)</f>
        <v>0</v>
      </c>
      <c r="BL283" s="17" t="s">
        <v>159</v>
      </c>
      <c r="BM283" s="145" t="s">
        <v>573</v>
      </c>
    </row>
    <row r="284" spans="2:65" s="12" customFormat="1" ht="10.15">
      <c r="B284" s="147"/>
      <c r="D284" s="148" t="s">
        <v>161</v>
      </c>
      <c r="E284" s="149" t="s">
        <v>1</v>
      </c>
      <c r="F284" s="150" t="s">
        <v>252</v>
      </c>
      <c r="H284" s="149" t="s">
        <v>1</v>
      </c>
      <c r="I284" s="151"/>
      <c r="L284" s="147"/>
      <c r="M284" s="152"/>
      <c r="T284" s="153"/>
      <c r="AT284" s="149" t="s">
        <v>161</v>
      </c>
      <c r="AU284" s="149" t="s">
        <v>88</v>
      </c>
      <c r="AV284" s="12" t="s">
        <v>86</v>
      </c>
      <c r="AW284" s="12" t="s">
        <v>34</v>
      </c>
      <c r="AX284" s="12" t="s">
        <v>78</v>
      </c>
      <c r="AY284" s="149" t="s">
        <v>153</v>
      </c>
    </row>
    <row r="285" spans="2:65" s="13" customFormat="1" ht="10.15">
      <c r="B285" s="154"/>
      <c r="D285" s="148" t="s">
        <v>161</v>
      </c>
      <c r="E285" s="155" t="s">
        <v>1</v>
      </c>
      <c r="F285" s="156" t="s">
        <v>549</v>
      </c>
      <c r="H285" s="157">
        <v>31</v>
      </c>
      <c r="I285" s="158"/>
      <c r="L285" s="154"/>
      <c r="M285" s="159"/>
      <c r="T285" s="160"/>
      <c r="AT285" s="155" t="s">
        <v>161</v>
      </c>
      <c r="AU285" s="155" t="s">
        <v>88</v>
      </c>
      <c r="AV285" s="13" t="s">
        <v>88</v>
      </c>
      <c r="AW285" s="13" t="s">
        <v>34</v>
      </c>
      <c r="AX285" s="13" t="s">
        <v>86</v>
      </c>
      <c r="AY285" s="155" t="s">
        <v>153</v>
      </c>
    </row>
    <row r="286" spans="2:65" s="1" customFormat="1" ht="21.75" customHeight="1">
      <c r="B286" s="32"/>
      <c r="C286" s="168" t="s">
        <v>574</v>
      </c>
      <c r="D286" s="168" t="s">
        <v>194</v>
      </c>
      <c r="E286" s="169" t="s">
        <v>420</v>
      </c>
      <c r="F286" s="170" t="s">
        <v>421</v>
      </c>
      <c r="G286" s="171" t="s">
        <v>226</v>
      </c>
      <c r="H286" s="172">
        <v>31</v>
      </c>
      <c r="I286" s="173"/>
      <c r="J286" s="174">
        <f>ROUND(I286*H286,2)</f>
        <v>0</v>
      </c>
      <c r="K286" s="175"/>
      <c r="L286" s="176"/>
      <c r="M286" s="177" t="s">
        <v>1</v>
      </c>
      <c r="N286" s="178" t="s">
        <v>43</v>
      </c>
      <c r="P286" s="143">
        <f>O286*H286</f>
        <v>0</v>
      </c>
      <c r="Q286" s="143">
        <v>0.19600000000000001</v>
      </c>
      <c r="R286" s="143">
        <f>Q286*H286</f>
        <v>6.0760000000000005</v>
      </c>
      <c r="S286" s="143">
        <v>0</v>
      </c>
      <c r="T286" s="144">
        <f>S286*H286</f>
        <v>0</v>
      </c>
      <c r="AR286" s="145" t="s">
        <v>197</v>
      </c>
      <c r="AT286" s="145" t="s">
        <v>194</v>
      </c>
      <c r="AU286" s="145" t="s">
        <v>88</v>
      </c>
      <c r="AY286" s="17" t="s">
        <v>153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7" t="s">
        <v>86</v>
      </c>
      <c r="BK286" s="146">
        <f>ROUND(I286*H286,2)</f>
        <v>0</v>
      </c>
      <c r="BL286" s="17" t="s">
        <v>159</v>
      </c>
      <c r="BM286" s="145" t="s">
        <v>575</v>
      </c>
    </row>
    <row r="287" spans="2:65" s="1" customFormat="1" ht="21.75" customHeight="1">
      <c r="B287" s="32"/>
      <c r="C287" s="133" t="s">
        <v>576</v>
      </c>
      <c r="D287" s="133" t="s">
        <v>155</v>
      </c>
      <c r="E287" s="134" t="s">
        <v>241</v>
      </c>
      <c r="F287" s="135" t="s">
        <v>242</v>
      </c>
      <c r="G287" s="136" t="s">
        <v>209</v>
      </c>
      <c r="H287" s="137">
        <v>781.3</v>
      </c>
      <c r="I287" s="138"/>
      <c r="J287" s="139">
        <f>ROUND(I287*H287,2)</f>
        <v>0</v>
      </c>
      <c r="K287" s="140"/>
      <c r="L287" s="32"/>
      <c r="M287" s="141" t="s">
        <v>1</v>
      </c>
      <c r="N287" s="142" t="s">
        <v>43</v>
      </c>
      <c r="P287" s="143">
        <f>O287*H287</f>
        <v>0</v>
      </c>
      <c r="Q287" s="143">
        <v>1.2999999999999999E-4</v>
      </c>
      <c r="R287" s="143">
        <f>Q287*H287</f>
        <v>0.10156899999999998</v>
      </c>
      <c r="S287" s="143">
        <v>0</v>
      </c>
      <c r="T287" s="144">
        <f>S287*H287</f>
        <v>0</v>
      </c>
      <c r="AR287" s="145" t="s">
        <v>159</v>
      </c>
      <c r="AT287" s="145" t="s">
        <v>155</v>
      </c>
      <c r="AU287" s="145" t="s">
        <v>88</v>
      </c>
      <c r="AY287" s="17" t="s">
        <v>153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7" t="s">
        <v>86</v>
      </c>
      <c r="BK287" s="146">
        <f>ROUND(I287*H287,2)</f>
        <v>0</v>
      </c>
      <c r="BL287" s="17" t="s">
        <v>159</v>
      </c>
      <c r="BM287" s="145" t="s">
        <v>577</v>
      </c>
    </row>
    <row r="288" spans="2:65" s="12" customFormat="1" ht="10.15">
      <c r="B288" s="147"/>
      <c r="D288" s="148" t="s">
        <v>161</v>
      </c>
      <c r="E288" s="149" t="s">
        <v>1</v>
      </c>
      <c r="F288" s="150" t="s">
        <v>252</v>
      </c>
      <c r="H288" s="149" t="s">
        <v>1</v>
      </c>
      <c r="I288" s="151"/>
      <c r="L288" s="147"/>
      <c r="M288" s="152"/>
      <c r="T288" s="153"/>
      <c r="AT288" s="149" t="s">
        <v>161</v>
      </c>
      <c r="AU288" s="149" t="s">
        <v>88</v>
      </c>
      <c r="AV288" s="12" t="s">
        <v>86</v>
      </c>
      <c r="AW288" s="12" t="s">
        <v>34</v>
      </c>
      <c r="AX288" s="12" t="s">
        <v>78</v>
      </c>
      <c r="AY288" s="149" t="s">
        <v>153</v>
      </c>
    </row>
    <row r="289" spans="2:65" s="13" customFormat="1" ht="10.15">
      <c r="B289" s="154"/>
      <c r="D289" s="148" t="s">
        <v>161</v>
      </c>
      <c r="E289" s="155" t="s">
        <v>1</v>
      </c>
      <c r="F289" s="156" t="s">
        <v>578</v>
      </c>
      <c r="H289" s="157">
        <v>781.3</v>
      </c>
      <c r="I289" s="158"/>
      <c r="L289" s="154"/>
      <c r="M289" s="159"/>
      <c r="T289" s="160"/>
      <c r="AT289" s="155" t="s">
        <v>161</v>
      </c>
      <c r="AU289" s="155" t="s">
        <v>88</v>
      </c>
      <c r="AV289" s="13" t="s">
        <v>88</v>
      </c>
      <c r="AW289" s="13" t="s">
        <v>34</v>
      </c>
      <c r="AX289" s="13" t="s">
        <v>86</v>
      </c>
      <c r="AY289" s="155" t="s">
        <v>153</v>
      </c>
    </row>
    <row r="290" spans="2:65" s="1" customFormat="1" ht="16.5" customHeight="1">
      <c r="B290" s="32"/>
      <c r="C290" s="133" t="s">
        <v>579</v>
      </c>
      <c r="D290" s="133" t="s">
        <v>155</v>
      </c>
      <c r="E290" s="134" t="s">
        <v>580</v>
      </c>
      <c r="F290" s="135" t="s">
        <v>581</v>
      </c>
      <c r="G290" s="136" t="s">
        <v>582</v>
      </c>
      <c r="H290" s="137">
        <v>1</v>
      </c>
      <c r="I290" s="138"/>
      <c r="J290" s="139">
        <f>ROUND(I290*H290,2)</f>
        <v>0</v>
      </c>
      <c r="K290" s="140"/>
      <c r="L290" s="32"/>
      <c r="M290" s="141" t="s">
        <v>1</v>
      </c>
      <c r="N290" s="142" t="s">
        <v>43</v>
      </c>
      <c r="P290" s="143">
        <f>O290*H290</f>
        <v>0</v>
      </c>
      <c r="Q290" s="143">
        <v>0</v>
      </c>
      <c r="R290" s="143">
        <f>Q290*H290</f>
        <v>0</v>
      </c>
      <c r="S290" s="143">
        <v>0</v>
      </c>
      <c r="T290" s="144">
        <f>S290*H290</f>
        <v>0</v>
      </c>
      <c r="AR290" s="145" t="s">
        <v>159</v>
      </c>
      <c r="AT290" s="145" t="s">
        <v>155</v>
      </c>
      <c r="AU290" s="145" t="s">
        <v>88</v>
      </c>
      <c r="AY290" s="17" t="s">
        <v>153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7" t="s">
        <v>86</v>
      </c>
      <c r="BK290" s="146">
        <f>ROUND(I290*H290,2)</f>
        <v>0</v>
      </c>
      <c r="BL290" s="17" t="s">
        <v>159</v>
      </c>
      <c r="BM290" s="145" t="s">
        <v>583</v>
      </c>
    </row>
    <row r="291" spans="2:65" s="11" customFormat="1" ht="22.8" customHeight="1">
      <c r="B291" s="121"/>
      <c r="D291" s="122" t="s">
        <v>77</v>
      </c>
      <c r="E291" s="131" t="s">
        <v>426</v>
      </c>
      <c r="F291" s="131" t="s">
        <v>427</v>
      </c>
      <c r="I291" s="124"/>
      <c r="J291" s="132">
        <f>BK291</f>
        <v>0</v>
      </c>
      <c r="L291" s="121"/>
      <c r="M291" s="126"/>
      <c r="P291" s="127">
        <f>P292</f>
        <v>0</v>
      </c>
      <c r="R291" s="127">
        <f>R292</f>
        <v>0</v>
      </c>
      <c r="T291" s="128">
        <f>T292</f>
        <v>0</v>
      </c>
      <c r="AR291" s="122" t="s">
        <v>86</v>
      </c>
      <c r="AT291" s="129" t="s">
        <v>77</v>
      </c>
      <c r="AU291" s="129" t="s">
        <v>86</v>
      </c>
      <c r="AY291" s="122" t="s">
        <v>153</v>
      </c>
      <c r="BK291" s="130">
        <f>BK292</f>
        <v>0</v>
      </c>
    </row>
    <row r="292" spans="2:65" s="1" customFormat="1" ht="24.2" customHeight="1">
      <c r="B292" s="32"/>
      <c r="C292" s="133" t="s">
        <v>584</v>
      </c>
      <c r="D292" s="133" t="s">
        <v>155</v>
      </c>
      <c r="E292" s="134" t="s">
        <v>247</v>
      </c>
      <c r="F292" s="135" t="s">
        <v>248</v>
      </c>
      <c r="G292" s="136" t="s">
        <v>176</v>
      </c>
      <c r="H292" s="137">
        <v>284.7</v>
      </c>
      <c r="I292" s="138"/>
      <c r="J292" s="139">
        <f>ROUND(I292*H292,2)</f>
        <v>0</v>
      </c>
      <c r="K292" s="140"/>
      <c r="L292" s="32"/>
      <c r="M292" s="141" t="s">
        <v>1</v>
      </c>
      <c r="N292" s="142" t="s">
        <v>43</v>
      </c>
      <c r="P292" s="143">
        <f>O292*H292</f>
        <v>0</v>
      </c>
      <c r="Q292" s="143">
        <v>0</v>
      </c>
      <c r="R292" s="143">
        <f>Q292*H292</f>
        <v>0</v>
      </c>
      <c r="S292" s="143">
        <v>0</v>
      </c>
      <c r="T292" s="144">
        <f>S292*H292</f>
        <v>0</v>
      </c>
      <c r="AR292" s="145" t="s">
        <v>159</v>
      </c>
      <c r="AT292" s="145" t="s">
        <v>155</v>
      </c>
      <c r="AU292" s="145" t="s">
        <v>88</v>
      </c>
      <c r="AY292" s="17" t="s">
        <v>153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7" t="s">
        <v>86</v>
      </c>
      <c r="BK292" s="146">
        <f>ROUND(I292*H292,2)</f>
        <v>0</v>
      </c>
      <c r="BL292" s="17" t="s">
        <v>159</v>
      </c>
      <c r="BM292" s="145" t="s">
        <v>429</v>
      </c>
    </row>
    <row r="293" spans="2:65" s="11" customFormat="1" ht="22.8" customHeight="1">
      <c r="B293" s="121"/>
      <c r="D293" s="122" t="s">
        <v>77</v>
      </c>
      <c r="E293" s="131" t="s">
        <v>585</v>
      </c>
      <c r="F293" s="131" t="s">
        <v>586</v>
      </c>
      <c r="I293" s="124"/>
      <c r="J293" s="132">
        <f>BK293</f>
        <v>0</v>
      </c>
      <c r="L293" s="121"/>
      <c r="M293" s="126"/>
      <c r="P293" s="127">
        <f>SUM(P294:P298)</f>
        <v>0</v>
      </c>
      <c r="R293" s="127">
        <f>SUM(R294:R298)</f>
        <v>0.22643389999999999</v>
      </c>
      <c r="T293" s="128">
        <f>SUM(T294:T298)</f>
        <v>0</v>
      </c>
      <c r="AR293" s="122" t="s">
        <v>168</v>
      </c>
      <c r="AT293" s="129" t="s">
        <v>77</v>
      </c>
      <c r="AU293" s="129" t="s">
        <v>86</v>
      </c>
      <c r="AY293" s="122" t="s">
        <v>153</v>
      </c>
      <c r="BK293" s="130">
        <f>SUM(BK294:BK298)</f>
        <v>0</v>
      </c>
    </row>
    <row r="294" spans="2:65" s="1" customFormat="1" ht="21.75" customHeight="1">
      <c r="B294" s="32"/>
      <c r="C294" s="133" t="s">
        <v>587</v>
      </c>
      <c r="D294" s="133" t="s">
        <v>155</v>
      </c>
      <c r="E294" s="134" t="s">
        <v>588</v>
      </c>
      <c r="F294" s="135" t="s">
        <v>589</v>
      </c>
      <c r="G294" s="136" t="s">
        <v>209</v>
      </c>
      <c r="H294" s="137">
        <v>42.01</v>
      </c>
      <c r="I294" s="138"/>
      <c r="J294" s="139">
        <f>ROUND(I294*H294,2)</f>
        <v>0</v>
      </c>
      <c r="K294" s="140"/>
      <c r="L294" s="32"/>
      <c r="M294" s="141" t="s">
        <v>1</v>
      </c>
      <c r="N294" s="142" t="s">
        <v>43</v>
      </c>
      <c r="P294" s="143">
        <f>O294*H294</f>
        <v>0</v>
      </c>
      <c r="Q294" s="143">
        <v>5.3899999999999998E-3</v>
      </c>
      <c r="R294" s="143">
        <f>Q294*H294</f>
        <v>0.22643389999999999</v>
      </c>
      <c r="S294" s="143">
        <v>0</v>
      </c>
      <c r="T294" s="144">
        <f>S294*H294</f>
        <v>0</v>
      </c>
      <c r="AR294" s="145" t="s">
        <v>590</v>
      </c>
      <c r="AT294" s="145" t="s">
        <v>155</v>
      </c>
      <c r="AU294" s="145" t="s">
        <v>88</v>
      </c>
      <c r="AY294" s="17" t="s">
        <v>153</v>
      </c>
      <c r="BE294" s="146">
        <f>IF(N294="základní",J294,0)</f>
        <v>0</v>
      </c>
      <c r="BF294" s="146">
        <f>IF(N294="snížená",J294,0)</f>
        <v>0</v>
      </c>
      <c r="BG294" s="146">
        <f>IF(N294="zákl. přenesená",J294,0)</f>
        <v>0</v>
      </c>
      <c r="BH294" s="146">
        <f>IF(N294="sníž. přenesená",J294,0)</f>
        <v>0</v>
      </c>
      <c r="BI294" s="146">
        <f>IF(N294="nulová",J294,0)</f>
        <v>0</v>
      </c>
      <c r="BJ294" s="17" t="s">
        <v>86</v>
      </c>
      <c r="BK294" s="146">
        <f>ROUND(I294*H294,2)</f>
        <v>0</v>
      </c>
      <c r="BL294" s="17" t="s">
        <v>590</v>
      </c>
      <c r="BM294" s="145" t="s">
        <v>591</v>
      </c>
    </row>
    <row r="295" spans="2:65" s="13" customFormat="1" ht="10.15">
      <c r="B295" s="154"/>
      <c r="D295" s="148" t="s">
        <v>161</v>
      </c>
      <c r="E295" s="155" t="s">
        <v>1</v>
      </c>
      <c r="F295" s="156" t="s">
        <v>525</v>
      </c>
      <c r="H295" s="157">
        <v>42.01</v>
      </c>
      <c r="I295" s="158"/>
      <c r="L295" s="154"/>
      <c r="M295" s="159"/>
      <c r="T295" s="160"/>
      <c r="AT295" s="155" t="s">
        <v>161</v>
      </c>
      <c r="AU295" s="155" t="s">
        <v>88</v>
      </c>
      <c r="AV295" s="13" t="s">
        <v>88</v>
      </c>
      <c r="AW295" s="13" t="s">
        <v>34</v>
      </c>
      <c r="AX295" s="13" t="s">
        <v>86</v>
      </c>
      <c r="AY295" s="155" t="s">
        <v>153</v>
      </c>
    </row>
    <row r="296" spans="2:65" s="1" customFormat="1" ht="16.5" customHeight="1">
      <c r="B296" s="32"/>
      <c r="C296" s="168" t="s">
        <v>592</v>
      </c>
      <c r="D296" s="168" t="s">
        <v>194</v>
      </c>
      <c r="E296" s="169" t="s">
        <v>593</v>
      </c>
      <c r="F296" s="170" t="s">
        <v>594</v>
      </c>
      <c r="G296" s="171" t="s">
        <v>582</v>
      </c>
      <c r="H296" s="172">
        <v>108</v>
      </c>
      <c r="I296" s="173"/>
      <c r="J296" s="174">
        <f>ROUND(I296*H296,2)</f>
        <v>0</v>
      </c>
      <c r="K296" s="175"/>
      <c r="L296" s="176"/>
      <c r="M296" s="177" t="s">
        <v>1</v>
      </c>
      <c r="N296" s="178" t="s">
        <v>43</v>
      </c>
      <c r="P296" s="143">
        <f>O296*H296</f>
        <v>0</v>
      </c>
      <c r="Q296" s="143">
        <v>0</v>
      </c>
      <c r="R296" s="143">
        <f>Q296*H296</f>
        <v>0</v>
      </c>
      <c r="S296" s="143">
        <v>0</v>
      </c>
      <c r="T296" s="144">
        <f>S296*H296</f>
        <v>0</v>
      </c>
      <c r="AR296" s="145" t="s">
        <v>595</v>
      </c>
      <c r="AT296" s="145" t="s">
        <v>194</v>
      </c>
      <c r="AU296" s="145" t="s">
        <v>88</v>
      </c>
      <c r="AY296" s="17" t="s">
        <v>153</v>
      </c>
      <c r="BE296" s="146">
        <f>IF(N296="základní",J296,0)</f>
        <v>0</v>
      </c>
      <c r="BF296" s="146">
        <f>IF(N296="snížená",J296,0)</f>
        <v>0</v>
      </c>
      <c r="BG296" s="146">
        <f>IF(N296="zákl. přenesená",J296,0)</f>
        <v>0</v>
      </c>
      <c r="BH296" s="146">
        <f>IF(N296="sníž. přenesená",J296,0)</f>
        <v>0</v>
      </c>
      <c r="BI296" s="146">
        <f>IF(N296="nulová",J296,0)</f>
        <v>0</v>
      </c>
      <c r="BJ296" s="17" t="s">
        <v>86</v>
      </c>
      <c r="BK296" s="146">
        <f>ROUND(I296*H296,2)</f>
        <v>0</v>
      </c>
      <c r="BL296" s="17" t="s">
        <v>590</v>
      </c>
      <c r="BM296" s="145" t="s">
        <v>596</v>
      </c>
    </row>
    <row r="297" spans="2:65" s="13" customFormat="1" ht="10.15">
      <c r="B297" s="154"/>
      <c r="D297" s="148" t="s">
        <v>161</v>
      </c>
      <c r="E297" s="155" t="s">
        <v>1</v>
      </c>
      <c r="F297" s="156" t="s">
        <v>597</v>
      </c>
      <c r="H297" s="157">
        <v>108</v>
      </c>
      <c r="I297" s="158"/>
      <c r="L297" s="154"/>
      <c r="M297" s="159"/>
      <c r="T297" s="160"/>
      <c r="AT297" s="155" t="s">
        <v>161</v>
      </c>
      <c r="AU297" s="155" t="s">
        <v>88</v>
      </c>
      <c r="AV297" s="13" t="s">
        <v>88</v>
      </c>
      <c r="AW297" s="13" t="s">
        <v>34</v>
      </c>
      <c r="AX297" s="13" t="s">
        <v>86</v>
      </c>
      <c r="AY297" s="155" t="s">
        <v>153</v>
      </c>
    </row>
    <row r="298" spans="2:65" s="1" customFormat="1" ht="16.5" customHeight="1">
      <c r="B298" s="32"/>
      <c r="C298" s="168" t="s">
        <v>598</v>
      </c>
      <c r="D298" s="168" t="s">
        <v>194</v>
      </c>
      <c r="E298" s="169" t="s">
        <v>599</v>
      </c>
      <c r="F298" s="170" t="s">
        <v>600</v>
      </c>
      <c r="G298" s="171" t="s">
        <v>582</v>
      </c>
      <c r="H298" s="172">
        <v>10</v>
      </c>
      <c r="I298" s="173"/>
      <c r="J298" s="174">
        <f>ROUND(I298*H298,2)</f>
        <v>0</v>
      </c>
      <c r="K298" s="175"/>
      <c r="L298" s="176"/>
      <c r="M298" s="184" t="s">
        <v>1</v>
      </c>
      <c r="N298" s="185" t="s">
        <v>43</v>
      </c>
      <c r="O298" s="181"/>
      <c r="P298" s="182">
        <f>O298*H298</f>
        <v>0</v>
      </c>
      <c r="Q298" s="182">
        <v>0</v>
      </c>
      <c r="R298" s="182">
        <f>Q298*H298</f>
        <v>0</v>
      </c>
      <c r="S298" s="182">
        <v>0</v>
      </c>
      <c r="T298" s="183">
        <f>S298*H298</f>
        <v>0</v>
      </c>
      <c r="AR298" s="145" t="s">
        <v>595</v>
      </c>
      <c r="AT298" s="145" t="s">
        <v>194</v>
      </c>
      <c r="AU298" s="145" t="s">
        <v>88</v>
      </c>
      <c r="AY298" s="17" t="s">
        <v>153</v>
      </c>
      <c r="BE298" s="146">
        <f>IF(N298="základní",J298,0)</f>
        <v>0</v>
      </c>
      <c r="BF298" s="146">
        <f>IF(N298="snížená",J298,0)</f>
        <v>0</v>
      </c>
      <c r="BG298" s="146">
        <f>IF(N298="zákl. přenesená",J298,0)</f>
        <v>0</v>
      </c>
      <c r="BH298" s="146">
        <f>IF(N298="sníž. přenesená",J298,0)</f>
        <v>0</v>
      </c>
      <c r="BI298" s="146">
        <f>IF(N298="nulová",J298,0)</f>
        <v>0</v>
      </c>
      <c r="BJ298" s="17" t="s">
        <v>86</v>
      </c>
      <c r="BK298" s="146">
        <f>ROUND(I298*H298,2)</f>
        <v>0</v>
      </c>
      <c r="BL298" s="17" t="s">
        <v>590</v>
      </c>
      <c r="BM298" s="145" t="s">
        <v>601</v>
      </c>
    </row>
    <row r="299" spans="2:65" s="1" customFormat="1" ht="6.95" customHeight="1">
      <c r="B299" s="44"/>
      <c r="C299" s="45"/>
      <c r="D299" s="45"/>
      <c r="E299" s="45"/>
      <c r="F299" s="45"/>
      <c r="G299" s="45"/>
      <c r="H299" s="45"/>
      <c r="I299" s="45"/>
      <c r="J299" s="45"/>
      <c r="K299" s="45"/>
      <c r="L299" s="32"/>
    </row>
  </sheetData>
  <sheetProtection algorithmName="SHA-512" hashValue="K7RD7pr1caGu0exr3kpEJ0DwcuNuWdNF7En+wpHG3vSwLA/0H2iiBGaX3fw+t4CavTtyQBV9dBNBpd0/eY0G1A==" saltValue="mvQZdFeSywtp8vZE324B1SNsNxRV/oZdHO+DhoIIVrqXJYs3FQaoycmJWEjzR5zQEZPJtDnfzgEc6Ujmt1K6aA==" spinCount="100000" sheet="1" objects="1" scenarios="1" formatColumns="0" formatRows="0" autoFilter="0"/>
  <autoFilter ref="C122:K298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40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100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602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ROUND(J124,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ROUND((SUM(BE124:BE239)),  2)</f>
        <v>0</v>
      </c>
      <c r="I33" s="92">
        <v>0.21</v>
      </c>
      <c r="J33" s="91">
        <f>ROUND(((SUM(BE124:BE239))*I33),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ROUND((SUM(BF124:BF239)),  2)</f>
        <v>0</v>
      </c>
      <c r="I34" s="92">
        <v>0.15</v>
      </c>
      <c r="J34" s="91">
        <f>ROUND(((SUM(BF124:BF239))*I34),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ROUND((SUM(BG124:BG239)),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ROUND((SUM(BH124:BH239)),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ROUND((SUM(BI124:BI239)),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03 - Kanalizační výtlak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J124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133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899999999999999" customHeight="1">
      <c r="B98" s="108"/>
      <c r="D98" s="109" t="s">
        <v>134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899999999999999" customHeight="1">
      <c r="B99" s="108"/>
      <c r="D99" s="109" t="s">
        <v>299</v>
      </c>
      <c r="E99" s="110"/>
      <c r="F99" s="110"/>
      <c r="G99" s="110"/>
      <c r="H99" s="110"/>
      <c r="I99" s="110"/>
      <c r="J99" s="111">
        <f>J176</f>
        <v>0</v>
      </c>
      <c r="L99" s="108"/>
    </row>
    <row r="100" spans="2:12" s="9" customFormat="1" ht="19.899999999999999" customHeight="1">
      <c r="B100" s="108"/>
      <c r="D100" s="109" t="s">
        <v>135</v>
      </c>
      <c r="E100" s="110"/>
      <c r="F100" s="110"/>
      <c r="G100" s="110"/>
      <c r="H100" s="110"/>
      <c r="I100" s="110"/>
      <c r="J100" s="111">
        <f>J181</f>
        <v>0</v>
      </c>
      <c r="L100" s="108"/>
    </row>
    <row r="101" spans="2:12" s="9" customFormat="1" ht="19.899999999999999" customHeight="1">
      <c r="B101" s="108"/>
      <c r="D101" s="109" t="s">
        <v>603</v>
      </c>
      <c r="E101" s="110"/>
      <c r="F101" s="110"/>
      <c r="G101" s="110"/>
      <c r="H101" s="110"/>
      <c r="I101" s="110"/>
      <c r="J101" s="111">
        <f>J184</f>
        <v>0</v>
      </c>
      <c r="L101" s="108"/>
    </row>
    <row r="102" spans="2:12" s="9" customFormat="1" ht="19.899999999999999" customHeight="1">
      <c r="B102" s="108"/>
      <c r="D102" s="109" t="s">
        <v>136</v>
      </c>
      <c r="E102" s="110"/>
      <c r="F102" s="110"/>
      <c r="G102" s="110"/>
      <c r="H102" s="110"/>
      <c r="I102" s="110"/>
      <c r="J102" s="111">
        <f>J189</f>
        <v>0</v>
      </c>
      <c r="L102" s="108"/>
    </row>
    <row r="103" spans="2:12" s="9" customFormat="1" ht="19.899999999999999" customHeight="1">
      <c r="B103" s="108"/>
      <c r="D103" s="109" t="s">
        <v>137</v>
      </c>
      <c r="E103" s="110"/>
      <c r="F103" s="110"/>
      <c r="G103" s="110"/>
      <c r="H103" s="110"/>
      <c r="I103" s="110"/>
      <c r="J103" s="111">
        <f>J232</f>
        <v>0</v>
      </c>
      <c r="L103" s="108"/>
    </row>
    <row r="104" spans="2:12" s="9" customFormat="1" ht="19.899999999999999" customHeight="1">
      <c r="B104" s="108"/>
      <c r="D104" s="109" t="s">
        <v>431</v>
      </c>
      <c r="E104" s="110"/>
      <c r="F104" s="110"/>
      <c r="G104" s="110"/>
      <c r="H104" s="110"/>
      <c r="I104" s="110"/>
      <c r="J104" s="111">
        <f>J234</f>
        <v>0</v>
      </c>
      <c r="L104" s="108"/>
    </row>
    <row r="105" spans="2:12" s="1" customFormat="1" ht="21.85" customHeight="1">
      <c r="B105" s="32"/>
      <c r="L105" s="32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138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34" t="str">
        <f>E7</f>
        <v>Prodloužení splaškové kanal. a vodov. Ludvíkov a V. Losiny</v>
      </c>
      <c r="F114" s="235"/>
      <c r="G114" s="235"/>
      <c r="H114" s="235"/>
      <c r="L114" s="32"/>
    </row>
    <row r="115" spans="2:65" s="1" customFormat="1" ht="12" customHeight="1">
      <c r="B115" s="32"/>
      <c r="C115" s="27" t="s">
        <v>126</v>
      </c>
      <c r="L115" s="32"/>
    </row>
    <row r="116" spans="2:65" s="1" customFormat="1" ht="16.5" customHeight="1">
      <c r="B116" s="32"/>
      <c r="E116" s="200" t="str">
        <f>E9</f>
        <v>IO 03 - Kanalizační výtlak</v>
      </c>
      <c r="F116" s="236"/>
      <c r="G116" s="236"/>
      <c r="H116" s="236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Velké Losiny</v>
      </c>
      <c r="I118" s="27" t="s">
        <v>22</v>
      </c>
      <c r="J118" s="52" t="str">
        <f>IF(J12="","",J12)</f>
        <v>7. 2. 2025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E15</f>
        <v>Obec Velké Losiny</v>
      </c>
      <c r="I120" s="27" t="s">
        <v>31</v>
      </c>
      <c r="J120" s="30" t="str">
        <f>E21</f>
        <v>IGEA s.r.o.</v>
      </c>
      <c r="L120" s="32"/>
    </row>
    <row r="121" spans="2:65" s="1" customFormat="1" ht="15.2" customHeight="1">
      <c r="B121" s="32"/>
      <c r="C121" s="27" t="s">
        <v>29</v>
      </c>
      <c r="F121" s="25" t="str">
        <f>IF(E18="","",E18)</f>
        <v>Vyplň údaj</v>
      </c>
      <c r="I121" s="27" t="s">
        <v>35</v>
      </c>
      <c r="J121" s="30" t="str">
        <f>E24</f>
        <v>R.Vojtěchová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2"/>
      <c r="C123" s="113" t="s">
        <v>139</v>
      </c>
      <c r="D123" s="114" t="s">
        <v>63</v>
      </c>
      <c r="E123" s="114" t="s">
        <v>59</v>
      </c>
      <c r="F123" s="114" t="s">
        <v>60</v>
      </c>
      <c r="G123" s="114" t="s">
        <v>140</v>
      </c>
      <c r="H123" s="114" t="s">
        <v>141</v>
      </c>
      <c r="I123" s="114" t="s">
        <v>142</v>
      </c>
      <c r="J123" s="115" t="s">
        <v>130</v>
      </c>
      <c r="K123" s="116" t="s">
        <v>143</v>
      </c>
      <c r="L123" s="112"/>
      <c r="M123" s="59" t="s">
        <v>1</v>
      </c>
      <c r="N123" s="60" t="s">
        <v>42</v>
      </c>
      <c r="O123" s="60" t="s">
        <v>144</v>
      </c>
      <c r="P123" s="60" t="s">
        <v>145</v>
      </c>
      <c r="Q123" s="60" t="s">
        <v>146</v>
      </c>
      <c r="R123" s="60" t="s">
        <v>147</v>
      </c>
      <c r="S123" s="60" t="s">
        <v>148</v>
      </c>
      <c r="T123" s="61" t="s">
        <v>149</v>
      </c>
    </row>
    <row r="124" spans="2:65" s="1" customFormat="1" ht="22.8" customHeight="1">
      <c r="B124" s="32"/>
      <c r="C124" s="64" t="s">
        <v>150</v>
      </c>
      <c r="J124" s="117">
        <f>BK124</f>
        <v>0</v>
      </c>
      <c r="L124" s="32"/>
      <c r="M124" s="62"/>
      <c r="N124" s="53"/>
      <c r="O124" s="53"/>
      <c r="P124" s="118">
        <f>P125</f>
        <v>0</v>
      </c>
      <c r="Q124" s="53"/>
      <c r="R124" s="118">
        <f>R125</f>
        <v>7.5376824000000004</v>
      </c>
      <c r="S124" s="53"/>
      <c r="T124" s="119">
        <f>T125</f>
        <v>0.67419000000000007</v>
      </c>
      <c r="AT124" s="17" t="s">
        <v>77</v>
      </c>
      <c r="AU124" s="17" t="s">
        <v>132</v>
      </c>
      <c r="BK124" s="120">
        <f>BK125</f>
        <v>0</v>
      </c>
    </row>
    <row r="125" spans="2:65" s="11" customFormat="1" ht="25.9" customHeight="1">
      <c r="B125" s="121"/>
      <c r="D125" s="122" t="s">
        <v>77</v>
      </c>
      <c r="E125" s="123" t="s">
        <v>151</v>
      </c>
      <c r="F125" s="123" t="s">
        <v>152</v>
      </c>
      <c r="I125" s="124"/>
      <c r="J125" s="125">
        <f>BK125</f>
        <v>0</v>
      </c>
      <c r="L125" s="121"/>
      <c r="M125" s="126"/>
      <c r="P125" s="127">
        <f>P126+P176+P181+P184+P189+P232+P234</f>
        <v>0</v>
      </c>
      <c r="R125" s="127">
        <f>R126+R176+R181+R184+R189+R232+R234</f>
        <v>7.5376824000000004</v>
      </c>
      <c r="T125" s="128">
        <f>T126+T176+T181+T184+T189+T232+T234</f>
        <v>0.67419000000000007</v>
      </c>
      <c r="AR125" s="122" t="s">
        <v>86</v>
      </c>
      <c r="AT125" s="129" t="s">
        <v>77</v>
      </c>
      <c r="AU125" s="129" t="s">
        <v>78</v>
      </c>
      <c r="AY125" s="122" t="s">
        <v>153</v>
      </c>
      <c r="BK125" s="130">
        <f>BK126+BK176+BK181+BK184+BK189+BK232+BK234</f>
        <v>0</v>
      </c>
    </row>
    <row r="126" spans="2:65" s="11" customFormat="1" ht="22.8" customHeight="1">
      <c r="B126" s="121"/>
      <c r="D126" s="122" t="s">
        <v>77</v>
      </c>
      <c r="E126" s="131" t="s">
        <v>86</v>
      </c>
      <c r="F126" s="131" t="s">
        <v>154</v>
      </c>
      <c r="I126" s="124"/>
      <c r="J126" s="132">
        <f>BK126</f>
        <v>0</v>
      </c>
      <c r="L126" s="121"/>
      <c r="M126" s="126"/>
      <c r="P126" s="127">
        <f>SUM(P127:P175)</f>
        <v>0</v>
      </c>
      <c r="R126" s="127">
        <f>SUM(R127:R175)</f>
        <v>0.94066529999999993</v>
      </c>
      <c r="T126" s="128">
        <f>SUM(T127:T175)</f>
        <v>0</v>
      </c>
      <c r="AR126" s="122" t="s">
        <v>86</v>
      </c>
      <c r="AT126" s="129" t="s">
        <v>77</v>
      </c>
      <c r="AU126" s="129" t="s">
        <v>86</v>
      </c>
      <c r="AY126" s="122" t="s">
        <v>153</v>
      </c>
      <c r="BK126" s="130">
        <f>SUM(BK127:BK175)</f>
        <v>0</v>
      </c>
    </row>
    <row r="127" spans="2:65" s="1" customFormat="1" ht="24.2" customHeight="1">
      <c r="B127" s="32"/>
      <c r="C127" s="133" t="s">
        <v>86</v>
      </c>
      <c r="D127" s="133" t="s">
        <v>155</v>
      </c>
      <c r="E127" s="134" t="s">
        <v>311</v>
      </c>
      <c r="F127" s="135" t="s">
        <v>312</v>
      </c>
      <c r="G127" s="136" t="s">
        <v>209</v>
      </c>
      <c r="H127" s="137">
        <v>81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43</v>
      </c>
      <c r="P127" s="143">
        <f>O127*H127</f>
        <v>0</v>
      </c>
      <c r="Q127" s="143">
        <v>1E-4</v>
      </c>
      <c r="R127" s="143">
        <f>Q127*H127</f>
        <v>8.0999999999999996E-3</v>
      </c>
      <c r="S127" s="143">
        <v>0</v>
      </c>
      <c r="T127" s="144">
        <f>S127*H127</f>
        <v>0</v>
      </c>
      <c r="AR127" s="145" t="s">
        <v>159</v>
      </c>
      <c r="AT127" s="145" t="s">
        <v>155</v>
      </c>
      <c r="AU127" s="145" t="s">
        <v>88</v>
      </c>
      <c r="AY127" s="17" t="s">
        <v>153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86</v>
      </c>
      <c r="BK127" s="146">
        <f>ROUND(I127*H127,2)</f>
        <v>0</v>
      </c>
      <c r="BL127" s="17" t="s">
        <v>159</v>
      </c>
      <c r="BM127" s="145" t="s">
        <v>604</v>
      </c>
    </row>
    <row r="128" spans="2:65" s="13" customFormat="1" ht="10.15">
      <c r="B128" s="154"/>
      <c r="D128" s="148" t="s">
        <v>161</v>
      </c>
      <c r="E128" s="155" t="s">
        <v>1</v>
      </c>
      <c r="F128" s="156" t="s">
        <v>605</v>
      </c>
      <c r="H128" s="157">
        <v>40</v>
      </c>
      <c r="I128" s="158"/>
      <c r="L128" s="154"/>
      <c r="M128" s="159"/>
      <c r="T128" s="160"/>
      <c r="AT128" s="155" t="s">
        <v>161</v>
      </c>
      <c r="AU128" s="155" t="s">
        <v>88</v>
      </c>
      <c r="AV128" s="13" t="s">
        <v>88</v>
      </c>
      <c r="AW128" s="13" t="s">
        <v>34</v>
      </c>
      <c r="AX128" s="13" t="s">
        <v>78</v>
      </c>
      <c r="AY128" s="155" t="s">
        <v>153</v>
      </c>
    </row>
    <row r="129" spans="2:65" s="13" customFormat="1" ht="10.15">
      <c r="B129" s="154"/>
      <c r="D129" s="148" t="s">
        <v>161</v>
      </c>
      <c r="E129" s="155" t="s">
        <v>1</v>
      </c>
      <c r="F129" s="156" t="s">
        <v>606</v>
      </c>
      <c r="H129" s="157">
        <v>41</v>
      </c>
      <c r="I129" s="158"/>
      <c r="L129" s="154"/>
      <c r="M129" s="159"/>
      <c r="T129" s="160"/>
      <c r="AT129" s="155" t="s">
        <v>161</v>
      </c>
      <c r="AU129" s="155" t="s">
        <v>88</v>
      </c>
      <c r="AV129" s="13" t="s">
        <v>88</v>
      </c>
      <c r="AW129" s="13" t="s">
        <v>34</v>
      </c>
      <c r="AX129" s="13" t="s">
        <v>78</v>
      </c>
      <c r="AY129" s="155" t="s">
        <v>153</v>
      </c>
    </row>
    <row r="130" spans="2:65" s="14" customFormat="1" ht="10.15">
      <c r="B130" s="161"/>
      <c r="D130" s="148" t="s">
        <v>161</v>
      </c>
      <c r="E130" s="162" t="s">
        <v>1</v>
      </c>
      <c r="F130" s="163" t="s">
        <v>186</v>
      </c>
      <c r="H130" s="164">
        <v>81</v>
      </c>
      <c r="I130" s="165"/>
      <c r="L130" s="161"/>
      <c r="M130" s="166"/>
      <c r="T130" s="167"/>
      <c r="AT130" s="162" t="s">
        <v>161</v>
      </c>
      <c r="AU130" s="162" t="s">
        <v>88</v>
      </c>
      <c r="AV130" s="14" t="s">
        <v>159</v>
      </c>
      <c r="AW130" s="14" t="s">
        <v>34</v>
      </c>
      <c r="AX130" s="14" t="s">
        <v>86</v>
      </c>
      <c r="AY130" s="162" t="s">
        <v>153</v>
      </c>
    </row>
    <row r="131" spans="2:65" s="1" customFormat="1" ht="24.2" customHeight="1">
      <c r="B131" s="32"/>
      <c r="C131" s="133" t="s">
        <v>88</v>
      </c>
      <c r="D131" s="133" t="s">
        <v>155</v>
      </c>
      <c r="E131" s="134" t="s">
        <v>315</v>
      </c>
      <c r="F131" s="135" t="s">
        <v>316</v>
      </c>
      <c r="G131" s="136" t="s">
        <v>209</v>
      </c>
      <c r="H131" s="137">
        <v>81</v>
      </c>
      <c r="I131" s="138"/>
      <c r="J131" s="139">
        <f>ROUND(I131*H131,2)</f>
        <v>0</v>
      </c>
      <c r="K131" s="140"/>
      <c r="L131" s="32"/>
      <c r="M131" s="141" t="s">
        <v>1</v>
      </c>
      <c r="N131" s="142" t="s">
        <v>43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159</v>
      </c>
      <c r="AT131" s="145" t="s">
        <v>155</v>
      </c>
      <c r="AU131" s="145" t="s">
        <v>88</v>
      </c>
      <c r="AY131" s="17" t="s">
        <v>153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7" t="s">
        <v>86</v>
      </c>
      <c r="BK131" s="146">
        <f>ROUND(I131*H131,2)</f>
        <v>0</v>
      </c>
      <c r="BL131" s="17" t="s">
        <v>159</v>
      </c>
      <c r="BM131" s="145" t="s">
        <v>607</v>
      </c>
    </row>
    <row r="132" spans="2:65" s="1" customFormat="1" ht="33" customHeight="1">
      <c r="B132" s="32"/>
      <c r="C132" s="133" t="s">
        <v>168</v>
      </c>
      <c r="D132" s="133" t="s">
        <v>155</v>
      </c>
      <c r="E132" s="134" t="s">
        <v>608</v>
      </c>
      <c r="F132" s="135" t="s">
        <v>609</v>
      </c>
      <c r="G132" s="136" t="s">
        <v>158</v>
      </c>
      <c r="H132" s="137">
        <v>86.393000000000001</v>
      </c>
      <c r="I132" s="138"/>
      <c r="J132" s="139">
        <f>ROUND(I132*H132,2)</f>
        <v>0</v>
      </c>
      <c r="K132" s="140"/>
      <c r="L132" s="32"/>
      <c r="M132" s="141" t="s">
        <v>1</v>
      </c>
      <c r="N132" s="142" t="s">
        <v>43</v>
      </c>
      <c r="P132" s="143">
        <f>O132*H132</f>
        <v>0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159</v>
      </c>
      <c r="AT132" s="145" t="s">
        <v>155</v>
      </c>
      <c r="AU132" s="145" t="s">
        <v>88</v>
      </c>
      <c r="AY132" s="17" t="s">
        <v>153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86</v>
      </c>
      <c r="BK132" s="146">
        <f>ROUND(I132*H132,2)</f>
        <v>0</v>
      </c>
      <c r="BL132" s="17" t="s">
        <v>159</v>
      </c>
      <c r="BM132" s="145" t="s">
        <v>610</v>
      </c>
    </row>
    <row r="133" spans="2:65" s="13" customFormat="1" ht="10.15">
      <c r="B133" s="154"/>
      <c r="D133" s="148" t="s">
        <v>161</v>
      </c>
      <c r="E133" s="155" t="s">
        <v>1</v>
      </c>
      <c r="F133" s="156" t="s">
        <v>611</v>
      </c>
      <c r="H133" s="157">
        <v>12.393000000000001</v>
      </c>
      <c r="I133" s="158"/>
      <c r="L133" s="154"/>
      <c r="M133" s="159"/>
      <c r="T133" s="160"/>
      <c r="AT133" s="155" t="s">
        <v>161</v>
      </c>
      <c r="AU133" s="155" t="s">
        <v>88</v>
      </c>
      <c r="AV133" s="13" t="s">
        <v>88</v>
      </c>
      <c r="AW133" s="13" t="s">
        <v>34</v>
      </c>
      <c r="AX133" s="13" t="s">
        <v>78</v>
      </c>
      <c r="AY133" s="155" t="s">
        <v>153</v>
      </c>
    </row>
    <row r="134" spans="2:65" s="13" customFormat="1" ht="10.15">
      <c r="B134" s="154"/>
      <c r="D134" s="148" t="s">
        <v>161</v>
      </c>
      <c r="E134" s="155" t="s">
        <v>1</v>
      </c>
      <c r="F134" s="156" t="s">
        <v>612</v>
      </c>
      <c r="H134" s="157">
        <v>12.5</v>
      </c>
      <c r="I134" s="158"/>
      <c r="L134" s="154"/>
      <c r="M134" s="159"/>
      <c r="T134" s="160"/>
      <c r="AT134" s="155" t="s">
        <v>161</v>
      </c>
      <c r="AU134" s="155" t="s">
        <v>88</v>
      </c>
      <c r="AV134" s="13" t="s">
        <v>88</v>
      </c>
      <c r="AW134" s="13" t="s">
        <v>34</v>
      </c>
      <c r="AX134" s="13" t="s">
        <v>78</v>
      </c>
      <c r="AY134" s="155" t="s">
        <v>153</v>
      </c>
    </row>
    <row r="135" spans="2:65" s="13" customFormat="1" ht="10.15">
      <c r="B135" s="154"/>
      <c r="D135" s="148" t="s">
        <v>161</v>
      </c>
      <c r="E135" s="155" t="s">
        <v>1</v>
      </c>
      <c r="F135" s="156" t="s">
        <v>613</v>
      </c>
      <c r="H135" s="157">
        <v>12.75</v>
      </c>
      <c r="I135" s="158"/>
      <c r="L135" s="154"/>
      <c r="M135" s="159"/>
      <c r="T135" s="160"/>
      <c r="AT135" s="155" t="s">
        <v>161</v>
      </c>
      <c r="AU135" s="155" t="s">
        <v>88</v>
      </c>
      <c r="AV135" s="13" t="s">
        <v>88</v>
      </c>
      <c r="AW135" s="13" t="s">
        <v>34</v>
      </c>
      <c r="AX135" s="13" t="s">
        <v>78</v>
      </c>
      <c r="AY135" s="155" t="s">
        <v>153</v>
      </c>
    </row>
    <row r="136" spans="2:65" s="13" customFormat="1" ht="10.15">
      <c r="B136" s="154"/>
      <c r="D136" s="148" t="s">
        <v>161</v>
      </c>
      <c r="E136" s="155" t="s">
        <v>1</v>
      </c>
      <c r="F136" s="156" t="s">
        <v>612</v>
      </c>
      <c r="H136" s="157">
        <v>12.5</v>
      </c>
      <c r="I136" s="158"/>
      <c r="L136" s="154"/>
      <c r="M136" s="159"/>
      <c r="T136" s="160"/>
      <c r="AT136" s="155" t="s">
        <v>161</v>
      </c>
      <c r="AU136" s="155" t="s">
        <v>88</v>
      </c>
      <c r="AV136" s="13" t="s">
        <v>88</v>
      </c>
      <c r="AW136" s="13" t="s">
        <v>34</v>
      </c>
      <c r="AX136" s="13" t="s">
        <v>78</v>
      </c>
      <c r="AY136" s="155" t="s">
        <v>153</v>
      </c>
    </row>
    <row r="137" spans="2:65" s="13" customFormat="1" ht="10.15">
      <c r="B137" s="154"/>
      <c r="D137" s="148" t="s">
        <v>161</v>
      </c>
      <c r="E137" s="155" t="s">
        <v>1</v>
      </c>
      <c r="F137" s="156" t="s">
        <v>614</v>
      </c>
      <c r="H137" s="157">
        <v>10.5</v>
      </c>
      <c r="I137" s="158"/>
      <c r="L137" s="154"/>
      <c r="M137" s="159"/>
      <c r="T137" s="160"/>
      <c r="AT137" s="155" t="s">
        <v>161</v>
      </c>
      <c r="AU137" s="155" t="s">
        <v>88</v>
      </c>
      <c r="AV137" s="13" t="s">
        <v>88</v>
      </c>
      <c r="AW137" s="13" t="s">
        <v>34</v>
      </c>
      <c r="AX137" s="13" t="s">
        <v>78</v>
      </c>
      <c r="AY137" s="155" t="s">
        <v>153</v>
      </c>
    </row>
    <row r="138" spans="2:65" s="13" customFormat="1" ht="10.15">
      <c r="B138" s="154"/>
      <c r="D138" s="148" t="s">
        <v>161</v>
      </c>
      <c r="E138" s="155" t="s">
        <v>1</v>
      </c>
      <c r="F138" s="156" t="s">
        <v>615</v>
      </c>
      <c r="H138" s="157">
        <v>11.875</v>
      </c>
      <c r="I138" s="158"/>
      <c r="L138" s="154"/>
      <c r="M138" s="159"/>
      <c r="T138" s="160"/>
      <c r="AT138" s="155" t="s">
        <v>161</v>
      </c>
      <c r="AU138" s="155" t="s">
        <v>88</v>
      </c>
      <c r="AV138" s="13" t="s">
        <v>88</v>
      </c>
      <c r="AW138" s="13" t="s">
        <v>34</v>
      </c>
      <c r="AX138" s="13" t="s">
        <v>78</v>
      </c>
      <c r="AY138" s="155" t="s">
        <v>153</v>
      </c>
    </row>
    <row r="139" spans="2:65" s="13" customFormat="1" ht="10.15">
      <c r="B139" s="154"/>
      <c r="D139" s="148" t="s">
        <v>161</v>
      </c>
      <c r="E139" s="155" t="s">
        <v>1</v>
      </c>
      <c r="F139" s="156" t="s">
        <v>616</v>
      </c>
      <c r="H139" s="157">
        <v>13.875</v>
      </c>
      <c r="I139" s="158"/>
      <c r="L139" s="154"/>
      <c r="M139" s="159"/>
      <c r="T139" s="160"/>
      <c r="AT139" s="155" t="s">
        <v>161</v>
      </c>
      <c r="AU139" s="155" t="s">
        <v>88</v>
      </c>
      <c r="AV139" s="13" t="s">
        <v>88</v>
      </c>
      <c r="AW139" s="13" t="s">
        <v>34</v>
      </c>
      <c r="AX139" s="13" t="s">
        <v>78</v>
      </c>
      <c r="AY139" s="155" t="s">
        <v>153</v>
      </c>
    </row>
    <row r="140" spans="2:65" s="14" customFormat="1" ht="10.15">
      <c r="B140" s="161"/>
      <c r="D140" s="148" t="s">
        <v>161</v>
      </c>
      <c r="E140" s="162" t="s">
        <v>1</v>
      </c>
      <c r="F140" s="163" t="s">
        <v>186</v>
      </c>
      <c r="H140" s="164">
        <v>86.393000000000001</v>
      </c>
      <c r="I140" s="165"/>
      <c r="L140" s="161"/>
      <c r="M140" s="166"/>
      <c r="T140" s="167"/>
      <c r="AT140" s="162" t="s">
        <v>161</v>
      </c>
      <c r="AU140" s="162" t="s">
        <v>88</v>
      </c>
      <c r="AV140" s="14" t="s">
        <v>159</v>
      </c>
      <c r="AW140" s="14" t="s">
        <v>34</v>
      </c>
      <c r="AX140" s="14" t="s">
        <v>86</v>
      </c>
      <c r="AY140" s="162" t="s">
        <v>153</v>
      </c>
    </row>
    <row r="141" spans="2:65" s="1" customFormat="1" ht="33" customHeight="1">
      <c r="B141" s="32"/>
      <c r="C141" s="133" t="s">
        <v>159</v>
      </c>
      <c r="D141" s="133" t="s">
        <v>155</v>
      </c>
      <c r="E141" s="134" t="s">
        <v>617</v>
      </c>
      <c r="F141" s="135" t="s">
        <v>618</v>
      </c>
      <c r="G141" s="136" t="s">
        <v>158</v>
      </c>
      <c r="H141" s="137">
        <v>26.073</v>
      </c>
      <c r="I141" s="138"/>
      <c r="J141" s="139">
        <f>ROUND(I141*H141,2)</f>
        <v>0</v>
      </c>
      <c r="K141" s="140"/>
      <c r="L141" s="32"/>
      <c r="M141" s="141" t="s">
        <v>1</v>
      </c>
      <c r="N141" s="142" t="s">
        <v>43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159</v>
      </c>
      <c r="AT141" s="145" t="s">
        <v>155</v>
      </c>
      <c r="AU141" s="145" t="s">
        <v>88</v>
      </c>
      <c r="AY141" s="17" t="s">
        <v>153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7" t="s">
        <v>86</v>
      </c>
      <c r="BK141" s="146">
        <f>ROUND(I141*H141,2)</f>
        <v>0</v>
      </c>
      <c r="BL141" s="17" t="s">
        <v>159</v>
      </c>
      <c r="BM141" s="145" t="s">
        <v>619</v>
      </c>
    </row>
    <row r="142" spans="2:65" s="13" customFormat="1" ht="10.15">
      <c r="B142" s="154"/>
      <c r="D142" s="148" t="s">
        <v>161</v>
      </c>
      <c r="E142" s="155" t="s">
        <v>1</v>
      </c>
      <c r="F142" s="156" t="s">
        <v>620</v>
      </c>
      <c r="H142" s="157">
        <v>5.95</v>
      </c>
      <c r="I142" s="158"/>
      <c r="L142" s="154"/>
      <c r="M142" s="159"/>
      <c r="T142" s="160"/>
      <c r="AT142" s="155" t="s">
        <v>161</v>
      </c>
      <c r="AU142" s="155" t="s">
        <v>88</v>
      </c>
      <c r="AV142" s="13" t="s">
        <v>88</v>
      </c>
      <c r="AW142" s="13" t="s">
        <v>34</v>
      </c>
      <c r="AX142" s="13" t="s">
        <v>78</v>
      </c>
      <c r="AY142" s="155" t="s">
        <v>153</v>
      </c>
    </row>
    <row r="143" spans="2:65" s="13" customFormat="1" ht="10.15">
      <c r="B143" s="154"/>
      <c r="D143" s="148" t="s">
        <v>161</v>
      </c>
      <c r="E143" s="155" t="s">
        <v>1</v>
      </c>
      <c r="F143" s="156" t="s">
        <v>621</v>
      </c>
      <c r="H143" s="157">
        <v>20.123000000000001</v>
      </c>
      <c r="I143" s="158"/>
      <c r="L143" s="154"/>
      <c r="M143" s="159"/>
      <c r="T143" s="160"/>
      <c r="AT143" s="155" t="s">
        <v>161</v>
      </c>
      <c r="AU143" s="155" t="s">
        <v>88</v>
      </c>
      <c r="AV143" s="13" t="s">
        <v>88</v>
      </c>
      <c r="AW143" s="13" t="s">
        <v>34</v>
      </c>
      <c r="AX143" s="13" t="s">
        <v>78</v>
      </c>
      <c r="AY143" s="155" t="s">
        <v>153</v>
      </c>
    </row>
    <row r="144" spans="2:65" s="14" customFormat="1" ht="10.15">
      <c r="B144" s="161"/>
      <c r="D144" s="148" t="s">
        <v>161</v>
      </c>
      <c r="E144" s="162" t="s">
        <v>1</v>
      </c>
      <c r="F144" s="163" t="s">
        <v>186</v>
      </c>
      <c r="H144" s="164">
        <v>26.073</v>
      </c>
      <c r="I144" s="165"/>
      <c r="L144" s="161"/>
      <c r="M144" s="166"/>
      <c r="T144" s="167"/>
      <c r="AT144" s="162" t="s">
        <v>161</v>
      </c>
      <c r="AU144" s="162" t="s">
        <v>88</v>
      </c>
      <c r="AV144" s="14" t="s">
        <v>159</v>
      </c>
      <c r="AW144" s="14" t="s">
        <v>34</v>
      </c>
      <c r="AX144" s="14" t="s">
        <v>86</v>
      </c>
      <c r="AY144" s="162" t="s">
        <v>153</v>
      </c>
    </row>
    <row r="145" spans="2:65" s="1" customFormat="1" ht="44.25" customHeight="1">
      <c r="B145" s="32"/>
      <c r="C145" s="133" t="s">
        <v>179</v>
      </c>
      <c r="D145" s="133" t="s">
        <v>155</v>
      </c>
      <c r="E145" s="134" t="s">
        <v>622</v>
      </c>
      <c r="F145" s="135" t="s">
        <v>623</v>
      </c>
      <c r="G145" s="136" t="s">
        <v>209</v>
      </c>
      <c r="H145" s="137">
        <v>181.97</v>
      </c>
      <c r="I145" s="138"/>
      <c r="J145" s="139">
        <f>ROUND(I145*H145,2)</f>
        <v>0</v>
      </c>
      <c r="K145" s="140"/>
      <c r="L145" s="32"/>
      <c r="M145" s="141" t="s">
        <v>1</v>
      </c>
      <c r="N145" s="142" t="s">
        <v>43</v>
      </c>
      <c r="P145" s="143">
        <f>O145*H145</f>
        <v>0</v>
      </c>
      <c r="Q145" s="143">
        <v>2.7000000000000001E-3</v>
      </c>
      <c r="R145" s="143">
        <f>Q145*H145</f>
        <v>0.49131900000000001</v>
      </c>
      <c r="S145" s="143">
        <v>0</v>
      </c>
      <c r="T145" s="144">
        <f>S145*H145</f>
        <v>0</v>
      </c>
      <c r="AR145" s="145" t="s">
        <v>159</v>
      </c>
      <c r="AT145" s="145" t="s">
        <v>155</v>
      </c>
      <c r="AU145" s="145" t="s">
        <v>88</v>
      </c>
      <c r="AY145" s="17" t="s">
        <v>153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86</v>
      </c>
      <c r="BK145" s="146">
        <f>ROUND(I145*H145,2)</f>
        <v>0</v>
      </c>
      <c r="BL145" s="17" t="s">
        <v>159</v>
      </c>
      <c r="BM145" s="145" t="s">
        <v>624</v>
      </c>
    </row>
    <row r="146" spans="2:65" s="13" customFormat="1" ht="10.15">
      <c r="B146" s="154"/>
      <c r="D146" s="148" t="s">
        <v>161</v>
      </c>
      <c r="E146" s="155" t="s">
        <v>1</v>
      </c>
      <c r="F146" s="156" t="s">
        <v>625</v>
      </c>
      <c r="H146" s="157">
        <v>181.97</v>
      </c>
      <c r="I146" s="158"/>
      <c r="L146" s="154"/>
      <c r="M146" s="159"/>
      <c r="T146" s="160"/>
      <c r="AT146" s="155" t="s">
        <v>161</v>
      </c>
      <c r="AU146" s="155" t="s">
        <v>88</v>
      </c>
      <c r="AV146" s="13" t="s">
        <v>88</v>
      </c>
      <c r="AW146" s="13" t="s">
        <v>34</v>
      </c>
      <c r="AX146" s="13" t="s">
        <v>86</v>
      </c>
      <c r="AY146" s="155" t="s">
        <v>153</v>
      </c>
    </row>
    <row r="147" spans="2:65" s="1" customFormat="1" ht="44.25" customHeight="1">
      <c r="B147" s="32"/>
      <c r="C147" s="133" t="s">
        <v>187</v>
      </c>
      <c r="D147" s="133" t="s">
        <v>155</v>
      </c>
      <c r="E147" s="134" t="s">
        <v>626</v>
      </c>
      <c r="F147" s="135" t="s">
        <v>627</v>
      </c>
      <c r="G147" s="136" t="s">
        <v>209</v>
      </c>
      <c r="H147" s="137">
        <v>87.1</v>
      </c>
      <c r="I147" s="138"/>
      <c r="J147" s="139">
        <f>ROUND(I147*H147,2)</f>
        <v>0</v>
      </c>
      <c r="K147" s="140"/>
      <c r="L147" s="32"/>
      <c r="M147" s="141" t="s">
        <v>1</v>
      </c>
      <c r="N147" s="142" t="s">
        <v>43</v>
      </c>
      <c r="P147" s="143">
        <f>O147*H147</f>
        <v>0</v>
      </c>
      <c r="Q147" s="143">
        <v>3.5999999999999999E-3</v>
      </c>
      <c r="R147" s="143">
        <f>Q147*H147</f>
        <v>0.31355999999999995</v>
      </c>
      <c r="S147" s="143">
        <v>0</v>
      </c>
      <c r="T147" s="144">
        <f>S147*H147</f>
        <v>0</v>
      </c>
      <c r="AR147" s="145" t="s">
        <v>159</v>
      </c>
      <c r="AT147" s="145" t="s">
        <v>155</v>
      </c>
      <c r="AU147" s="145" t="s">
        <v>88</v>
      </c>
      <c r="AY147" s="17" t="s">
        <v>153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7" t="s">
        <v>86</v>
      </c>
      <c r="BK147" s="146">
        <f>ROUND(I147*H147,2)</f>
        <v>0</v>
      </c>
      <c r="BL147" s="17" t="s">
        <v>159</v>
      </c>
      <c r="BM147" s="145" t="s">
        <v>628</v>
      </c>
    </row>
    <row r="148" spans="2:65" s="13" customFormat="1" ht="10.15">
      <c r="B148" s="154"/>
      <c r="D148" s="148" t="s">
        <v>161</v>
      </c>
      <c r="E148" s="155" t="s">
        <v>1</v>
      </c>
      <c r="F148" s="156" t="s">
        <v>629</v>
      </c>
      <c r="H148" s="157">
        <v>87.1</v>
      </c>
      <c r="I148" s="158"/>
      <c r="L148" s="154"/>
      <c r="M148" s="159"/>
      <c r="T148" s="160"/>
      <c r="AT148" s="155" t="s">
        <v>161</v>
      </c>
      <c r="AU148" s="155" t="s">
        <v>88</v>
      </c>
      <c r="AV148" s="13" t="s">
        <v>88</v>
      </c>
      <c r="AW148" s="13" t="s">
        <v>34</v>
      </c>
      <c r="AX148" s="13" t="s">
        <v>86</v>
      </c>
      <c r="AY148" s="155" t="s">
        <v>153</v>
      </c>
    </row>
    <row r="149" spans="2:65" s="1" customFormat="1" ht="21.75" customHeight="1">
      <c r="B149" s="32"/>
      <c r="C149" s="133" t="s">
        <v>193</v>
      </c>
      <c r="D149" s="133" t="s">
        <v>155</v>
      </c>
      <c r="E149" s="134" t="s">
        <v>630</v>
      </c>
      <c r="F149" s="135" t="s">
        <v>631</v>
      </c>
      <c r="G149" s="136" t="s">
        <v>330</v>
      </c>
      <c r="H149" s="137">
        <v>182.40899999999999</v>
      </c>
      <c r="I149" s="138"/>
      <c r="J149" s="139">
        <f>ROUND(I149*H149,2)</f>
        <v>0</v>
      </c>
      <c r="K149" s="140"/>
      <c r="L149" s="32"/>
      <c r="M149" s="141" t="s">
        <v>1</v>
      </c>
      <c r="N149" s="142" t="s">
        <v>43</v>
      </c>
      <c r="P149" s="143">
        <f>O149*H149</f>
        <v>0</v>
      </c>
      <c r="Q149" s="143">
        <v>6.9999999999999999E-4</v>
      </c>
      <c r="R149" s="143">
        <f>Q149*H149</f>
        <v>0.1276863</v>
      </c>
      <c r="S149" s="143">
        <v>0</v>
      </c>
      <c r="T149" s="144">
        <f>S149*H149</f>
        <v>0</v>
      </c>
      <c r="AR149" s="145" t="s">
        <v>159</v>
      </c>
      <c r="AT149" s="145" t="s">
        <v>155</v>
      </c>
      <c r="AU149" s="145" t="s">
        <v>88</v>
      </c>
      <c r="AY149" s="17" t="s">
        <v>153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86</v>
      </c>
      <c r="BK149" s="146">
        <f>ROUND(I149*H149,2)</f>
        <v>0</v>
      </c>
      <c r="BL149" s="17" t="s">
        <v>159</v>
      </c>
      <c r="BM149" s="145" t="s">
        <v>632</v>
      </c>
    </row>
    <row r="150" spans="2:65" s="13" customFormat="1" ht="10.15">
      <c r="B150" s="154"/>
      <c r="D150" s="148" t="s">
        <v>161</v>
      </c>
      <c r="E150" s="155" t="s">
        <v>1</v>
      </c>
      <c r="F150" s="156" t="s">
        <v>633</v>
      </c>
      <c r="H150" s="157">
        <v>45.399000000000001</v>
      </c>
      <c r="I150" s="158"/>
      <c r="L150" s="154"/>
      <c r="M150" s="159"/>
      <c r="T150" s="160"/>
      <c r="AT150" s="155" t="s">
        <v>161</v>
      </c>
      <c r="AU150" s="155" t="s">
        <v>88</v>
      </c>
      <c r="AV150" s="13" t="s">
        <v>88</v>
      </c>
      <c r="AW150" s="13" t="s">
        <v>34</v>
      </c>
      <c r="AX150" s="13" t="s">
        <v>78</v>
      </c>
      <c r="AY150" s="155" t="s">
        <v>153</v>
      </c>
    </row>
    <row r="151" spans="2:65" s="13" customFormat="1" ht="10.15">
      <c r="B151" s="154"/>
      <c r="D151" s="148" t="s">
        <v>161</v>
      </c>
      <c r="E151" s="155" t="s">
        <v>1</v>
      </c>
      <c r="F151" s="156" t="s">
        <v>634</v>
      </c>
      <c r="H151" s="157">
        <v>18.36</v>
      </c>
      <c r="I151" s="158"/>
      <c r="L151" s="154"/>
      <c r="M151" s="159"/>
      <c r="T151" s="160"/>
      <c r="AT151" s="155" t="s">
        <v>161</v>
      </c>
      <c r="AU151" s="155" t="s">
        <v>88</v>
      </c>
      <c r="AV151" s="13" t="s">
        <v>88</v>
      </c>
      <c r="AW151" s="13" t="s">
        <v>34</v>
      </c>
      <c r="AX151" s="13" t="s">
        <v>78</v>
      </c>
      <c r="AY151" s="155" t="s">
        <v>153</v>
      </c>
    </row>
    <row r="152" spans="2:65" s="13" customFormat="1" ht="10.15">
      <c r="B152" s="154"/>
      <c r="D152" s="148" t="s">
        <v>161</v>
      </c>
      <c r="E152" s="155" t="s">
        <v>1</v>
      </c>
      <c r="F152" s="156" t="s">
        <v>635</v>
      </c>
      <c r="H152" s="157">
        <v>20.399999999999999</v>
      </c>
      <c r="I152" s="158"/>
      <c r="L152" s="154"/>
      <c r="M152" s="159"/>
      <c r="T152" s="160"/>
      <c r="AT152" s="155" t="s">
        <v>161</v>
      </c>
      <c r="AU152" s="155" t="s">
        <v>88</v>
      </c>
      <c r="AV152" s="13" t="s">
        <v>88</v>
      </c>
      <c r="AW152" s="13" t="s">
        <v>34</v>
      </c>
      <c r="AX152" s="13" t="s">
        <v>78</v>
      </c>
      <c r="AY152" s="155" t="s">
        <v>153</v>
      </c>
    </row>
    <row r="153" spans="2:65" s="13" customFormat="1" ht="10.15">
      <c r="B153" s="154"/>
      <c r="D153" s="148" t="s">
        <v>161</v>
      </c>
      <c r="E153" s="155" t="s">
        <v>1</v>
      </c>
      <c r="F153" s="156" t="s">
        <v>636</v>
      </c>
      <c r="H153" s="157">
        <v>18.899999999999999</v>
      </c>
      <c r="I153" s="158"/>
      <c r="L153" s="154"/>
      <c r="M153" s="159"/>
      <c r="T153" s="160"/>
      <c r="AT153" s="155" t="s">
        <v>161</v>
      </c>
      <c r="AU153" s="155" t="s">
        <v>88</v>
      </c>
      <c r="AV153" s="13" t="s">
        <v>88</v>
      </c>
      <c r="AW153" s="13" t="s">
        <v>34</v>
      </c>
      <c r="AX153" s="13" t="s">
        <v>78</v>
      </c>
      <c r="AY153" s="155" t="s">
        <v>153</v>
      </c>
    </row>
    <row r="154" spans="2:65" s="13" customFormat="1" ht="10.15">
      <c r="B154" s="154"/>
      <c r="D154" s="148" t="s">
        <v>161</v>
      </c>
      <c r="E154" s="155" t="s">
        <v>1</v>
      </c>
      <c r="F154" s="156" t="s">
        <v>637</v>
      </c>
      <c r="H154" s="157">
        <v>19</v>
      </c>
      <c r="I154" s="158"/>
      <c r="L154" s="154"/>
      <c r="M154" s="159"/>
      <c r="T154" s="160"/>
      <c r="AT154" s="155" t="s">
        <v>161</v>
      </c>
      <c r="AU154" s="155" t="s">
        <v>88</v>
      </c>
      <c r="AV154" s="13" t="s">
        <v>88</v>
      </c>
      <c r="AW154" s="13" t="s">
        <v>34</v>
      </c>
      <c r="AX154" s="13" t="s">
        <v>78</v>
      </c>
      <c r="AY154" s="155" t="s">
        <v>153</v>
      </c>
    </row>
    <row r="155" spans="2:65" s="13" customFormat="1" ht="10.15">
      <c r="B155" s="154"/>
      <c r="D155" s="148" t="s">
        <v>161</v>
      </c>
      <c r="E155" s="155" t="s">
        <v>1</v>
      </c>
      <c r="F155" s="156" t="s">
        <v>638</v>
      </c>
      <c r="H155" s="157">
        <v>20.350000000000001</v>
      </c>
      <c r="I155" s="158"/>
      <c r="L155" s="154"/>
      <c r="M155" s="159"/>
      <c r="T155" s="160"/>
      <c r="AT155" s="155" t="s">
        <v>161</v>
      </c>
      <c r="AU155" s="155" t="s">
        <v>88</v>
      </c>
      <c r="AV155" s="13" t="s">
        <v>88</v>
      </c>
      <c r="AW155" s="13" t="s">
        <v>34</v>
      </c>
      <c r="AX155" s="13" t="s">
        <v>78</v>
      </c>
      <c r="AY155" s="155" t="s">
        <v>153</v>
      </c>
    </row>
    <row r="156" spans="2:65" s="13" customFormat="1" ht="10.15">
      <c r="B156" s="154"/>
      <c r="D156" s="148" t="s">
        <v>161</v>
      </c>
      <c r="E156" s="155" t="s">
        <v>1</v>
      </c>
      <c r="F156" s="156" t="s">
        <v>639</v>
      </c>
      <c r="H156" s="157">
        <v>40</v>
      </c>
      <c r="I156" s="158"/>
      <c r="L156" s="154"/>
      <c r="M156" s="159"/>
      <c r="T156" s="160"/>
      <c r="AT156" s="155" t="s">
        <v>161</v>
      </c>
      <c r="AU156" s="155" t="s">
        <v>88</v>
      </c>
      <c r="AV156" s="13" t="s">
        <v>88</v>
      </c>
      <c r="AW156" s="13" t="s">
        <v>34</v>
      </c>
      <c r="AX156" s="13" t="s">
        <v>78</v>
      </c>
      <c r="AY156" s="155" t="s">
        <v>153</v>
      </c>
    </row>
    <row r="157" spans="2:65" s="14" customFormat="1" ht="10.15">
      <c r="B157" s="161"/>
      <c r="D157" s="148" t="s">
        <v>161</v>
      </c>
      <c r="E157" s="162" t="s">
        <v>1</v>
      </c>
      <c r="F157" s="163" t="s">
        <v>186</v>
      </c>
      <c r="H157" s="164">
        <v>182.40899999999999</v>
      </c>
      <c r="I157" s="165"/>
      <c r="L157" s="161"/>
      <c r="M157" s="166"/>
      <c r="T157" s="167"/>
      <c r="AT157" s="162" t="s">
        <v>161</v>
      </c>
      <c r="AU157" s="162" t="s">
        <v>88</v>
      </c>
      <c r="AV157" s="14" t="s">
        <v>159</v>
      </c>
      <c r="AW157" s="14" t="s">
        <v>34</v>
      </c>
      <c r="AX157" s="14" t="s">
        <v>86</v>
      </c>
      <c r="AY157" s="162" t="s">
        <v>153</v>
      </c>
    </row>
    <row r="158" spans="2:65" s="1" customFormat="1" ht="16.5" customHeight="1">
      <c r="B158" s="32"/>
      <c r="C158" s="133" t="s">
        <v>197</v>
      </c>
      <c r="D158" s="133" t="s">
        <v>155</v>
      </c>
      <c r="E158" s="134" t="s">
        <v>640</v>
      </c>
      <c r="F158" s="135" t="s">
        <v>641</v>
      </c>
      <c r="G158" s="136" t="s">
        <v>330</v>
      </c>
      <c r="H158" s="137">
        <v>182.40899999999999</v>
      </c>
      <c r="I158" s="138"/>
      <c r="J158" s="139">
        <f>ROUND(I158*H158,2)</f>
        <v>0</v>
      </c>
      <c r="K158" s="140"/>
      <c r="L158" s="32"/>
      <c r="M158" s="141" t="s">
        <v>1</v>
      </c>
      <c r="N158" s="142" t="s">
        <v>43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159</v>
      </c>
      <c r="AT158" s="145" t="s">
        <v>155</v>
      </c>
      <c r="AU158" s="145" t="s">
        <v>88</v>
      </c>
      <c r="AY158" s="17" t="s">
        <v>153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7" t="s">
        <v>86</v>
      </c>
      <c r="BK158" s="146">
        <f>ROUND(I158*H158,2)</f>
        <v>0</v>
      </c>
      <c r="BL158" s="17" t="s">
        <v>159</v>
      </c>
      <c r="BM158" s="145" t="s">
        <v>642</v>
      </c>
    </row>
    <row r="159" spans="2:65" s="1" customFormat="1" ht="33" customHeight="1">
      <c r="B159" s="32"/>
      <c r="C159" s="133" t="s">
        <v>206</v>
      </c>
      <c r="D159" s="133" t="s">
        <v>155</v>
      </c>
      <c r="E159" s="134" t="s">
        <v>164</v>
      </c>
      <c r="F159" s="135" t="s">
        <v>336</v>
      </c>
      <c r="G159" s="136" t="s">
        <v>158</v>
      </c>
      <c r="H159" s="137">
        <v>10.522</v>
      </c>
      <c r="I159" s="138"/>
      <c r="J159" s="139">
        <f>ROUND(I159*H159,2)</f>
        <v>0</v>
      </c>
      <c r="K159" s="140"/>
      <c r="L159" s="32"/>
      <c r="M159" s="141" t="s">
        <v>1</v>
      </c>
      <c r="N159" s="142" t="s">
        <v>43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159</v>
      </c>
      <c r="AT159" s="145" t="s">
        <v>155</v>
      </c>
      <c r="AU159" s="145" t="s">
        <v>88</v>
      </c>
      <c r="AY159" s="17" t="s">
        <v>153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7" t="s">
        <v>86</v>
      </c>
      <c r="BK159" s="146">
        <f>ROUND(I159*H159,2)</f>
        <v>0</v>
      </c>
      <c r="BL159" s="17" t="s">
        <v>159</v>
      </c>
      <c r="BM159" s="145" t="s">
        <v>643</v>
      </c>
    </row>
    <row r="160" spans="2:65" s="13" customFormat="1" ht="10.15">
      <c r="B160" s="154"/>
      <c r="D160" s="148" t="s">
        <v>161</v>
      </c>
      <c r="E160" s="155" t="s">
        <v>1</v>
      </c>
      <c r="F160" s="156" t="s">
        <v>644</v>
      </c>
      <c r="H160" s="157">
        <v>112.46599999999999</v>
      </c>
      <c r="I160" s="158"/>
      <c r="L160" s="154"/>
      <c r="M160" s="159"/>
      <c r="T160" s="160"/>
      <c r="AT160" s="155" t="s">
        <v>161</v>
      </c>
      <c r="AU160" s="155" t="s">
        <v>88</v>
      </c>
      <c r="AV160" s="13" t="s">
        <v>88</v>
      </c>
      <c r="AW160" s="13" t="s">
        <v>34</v>
      </c>
      <c r="AX160" s="13" t="s">
        <v>78</v>
      </c>
      <c r="AY160" s="155" t="s">
        <v>153</v>
      </c>
    </row>
    <row r="161" spans="2:65" s="13" customFormat="1" ht="10.15">
      <c r="B161" s="154"/>
      <c r="D161" s="148" t="s">
        <v>161</v>
      </c>
      <c r="E161" s="155" t="s">
        <v>1</v>
      </c>
      <c r="F161" s="156" t="s">
        <v>645</v>
      </c>
      <c r="H161" s="157">
        <v>-101.944</v>
      </c>
      <c r="I161" s="158"/>
      <c r="L161" s="154"/>
      <c r="M161" s="159"/>
      <c r="T161" s="160"/>
      <c r="AT161" s="155" t="s">
        <v>161</v>
      </c>
      <c r="AU161" s="155" t="s">
        <v>88</v>
      </c>
      <c r="AV161" s="13" t="s">
        <v>88</v>
      </c>
      <c r="AW161" s="13" t="s">
        <v>34</v>
      </c>
      <c r="AX161" s="13" t="s">
        <v>78</v>
      </c>
      <c r="AY161" s="155" t="s">
        <v>153</v>
      </c>
    </row>
    <row r="162" spans="2:65" s="14" customFormat="1" ht="10.15">
      <c r="B162" s="161"/>
      <c r="D162" s="148" t="s">
        <v>161</v>
      </c>
      <c r="E162" s="162" t="s">
        <v>1</v>
      </c>
      <c r="F162" s="163" t="s">
        <v>186</v>
      </c>
      <c r="H162" s="164">
        <v>10.521999999999991</v>
      </c>
      <c r="I162" s="165"/>
      <c r="L162" s="161"/>
      <c r="M162" s="166"/>
      <c r="T162" s="167"/>
      <c r="AT162" s="162" t="s">
        <v>161</v>
      </c>
      <c r="AU162" s="162" t="s">
        <v>88</v>
      </c>
      <c r="AV162" s="14" t="s">
        <v>159</v>
      </c>
      <c r="AW162" s="14" t="s">
        <v>34</v>
      </c>
      <c r="AX162" s="14" t="s">
        <v>86</v>
      </c>
      <c r="AY162" s="162" t="s">
        <v>153</v>
      </c>
    </row>
    <row r="163" spans="2:65" s="1" customFormat="1" ht="37.799999999999997" customHeight="1">
      <c r="B163" s="32"/>
      <c r="C163" s="133" t="s">
        <v>213</v>
      </c>
      <c r="D163" s="133" t="s">
        <v>155</v>
      </c>
      <c r="E163" s="134" t="s">
        <v>169</v>
      </c>
      <c r="F163" s="135" t="s">
        <v>340</v>
      </c>
      <c r="G163" s="136" t="s">
        <v>158</v>
      </c>
      <c r="H163" s="137">
        <v>105.22</v>
      </c>
      <c r="I163" s="138"/>
      <c r="J163" s="139">
        <f>ROUND(I163*H163,2)</f>
        <v>0</v>
      </c>
      <c r="K163" s="140"/>
      <c r="L163" s="32"/>
      <c r="M163" s="141" t="s">
        <v>1</v>
      </c>
      <c r="N163" s="142" t="s">
        <v>43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159</v>
      </c>
      <c r="AT163" s="145" t="s">
        <v>155</v>
      </c>
      <c r="AU163" s="145" t="s">
        <v>88</v>
      </c>
      <c r="AY163" s="17" t="s">
        <v>153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7" t="s">
        <v>86</v>
      </c>
      <c r="BK163" s="146">
        <f>ROUND(I163*H163,2)</f>
        <v>0</v>
      </c>
      <c r="BL163" s="17" t="s">
        <v>159</v>
      </c>
      <c r="BM163" s="145" t="s">
        <v>646</v>
      </c>
    </row>
    <row r="164" spans="2:65" s="13" customFormat="1" ht="10.15">
      <c r="B164" s="154"/>
      <c r="D164" s="148" t="s">
        <v>161</v>
      </c>
      <c r="F164" s="156" t="s">
        <v>647</v>
      </c>
      <c r="H164" s="157">
        <v>105.22</v>
      </c>
      <c r="I164" s="158"/>
      <c r="L164" s="154"/>
      <c r="M164" s="159"/>
      <c r="T164" s="160"/>
      <c r="AT164" s="155" t="s">
        <v>161</v>
      </c>
      <c r="AU164" s="155" t="s">
        <v>88</v>
      </c>
      <c r="AV164" s="13" t="s">
        <v>88</v>
      </c>
      <c r="AW164" s="13" t="s">
        <v>4</v>
      </c>
      <c r="AX164" s="13" t="s">
        <v>86</v>
      </c>
      <c r="AY164" s="155" t="s">
        <v>153</v>
      </c>
    </row>
    <row r="165" spans="2:65" s="1" customFormat="1" ht="33" customHeight="1">
      <c r="B165" s="32"/>
      <c r="C165" s="133" t="s">
        <v>218</v>
      </c>
      <c r="D165" s="133" t="s">
        <v>155</v>
      </c>
      <c r="E165" s="134" t="s">
        <v>174</v>
      </c>
      <c r="F165" s="135" t="s">
        <v>175</v>
      </c>
      <c r="G165" s="136" t="s">
        <v>176</v>
      </c>
      <c r="H165" s="137">
        <v>17.887</v>
      </c>
      <c r="I165" s="138"/>
      <c r="J165" s="139">
        <f>ROUND(I165*H165,2)</f>
        <v>0</v>
      </c>
      <c r="K165" s="140"/>
      <c r="L165" s="32"/>
      <c r="M165" s="141" t="s">
        <v>1</v>
      </c>
      <c r="N165" s="142" t="s">
        <v>43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159</v>
      </c>
      <c r="AT165" s="145" t="s">
        <v>155</v>
      </c>
      <c r="AU165" s="145" t="s">
        <v>88</v>
      </c>
      <c r="AY165" s="17" t="s">
        <v>153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86</v>
      </c>
      <c r="BK165" s="146">
        <f>ROUND(I165*H165,2)</f>
        <v>0</v>
      </c>
      <c r="BL165" s="17" t="s">
        <v>159</v>
      </c>
      <c r="BM165" s="145" t="s">
        <v>648</v>
      </c>
    </row>
    <row r="166" spans="2:65" s="13" customFormat="1" ht="10.15">
      <c r="B166" s="154"/>
      <c r="D166" s="148" t="s">
        <v>161</v>
      </c>
      <c r="F166" s="156" t="s">
        <v>649</v>
      </c>
      <c r="H166" s="157">
        <v>17.887</v>
      </c>
      <c r="I166" s="158"/>
      <c r="L166" s="154"/>
      <c r="M166" s="159"/>
      <c r="T166" s="160"/>
      <c r="AT166" s="155" t="s">
        <v>161</v>
      </c>
      <c r="AU166" s="155" t="s">
        <v>88</v>
      </c>
      <c r="AV166" s="13" t="s">
        <v>88</v>
      </c>
      <c r="AW166" s="13" t="s">
        <v>4</v>
      </c>
      <c r="AX166" s="13" t="s">
        <v>86</v>
      </c>
      <c r="AY166" s="155" t="s">
        <v>153</v>
      </c>
    </row>
    <row r="167" spans="2:65" s="1" customFormat="1" ht="24.2" customHeight="1">
      <c r="B167" s="32"/>
      <c r="C167" s="133" t="s">
        <v>223</v>
      </c>
      <c r="D167" s="133" t="s">
        <v>155</v>
      </c>
      <c r="E167" s="134" t="s">
        <v>180</v>
      </c>
      <c r="F167" s="135" t="s">
        <v>181</v>
      </c>
      <c r="G167" s="136" t="s">
        <v>158</v>
      </c>
      <c r="H167" s="137">
        <v>101.944</v>
      </c>
      <c r="I167" s="138"/>
      <c r="J167" s="139">
        <f>ROUND(I167*H167,2)</f>
        <v>0</v>
      </c>
      <c r="K167" s="140"/>
      <c r="L167" s="32"/>
      <c r="M167" s="141" t="s">
        <v>1</v>
      </c>
      <c r="N167" s="142" t="s">
        <v>43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159</v>
      </c>
      <c r="AT167" s="145" t="s">
        <v>155</v>
      </c>
      <c r="AU167" s="145" t="s">
        <v>88</v>
      </c>
      <c r="AY167" s="17" t="s">
        <v>153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86</v>
      </c>
      <c r="BK167" s="146">
        <f>ROUND(I167*H167,2)</f>
        <v>0</v>
      </c>
      <c r="BL167" s="17" t="s">
        <v>159</v>
      </c>
      <c r="BM167" s="145" t="s">
        <v>650</v>
      </c>
    </row>
    <row r="168" spans="2:65" s="13" customFormat="1" ht="10.15">
      <c r="B168" s="154"/>
      <c r="D168" s="148" t="s">
        <v>161</v>
      </c>
      <c r="E168" s="155" t="s">
        <v>1</v>
      </c>
      <c r="F168" s="156" t="s">
        <v>644</v>
      </c>
      <c r="H168" s="157">
        <v>112.46599999999999</v>
      </c>
      <c r="I168" s="158"/>
      <c r="L168" s="154"/>
      <c r="M168" s="159"/>
      <c r="T168" s="160"/>
      <c r="AT168" s="155" t="s">
        <v>161</v>
      </c>
      <c r="AU168" s="155" t="s">
        <v>88</v>
      </c>
      <c r="AV168" s="13" t="s">
        <v>88</v>
      </c>
      <c r="AW168" s="13" t="s">
        <v>34</v>
      </c>
      <c r="AX168" s="13" t="s">
        <v>78</v>
      </c>
      <c r="AY168" s="155" t="s">
        <v>153</v>
      </c>
    </row>
    <row r="169" spans="2:65" s="13" customFormat="1" ht="10.15">
      <c r="B169" s="154"/>
      <c r="D169" s="148" t="s">
        <v>161</v>
      </c>
      <c r="E169" s="155" t="s">
        <v>1</v>
      </c>
      <c r="F169" s="156" t="s">
        <v>651</v>
      </c>
      <c r="H169" s="157">
        <v>-9.6349999999999998</v>
      </c>
      <c r="I169" s="158"/>
      <c r="L169" s="154"/>
      <c r="M169" s="159"/>
      <c r="T169" s="160"/>
      <c r="AT169" s="155" t="s">
        <v>161</v>
      </c>
      <c r="AU169" s="155" t="s">
        <v>88</v>
      </c>
      <c r="AV169" s="13" t="s">
        <v>88</v>
      </c>
      <c r="AW169" s="13" t="s">
        <v>34</v>
      </c>
      <c r="AX169" s="13" t="s">
        <v>78</v>
      </c>
      <c r="AY169" s="155" t="s">
        <v>153</v>
      </c>
    </row>
    <row r="170" spans="2:65" s="13" customFormat="1" ht="10.15">
      <c r="B170" s="154"/>
      <c r="D170" s="148" t="s">
        <v>161</v>
      </c>
      <c r="E170" s="155" t="s">
        <v>1</v>
      </c>
      <c r="F170" s="156" t="s">
        <v>652</v>
      </c>
      <c r="H170" s="157">
        <v>-0.88700000000000001</v>
      </c>
      <c r="I170" s="158"/>
      <c r="L170" s="154"/>
      <c r="M170" s="159"/>
      <c r="T170" s="160"/>
      <c r="AT170" s="155" t="s">
        <v>161</v>
      </c>
      <c r="AU170" s="155" t="s">
        <v>88</v>
      </c>
      <c r="AV170" s="13" t="s">
        <v>88</v>
      </c>
      <c r="AW170" s="13" t="s">
        <v>34</v>
      </c>
      <c r="AX170" s="13" t="s">
        <v>78</v>
      </c>
      <c r="AY170" s="155" t="s">
        <v>153</v>
      </c>
    </row>
    <row r="171" spans="2:65" s="14" customFormat="1" ht="10.15">
      <c r="B171" s="161"/>
      <c r="D171" s="148" t="s">
        <v>161</v>
      </c>
      <c r="E171" s="162" t="s">
        <v>1</v>
      </c>
      <c r="F171" s="163" t="s">
        <v>186</v>
      </c>
      <c r="H171" s="164">
        <v>101.94399999999999</v>
      </c>
      <c r="I171" s="165"/>
      <c r="L171" s="161"/>
      <c r="M171" s="166"/>
      <c r="T171" s="167"/>
      <c r="AT171" s="162" t="s">
        <v>161</v>
      </c>
      <c r="AU171" s="162" t="s">
        <v>88</v>
      </c>
      <c r="AV171" s="14" t="s">
        <v>159</v>
      </c>
      <c r="AW171" s="14" t="s">
        <v>34</v>
      </c>
      <c r="AX171" s="14" t="s">
        <v>86</v>
      </c>
      <c r="AY171" s="162" t="s">
        <v>153</v>
      </c>
    </row>
    <row r="172" spans="2:65" s="1" customFormat="1" ht="24.2" customHeight="1">
      <c r="B172" s="32"/>
      <c r="C172" s="133" t="s">
        <v>229</v>
      </c>
      <c r="D172" s="133" t="s">
        <v>155</v>
      </c>
      <c r="E172" s="134" t="s">
        <v>188</v>
      </c>
      <c r="F172" s="135" t="s">
        <v>189</v>
      </c>
      <c r="G172" s="136" t="s">
        <v>158</v>
      </c>
      <c r="H172" s="137">
        <v>7.7080000000000002</v>
      </c>
      <c r="I172" s="138"/>
      <c r="J172" s="139">
        <f>ROUND(I172*H172,2)</f>
        <v>0</v>
      </c>
      <c r="K172" s="140"/>
      <c r="L172" s="32"/>
      <c r="M172" s="141" t="s">
        <v>1</v>
      </c>
      <c r="N172" s="142" t="s">
        <v>43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AR172" s="145" t="s">
        <v>159</v>
      </c>
      <c r="AT172" s="145" t="s">
        <v>155</v>
      </c>
      <c r="AU172" s="145" t="s">
        <v>88</v>
      </c>
      <c r="AY172" s="17" t="s">
        <v>153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7" t="s">
        <v>86</v>
      </c>
      <c r="BK172" s="146">
        <f>ROUND(I172*H172,2)</f>
        <v>0</v>
      </c>
      <c r="BL172" s="17" t="s">
        <v>159</v>
      </c>
      <c r="BM172" s="145" t="s">
        <v>653</v>
      </c>
    </row>
    <row r="173" spans="2:65" s="13" customFormat="1" ht="10.15">
      <c r="B173" s="154"/>
      <c r="D173" s="148" t="s">
        <v>161</v>
      </c>
      <c r="E173" s="155" t="s">
        <v>1</v>
      </c>
      <c r="F173" s="156" t="s">
        <v>654</v>
      </c>
      <c r="H173" s="157">
        <v>7.7080000000000002</v>
      </c>
      <c r="I173" s="158"/>
      <c r="L173" s="154"/>
      <c r="M173" s="159"/>
      <c r="T173" s="160"/>
      <c r="AT173" s="155" t="s">
        <v>161</v>
      </c>
      <c r="AU173" s="155" t="s">
        <v>88</v>
      </c>
      <c r="AV173" s="13" t="s">
        <v>88</v>
      </c>
      <c r="AW173" s="13" t="s">
        <v>34</v>
      </c>
      <c r="AX173" s="13" t="s">
        <v>86</v>
      </c>
      <c r="AY173" s="155" t="s">
        <v>153</v>
      </c>
    </row>
    <row r="174" spans="2:65" s="1" customFormat="1" ht="16.5" customHeight="1">
      <c r="B174" s="32"/>
      <c r="C174" s="168" t="s">
        <v>233</v>
      </c>
      <c r="D174" s="168" t="s">
        <v>194</v>
      </c>
      <c r="E174" s="169" t="s">
        <v>195</v>
      </c>
      <c r="F174" s="170" t="s">
        <v>196</v>
      </c>
      <c r="G174" s="171" t="s">
        <v>176</v>
      </c>
      <c r="H174" s="172">
        <v>10.481999999999999</v>
      </c>
      <c r="I174" s="173"/>
      <c r="J174" s="174">
        <f>ROUND(I174*H174,2)</f>
        <v>0</v>
      </c>
      <c r="K174" s="175"/>
      <c r="L174" s="176"/>
      <c r="M174" s="177" t="s">
        <v>1</v>
      </c>
      <c r="N174" s="178" t="s">
        <v>43</v>
      </c>
      <c r="P174" s="143">
        <f>O174*H174</f>
        <v>0</v>
      </c>
      <c r="Q174" s="143">
        <v>0</v>
      </c>
      <c r="R174" s="143">
        <f>Q174*H174</f>
        <v>0</v>
      </c>
      <c r="S174" s="143">
        <v>0</v>
      </c>
      <c r="T174" s="144">
        <f>S174*H174</f>
        <v>0</v>
      </c>
      <c r="AR174" s="145" t="s">
        <v>197</v>
      </c>
      <c r="AT174" s="145" t="s">
        <v>194</v>
      </c>
      <c r="AU174" s="145" t="s">
        <v>88</v>
      </c>
      <c r="AY174" s="17" t="s">
        <v>153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7" t="s">
        <v>86</v>
      </c>
      <c r="BK174" s="146">
        <f>ROUND(I174*H174,2)</f>
        <v>0</v>
      </c>
      <c r="BL174" s="17" t="s">
        <v>159</v>
      </c>
      <c r="BM174" s="145" t="s">
        <v>655</v>
      </c>
    </row>
    <row r="175" spans="2:65" s="13" customFormat="1" ht="10.15">
      <c r="B175" s="154"/>
      <c r="D175" s="148" t="s">
        <v>161</v>
      </c>
      <c r="F175" s="156" t="s">
        <v>656</v>
      </c>
      <c r="H175" s="157">
        <v>10.481999999999999</v>
      </c>
      <c r="I175" s="158"/>
      <c r="L175" s="154"/>
      <c r="M175" s="159"/>
      <c r="T175" s="160"/>
      <c r="AT175" s="155" t="s">
        <v>161</v>
      </c>
      <c r="AU175" s="155" t="s">
        <v>88</v>
      </c>
      <c r="AV175" s="13" t="s">
        <v>88</v>
      </c>
      <c r="AW175" s="13" t="s">
        <v>4</v>
      </c>
      <c r="AX175" s="13" t="s">
        <v>86</v>
      </c>
      <c r="AY175" s="155" t="s">
        <v>153</v>
      </c>
    </row>
    <row r="176" spans="2:65" s="11" customFormat="1" ht="22.8" customHeight="1">
      <c r="B176" s="121"/>
      <c r="D176" s="122" t="s">
        <v>77</v>
      </c>
      <c r="E176" s="131" t="s">
        <v>88</v>
      </c>
      <c r="F176" s="131" t="s">
        <v>354</v>
      </c>
      <c r="I176" s="124"/>
      <c r="J176" s="132">
        <f>BK176</f>
        <v>0</v>
      </c>
      <c r="L176" s="121"/>
      <c r="M176" s="126"/>
      <c r="P176" s="127">
        <f>SUM(P177:P180)</f>
        <v>0</v>
      </c>
      <c r="R176" s="127">
        <f>SUM(R177:R180)</f>
        <v>1.9476495</v>
      </c>
      <c r="T176" s="128">
        <f>SUM(T177:T180)</f>
        <v>0</v>
      </c>
      <c r="AR176" s="122" t="s">
        <v>86</v>
      </c>
      <c r="AT176" s="129" t="s">
        <v>77</v>
      </c>
      <c r="AU176" s="129" t="s">
        <v>86</v>
      </c>
      <c r="AY176" s="122" t="s">
        <v>153</v>
      </c>
      <c r="BK176" s="130">
        <f>SUM(BK177:BK180)</f>
        <v>0</v>
      </c>
    </row>
    <row r="177" spans="2:65" s="1" customFormat="1" ht="24.2" customHeight="1">
      <c r="B177" s="32"/>
      <c r="C177" s="133" t="s">
        <v>8</v>
      </c>
      <c r="D177" s="133" t="s">
        <v>155</v>
      </c>
      <c r="E177" s="134" t="s">
        <v>657</v>
      </c>
      <c r="F177" s="135" t="s">
        <v>658</v>
      </c>
      <c r="G177" s="136" t="s">
        <v>158</v>
      </c>
      <c r="H177" s="137">
        <v>0.66200000000000003</v>
      </c>
      <c r="I177" s="138"/>
      <c r="J177" s="139">
        <f>ROUND(I177*H177,2)</f>
        <v>0</v>
      </c>
      <c r="K177" s="140"/>
      <c r="L177" s="32"/>
      <c r="M177" s="141" t="s">
        <v>1</v>
      </c>
      <c r="N177" s="142" t="s">
        <v>43</v>
      </c>
      <c r="P177" s="143">
        <f>O177*H177</f>
        <v>0</v>
      </c>
      <c r="Q177" s="143">
        <v>2.16</v>
      </c>
      <c r="R177" s="143">
        <f>Q177*H177</f>
        <v>1.4299200000000001</v>
      </c>
      <c r="S177" s="143">
        <v>0</v>
      </c>
      <c r="T177" s="144">
        <f>S177*H177</f>
        <v>0</v>
      </c>
      <c r="AR177" s="145" t="s">
        <v>159</v>
      </c>
      <c r="AT177" s="145" t="s">
        <v>155</v>
      </c>
      <c r="AU177" s="145" t="s">
        <v>88</v>
      </c>
      <c r="AY177" s="17" t="s">
        <v>153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7" t="s">
        <v>86</v>
      </c>
      <c r="BK177" s="146">
        <f>ROUND(I177*H177,2)</f>
        <v>0</v>
      </c>
      <c r="BL177" s="17" t="s">
        <v>159</v>
      </c>
      <c r="BM177" s="145" t="s">
        <v>659</v>
      </c>
    </row>
    <row r="178" spans="2:65" s="13" customFormat="1" ht="10.15">
      <c r="B178" s="154"/>
      <c r="D178" s="148" t="s">
        <v>161</v>
      </c>
      <c r="E178" s="155" t="s">
        <v>1</v>
      </c>
      <c r="F178" s="156" t="s">
        <v>660</v>
      </c>
      <c r="H178" s="157">
        <v>0.66200000000000003</v>
      </c>
      <c r="I178" s="158"/>
      <c r="L178" s="154"/>
      <c r="M178" s="159"/>
      <c r="T178" s="160"/>
      <c r="AT178" s="155" t="s">
        <v>161</v>
      </c>
      <c r="AU178" s="155" t="s">
        <v>88</v>
      </c>
      <c r="AV178" s="13" t="s">
        <v>88</v>
      </c>
      <c r="AW178" s="13" t="s">
        <v>34</v>
      </c>
      <c r="AX178" s="13" t="s">
        <v>86</v>
      </c>
      <c r="AY178" s="155" t="s">
        <v>153</v>
      </c>
    </row>
    <row r="179" spans="2:65" s="1" customFormat="1" ht="16.5" customHeight="1">
      <c r="B179" s="32"/>
      <c r="C179" s="133" t="s">
        <v>240</v>
      </c>
      <c r="D179" s="133" t="s">
        <v>155</v>
      </c>
      <c r="E179" s="134" t="s">
        <v>661</v>
      </c>
      <c r="F179" s="135" t="s">
        <v>662</v>
      </c>
      <c r="G179" s="136" t="s">
        <v>158</v>
      </c>
      <c r="H179" s="137">
        <v>0.22500000000000001</v>
      </c>
      <c r="I179" s="138"/>
      <c r="J179" s="139">
        <f>ROUND(I179*H179,2)</f>
        <v>0</v>
      </c>
      <c r="K179" s="140"/>
      <c r="L179" s="32"/>
      <c r="M179" s="141" t="s">
        <v>1</v>
      </c>
      <c r="N179" s="142" t="s">
        <v>43</v>
      </c>
      <c r="P179" s="143">
        <f>O179*H179</f>
        <v>0</v>
      </c>
      <c r="Q179" s="143">
        <v>2.3010199999999998</v>
      </c>
      <c r="R179" s="143">
        <f>Q179*H179</f>
        <v>0.51772949999999995</v>
      </c>
      <c r="S179" s="143">
        <v>0</v>
      </c>
      <c r="T179" s="144">
        <f>S179*H179</f>
        <v>0</v>
      </c>
      <c r="AR179" s="145" t="s">
        <v>159</v>
      </c>
      <c r="AT179" s="145" t="s">
        <v>155</v>
      </c>
      <c r="AU179" s="145" t="s">
        <v>88</v>
      </c>
      <c r="AY179" s="17" t="s">
        <v>153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7" t="s">
        <v>86</v>
      </c>
      <c r="BK179" s="146">
        <f>ROUND(I179*H179,2)</f>
        <v>0</v>
      </c>
      <c r="BL179" s="17" t="s">
        <v>159</v>
      </c>
      <c r="BM179" s="145" t="s">
        <v>663</v>
      </c>
    </row>
    <row r="180" spans="2:65" s="13" customFormat="1" ht="10.15">
      <c r="B180" s="154"/>
      <c r="D180" s="148" t="s">
        <v>161</v>
      </c>
      <c r="E180" s="155" t="s">
        <v>1</v>
      </c>
      <c r="F180" s="156" t="s">
        <v>664</v>
      </c>
      <c r="H180" s="157">
        <v>0.22500000000000001</v>
      </c>
      <c r="I180" s="158"/>
      <c r="L180" s="154"/>
      <c r="M180" s="159"/>
      <c r="T180" s="160"/>
      <c r="AT180" s="155" t="s">
        <v>161</v>
      </c>
      <c r="AU180" s="155" t="s">
        <v>88</v>
      </c>
      <c r="AV180" s="13" t="s">
        <v>88</v>
      </c>
      <c r="AW180" s="13" t="s">
        <v>34</v>
      </c>
      <c r="AX180" s="13" t="s">
        <v>86</v>
      </c>
      <c r="AY180" s="155" t="s">
        <v>153</v>
      </c>
    </row>
    <row r="181" spans="2:65" s="11" customFormat="1" ht="22.8" customHeight="1">
      <c r="B181" s="121"/>
      <c r="D181" s="122" t="s">
        <v>77</v>
      </c>
      <c r="E181" s="131" t="s">
        <v>159</v>
      </c>
      <c r="F181" s="131" t="s">
        <v>200</v>
      </c>
      <c r="I181" s="124"/>
      <c r="J181" s="132">
        <f>BK181</f>
        <v>0</v>
      </c>
      <c r="L181" s="121"/>
      <c r="M181" s="126"/>
      <c r="P181" s="127">
        <f>SUM(P182:P183)</f>
        <v>0</v>
      </c>
      <c r="R181" s="127">
        <f>SUM(R182:R183)</f>
        <v>0</v>
      </c>
      <c r="T181" s="128">
        <f>SUM(T182:T183)</f>
        <v>0</v>
      </c>
      <c r="AR181" s="122" t="s">
        <v>86</v>
      </c>
      <c r="AT181" s="129" t="s">
        <v>77</v>
      </c>
      <c r="AU181" s="129" t="s">
        <v>86</v>
      </c>
      <c r="AY181" s="122" t="s">
        <v>153</v>
      </c>
      <c r="BK181" s="130">
        <f>SUM(BK182:BK183)</f>
        <v>0</v>
      </c>
    </row>
    <row r="182" spans="2:65" s="1" customFormat="1" ht="16.5" customHeight="1">
      <c r="B182" s="32"/>
      <c r="C182" s="133" t="s">
        <v>246</v>
      </c>
      <c r="D182" s="133" t="s">
        <v>155</v>
      </c>
      <c r="E182" s="134" t="s">
        <v>201</v>
      </c>
      <c r="F182" s="135" t="s">
        <v>202</v>
      </c>
      <c r="G182" s="136" t="s">
        <v>158</v>
      </c>
      <c r="H182" s="137">
        <v>1.927</v>
      </c>
      <c r="I182" s="138"/>
      <c r="J182" s="139">
        <f>ROUND(I182*H182,2)</f>
        <v>0</v>
      </c>
      <c r="K182" s="140"/>
      <c r="L182" s="32"/>
      <c r="M182" s="141" t="s">
        <v>1</v>
      </c>
      <c r="N182" s="142" t="s">
        <v>43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AR182" s="145" t="s">
        <v>159</v>
      </c>
      <c r="AT182" s="145" t="s">
        <v>155</v>
      </c>
      <c r="AU182" s="145" t="s">
        <v>88</v>
      </c>
      <c r="AY182" s="17" t="s">
        <v>153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7" t="s">
        <v>86</v>
      </c>
      <c r="BK182" s="146">
        <f>ROUND(I182*H182,2)</f>
        <v>0</v>
      </c>
      <c r="BL182" s="17" t="s">
        <v>159</v>
      </c>
      <c r="BM182" s="145" t="s">
        <v>665</v>
      </c>
    </row>
    <row r="183" spans="2:65" s="13" customFormat="1" ht="10.15">
      <c r="B183" s="154"/>
      <c r="D183" s="148" t="s">
        <v>161</v>
      </c>
      <c r="E183" s="155" t="s">
        <v>1</v>
      </c>
      <c r="F183" s="156" t="s">
        <v>666</v>
      </c>
      <c r="H183" s="157">
        <v>1.927</v>
      </c>
      <c r="I183" s="158"/>
      <c r="L183" s="154"/>
      <c r="M183" s="159"/>
      <c r="T183" s="160"/>
      <c r="AT183" s="155" t="s">
        <v>161</v>
      </c>
      <c r="AU183" s="155" t="s">
        <v>88</v>
      </c>
      <c r="AV183" s="13" t="s">
        <v>88</v>
      </c>
      <c r="AW183" s="13" t="s">
        <v>34</v>
      </c>
      <c r="AX183" s="13" t="s">
        <v>86</v>
      </c>
      <c r="AY183" s="155" t="s">
        <v>153</v>
      </c>
    </row>
    <row r="184" spans="2:65" s="11" customFormat="1" ht="22.8" customHeight="1">
      <c r="B184" s="121"/>
      <c r="D184" s="122" t="s">
        <v>77</v>
      </c>
      <c r="E184" s="131" t="s">
        <v>179</v>
      </c>
      <c r="F184" s="131" t="s">
        <v>667</v>
      </c>
      <c r="I184" s="124"/>
      <c r="J184" s="132">
        <f>BK184</f>
        <v>0</v>
      </c>
      <c r="L184" s="121"/>
      <c r="M184" s="126"/>
      <c r="P184" s="127">
        <f>SUM(P185:P188)</f>
        <v>0</v>
      </c>
      <c r="R184" s="127">
        <f>SUM(R185:R188)</f>
        <v>0.13916800000000001</v>
      </c>
      <c r="T184" s="128">
        <f>SUM(T185:T188)</f>
        <v>0</v>
      </c>
      <c r="AR184" s="122" t="s">
        <v>86</v>
      </c>
      <c r="AT184" s="129" t="s">
        <v>77</v>
      </c>
      <c r="AU184" s="129" t="s">
        <v>86</v>
      </c>
      <c r="AY184" s="122" t="s">
        <v>153</v>
      </c>
      <c r="BK184" s="130">
        <f>SUM(BK185:BK188)</f>
        <v>0</v>
      </c>
    </row>
    <row r="185" spans="2:65" s="1" customFormat="1" ht="24.2" customHeight="1">
      <c r="B185" s="32"/>
      <c r="C185" s="133" t="s">
        <v>366</v>
      </c>
      <c r="D185" s="133" t="s">
        <v>155</v>
      </c>
      <c r="E185" s="134" t="s">
        <v>668</v>
      </c>
      <c r="F185" s="135" t="s">
        <v>669</v>
      </c>
      <c r="G185" s="136" t="s">
        <v>330</v>
      </c>
      <c r="H185" s="137">
        <v>0.4</v>
      </c>
      <c r="I185" s="138"/>
      <c r="J185" s="139">
        <f>ROUND(I185*H185,2)</f>
        <v>0</v>
      </c>
      <c r="K185" s="140"/>
      <c r="L185" s="32"/>
      <c r="M185" s="141" t="s">
        <v>1</v>
      </c>
      <c r="N185" s="142" t="s">
        <v>43</v>
      </c>
      <c r="P185" s="143">
        <f>O185*H185</f>
        <v>0</v>
      </c>
      <c r="Q185" s="143">
        <v>0.1837</v>
      </c>
      <c r="R185" s="143">
        <f>Q185*H185</f>
        <v>7.3480000000000004E-2</v>
      </c>
      <c r="S185" s="143">
        <v>0</v>
      </c>
      <c r="T185" s="144">
        <f>S185*H185</f>
        <v>0</v>
      </c>
      <c r="AR185" s="145" t="s">
        <v>159</v>
      </c>
      <c r="AT185" s="145" t="s">
        <v>155</v>
      </c>
      <c r="AU185" s="145" t="s">
        <v>88</v>
      </c>
      <c r="AY185" s="17" t="s">
        <v>153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7" t="s">
        <v>86</v>
      </c>
      <c r="BK185" s="146">
        <f>ROUND(I185*H185,2)</f>
        <v>0</v>
      </c>
      <c r="BL185" s="17" t="s">
        <v>159</v>
      </c>
      <c r="BM185" s="145" t="s">
        <v>670</v>
      </c>
    </row>
    <row r="186" spans="2:65" s="13" customFormat="1" ht="10.15">
      <c r="B186" s="154"/>
      <c r="D186" s="148" t="s">
        <v>161</v>
      </c>
      <c r="E186" s="155" t="s">
        <v>1</v>
      </c>
      <c r="F186" s="156" t="s">
        <v>671</v>
      </c>
      <c r="H186" s="157">
        <v>0.4</v>
      </c>
      <c r="I186" s="158"/>
      <c r="L186" s="154"/>
      <c r="M186" s="159"/>
      <c r="T186" s="160"/>
      <c r="AT186" s="155" t="s">
        <v>161</v>
      </c>
      <c r="AU186" s="155" t="s">
        <v>88</v>
      </c>
      <c r="AV186" s="13" t="s">
        <v>88</v>
      </c>
      <c r="AW186" s="13" t="s">
        <v>34</v>
      </c>
      <c r="AX186" s="13" t="s">
        <v>86</v>
      </c>
      <c r="AY186" s="155" t="s">
        <v>153</v>
      </c>
    </row>
    <row r="187" spans="2:65" s="1" customFormat="1" ht="16.5" customHeight="1">
      <c r="B187" s="32"/>
      <c r="C187" s="168" t="s">
        <v>271</v>
      </c>
      <c r="D187" s="168" t="s">
        <v>194</v>
      </c>
      <c r="E187" s="169" t="s">
        <v>672</v>
      </c>
      <c r="F187" s="170" t="s">
        <v>673</v>
      </c>
      <c r="G187" s="171" t="s">
        <v>330</v>
      </c>
      <c r="H187" s="172">
        <v>0.40799999999999997</v>
      </c>
      <c r="I187" s="173"/>
      <c r="J187" s="174">
        <f>ROUND(I187*H187,2)</f>
        <v>0</v>
      </c>
      <c r="K187" s="175"/>
      <c r="L187" s="176"/>
      <c r="M187" s="177" t="s">
        <v>1</v>
      </c>
      <c r="N187" s="178" t="s">
        <v>43</v>
      </c>
      <c r="P187" s="143">
        <f>O187*H187</f>
        <v>0</v>
      </c>
      <c r="Q187" s="143">
        <v>0.161</v>
      </c>
      <c r="R187" s="143">
        <f>Q187*H187</f>
        <v>6.5687999999999996E-2</v>
      </c>
      <c r="S187" s="143">
        <v>0</v>
      </c>
      <c r="T187" s="144">
        <f>S187*H187</f>
        <v>0</v>
      </c>
      <c r="AR187" s="145" t="s">
        <v>197</v>
      </c>
      <c r="AT187" s="145" t="s">
        <v>194</v>
      </c>
      <c r="AU187" s="145" t="s">
        <v>88</v>
      </c>
      <c r="AY187" s="17" t="s">
        <v>153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7" t="s">
        <v>86</v>
      </c>
      <c r="BK187" s="146">
        <f>ROUND(I187*H187,2)</f>
        <v>0</v>
      </c>
      <c r="BL187" s="17" t="s">
        <v>159</v>
      </c>
      <c r="BM187" s="145" t="s">
        <v>674</v>
      </c>
    </row>
    <row r="188" spans="2:65" s="13" customFormat="1" ht="10.15">
      <c r="B188" s="154"/>
      <c r="D188" s="148" t="s">
        <v>161</v>
      </c>
      <c r="F188" s="156" t="s">
        <v>675</v>
      </c>
      <c r="H188" s="157">
        <v>0.40799999999999997</v>
      </c>
      <c r="I188" s="158"/>
      <c r="L188" s="154"/>
      <c r="M188" s="159"/>
      <c r="T188" s="160"/>
      <c r="AT188" s="155" t="s">
        <v>161</v>
      </c>
      <c r="AU188" s="155" t="s">
        <v>88</v>
      </c>
      <c r="AV188" s="13" t="s">
        <v>88</v>
      </c>
      <c r="AW188" s="13" t="s">
        <v>4</v>
      </c>
      <c r="AX188" s="13" t="s">
        <v>86</v>
      </c>
      <c r="AY188" s="155" t="s">
        <v>153</v>
      </c>
    </row>
    <row r="189" spans="2:65" s="11" customFormat="1" ht="22.8" customHeight="1">
      <c r="B189" s="121"/>
      <c r="D189" s="122" t="s">
        <v>77</v>
      </c>
      <c r="E189" s="131" t="s">
        <v>197</v>
      </c>
      <c r="F189" s="131" t="s">
        <v>205</v>
      </c>
      <c r="I189" s="124"/>
      <c r="J189" s="132">
        <f>BK189</f>
        <v>0</v>
      </c>
      <c r="L189" s="121"/>
      <c r="M189" s="126"/>
      <c r="P189" s="127">
        <f>SUM(P190:P231)</f>
        <v>0</v>
      </c>
      <c r="R189" s="127">
        <f>SUM(R190:R231)</f>
        <v>4.0781836000000009</v>
      </c>
      <c r="T189" s="128">
        <f>SUM(T190:T231)</f>
        <v>0.67419000000000007</v>
      </c>
      <c r="AR189" s="122" t="s">
        <v>86</v>
      </c>
      <c r="AT189" s="129" t="s">
        <v>77</v>
      </c>
      <c r="AU189" s="129" t="s">
        <v>86</v>
      </c>
      <c r="AY189" s="122" t="s">
        <v>153</v>
      </c>
      <c r="BK189" s="130">
        <f>SUM(BK190:BK231)</f>
        <v>0</v>
      </c>
    </row>
    <row r="190" spans="2:65" s="1" customFormat="1" ht="24.2" customHeight="1">
      <c r="B190" s="32"/>
      <c r="C190" s="133" t="s">
        <v>275</v>
      </c>
      <c r="D190" s="133" t="s">
        <v>155</v>
      </c>
      <c r="E190" s="134" t="s">
        <v>676</v>
      </c>
      <c r="F190" s="135" t="s">
        <v>677</v>
      </c>
      <c r="G190" s="136" t="s">
        <v>226</v>
      </c>
      <c r="H190" s="137">
        <v>4</v>
      </c>
      <c r="I190" s="138"/>
      <c r="J190" s="139">
        <f t="shared" ref="J190:J198" si="0">ROUND(I190*H190,2)</f>
        <v>0</v>
      </c>
      <c r="K190" s="140"/>
      <c r="L190" s="32"/>
      <c r="M190" s="141" t="s">
        <v>1</v>
      </c>
      <c r="N190" s="142" t="s">
        <v>43</v>
      </c>
      <c r="P190" s="143">
        <f t="shared" ref="P190:P198" si="1">O190*H190</f>
        <v>0</v>
      </c>
      <c r="Q190" s="143">
        <v>1.67E-3</v>
      </c>
      <c r="R190" s="143">
        <f t="shared" ref="R190:R198" si="2">Q190*H190</f>
        <v>6.6800000000000002E-3</v>
      </c>
      <c r="S190" s="143">
        <v>1.0670000000000001E-2</v>
      </c>
      <c r="T190" s="144">
        <f t="shared" ref="T190:T198" si="3">S190*H190</f>
        <v>4.2680000000000003E-2</v>
      </c>
      <c r="AR190" s="145" t="s">
        <v>159</v>
      </c>
      <c r="AT190" s="145" t="s">
        <v>155</v>
      </c>
      <c r="AU190" s="145" t="s">
        <v>88</v>
      </c>
      <c r="AY190" s="17" t="s">
        <v>153</v>
      </c>
      <c r="BE190" s="146">
        <f t="shared" ref="BE190:BE198" si="4">IF(N190="základní",J190,0)</f>
        <v>0</v>
      </c>
      <c r="BF190" s="146">
        <f t="shared" ref="BF190:BF198" si="5">IF(N190="snížená",J190,0)</f>
        <v>0</v>
      </c>
      <c r="BG190" s="146">
        <f t="shared" ref="BG190:BG198" si="6">IF(N190="zákl. přenesená",J190,0)</f>
        <v>0</v>
      </c>
      <c r="BH190" s="146">
        <f t="shared" ref="BH190:BH198" si="7">IF(N190="sníž. přenesená",J190,0)</f>
        <v>0</v>
      </c>
      <c r="BI190" s="146">
        <f t="shared" ref="BI190:BI198" si="8">IF(N190="nulová",J190,0)</f>
        <v>0</v>
      </c>
      <c r="BJ190" s="17" t="s">
        <v>86</v>
      </c>
      <c r="BK190" s="146">
        <f t="shared" ref="BK190:BK198" si="9">ROUND(I190*H190,2)</f>
        <v>0</v>
      </c>
      <c r="BL190" s="17" t="s">
        <v>159</v>
      </c>
      <c r="BM190" s="145" t="s">
        <v>678</v>
      </c>
    </row>
    <row r="191" spans="2:65" s="1" customFormat="1" ht="16.5" customHeight="1">
      <c r="B191" s="32"/>
      <c r="C191" s="168" t="s">
        <v>7</v>
      </c>
      <c r="D191" s="168" t="s">
        <v>194</v>
      </c>
      <c r="E191" s="169" t="s">
        <v>679</v>
      </c>
      <c r="F191" s="170" t="s">
        <v>680</v>
      </c>
      <c r="G191" s="171" t="s">
        <v>582</v>
      </c>
      <c r="H191" s="172">
        <v>2</v>
      </c>
      <c r="I191" s="173"/>
      <c r="J191" s="174">
        <f t="shared" si="0"/>
        <v>0</v>
      </c>
      <c r="K191" s="175"/>
      <c r="L191" s="176"/>
      <c r="M191" s="177" t="s">
        <v>1</v>
      </c>
      <c r="N191" s="178" t="s">
        <v>43</v>
      </c>
      <c r="P191" s="143">
        <f t="shared" si="1"/>
        <v>0</v>
      </c>
      <c r="Q191" s="143">
        <v>0</v>
      </c>
      <c r="R191" s="143">
        <f t="shared" si="2"/>
        <v>0</v>
      </c>
      <c r="S191" s="143">
        <v>0</v>
      </c>
      <c r="T191" s="144">
        <f t="shared" si="3"/>
        <v>0</v>
      </c>
      <c r="AR191" s="145" t="s">
        <v>197</v>
      </c>
      <c r="AT191" s="145" t="s">
        <v>194</v>
      </c>
      <c r="AU191" s="145" t="s">
        <v>88</v>
      </c>
      <c r="AY191" s="17" t="s">
        <v>153</v>
      </c>
      <c r="BE191" s="146">
        <f t="shared" si="4"/>
        <v>0</v>
      </c>
      <c r="BF191" s="146">
        <f t="shared" si="5"/>
        <v>0</v>
      </c>
      <c r="BG191" s="146">
        <f t="shared" si="6"/>
        <v>0</v>
      </c>
      <c r="BH191" s="146">
        <f t="shared" si="7"/>
        <v>0</v>
      </c>
      <c r="BI191" s="146">
        <f t="shared" si="8"/>
        <v>0</v>
      </c>
      <c r="BJ191" s="17" t="s">
        <v>86</v>
      </c>
      <c r="BK191" s="146">
        <f t="shared" si="9"/>
        <v>0</v>
      </c>
      <c r="BL191" s="17" t="s">
        <v>159</v>
      </c>
      <c r="BM191" s="145" t="s">
        <v>681</v>
      </c>
    </row>
    <row r="192" spans="2:65" s="1" customFormat="1" ht="16.5" customHeight="1">
      <c r="B192" s="32"/>
      <c r="C192" s="168" t="s">
        <v>379</v>
      </c>
      <c r="D192" s="168" t="s">
        <v>194</v>
      </c>
      <c r="E192" s="169" t="s">
        <v>682</v>
      </c>
      <c r="F192" s="170" t="s">
        <v>683</v>
      </c>
      <c r="G192" s="171" t="s">
        <v>582</v>
      </c>
      <c r="H192" s="172">
        <v>2</v>
      </c>
      <c r="I192" s="173"/>
      <c r="J192" s="174">
        <f t="shared" si="0"/>
        <v>0</v>
      </c>
      <c r="K192" s="175"/>
      <c r="L192" s="176"/>
      <c r="M192" s="177" t="s">
        <v>1</v>
      </c>
      <c r="N192" s="178" t="s">
        <v>43</v>
      </c>
      <c r="P192" s="143">
        <f t="shared" si="1"/>
        <v>0</v>
      </c>
      <c r="Q192" s="143">
        <v>0</v>
      </c>
      <c r="R192" s="143">
        <f t="shared" si="2"/>
        <v>0</v>
      </c>
      <c r="S192" s="143">
        <v>0</v>
      </c>
      <c r="T192" s="144">
        <f t="shared" si="3"/>
        <v>0</v>
      </c>
      <c r="AR192" s="145" t="s">
        <v>197</v>
      </c>
      <c r="AT192" s="145" t="s">
        <v>194</v>
      </c>
      <c r="AU192" s="145" t="s">
        <v>88</v>
      </c>
      <c r="AY192" s="17" t="s">
        <v>153</v>
      </c>
      <c r="BE192" s="146">
        <f t="shared" si="4"/>
        <v>0</v>
      </c>
      <c r="BF192" s="146">
        <f t="shared" si="5"/>
        <v>0</v>
      </c>
      <c r="BG192" s="146">
        <f t="shared" si="6"/>
        <v>0</v>
      </c>
      <c r="BH192" s="146">
        <f t="shared" si="7"/>
        <v>0</v>
      </c>
      <c r="BI192" s="146">
        <f t="shared" si="8"/>
        <v>0</v>
      </c>
      <c r="BJ192" s="17" t="s">
        <v>86</v>
      </c>
      <c r="BK192" s="146">
        <f t="shared" si="9"/>
        <v>0</v>
      </c>
      <c r="BL192" s="17" t="s">
        <v>159</v>
      </c>
      <c r="BM192" s="145" t="s">
        <v>684</v>
      </c>
    </row>
    <row r="193" spans="2:65" s="1" customFormat="1" ht="24.2" customHeight="1">
      <c r="B193" s="32"/>
      <c r="C193" s="133" t="s">
        <v>280</v>
      </c>
      <c r="D193" s="133" t="s">
        <v>155</v>
      </c>
      <c r="E193" s="134" t="s">
        <v>685</v>
      </c>
      <c r="F193" s="135" t="s">
        <v>686</v>
      </c>
      <c r="G193" s="136" t="s">
        <v>226</v>
      </c>
      <c r="H193" s="137">
        <v>17</v>
      </c>
      <c r="I193" s="138"/>
      <c r="J193" s="139">
        <f t="shared" si="0"/>
        <v>0</v>
      </c>
      <c r="K193" s="140"/>
      <c r="L193" s="32"/>
      <c r="M193" s="141" t="s">
        <v>1</v>
      </c>
      <c r="N193" s="142" t="s">
        <v>43</v>
      </c>
      <c r="P193" s="143">
        <f t="shared" si="1"/>
        <v>0</v>
      </c>
      <c r="Q193" s="143">
        <v>1.67E-3</v>
      </c>
      <c r="R193" s="143">
        <f t="shared" si="2"/>
        <v>2.8390000000000002E-2</v>
      </c>
      <c r="S193" s="143">
        <v>1.3769999999999999E-2</v>
      </c>
      <c r="T193" s="144">
        <f t="shared" si="3"/>
        <v>0.23408999999999999</v>
      </c>
      <c r="AR193" s="145" t="s">
        <v>159</v>
      </c>
      <c r="AT193" s="145" t="s">
        <v>155</v>
      </c>
      <c r="AU193" s="145" t="s">
        <v>88</v>
      </c>
      <c r="AY193" s="17" t="s">
        <v>153</v>
      </c>
      <c r="BE193" s="146">
        <f t="shared" si="4"/>
        <v>0</v>
      </c>
      <c r="BF193" s="146">
        <f t="shared" si="5"/>
        <v>0</v>
      </c>
      <c r="BG193" s="146">
        <f t="shared" si="6"/>
        <v>0</v>
      </c>
      <c r="BH193" s="146">
        <f t="shared" si="7"/>
        <v>0</v>
      </c>
      <c r="BI193" s="146">
        <f t="shared" si="8"/>
        <v>0</v>
      </c>
      <c r="BJ193" s="17" t="s">
        <v>86</v>
      </c>
      <c r="BK193" s="146">
        <f t="shared" si="9"/>
        <v>0</v>
      </c>
      <c r="BL193" s="17" t="s">
        <v>159</v>
      </c>
      <c r="BM193" s="145" t="s">
        <v>687</v>
      </c>
    </row>
    <row r="194" spans="2:65" s="1" customFormat="1" ht="16.5" customHeight="1">
      <c r="B194" s="32"/>
      <c r="C194" s="168" t="s">
        <v>388</v>
      </c>
      <c r="D194" s="168" t="s">
        <v>194</v>
      </c>
      <c r="E194" s="169" t="s">
        <v>688</v>
      </c>
      <c r="F194" s="170" t="s">
        <v>689</v>
      </c>
      <c r="G194" s="171" t="s">
        <v>582</v>
      </c>
      <c r="H194" s="172">
        <v>4</v>
      </c>
      <c r="I194" s="173"/>
      <c r="J194" s="174">
        <f t="shared" si="0"/>
        <v>0</v>
      </c>
      <c r="K194" s="175"/>
      <c r="L194" s="176"/>
      <c r="M194" s="177" t="s">
        <v>1</v>
      </c>
      <c r="N194" s="178" t="s">
        <v>43</v>
      </c>
      <c r="P194" s="143">
        <f t="shared" si="1"/>
        <v>0</v>
      </c>
      <c r="Q194" s="143">
        <v>0</v>
      </c>
      <c r="R194" s="143">
        <f t="shared" si="2"/>
        <v>0</v>
      </c>
      <c r="S194" s="143">
        <v>0</v>
      </c>
      <c r="T194" s="144">
        <f t="shared" si="3"/>
        <v>0</v>
      </c>
      <c r="AR194" s="145" t="s">
        <v>197</v>
      </c>
      <c r="AT194" s="145" t="s">
        <v>194</v>
      </c>
      <c r="AU194" s="145" t="s">
        <v>88</v>
      </c>
      <c r="AY194" s="17" t="s">
        <v>153</v>
      </c>
      <c r="BE194" s="146">
        <f t="shared" si="4"/>
        <v>0</v>
      </c>
      <c r="BF194" s="146">
        <f t="shared" si="5"/>
        <v>0</v>
      </c>
      <c r="BG194" s="146">
        <f t="shared" si="6"/>
        <v>0</v>
      </c>
      <c r="BH194" s="146">
        <f t="shared" si="7"/>
        <v>0</v>
      </c>
      <c r="BI194" s="146">
        <f t="shared" si="8"/>
        <v>0</v>
      </c>
      <c r="BJ194" s="17" t="s">
        <v>86</v>
      </c>
      <c r="BK194" s="146">
        <f t="shared" si="9"/>
        <v>0</v>
      </c>
      <c r="BL194" s="17" t="s">
        <v>159</v>
      </c>
      <c r="BM194" s="145" t="s">
        <v>690</v>
      </c>
    </row>
    <row r="195" spans="2:65" s="1" customFormat="1" ht="24.2" customHeight="1">
      <c r="B195" s="32"/>
      <c r="C195" s="133" t="s">
        <v>283</v>
      </c>
      <c r="D195" s="133" t="s">
        <v>155</v>
      </c>
      <c r="E195" s="134" t="s">
        <v>691</v>
      </c>
      <c r="F195" s="135" t="s">
        <v>692</v>
      </c>
      <c r="G195" s="136" t="s">
        <v>226</v>
      </c>
      <c r="H195" s="137">
        <v>2</v>
      </c>
      <c r="I195" s="138"/>
      <c r="J195" s="139">
        <f t="shared" si="0"/>
        <v>0</v>
      </c>
      <c r="K195" s="140"/>
      <c r="L195" s="32"/>
      <c r="M195" s="141" t="s">
        <v>1</v>
      </c>
      <c r="N195" s="142" t="s">
        <v>43</v>
      </c>
      <c r="P195" s="143">
        <f t="shared" si="1"/>
        <v>0</v>
      </c>
      <c r="Q195" s="143">
        <v>1.7099999999999999E-3</v>
      </c>
      <c r="R195" s="143">
        <f t="shared" si="2"/>
        <v>3.4199999999999999E-3</v>
      </c>
      <c r="S195" s="143">
        <v>0.19871</v>
      </c>
      <c r="T195" s="144">
        <f t="shared" si="3"/>
        <v>0.39742</v>
      </c>
      <c r="AR195" s="145" t="s">
        <v>159</v>
      </c>
      <c r="AT195" s="145" t="s">
        <v>155</v>
      </c>
      <c r="AU195" s="145" t="s">
        <v>88</v>
      </c>
      <c r="AY195" s="17" t="s">
        <v>153</v>
      </c>
      <c r="BE195" s="146">
        <f t="shared" si="4"/>
        <v>0</v>
      </c>
      <c r="BF195" s="146">
        <f t="shared" si="5"/>
        <v>0</v>
      </c>
      <c r="BG195" s="146">
        <f t="shared" si="6"/>
        <v>0</v>
      </c>
      <c r="BH195" s="146">
        <f t="shared" si="7"/>
        <v>0</v>
      </c>
      <c r="BI195" s="146">
        <f t="shared" si="8"/>
        <v>0</v>
      </c>
      <c r="BJ195" s="17" t="s">
        <v>86</v>
      </c>
      <c r="BK195" s="146">
        <f t="shared" si="9"/>
        <v>0</v>
      </c>
      <c r="BL195" s="17" t="s">
        <v>159</v>
      </c>
      <c r="BM195" s="145" t="s">
        <v>693</v>
      </c>
    </row>
    <row r="196" spans="2:65" s="1" customFormat="1" ht="16.5" customHeight="1">
      <c r="B196" s="32"/>
      <c r="C196" s="168" t="s">
        <v>395</v>
      </c>
      <c r="D196" s="168" t="s">
        <v>194</v>
      </c>
      <c r="E196" s="169" t="s">
        <v>694</v>
      </c>
      <c r="F196" s="170" t="s">
        <v>695</v>
      </c>
      <c r="G196" s="171" t="s">
        <v>582</v>
      </c>
      <c r="H196" s="172">
        <v>2</v>
      </c>
      <c r="I196" s="173"/>
      <c r="J196" s="174">
        <f t="shared" si="0"/>
        <v>0</v>
      </c>
      <c r="K196" s="175"/>
      <c r="L196" s="176"/>
      <c r="M196" s="177" t="s">
        <v>1</v>
      </c>
      <c r="N196" s="178" t="s">
        <v>43</v>
      </c>
      <c r="P196" s="143">
        <f t="shared" si="1"/>
        <v>0</v>
      </c>
      <c r="Q196" s="143">
        <v>0</v>
      </c>
      <c r="R196" s="143">
        <f t="shared" si="2"/>
        <v>0</v>
      </c>
      <c r="S196" s="143">
        <v>0</v>
      </c>
      <c r="T196" s="144">
        <f t="shared" si="3"/>
        <v>0</v>
      </c>
      <c r="AR196" s="145" t="s">
        <v>197</v>
      </c>
      <c r="AT196" s="145" t="s">
        <v>194</v>
      </c>
      <c r="AU196" s="145" t="s">
        <v>88</v>
      </c>
      <c r="AY196" s="17" t="s">
        <v>153</v>
      </c>
      <c r="BE196" s="146">
        <f t="shared" si="4"/>
        <v>0</v>
      </c>
      <c r="BF196" s="146">
        <f t="shared" si="5"/>
        <v>0</v>
      </c>
      <c r="BG196" s="146">
        <f t="shared" si="6"/>
        <v>0</v>
      </c>
      <c r="BH196" s="146">
        <f t="shared" si="7"/>
        <v>0</v>
      </c>
      <c r="BI196" s="146">
        <f t="shared" si="8"/>
        <v>0</v>
      </c>
      <c r="BJ196" s="17" t="s">
        <v>86</v>
      </c>
      <c r="BK196" s="146">
        <f t="shared" si="9"/>
        <v>0</v>
      </c>
      <c r="BL196" s="17" t="s">
        <v>159</v>
      </c>
      <c r="BM196" s="145" t="s">
        <v>696</v>
      </c>
    </row>
    <row r="197" spans="2:65" s="1" customFormat="1" ht="24.2" customHeight="1">
      <c r="B197" s="32"/>
      <c r="C197" s="133" t="s">
        <v>285</v>
      </c>
      <c r="D197" s="133" t="s">
        <v>155</v>
      </c>
      <c r="E197" s="134" t="s">
        <v>697</v>
      </c>
      <c r="F197" s="135" t="s">
        <v>698</v>
      </c>
      <c r="G197" s="136" t="s">
        <v>209</v>
      </c>
      <c r="H197" s="137">
        <v>288.33999999999997</v>
      </c>
      <c r="I197" s="138"/>
      <c r="J197" s="139">
        <f t="shared" si="0"/>
        <v>0</v>
      </c>
      <c r="K197" s="140"/>
      <c r="L197" s="32"/>
      <c r="M197" s="141" t="s">
        <v>1</v>
      </c>
      <c r="N197" s="142" t="s">
        <v>43</v>
      </c>
      <c r="P197" s="143">
        <f t="shared" si="1"/>
        <v>0</v>
      </c>
      <c r="Q197" s="143">
        <v>0</v>
      </c>
      <c r="R197" s="143">
        <f t="shared" si="2"/>
        <v>0</v>
      </c>
      <c r="S197" s="143">
        <v>0</v>
      </c>
      <c r="T197" s="144">
        <f t="shared" si="3"/>
        <v>0</v>
      </c>
      <c r="AR197" s="145" t="s">
        <v>159</v>
      </c>
      <c r="AT197" s="145" t="s">
        <v>155</v>
      </c>
      <c r="AU197" s="145" t="s">
        <v>88</v>
      </c>
      <c r="AY197" s="17" t="s">
        <v>153</v>
      </c>
      <c r="BE197" s="146">
        <f t="shared" si="4"/>
        <v>0</v>
      </c>
      <c r="BF197" s="146">
        <f t="shared" si="5"/>
        <v>0</v>
      </c>
      <c r="BG197" s="146">
        <f t="shared" si="6"/>
        <v>0</v>
      </c>
      <c r="BH197" s="146">
        <f t="shared" si="7"/>
        <v>0</v>
      </c>
      <c r="BI197" s="146">
        <f t="shared" si="8"/>
        <v>0</v>
      </c>
      <c r="BJ197" s="17" t="s">
        <v>86</v>
      </c>
      <c r="BK197" s="146">
        <f t="shared" si="9"/>
        <v>0</v>
      </c>
      <c r="BL197" s="17" t="s">
        <v>159</v>
      </c>
      <c r="BM197" s="145" t="s">
        <v>699</v>
      </c>
    </row>
    <row r="198" spans="2:65" s="1" customFormat="1" ht="21.75" customHeight="1">
      <c r="B198" s="32"/>
      <c r="C198" s="168" t="s">
        <v>402</v>
      </c>
      <c r="D198" s="168" t="s">
        <v>194</v>
      </c>
      <c r="E198" s="169" t="s">
        <v>700</v>
      </c>
      <c r="F198" s="170" t="s">
        <v>701</v>
      </c>
      <c r="G198" s="171" t="s">
        <v>209</v>
      </c>
      <c r="H198" s="172">
        <v>292.66500000000002</v>
      </c>
      <c r="I198" s="173"/>
      <c r="J198" s="174">
        <f t="shared" si="0"/>
        <v>0</v>
      </c>
      <c r="K198" s="175"/>
      <c r="L198" s="176"/>
      <c r="M198" s="177" t="s">
        <v>1</v>
      </c>
      <c r="N198" s="178" t="s">
        <v>43</v>
      </c>
      <c r="P198" s="143">
        <f t="shared" si="1"/>
        <v>0</v>
      </c>
      <c r="Q198" s="143">
        <v>3.1800000000000001E-3</v>
      </c>
      <c r="R198" s="143">
        <f t="shared" si="2"/>
        <v>0.93067470000000008</v>
      </c>
      <c r="S198" s="143">
        <v>0</v>
      </c>
      <c r="T198" s="144">
        <f t="shared" si="3"/>
        <v>0</v>
      </c>
      <c r="AR198" s="145" t="s">
        <v>197</v>
      </c>
      <c r="AT198" s="145" t="s">
        <v>194</v>
      </c>
      <c r="AU198" s="145" t="s">
        <v>88</v>
      </c>
      <c r="AY198" s="17" t="s">
        <v>153</v>
      </c>
      <c r="BE198" s="146">
        <f t="shared" si="4"/>
        <v>0</v>
      </c>
      <c r="BF198" s="146">
        <f t="shared" si="5"/>
        <v>0</v>
      </c>
      <c r="BG198" s="146">
        <f t="shared" si="6"/>
        <v>0</v>
      </c>
      <c r="BH198" s="146">
        <f t="shared" si="7"/>
        <v>0</v>
      </c>
      <c r="BI198" s="146">
        <f t="shared" si="8"/>
        <v>0</v>
      </c>
      <c r="BJ198" s="17" t="s">
        <v>86</v>
      </c>
      <c r="BK198" s="146">
        <f t="shared" si="9"/>
        <v>0</v>
      </c>
      <c r="BL198" s="17" t="s">
        <v>159</v>
      </c>
      <c r="BM198" s="145" t="s">
        <v>702</v>
      </c>
    </row>
    <row r="199" spans="2:65" s="13" customFormat="1" ht="10.15">
      <c r="B199" s="154"/>
      <c r="D199" s="148" t="s">
        <v>161</v>
      </c>
      <c r="F199" s="156" t="s">
        <v>703</v>
      </c>
      <c r="H199" s="157">
        <v>292.66500000000002</v>
      </c>
      <c r="I199" s="158"/>
      <c r="L199" s="154"/>
      <c r="M199" s="159"/>
      <c r="T199" s="160"/>
      <c r="AT199" s="155" t="s">
        <v>161</v>
      </c>
      <c r="AU199" s="155" t="s">
        <v>88</v>
      </c>
      <c r="AV199" s="13" t="s">
        <v>88</v>
      </c>
      <c r="AW199" s="13" t="s">
        <v>4</v>
      </c>
      <c r="AX199" s="13" t="s">
        <v>86</v>
      </c>
      <c r="AY199" s="155" t="s">
        <v>153</v>
      </c>
    </row>
    <row r="200" spans="2:65" s="1" customFormat="1" ht="24.2" customHeight="1">
      <c r="B200" s="32"/>
      <c r="C200" s="133" t="s">
        <v>287</v>
      </c>
      <c r="D200" s="133" t="s">
        <v>155</v>
      </c>
      <c r="E200" s="134" t="s">
        <v>704</v>
      </c>
      <c r="F200" s="135" t="s">
        <v>705</v>
      </c>
      <c r="G200" s="136" t="s">
        <v>209</v>
      </c>
      <c r="H200" s="137">
        <v>87.1</v>
      </c>
      <c r="I200" s="138"/>
      <c r="J200" s="139">
        <f>ROUND(I200*H200,2)</f>
        <v>0</v>
      </c>
      <c r="K200" s="140"/>
      <c r="L200" s="32"/>
      <c r="M200" s="141" t="s">
        <v>1</v>
      </c>
      <c r="N200" s="142" t="s">
        <v>43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AR200" s="145" t="s">
        <v>159</v>
      </c>
      <c r="AT200" s="145" t="s">
        <v>155</v>
      </c>
      <c r="AU200" s="145" t="s">
        <v>88</v>
      </c>
      <c r="AY200" s="17" t="s">
        <v>153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7" t="s">
        <v>86</v>
      </c>
      <c r="BK200" s="146">
        <f>ROUND(I200*H200,2)</f>
        <v>0</v>
      </c>
      <c r="BL200" s="17" t="s">
        <v>159</v>
      </c>
      <c r="BM200" s="145" t="s">
        <v>706</v>
      </c>
    </row>
    <row r="201" spans="2:65" s="13" customFormat="1" ht="10.15">
      <c r="B201" s="154"/>
      <c r="D201" s="148" t="s">
        <v>161</v>
      </c>
      <c r="E201" s="155" t="s">
        <v>1</v>
      </c>
      <c r="F201" s="156" t="s">
        <v>707</v>
      </c>
      <c r="H201" s="157">
        <v>29.5</v>
      </c>
      <c r="I201" s="158"/>
      <c r="L201" s="154"/>
      <c r="M201" s="159"/>
      <c r="T201" s="160"/>
      <c r="AT201" s="155" t="s">
        <v>161</v>
      </c>
      <c r="AU201" s="155" t="s">
        <v>88</v>
      </c>
      <c r="AV201" s="13" t="s">
        <v>88</v>
      </c>
      <c r="AW201" s="13" t="s">
        <v>34</v>
      </c>
      <c r="AX201" s="13" t="s">
        <v>78</v>
      </c>
      <c r="AY201" s="155" t="s">
        <v>153</v>
      </c>
    </row>
    <row r="202" spans="2:65" s="13" customFormat="1" ht="10.15">
      <c r="B202" s="154"/>
      <c r="D202" s="148" t="s">
        <v>161</v>
      </c>
      <c r="E202" s="155" t="s">
        <v>1</v>
      </c>
      <c r="F202" s="156" t="s">
        <v>708</v>
      </c>
      <c r="H202" s="157">
        <v>57.6</v>
      </c>
      <c r="I202" s="158"/>
      <c r="L202" s="154"/>
      <c r="M202" s="159"/>
      <c r="T202" s="160"/>
      <c r="AT202" s="155" t="s">
        <v>161</v>
      </c>
      <c r="AU202" s="155" t="s">
        <v>88</v>
      </c>
      <c r="AV202" s="13" t="s">
        <v>88</v>
      </c>
      <c r="AW202" s="13" t="s">
        <v>34</v>
      </c>
      <c r="AX202" s="13" t="s">
        <v>78</v>
      </c>
      <c r="AY202" s="155" t="s">
        <v>153</v>
      </c>
    </row>
    <row r="203" spans="2:65" s="14" customFormat="1" ht="10.15">
      <c r="B203" s="161"/>
      <c r="D203" s="148" t="s">
        <v>161</v>
      </c>
      <c r="E203" s="162" t="s">
        <v>1</v>
      </c>
      <c r="F203" s="163" t="s">
        <v>186</v>
      </c>
      <c r="H203" s="164">
        <v>87.1</v>
      </c>
      <c r="I203" s="165"/>
      <c r="L203" s="161"/>
      <c r="M203" s="166"/>
      <c r="T203" s="167"/>
      <c r="AT203" s="162" t="s">
        <v>161</v>
      </c>
      <c r="AU203" s="162" t="s">
        <v>88</v>
      </c>
      <c r="AV203" s="14" t="s">
        <v>159</v>
      </c>
      <c r="AW203" s="14" t="s">
        <v>34</v>
      </c>
      <c r="AX203" s="14" t="s">
        <v>86</v>
      </c>
      <c r="AY203" s="162" t="s">
        <v>153</v>
      </c>
    </row>
    <row r="204" spans="2:65" s="1" customFormat="1" ht="16.5" customHeight="1">
      <c r="B204" s="32"/>
      <c r="C204" s="168" t="s">
        <v>409</v>
      </c>
      <c r="D204" s="168" t="s">
        <v>194</v>
      </c>
      <c r="E204" s="169" t="s">
        <v>709</v>
      </c>
      <c r="F204" s="170" t="s">
        <v>710</v>
      </c>
      <c r="G204" s="171" t="s">
        <v>209</v>
      </c>
      <c r="H204" s="172">
        <v>88.406999999999996</v>
      </c>
      <c r="I204" s="173"/>
      <c r="J204" s="174">
        <f>ROUND(I204*H204,2)</f>
        <v>0</v>
      </c>
      <c r="K204" s="175"/>
      <c r="L204" s="176"/>
      <c r="M204" s="177" t="s">
        <v>1</v>
      </c>
      <c r="N204" s="178" t="s">
        <v>43</v>
      </c>
      <c r="P204" s="143">
        <f>O204*H204</f>
        <v>0</v>
      </c>
      <c r="Q204" s="143">
        <v>0</v>
      </c>
      <c r="R204" s="143">
        <f>Q204*H204</f>
        <v>0</v>
      </c>
      <c r="S204" s="143">
        <v>0</v>
      </c>
      <c r="T204" s="144">
        <f>S204*H204</f>
        <v>0</v>
      </c>
      <c r="AR204" s="145" t="s">
        <v>197</v>
      </c>
      <c r="AT204" s="145" t="s">
        <v>194</v>
      </c>
      <c r="AU204" s="145" t="s">
        <v>88</v>
      </c>
      <c r="AY204" s="17" t="s">
        <v>153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7" t="s">
        <v>86</v>
      </c>
      <c r="BK204" s="146">
        <f>ROUND(I204*H204,2)</f>
        <v>0</v>
      </c>
      <c r="BL204" s="17" t="s">
        <v>159</v>
      </c>
      <c r="BM204" s="145" t="s">
        <v>711</v>
      </c>
    </row>
    <row r="205" spans="2:65" s="13" customFormat="1" ht="10.15">
      <c r="B205" s="154"/>
      <c r="D205" s="148" t="s">
        <v>161</v>
      </c>
      <c r="E205" s="155" t="s">
        <v>1</v>
      </c>
      <c r="F205" s="156" t="s">
        <v>629</v>
      </c>
      <c r="H205" s="157">
        <v>87.1</v>
      </c>
      <c r="I205" s="158"/>
      <c r="L205" s="154"/>
      <c r="M205" s="159"/>
      <c r="T205" s="160"/>
      <c r="AT205" s="155" t="s">
        <v>161</v>
      </c>
      <c r="AU205" s="155" t="s">
        <v>88</v>
      </c>
      <c r="AV205" s="13" t="s">
        <v>88</v>
      </c>
      <c r="AW205" s="13" t="s">
        <v>34</v>
      </c>
      <c r="AX205" s="13" t="s">
        <v>86</v>
      </c>
      <c r="AY205" s="155" t="s">
        <v>153</v>
      </c>
    </row>
    <row r="206" spans="2:65" s="13" customFormat="1" ht="10.15">
      <c r="B206" s="154"/>
      <c r="D206" s="148" t="s">
        <v>161</v>
      </c>
      <c r="F206" s="156" t="s">
        <v>712</v>
      </c>
      <c r="H206" s="157">
        <v>88.406999999999996</v>
      </c>
      <c r="I206" s="158"/>
      <c r="L206" s="154"/>
      <c r="M206" s="159"/>
      <c r="T206" s="160"/>
      <c r="AT206" s="155" t="s">
        <v>161</v>
      </c>
      <c r="AU206" s="155" t="s">
        <v>88</v>
      </c>
      <c r="AV206" s="13" t="s">
        <v>88</v>
      </c>
      <c r="AW206" s="13" t="s">
        <v>4</v>
      </c>
      <c r="AX206" s="13" t="s">
        <v>86</v>
      </c>
      <c r="AY206" s="155" t="s">
        <v>153</v>
      </c>
    </row>
    <row r="207" spans="2:65" s="1" customFormat="1" ht="24.2" customHeight="1">
      <c r="B207" s="32"/>
      <c r="C207" s="133" t="s">
        <v>295</v>
      </c>
      <c r="D207" s="133" t="s">
        <v>155</v>
      </c>
      <c r="E207" s="134" t="s">
        <v>713</v>
      </c>
      <c r="F207" s="135" t="s">
        <v>714</v>
      </c>
      <c r="G207" s="136" t="s">
        <v>226</v>
      </c>
      <c r="H207" s="137">
        <v>14</v>
      </c>
      <c r="I207" s="138"/>
      <c r="J207" s="139">
        <f t="shared" ref="J207:J228" si="10">ROUND(I207*H207,2)</f>
        <v>0</v>
      </c>
      <c r="K207" s="140"/>
      <c r="L207" s="32"/>
      <c r="M207" s="141" t="s">
        <v>1</v>
      </c>
      <c r="N207" s="142" t="s">
        <v>43</v>
      </c>
      <c r="P207" s="143">
        <f t="shared" ref="P207:P228" si="11">O207*H207</f>
        <v>0</v>
      </c>
      <c r="Q207" s="143">
        <v>0</v>
      </c>
      <c r="R207" s="143">
        <f t="shared" ref="R207:R228" si="12">Q207*H207</f>
        <v>0</v>
      </c>
      <c r="S207" s="143">
        <v>0</v>
      </c>
      <c r="T207" s="144">
        <f t="shared" ref="T207:T228" si="13">S207*H207</f>
        <v>0</v>
      </c>
      <c r="AR207" s="145" t="s">
        <v>159</v>
      </c>
      <c r="AT207" s="145" t="s">
        <v>155</v>
      </c>
      <c r="AU207" s="145" t="s">
        <v>88</v>
      </c>
      <c r="AY207" s="17" t="s">
        <v>153</v>
      </c>
      <c r="BE207" s="146">
        <f t="shared" ref="BE207:BE228" si="14">IF(N207="základní",J207,0)</f>
        <v>0</v>
      </c>
      <c r="BF207" s="146">
        <f t="shared" ref="BF207:BF228" si="15">IF(N207="snížená",J207,0)</f>
        <v>0</v>
      </c>
      <c r="BG207" s="146">
        <f t="shared" ref="BG207:BG228" si="16">IF(N207="zákl. přenesená",J207,0)</f>
        <v>0</v>
      </c>
      <c r="BH207" s="146">
        <f t="shared" ref="BH207:BH228" si="17">IF(N207="sníž. přenesená",J207,0)</f>
        <v>0</v>
      </c>
      <c r="BI207" s="146">
        <f t="shared" ref="BI207:BI228" si="18">IF(N207="nulová",J207,0)</f>
        <v>0</v>
      </c>
      <c r="BJ207" s="17" t="s">
        <v>86</v>
      </c>
      <c r="BK207" s="146">
        <f t="shared" ref="BK207:BK228" si="19">ROUND(I207*H207,2)</f>
        <v>0</v>
      </c>
      <c r="BL207" s="17" t="s">
        <v>159</v>
      </c>
      <c r="BM207" s="145" t="s">
        <v>715</v>
      </c>
    </row>
    <row r="208" spans="2:65" s="1" customFormat="1" ht="16.5" customHeight="1">
      <c r="B208" s="32"/>
      <c r="C208" s="168" t="s">
        <v>416</v>
      </c>
      <c r="D208" s="168" t="s">
        <v>194</v>
      </c>
      <c r="E208" s="169" t="s">
        <v>716</v>
      </c>
      <c r="F208" s="170" t="s">
        <v>717</v>
      </c>
      <c r="G208" s="171" t="s">
        <v>582</v>
      </c>
      <c r="H208" s="172">
        <v>8</v>
      </c>
      <c r="I208" s="173"/>
      <c r="J208" s="174">
        <f t="shared" si="10"/>
        <v>0</v>
      </c>
      <c r="K208" s="175"/>
      <c r="L208" s="176"/>
      <c r="M208" s="177" t="s">
        <v>1</v>
      </c>
      <c r="N208" s="178" t="s">
        <v>43</v>
      </c>
      <c r="P208" s="143">
        <f t="shared" si="11"/>
        <v>0</v>
      </c>
      <c r="Q208" s="143">
        <v>0</v>
      </c>
      <c r="R208" s="143">
        <f t="shared" si="12"/>
        <v>0</v>
      </c>
      <c r="S208" s="143">
        <v>0</v>
      </c>
      <c r="T208" s="144">
        <f t="shared" si="13"/>
        <v>0</v>
      </c>
      <c r="AR208" s="145" t="s">
        <v>197</v>
      </c>
      <c r="AT208" s="145" t="s">
        <v>194</v>
      </c>
      <c r="AU208" s="145" t="s">
        <v>88</v>
      </c>
      <c r="AY208" s="17" t="s">
        <v>153</v>
      </c>
      <c r="BE208" s="146">
        <f t="shared" si="14"/>
        <v>0</v>
      </c>
      <c r="BF208" s="146">
        <f t="shared" si="15"/>
        <v>0</v>
      </c>
      <c r="BG208" s="146">
        <f t="shared" si="16"/>
        <v>0</v>
      </c>
      <c r="BH208" s="146">
        <f t="shared" si="17"/>
        <v>0</v>
      </c>
      <c r="BI208" s="146">
        <f t="shared" si="18"/>
        <v>0</v>
      </c>
      <c r="BJ208" s="17" t="s">
        <v>86</v>
      </c>
      <c r="BK208" s="146">
        <f t="shared" si="19"/>
        <v>0</v>
      </c>
      <c r="BL208" s="17" t="s">
        <v>159</v>
      </c>
      <c r="BM208" s="145" t="s">
        <v>718</v>
      </c>
    </row>
    <row r="209" spans="2:65" s="1" customFormat="1" ht="16.5" customHeight="1">
      <c r="B209" s="32"/>
      <c r="C209" s="168" t="s">
        <v>297</v>
      </c>
      <c r="D209" s="168" t="s">
        <v>194</v>
      </c>
      <c r="E209" s="169" t="s">
        <v>719</v>
      </c>
      <c r="F209" s="170" t="s">
        <v>720</v>
      </c>
      <c r="G209" s="171" t="s">
        <v>582</v>
      </c>
      <c r="H209" s="172">
        <v>1</v>
      </c>
      <c r="I209" s="173"/>
      <c r="J209" s="174">
        <f t="shared" si="10"/>
        <v>0</v>
      </c>
      <c r="K209" s="175"/>
      <c r="L209" s="176"/>
      <c r="M209" s="177" t="s">
        <v>1</v>
      </c>
      <c r="N209" s="178" t="s">
        <v>43</v>
      </c>
      <c r="P209" s="143">
        <f t="shared" si="11"/>
        <v>0</v>
      </c>
      <c r="Q209" s="143">
        <v>0</v>
      </c>
      <c r="R209" s="143">
        <f t="shared" si="12"/>
        <v>0</v>
      </c>
      <c r="S209" s="143">
        <v>0</v>
      </c>
      <c r="T209" s="144">
        <f t="shared" si="13"/>
        <v>0</v>
      </c>
      <c r="AR209" s="145" t="s">
        <v>197</v>
      </c>
      <c r="AT209" s="145" t="s">
        <v>194</v>
      </c>
      <c r="AU209" s="145" t="s">
        <v>88</v>
      </c>
      <c r="AY209" s="17" t="s">
        <v>153</v>
      </c>
      <c r="BE209" s="146">
        <f t="shared" si="14"/>
        <v>0</v>
      </c>
      <c r="BF209" s="146">
        <f t="shared" si="15"/>
        <v>0</v>
      </c>
      <c r="BG209" s="146">
        <f t="shared" si="16"/>
        <v>0</v>
      </c>
      <c r="BH209" s="146">
        <f t="shared" si="17"/>
        <v>0</v>
      </c>
      <c r="BI209" s="146">
        <f t="shared" si="18"/>
        <v>0</v>
      </c>
      <c r="BJ209" s="17" t="s">
        <v>86</v>
      </c>
      <c r="BK209" s="146">
        <f t="shared" si="19"/>
        <v>0</v>
      </c>
      <c r="BL209" s="17" t="s">
        <v>159</v>
      </c>
      <c r="BM209" s="145" t="s">
        <v>721</v>
      </c>
    </row>
    <row r="210" spans="2:65" s="1" customFormat="1" ht="16.5" customHeight="1">
      <c r="B210" s="32"/>
      <c r="C210" s="168" t="s">
        <v>423</v>
      </c>
      <c r="D210" s="168" t="s">
        <v>194</v>
      </c>
      <c r="E210" s="169" t="s">
        <v>722</v>
      </c>
      <c r="F210" s="170" t="s">
        <v>723</v>
      </c>
      <c r="G210" s="171" t="s">
        <v>582</v>
      </c>
      <c r="H210" s="172">
        <v>2</v>
      </c>
      <c r="I210" s="173"/>
      <c r="J210" s="174">
        <f t="shared" si="10"/>
        <v>0</v>
      </c>
      <c r="K210" s="175"/>
      <c r="L210" s="176"/>
      <c r="M210" s="177" t="s">
        <v>1</v>
      </c>
      <c r="N210" s="178" t="s">
        <v>43</v>
      </c>
      <c r="P210" s="143">
        <f t="shared" si="11"/>
        <v>0</v>
      </c>
      <c r="Q210" s="143">
        <v>0</v>
      </c>
      <c r="R210" s="143">
        <f t="shared" si="12"/>
        <v>0</v>
      </c>
      <c r="S210" s="143">
        <v>0</v>
      </c>
      <c r="T210" s="144">
        <f t="shared" si="13"/>
        <v>0</v>
      </c>
      <c r="AR210" s="145" t="s">
        <v>197</v>
      </c>
      <c r="AT210" s="145" t="s">
        <v>194</v>
      </c>
      <c r="AU210" s="145" t="s">
        <v>88</v>
      </c>
      <c r="AY210" s="17" t="s">
        <v>153</v>
      </c>
      <c r="BE210" s="146">
        <f t="shared" si="14"/>
        <v>0</v>
      </c>
      <c r="BF210" s="146">
        <f t="shared" si="15"/>
        <v>0</v>
      </c>
      <c r="BG210" s="146">
        <f t="shared" si="16"/>
        <v>0</v>
      </c>
      <c r="BH210" s="146">
        <f t="shared" si="17"/>
        <v>0</v>
      </c>
      <c r="BI210" s="146">
        <f t="shared" si="18"/>
        <v>0</v>
      </c>
      <c r="BJ210" s="17" t="s">
        <v>86</v>
      </c>
      <c r="BK210" s="146">
        <f t="shared" si="19"/>
        <v>0</v>
      </c>
      <c r="BL210" s="17" t="s">
        <v>159</v>
      </c>
      <c r="BM210" s="145" t="s">
        <v>724</v>
      </c>
    </row>
    <row r="211" spans="2:65" s="1" customFormat="1" ht="16.5" customHeight="1">
      <c r="B211" s="32"/>
      <c r="C211" s="168" t="s">
        <v>428</v>
      </c>
      <c r="D211" s="168" t="s">
        <v>194</v>
      </c>
      <c r="E211" s="169" t="s">
        <v>725</v>
      </c>
      <c r="F211" s="170" t="s">
        <v>726</v>
      </c>
      <c r="G211" s="171" t="s">
        <v>582</v>
      </c>
      <c r="H211" s="172">
        <v>1</v>
      </c>
      <c r="I211" s="173"/>
      <c r="J211" s="174">
        <f t="shared" si="10"/>
        <v>0</v>
      </c>
      <c r="K211" s="175"/>
      <c r="L211" s="176"/>
      <c r="M211" s="177" t="s">
        <v>1</v>
      </c>
      <c r="N211" s="178" t="s">
        <v>43</v>
      </c>
      <c r="P211" s="143">
        <f t="shared" si="11"/>
        <v>0</v>
      </c>
      <c r="Q211" s="143">
        <v>0</v>
      </c>
      <c r="R211" s="143">
        <f t="shared" si="12"/>
        <v>0</v>
      </c>
      <c r="S211" s="143">
        <v>0</v>
      </c>
      <c r="T211" s="144">
        <f t="shared" si="13"/>
        <v>0</v>
      </c>
      <c r="AR211" s="145" t="s">
        <v>197</v>
      </c>
      <c r="AT211" s="145" t="s">
        <v>194</v>
      </c>
      <c r="AU211" s="145" t="s">
        <v>88</v>
      </c>
      <c r="AY211" s="17" t="s">
        <v>153</v>
      </c>
      <c r="BE211" s="146">
        <f t="shared" si="14"/>
        <v>0</v>
      </c>
      <c r="BF211" s="146">
        <f t="shared" si="15"/>
        <v>0</v>
      </c>
      <c r="BG211" s="146">
        <f t="shared" si="16"/>
        <v>0</v>
      </c>
      <c r="BH211" s="146">
        <f t="shared" si="17"/>
        <v>0</v>
      </c>
      <c r="BI211" s="146">
        <f t="shared" si="18"/>
        <v>0</v>
      </c>
      <c r="BJ211" s="17" t="s">
        <v>86</v>
      </c>
      <c r="BK211" s="146">
        <f t="shared" si="19"/>
        <v>0</v>
      </c>
      <c r="BL211" s="17" t="s">
        <v>159</v>
      </c>
      <c r="BM211" s="145" t="s">
        <v>727</v>
      </c>
    </row>
    <row r="212" spans="2:65" s="1" customFormat="1" ht="16.5" customHeight="1">
      <c r="B212" s="32"/>
      <c r="C212" s="168" t="s">
        <v>290</v>
      </c>
      <c r="D212" s="168" t="s">
        <v>194</v>
      </c>
      <c r="E212" s="169" t="s">
        <v>728</v>
      </c>
      <c r="F212" s="170" t="s">
        <v>729</v>
      </c>
      <c r="G212" s="171" t="s">
        <v>582</v>
      </c>
      <c r="H212" s="172">
        <v>1</v>
      </c>
      <c r="I212" s="173"/>
      <c r="J212" s="174">
        <f t="shared" si="10"/>
        <v>0</v>
      </c>
      <c r="K212" s="175"/>
      <c r="L212" s="176"/>
      <c r="M212" s="177" t="s">
        <v>1</v>
      </c>
      <c r="N212" s="178" t="s">
        <v>43</v>
      </c>
      <c r="P212" s="143">
        <f t="shared" si="11"/>
        <v>0</v>
      </c>
      <c r="Q212" s="143">
        <v>0</v>
      </c>
      <c r="R212" s="143">
        <f t="shared" si="12"/>
        <v>0</v>
      </c>
      <c r="S212" s="143">
        <v>0</v>
      </c>
      <c r="T212" s="144">
        <f t="shared" si="13"/>
        <v>0</v>
      </c>
      <c r="AR212" s="145" t="s">
        <v>197</v>
      </c>
      <c r="AT212" s="145" t="s">
        <v>194</v>
      </c>
      <c r="AU212" s="145" t="s">
        <v>88</v>
      </c>
      <c r="AY212" s="17" t="s">
        <v>153</v>
      </c>
      <c r="BE212" s="146">
        <f t="shared" si="14"/>
        <v>0</v>
      </c>
      <c r="BF212" s="146">
        <f t="shared" si="15"/>
        <v>0</v>
      </c>
      <c r="BG212" s="146">
        <f t="shared" si="16"/>
        <v>0</v>
      </c>
      <c r="BH212" s="146">
        <f t="shared" si="17"/>
        <v>0</v>
      </c>
      <c r="BI212" s="146">
        <f t="shared" si="18"/>
        <v>0</v>
      </c>
      <c r="BJ212" s="17" t="s">
        <v>86</v>
      </c>
      <c r="BK212" s="146">
        <f t="shared" si="19"/>
        <v>0</v>
      </c>
      <c r="BL212" s="17" t="s">
        <v>159</v>
      </c>
      <c r="BM212" s="145" t="s">
        <v>730</v>
      </c>
    </row>
    <row r="213" spans="2:65" s="1" customFormat="1" ht="16.5" customHeight="1">
      <c r="B213" s="32"/>
      <c r="C213" s="168" t="s">
        <v>550</v>
      </c>
      <c r="D213" s="168" t="s">
        <v>194</v>
      </c>
      <c r="E213" s="169" t="s">
        <v>731</v>
      </c>
      <c r="F213" s="170" t="s">
        <v>732</v>
      </c>
      <c r="G213" s="171" t="s">
        <v>582</v>
      </c>
      <c r="H213" s="172">
        <v>1</v>
      </c>
      <c r="I213" s="173"/>
      <c r="J213" s="174">
        <f t="shared" si="10"/>
        <v>0</v>
      </c>
      <c r="K213" s="175"/>
      <c r="L213" s="176"/>
      <c r="M213" s="177" t="s">
        <v>1</v>
      </c>
      <c r="N213" s="178" t="s">
        <v>43</v>
      </c>
      <c r="P213" s="143">
        <f t="shared" si="11"/>
        <v>0</v>
      </c>
      <c r="Q213" s="143">
        <v>0</v>
      </c>
      <c r="R213" s="143">
        <f t="shared" si="12"/>
        <v>0</v>
      </c>
      <c r="S213" s="143">
        <v>0</v>
      </c>
      <c r="T213" s="144">
        <f t="shared" si="13"/>
        <v>0</v>
      </c>
      <c r="AR213" s="145" t="s">
        <v>197</v>
      </c>
      <c r="AT213" s="145" t="s">
        <v>194</v>
      </c>
      <c r="AU213" s="145" t="s">
        <v>88</v>
      </c>
      <c r="AY213" s="17" t="s">
        <v>153</v>
      </c>
      <c r="BE213" s="146">
        <f t="shared" si="14"/>
        <v>0</v>
      </c>
      <c r="BF213" s="146">
        <f t="shared" si="15"/>
        <v>0</v>
      </c>
      <c r="BG213" s="146">
        <f t="shared" si="16"/>
        <v>0</v>
      </c>
      <c r="BH213" s="146">
        <f t="shared" si="17"/>
        <v>0</v>
      </c>
      <c r="BI213" s="146">
        <f t="shared" si="18"/>
        <v>0</v>
      </c>
      <c r="BJ213" s="17" t="s">
        <v>86</v>
      </c>
      <c r="BK213" s="146">
        <f t="shared" si="19"/>
        <v>0</v>
      </c>
      <c r="BL213" s="17" t="s">
        <v>159</v>
      </c>
      <c r="BM213" s="145" t="s">
        <v>733</v>
      </c>
    </row>
    <row r="214" spans="2:65" s="1" customFormat="1" ht="24.2" customHeight="1">
      <c r="B214" s="32"/>
      <c r="C214" s="133" t="s">
        <v>552</v>
      </c>
      <c r="D214" s="133" t="s">
        <v>155</v>
      </c>
      <c r="E214" s="134" t="s">
        <v>734</v>
      </c>
      <c r="F214" s="135" t="s">
        <v>735</v>
      </c>
      <c r="G214" s="136" t="s">
        <v>226</v>
      </c>
      <c r="H214" s="137">
        <v>1</v>
      </c>
      <c r="I214" s="138"/>
      <c r="J214" s="139">
        <f t="shared" si="10"/>
        <v>0</v>
      </c>
      <c r="K214" s="140"/>
      <c r="L214" s="32"/>
      <c r="M214" s="141" t="s">
        <v>1</v>
      </c>
      <c r="N214" s="142" t="s">
        <v>43</v>
      </c>
      <c r="P214" s="143">
        <f t="shared" si="11"/>
        <v>0</v>
      </c>
      <c r="Q214" s="143">
        <v>0</v>
      </c>
      <c r="R214" s="143">
        <f t="shared" si="12"/>
        <v>0</v>
      </c>
      <c r="S214" s="143">
        <v>0</v>
      </c>
      <c r="T214" s="144">
        <f t="shared" si="13"/>
        <v>0</v>
      </c>
      <c r="AR214" s="145" t="s">
        <v>159</v>
      </c>
      <c r="AT214" s="145" t="s">
        <v>155</v>
      </c>
      <c r="AU214" s="145" t="s">
        <v>88</v>
      </c>
      <c r="AY214" s="17" t="s">
        <v>153</v>
      </c>
      <c r="BE214" s="146">
        <f t="shared" si="14"/>
        <v>0</v>
      </c>
      <c r="BF214" s="146">
        <f t="shared" si="15"/>
        <v>0</v>
      </c>
      <c r="BG214" s="146">
        <f t="shared" si="16"/>
        <v>0</v>
      </c>
      <c r="BH214" s="146">
        <f t="shared" si="17"/>
        <v>0</v>
      </c>
      <c r="BI214" s="146">
        <f t="shared" si="18"/>
        <v>0</v>
      </c>
      <c r="BJ214" s="17" t="s">
        <v>86</v>
      </c>
      <c r="BK214" s="146">
        <f t="shared" si="19"/>
        <v>0</v>
      </c>
      <c r="BL214" s="17" t="s">
        <v>159</v>
      </c>
      <c r="BM214" s="145" t="s">
        <v>736</v>
      </c>
    </row>
    <row r="215" spans="2:65" s="1" customFormat="1" ht="16.5" customHeight="1">
      <c r="B215" s="32"/>
      <c r="C215" s="168" t="s">
        <v>554</v>
      </c>
      <c r="D215" s="168" t="s">
        <v>194</v>
      </c>
      <c r="E215" s="169" t="s">
        <v>737</v>
      </c>
      <c r="F215" s="170" t="s">
        <v>738</v>
      </c>
      <c r="G215" s="171" t="s">
        <v>582</v>
      </c>
      <c r="H215" s="172">
        <v>1</v>
      </c>
      <c r="I215" s="173"/>
      <c r="J215" s="174">
        <f t="shared" si="10"/>
        <v>0</v>
      </c>
      <c r="K215" s="175"/>
      <c r="L215" s="176"/>
      <c r="M215" s="177" t="s">
        <v>1</v>
      </c>
      <c r="N215" s="178" t="s">
        <v>43</v>
      </c>
      <c r="P215" s="143">
        <f t="shared" si="11"/>
        <v>0</v>
      </c>
      <c r="Q215" s="143">
        <v>0</v>
      </c>
      <c r="R215" s="143">
        <f t="shared" si="12"/>
        <v>0</v>
      </c>
      <c r="S215" s="143">
        <v>0</v>
      </c>
      <c r="T215" s="144">
        <f t="shared" si="13"/>
        <v>0</v>
      </c>
      <c r="AR215" s="145" t="s">
        <v>197</v>
      </c>
      <c r="AT215" s="145" t="s">
        <v>194</v>
      </c>
      <c r="AU215" s="145" t="s">
        <v>88</v>
      </c>
      <c r="AY215" s="17" t="s">
        <v>153</v>
      </c>
      <c r="BE215" s="146">
        <f t="shared" si="14"/>
        <v>0</v>
      </c>
      <c r="BF215" s="146">
        <f t="shared" si="15"/>
        <v>0</v>
      </c>
      <c r="BG215" s="146">
        <f t="shared" si="16"/>
        <v>0</v>
      </c>
      <c r="BH215" s="146">
        <f t="shared" si="17"/>
        <v>0</v>
      </c>
      <c r="BI215" s="146">
        <f t="shared" si="18"/>
        <v>0</v>
      </c>
      <c r="BJ215" s="17" t="s">
        <v>86</v>
      </c>
      <c r="BK215" s="146">
        <f t="shared" si="19"/>
        <v>0</v>
      </c>
      <c r="BL215" s="17" t="s">
        <v>159</v>
      </c>
      <c r="BM215" s="145" t="s">
        <v>739</v>
      </c>
    </row>
    <row r="216" spans="2:65" s="1" customFormat="1" ht="21.75" customHeight="1">
      <c r="B216" s="32"/>
      <c r="C216" s="133" t="s">
        <v>556</v>
      </c>
      <c r="D216" s="133" t="s">
        <v>155</v>
      </c>
      <c r="E216" s="134" t="s">
        <v>740</v>
      </c>
      <c r="F216" s="135" t="s">
        <v>741</v>
      </c>
      <c r="G216" s="136" t="s">
        <v>209</v>
      </c>
      <c r="H216" s="137">
        <v>288.33999999999997</v>
      </c>
      <c r="I216" s="138"/>
      <c r="J216" s="139">
        <f t="shared" si="10"/>
        <v>0</v>
      </c>
      <c r="K216" s="140"/>
      <c r="L216" s="32"/>
      <c r="M216" s="141" t="s">
        <v>1</v>
      </c>
      <c r="N216" s="142" t="s">
        <v>43</v>
      </c>
      <c r="P216" s="143">
        <f t="shared" si="11"/>
        <v>0</v>
      </c>
      <c r="Q216" s="143">
        <v>0</v>
      </c>
      <c r="R216" s="143">
        <f t="shared" si="12"/>
        <v>0</v>
      </c>
      <c r="S216" s="143">
        <v>0</v>
      </c>
      <c r="T216" s="144">
        <f t="shared" si="13"/>
        <v>0</v>
      </c>
      <c r="AR216" s="145" t="s">
        <v>159</v>
      </c>
      <c r="AT216" s="145" t="s">
        <v>155</v>
      </c>
      <c r="AU216" s="145" t="s">
        <v>88</v>
      </c>
      <c r="AY216" s="17" t="s">
        <v>153</v>
      </c>
      <c r="BE216" s="146">
        <f t="shared" si="14"/>
        <v>0</v>
      </c>
      <c r="BF216" s="146">
        <f t="shared" si="15"/>
        <v>0</v>
      </c>
      <c r="BG216" s="146">
        <f t="shared" si="16"/>
        <v>0</v>
      </c>
      <c r="BH216" s="146">
        <f t="shared" si="17"/>
        <v>0</v>
      </c>
      <c r="BI216" s="146">
        <f t="shared" si="18"/>
        <v>0</v>
      </c>
      <c r="BJ216" s="17" t="s">
        <v>86</v>
      </c>
      <c r="BK216" s="146">
        <f t="shared" si="19"/>
        <v>0</v>
      </c>
      <c r="BL216" s="17" t="s">
        <v>159</v>
      </c>
      <c r="BM216" s="145" t="s">
        <v>742</v>
      </c>
    </row>
    <row r="217" spans="2:65" s="1" customFormat="1" ht="24.2" customHeight="1">
      <c r="B217" s="32"/>
      <c r="C217" s="133" t="s">
        <v>560</v>
      </c>
      <c r="D217" s="133" t="s">
        <v>155</v>
      </c>
      <c r="E217" s="134" t="s">
        <v>384</v>
      </c>
      <c r="F217" s="135" t="s">
        <v>385</v>
      </c>
      <c r="G217" s="136" t="s">
        <v>226</v>
      </c>
      <c r="H217" s="137">
        <v>1</v>
      </c>
      <c r="I217" s="138"/>
      <c r="J217" s="139">
        <f t="shared" si="10"/>
        <v>0</v>
      </c>
      <c r="K217" s="140"/>
      <c r="L217" s="32"/>
      <c r="M217" s="141" t="s">
        <v>1</v>
      </c>
      <c r="N217" s="142" t="s">
        <v>43</v>
      </c>
      <c r="P217" s="143">
        <f t="shared" si="11"/>
        <v>0</v>
      </c>
      <c r="Q217" s="143">
        <v>1.0189999999999999E-2</v>
      </c>
      <c r="R217" s="143">
        <f t="shared" si="12"/>
        <v>1.0189999999999999E-2</v>
      </c>
      <c r="S217" s="143">
        <v>0</v>
      </c>
      <c r="T217" s="144">
        <f t="shared" si="13"/>
        <v>0</v>
      </c>
      <c r="AR217" s="145" t="s">
        <v>159</v>
      </c>
      <c r="AT217" s="145" t="s">
        <v>155</v>
      </c>
      <c r="AU217" s="145" t="s">
        <v>88</v>
      </c>
      <c r="AY217" s="17" t="s">
        <v>153</v>
      </c>
      <c r="BE217" s="146">
        <f t="shared" si="14"/>
        <v>0</v>
      </c>
      <c r="BF217" s="146">
        <f t="shared" si="15"/>
        <v>0</v>
      </c>
      <c r="BG217" s="146">
        <f t="shared" si="16"/>
        <v>0</v>
      </c>
      <c r="BH217" s="146">
        <f t="shared" si="17"/>
        <v>0</v>
      </c>
      <c r="BI217" s="146">
        <f t="shared" si="18"/>
        <v>0</v>
      </c>
      <c r="BJ217" s="17" t="s">
        <v>86</v>
      </c>
      <c r="BK217" s="146">
        <f t="shared" si="19"/>
        <v>0</v>
      </c>
      <c r="BL217" s="17" t="s">
        <v>159</v>
      </c>
      <c r="BM217" s="145" t="s">
        <v>743</v>
      </c>
    </row>
    <row r="218" spans="2:65" s="1" customFormat="1" ht="24.2" customHeight="1">
      <c r="B218" s="32"/>
      <c r="C218" s="168" t="s">
        <v>564</v>
      </c>
      <c r="D218" s="168" t="s">
        <v>194</v>
      </c>
      <c r="E218" s="169" t="s">
        <v>744</v>
      </c>
      <c r="F218" s="170" t="s">
        <v>745</v>
      </c>
      <c r="G218" s="171" t="s">
        <v>226</v>
      </c>
      <c r="H218" s="172">
        <v>1</v>
      </c>
      <c r="I218" s="173"/>
      <c r="J218" s="174">
        <f t="shared" si="10"/>
        <v>0</v>
      </c>
      <c r="K218" s="175"/>
      <c r="L218" s="176"/>
      <c r="M218" s="177" t="s">
        <v>1</v>
      </c>
      <c r="N218" s="178" t="s">
        <v>43</v>
      </c>
      <c r="P218" s="143">
        <f t="shared" si="11"/>
        <v>0</v>
      </c>
      <c r="Q218" s="143">
        <v>5.0999999999999997E-2</v>
      </c>
      <c r="R218" s="143">
        <f t="shared" si="12"/>
        <v>5.0999999999999997E-2</v>
      </c>
      <c r="S218" s="143">
        <v>0</v>
      </c>
      <c r="T218" s="144">
        <f t="shared" si="13"/>
        <v>0</v>
      </c>
      <c r="AR218" s="145" t="s">
        <v>197</v>
      </c>
      <c r="AT218" s="145" t="s">
        <v>194</v>
      </c>
      <c r="AU218" s="145" t="s">
        <v>88</v>
      </c>
      <c r="AY218" s="17" t="s">
        <v>153</v>
      </c>
      <c r="BE218" s="146">
        <f t="shared" si="14"/>
        <v>0</v>
      </c>
      <c r="BF218" s="146">
        <f t="shared" si="15"/>
        <v>0</v>
      </c>
      <c r="BG218" s="146">
        <f t="shared" si="16"/>
        <v>0</v>
      </c>
      <c r="BH218" s="146">
        <f t="shared" si="17"/>
        <v>0</v>
      </c>
      <c r="BI218" s="146">
        <f t="shared" si="18"/>
        <v>0</v>
      </c>
      <c r="BJ218" s="17" t="s">
        <v>86</v>
      </c>
      <c r="BK218" s="146">
        <f t="shared" si="19"/>
        <v>0</v>
      </c>
      <c r="BL218" s="17" t="s">
        <v>159</v>
      </c>
      <c r="BM218" s="145" t="s">
        <v>746</v>
      </c>
    </row>
    <row r="219" spans="2:65" s="1" customFormat="1" ht="24.2" customHeight="1">
      <c r="B219" s="32"/>
      <c r="C219" s="133" t="s">
        <v>568</v>
      </c>
      <c r="D219" s="133" t="s">
        <v>155</v>
      </c>
      <c r="E219" s="134" t="s">
        <v>403</v>
      </c>
      <c r="F219" s="135" t="s">
        <v>404</v>
      </c>
      <c r="G219" s="136" t="s">
        <v>226</v>
      </c>
      <c r="H219" s="137">
        <v>1</v>
      </c>
      <c r="I219" s="138"/>
      <c r="J219" s="139">
        <f t="shared" si="10"/>
        <v>0</v>
      </c>
      <c r="K219" s="140"/>
      <c r="L219" s="32"/>
      <c r="M219" s="141" t="s">
        <v>1</v>
      </c>
      <c r="N219" s="142" t="s">
        <v>43</v>
      </c>
      <c r="P219" s="143">
        <f t="shared" si="11"/>
        <v>0</v>
      </c>
      <c r="Q219" s="143">
        <v>1.248E-2</v>
      </c>
      <c r="R219" s="143">
        <f t="shared" si="12"/>
        <v>1.248E-2</v>
      </c>
      <c r="S219" s="143">
        <v>0</v>
      </c>
      <c r="T219" s="144">
        <f t="shared" si="13"/>
        <v>0</v>
      </c>
      <c r="AR219" s="145" t="s">
        <v>159</v>
      </c>
      <c r="AT219" s="145" t="s">
        <v>155</v>
      </c>
      <c r="AU219" s="145" t="s">
        <v>88</v>
      </c>
      <c r="AY219" s="17" t="s">
        <v>153</v>
      </c>
      <c r="BE219" s="146">
        <f t="shared" si="14"/>
        <v>0</v>
      </c>
      <c r="BF219" s="146">
        <f t="shared" si="15"/>
        <v>0</v>
      </c>
      <c r="BG219" s="146">
        <f t="shared" si="16"/>
        <v>0</v>
      </c>
      <c r="BH219" s="146">
        <f t="shared" si="17"/>
        <v>0</v>
      </c>
      <c r="BI219" s="146">
        <f t="shared" si="18"/>
        <v>0</v>
      </c>
      <c r="BJ219" s="17" t="s">
        <v>86</v>
      </c>
      <c r="BK219" s="146">
        <f t="shared" si="19"/>
        <v>0</v>
      </c>
      <c r="BL219" s="17" t="s">
        <v>159</v>
      </c>
      <c r="BM219" s="145" t="s">
        <v>747</v>
      </c>
    </row>
    <row r="220" spans="2:65" s="1" customFormat="1" ht="33" customHeight="1">
      <c r="B220" s="32"/>
      <c r="C220" s="168" t="s">
        <v>572</v>
      </c>
      <c r="D220" s="168" t="s">
        <v>194</v>
      </c>
      <c r="E220" s="169" t="s">
        <v>748</v>
      </c>
      <c r="F220" s="170" t="s">
        <v>749</v>
      </c>
      <c r="G220" s="171" t="s">
        <v>226</v>
      </c>
      <c r="H220" s="172">
        <v>1</v>
      </c>
      <c r="I220" s="173"/>
      <c r="J220" s="174">
        <f t="shared" si="10"/>
        <v>0</v>
      </c>
      <c r="K220" s="175"/>
      <c r="L220" s="176"/>
      <c r="M220" s="177" t="s">
        <v>1</v>
      </c>
      <c r="N220" s="178" t="s">
        <v>43</v>
      </c>
      <c r="P220" s="143">
        <f t="shared" si="11"/>
        <v>0</v>
      </c>
      <c r="Q220" s="143">
        <v>0.505</v>
      </c>
      <c r="R220" s="143">
        <f t="shared" si="12"/>
        <v>0.505</v>
      </c>
      <c r="S220" s="143">
        <v>0</v>
      </c>
      <c r="T220" s="144">
        <f t="shared" si="13"/>
        <v>0</v>
      </c>
      <c r="AR220" s="145" t="s">
        <v>197</v>
      </c>
      <c r="AT220" s="145" t="s">
        <v>194</v>
      </c>
      <c r="AU220" s="145" t="s">
        <v>88</v>
      </c>
      <c r="AY220" s="17" t="s">
        <v>153</v>
      </c>
      <c r="BE220" s="146">
        <f t="shared" si="14"/>
        <v>0</v>
      </c>
      <c r="BF220" s="146">
        <f t="shared" si="15"/>
        <v>0</v>
      </c>
      <c r="BG220" s="146">
        <f t="shared" si="16"/>
        <v>0</v>
      </c>
      <c r="BH220" s="146">
        <f t="shared" si="17"/>
        <v>0</v>
      </c>
      <c r="BI220" s="146">
        <f t="shared" si="18"/>
        <v>0</v>
      </c>
      <c r="BJ220" s="17" t="s">
        <v>86</v>
      </c>
      <c r="BK220" s="146">
        <f t="shared" si="19"/>
        <v>0</v>
      </c>
      <c r="BL220" s="17" t="s">
        <v>159</v>
      </c>
      <c r="BM220" s="145" t="s">
        <v>750</v>
      </c>
    </row>
    <row r="221" spans="2:65" s="1" customFormat="1" ht="24.2" customHeight="1">
      <c r="B221" s="32"/>
      <c r="C221" s="133" t="s">
        <v>574</v>
      </c>
      <c r="D221" s="133" t="s">
        <v>155</v>
      </c>
      <c r="E221" s="134" t="s">
        <v>410</v>
      </c>
      <c r="F221" s="135" t="s">
        <v>411</v>
      </c>
      <c r="G221" s="136" t="s">
        <v>226</v>
      </c>
      <c r="H221" s="137">
        <v>1</v>
      </c>
      <c r="I221" s="138"/>
      <c r="J221" s="139">
        <f t="shared" si="10"/>
        <v>0</v>
      </c>
      <c r="K221" s="140"/>
      <c r="L221" s="32"/>
      <c r="M221" s="141" t="s">
        <v>1</v>
      </c>
      <c r="N221" s="142" t="s">
        <v>43</v>
      </c>
      <c r="P221" s="143">
        <f t="shared" si="11"/>
        <v>0</v>
      </c>
      <c r="Q221" s="143">
        <v>2.8539999999999999E-2</v>
      </c>
      <c r="R221" s="143">
        <f t="shared" si="12"/>
        <v>2.8539999999999999E-2</v>
      </c>
      <c r="S221" s="143">
        <v>0</v>
      </c>
      <c r="T221" s="144">
        <f t="shared" si="13"/>
        <v>0</v>
      </c>
      <c r="AR221" s="145" t="s">
        <v>159</v>
      </c>
      <c r="AT221" s="145" t="s">
        <v>155</v>
      </c>
      <c r="AU221" s="145" t="s">
        <v>88</v>
      </c>
      <c r="AY221" s="17" t="s">
        <v>153</v>
      </c>
      <c r="BE221" s="146">
        <f t="shared" si="14"/>
        <v>0</v>
      </c>
      <c r="BF221" s="146">
        <f t="shared" si="15"/>
        <v>0</v>
      </c>
      <c r="BG221" s="146">
        <f t="shared" si="16"/>
        <v>0</v>
      </c>
      <c r="BH221" s="146">
        <f t="shared" si="17"/>
        <v>0</v>
      </c>
      <c r="BI221" s="146">
        <f t="shared" si="18"/>
        <v>0</v>
      </c>
      <c r="BJ221" s="17" t="s">
        <v>86</v>
      </c>
      <c r="BK221" s="146">
        <f t="shared" si="19"/>
        <v>0</v>
      </c>
      <c r="BL221" s="17" t="s">
        <v>159</v>
      </c>
      <c r="BM221" s="145" t="s">
        <v>751</v>
      </c>
    </row>
    <row r="222" spans="2:65" s="1" customFormat="1" ht="24.2" customHeight="1">
      <c r="B222" s="32"/>
      <c r="C222" s="168" t="s">
        <v>576</v>
      </c>
      <c r="D222" s="168" t="s">
        <v>194</v>
      </c>
      <c r="E222" s="169" t="s">
        <v>752</v>
      </c>
      <c r="F222" s="170" t="s">
        <v>753</v>
      </c>
      <c r="G222" s="171" t="s">
        <v>226</v>
      </c>
      <c r="H222" s="172">
        <v>1</v>
      </c>
      <c r="I222" s="173"/>
      <c r="J222" s="174">
        <f t="shared" si="10"/>
        <v>0</v>
      </c>
      <c r="K222" s="175"/>
      <c r="L222" s="176"/>
      <c r="M222" s="177" t="s">
        <v>1</v>
      </c>
      <c r="N222" s="178" t="s">
        <v>43</v>
      </c>
      <c r="P222" s="143">
        <f t="shared" si="11"/>
        <v>0</v>
      </c>
      <c r="Q222" s="143">
        <v>1.37</v>
      </c>
      <c r="R222" s="143">
        <f t="shared" si="12"/>
        <v>1.37</v>
      </c>
      <c r="S222" s="143">
        <v>0</v>
      </c>
      <c r="T222" s="144">
        <f t="shared" si="13"/>
        <v>0</v>
      </c>
      <c r="AR222" s="145" t="s">
        <v>197</v>
      </c>
      <c r="AT222" s="145" t="s">
        <v>194</v>
      </c>
      <c r="AU222" s="145" t="s">
        <v>88</v>
      </c>
      <c r="AY222" s="17" t="s">
        <v>153</v>
      </c>
      <c r="BE222" s="146">
        <f t="shared" si="14"/>
        <v>0</v>
      </c>
      <c r="BF222" s="146">
        <f t="shared" si="15"/>
        <v>0</v>
      </c>
      <c r="BG222" s="146">
        <f t="shared" si="16"/>
        <v>0</v>
      </c>
      <c r="BH222" s="146">
        <f t="shared" si="17"/>
        <v>0</v>
      </c>
      <c r="BI222" s="146">
        <f t="shared" si="18"/>
        <v>0</v>
      </c>
      <c r="BJ222" s="17" t="s">
        <v>86</v>
      </c>
      <c r="BK222" s="146">
        <f t="shared" si="19"/>
        <v>0</v>
      </c>
      <c r="BL222" s="17" t="s">
        <v>159</v>
      </c>
      <c r="BM222" s="145" t="s">
        <v>754</v>
      </c>
    </row>
    <row r="223" spans="2:65" s="1" customFormat="1" ht="24.2" customHeight="1">
      <c r="B223" s="32"/>
      <c r="C223" s="133" t="s">
        <v>579</v>
      </c>
      <c r="D223" s="133" t="s">
        <v>155</v>
      </c>
      <c r="E223" s="134" t="s">
        <v>417</v>
      </c>
      <c r="F223" s="135" t="s">
        <v>418</v>
      </c>
      <c r="G223" s="136" t="s">
        <v>226</v>
      </c>
      <c r="H223" s="137">
        <v>1</v>
      </c>
      <c r="I223" s="138"/>
      <c r="J223" s="139">
        <f t="shared" si="10"/>
        <v>0</v>
      </c>
      <c r="K223" s="140"/>
      <c r="L223" s="32"/>
      <c r="M223" s="141" t="s">
        <v>1</v>
      </c>
      <c r="N223" s="142" t="s">
        <v>43</v>
      </c>
      <c r="P223" s="143">
        <f t="shared" si="11"/>
        <v>0</v>
      </c>
      <c r="Q223" s="143">
        <v>0.21734000000000001</v>
      </c>
      <c r="R223" s="143">
        <f t="shared" si="12"/>
        <v>0.21734000000000001</v>
      </c>
      <c r="S223" s="143">
        <v>0</v>
      </c>
      <c r="T223" s="144">
        <f t="shared" si="13"/>
        <v>0</v>
      </c>
      <c r="AR223" s="145" t="s">
        <v>159</v>
      </c>
      <c r="AT223" s="145" t="s">
        <v>155</v>
      </c>
      <c r="AU223" s="145" t="s">
        <v>88</v>
      </c>
      <c r="AY223" s="17" t="s">
        <v>153</v>
      </c>
      <c r="BE223" s="146">
        <f t="shared" si="14"/>
        <v>0</v>
      </c>
      <c r="BF223" s="146">
        <f t="shared" si="15"/>
        <v>0</v>
      </c>
      <c r="BG223" s="146">
        <f t="shared" si="16"/>
        <v>0</v>
      </c>
      <c r="BH223" s="146">
        <f t="shared" si="17"/>
        <v>0</v>
      </c>
      <c r="BI223" s="146">
        <f t="shared" si="18"/>
        <v>0</v>
      </c>
      <c r="BJ223" s="17" t="s">
        <v>86</v>
      </c>
      <c r="BK223" s="146">
        <f t="shared" si="19"/>
        <v>0</v>
      </c>
      <c r="BL223" s="17" t="s">
        <v>159</v>
      </c>
      <c r="BM223" s="145" t="s">
        <v>755</v>
      </c>
    </row>
    <row r="224" spans="2:65" s="1" customFormat="1" ht="16.5" customHeight="1">
      <c r="B224" s="32"/>
      <c r="C224" s="168" t="s">
        <v>584</v>
      </c>
      <c r="D224" s="168" t="s">
        <v>194</v>
      </c>
      <c r="E224" s="169" t="s">
        <v>756</v>
      </c>
      <c r="F224" s="170" t="s">
        <v>757</v>
      </c>
      <c r="G224" s="171" t="s">
        <v>226</v>
      </c>
      <c r="H224" s="172">
        <v>1</v>
      </c>
      <c r="I224" s="173"/>
      <c r="J224" s="174">
        <f t="shared" si="10"/>
        <v>0</v>
      </c>
      <c r="K224" s="175"/>
      <c r="L224" s="176"/>
      <c r="M224" s="177" t="s">
        <v>1</v>
      </c>
      <c r="N224" s="178" t="s">
        <v>43</v>
      </c>
      <c r="P224" s="143">
        <f t="shared" si="11"/>
        <v>0</v>
      </c>
      <c r="Q224" s="143">
        <v>0.19600000000000001</v>
      </c>
      <c r="R224" s="143">
        <f t="shared" si="12"/>
        <v>0.19600000000000001</v>
      </c>
      <c r="S224" s="143">
        <v>0</v>
      </c>
      <c r="T224" s="144">
        <f t="shared" si="13"/>
        <v>0</v>
      </c>
      <c r="AR224" s="145" t="s">
        <v>197</v>
      </c>
      <c r="AT224" s="145" t="s">
        <v>194</v>
      </c>
      <c r="AU224" s="145" t="s">
        <v>88</v>
      </c>
      <c r="AY224" s="17" t="s">
        <v>153</v>
      </c>
      <c r="BE224" s="146">
        <f t="shared" si="14"/>
        <v>0</v>
      </c>
      <c r="BF224" s="146">
        <f t="shared" si="15"/>
        <v>0</v>
      </c>
      <c r="BG224" s="146">
        <f t="shared" si="16"/>
        <v>0</v>
      </c>
      <c r="BH224" s="146">
        <f t="shared" si="17"/>
        <v>0</v>
      </c>
      <c r="BI224" s="146">
        <f t="shared" si="18"/>
        <v>0</v>
      </c>
      <c r="BJ224" s="17" t="s">
        <v>86</v>
      </c>
      <c r="BK224" s="146">
        <f t="shared" si="19"/>
        <v>0</v>
      </c>
      <c r="BL224" s="17" t="s">
        <v>159</v>
      </c>
      <c r="BM224" s="145" t="s">
        <v>758</v>
      </c>
    </row>
    <row r="225" spans="2:65" s="1" customFormat="1" ht="16.5" customHeight="1">
      <c r="B225" s="32"/>
      <c r="C225" s="133" t="s">
        <v>587</v>
      </c>
      <c r="D225" s="133" t="s">
        <v>155</v>
      </c>
      <c r="E225" s="134" t="s">
        <v>759</v>
      </c>
      <c r="F225" s="135" t="s">
        <v>760</v>
      </c>
      <c r="G225" s="136" t="s">
        <v>226</v>
      </c>
      <c r="H225" s="137">
        <v>2</v>
      </c>
      <c r="I225" s="138"/>
      <c r="J225" s="139">
        <f t="shared" si="10"/>
        <v>0</v>
      </c>
      <c r="K225" s="140"/>
      <c r="L225" s="32"/>
      <c r="M225" s="141" t="s">
        <v>1</v>
      </c>
      <c r="N225" s="142" t="s">
        <v>43</v>
      </c>
      <c r="P225" s="143">
        <f t="shared" si="11"/>
        <v>0</v>
      </c>
      <c r="Q225" s="143">
        <v>0.32906000000000002</v>
      </c>
      <c r="R225" s="143">
        <f t="shared" si="12"/>
        <v>0.65812000000000004</v>
      </c>
      <c r="S225" s="143">
        <v>0</v>
      </c>
      <c r="T225" s="144">
        <f t="shared" si="13"/>
        <v>0</v>
      </c>
      <c r="AR225" s="145" t="s">
        <v>159</v>
      </c>
      <c r="AT225" s="145" t="s">
        <v>155</v>
      </c>
      <c r="AU225" s="145" t="s">
        <v>88</v>
      </c>
      <c r="AY225" s="17" t="s">
        <v>153</v>
      </c>
      <c r="BE225" s="146">
        <f t="shared" si="14"/>
        <v>0</v>
      </c>
      <c r="BF225" s="146">
        <f t="shared" si="15"/>
        <v>0</v>
      </c>
      <c r="BG225" s="146">
        <f t="shared" si="16"/>
        <v>0</v>
      </c>
      <c r="BH225" s="146">
        <f t="shared" si="17"/>
        <v>0</v>
      </c>
      <c r="BI225" s="146">
        <f t="shared" si="18"/>
        <v>0</v>
      </c>
      <c r="BJ225" s="17" t="s">
        <v>86</v>
      </c>
      <c r="BK225" s="146">
        <f t="shared" si="19"/>
        <v>0</v>
      </c>
      <c r="BL225" s="17" t="s">
        <v>159</v>
      </c>
      <c r="BM225" s="145" t="s">
        <v>761</v>
      </c>
    </row>
    <row r="226" spans="2:65" s="1" customFormat="1" ht="16.5" customHeight="1">
      <c r="B226" s="32"/>
      <c r="C226" s="168" t="s">
        <v>592</v>
      </c>
      <c r="D226" s="168" t="s">
        <v>194</v>
      </c>
      <c r="E226" s="169" t="s">
        <v>762</v>
      </c>
      <c r="F226" s="170" t="s">
        <v>763</v>
      </c>
      <c r="G226" s="171" t="s">
        <v>226</v>
      </c>
      <c r="H226" s="172">
        <v>2</v>
      </c>
      <c r="I226" s="173"/>
      <c r="J226" s="174">
        <f t="shared" si="10"/>
        <v>0</v>
      </c>
      <c r="K226" s="175"/>
      <c r="L226" s="176"/>
      <c r="M226" s="177" t="s">
        <v>1</v>
      </c>
      <c r="N226" s="178" t="s">
        <v>43</v>
      </c>
      <c r="P226" s="143">
        <f t="shared" si="11"/>
        <v>0</v>
      </c>
      <c r="Q226" s="143">
        <v>2.9499999999999998E-2</v>
      </c>
      <c r="R226" s="143">
        <f t="shared" si="12"/>
        <v>5.8999999999999997E-2</v>
      </c>
      <c r="S226" s="143">
        <v>0</v>
      </c>
      <c r="T226" s="144">
        <f t="shared" si="13"/>
        <v>0</v>
      </c>
      <c r="AR226" s="145" t="s">
        <v>197</v>
      </c>
      <c r="AT226" s="145" t="s">
        <v>194</v>
      </c>
      <c r="AU226" s="145" t="s">
        <v>88</v>
      </c>
      <c r="AY226" s="17" t="s">
        <v>153</v>
      </c>
      <c r="BE226" s="146">
        <f t="shared" si="14"/>
        <v>0</v>
      </c>
      <c r="BF226" s="146">
        <f t="shared" si="15"/>
        <v>0</v>
      </c>
      <c r="BG226" s="146">
        <f t="shared" si="16"/>
        <v>0</v>
      </c>
      <c r="BH226" s="146">
        <f t="shared" si="17"/>
        <v>0</v>
      </c>
      <c r="BI226" s="146">
        <f t="shared" si="18"/>
        <v>0</v>
      </c>
      <c r="BJ226" s="17" t="s">
        <v>86</v>
      </c>
      <c r="BK226" s="146">
        <f t="shared" si="19"/>
        <v>0</v>
      </c>
      <c r="BL226" s="17" t="s">
        <v>159</v>
      </c>
      <c r="BM226" s="145" t="s">
        <v>764</v>
      </c>
    </row>
    <row r="227" spans="2:65" s="1" customFormat="1" ht="16.5" customHeight="1">
      <c r="B227" s="32"/>
      <c r="C227" s="168" t="s">
        <v>598</v>
      </c>
      <c r="D227" s="168" t="s">
        <v>194</v>
      </c>
      <c r="E227" s="169" t="s">
        <v>765</v>
      </c>
      <c r="F227" s="170" t="s">
        <v>766</v>
      </c>
      <c r="G227" s="171" t="s">
        <v>582</v>
      </c>
      <c r="H227" s="172">
        <v>2</v>
      </c>
      <c r="I227" s="173"/>
      <c r="J227" s="174">
        <f t="shared" si="10"/>
        <v>0</v>
      </c>
      <c r="K227" s="175"/>
      <c r="L227" s="176"/>
      <c r="M227" s="177" t="s">
        <v>1</v>
      </c>
      <c r="N227" s="178" t="s">
        <v>43</v>
      </c>
      <c r="P227" s="143">
        <f t="shared" si="11"/>
        <v>0</v>
      </c>
      <c r="Q227" s="143">
        <v>0</v>
      </c>
      <c r="R227" s="143">
        <f t="shared" si="12"/>
        <v>0</v>
      </c>
      <c r="S227" s="143">
        <v>0</v>
      </c>
      <c r="T227" s="144">
        <f t="shared" si="13"/>
        <v>0</v>
      </c>
      <c r="AR227" s="145" t="s">
        <v>197</v>
      </c>
      <c r="AT227" s="145" t="s">
        <v>194</v>
      </c>
      <c r="AU227" s="145" t="s">
        <v>88</v>
      </c>
      <c r="AY227" s="17" t="s">
        <v>153</v>
      </c>
      <c r="BE227" s="146">
        <f t="shared" si="14"/>
        <v>0</v>
      </c>
      <c r="BF227" s="146">
        <f t="shared" si="15"/>
        <v>0</v>
      </c>
      <c r="BG227" s="146">
        <f t="shared" si="16"/>
        <v>0</v>
      </c>
      <c r="BH227" s="146">
        <f t="shared" si="17"/>
        <v>0</v>
      </c>
      <c r="BI227" s="146">
        <f t="shared" si="18"/>
        <v>0</v>
      </c>
      <c r="BJ227" s="17" t="s">
        <v>86</v>
      </c>
      <c r="BK227" s="146">
        <f t="shared" si="19"/>
        <v>0</v>
      </c>
      <c r="BL227" s="17" t="s">
        <v>159</v>
      </c>
      <c r="BM227" s="145" t="s">
        <v>767</v>
      </c>
    </row>
    <row r="228" spans="2:65" s="1" customFormat="1" ht="21.75" customHeight="1">
      <c r="B228" s="32"/>
      <c r="C228" s="133" t="s">
        <v>768</v>
      </c>
      <c r="D228" s="133" t="s">
        <v>155</v>
      </c>
      <c r="E228" s="134" t="s">
        <v>769</v>
      </c>
      <c r="F228" s="135" t="s">
        <v>770</v>
      </c>
      <c r="G228" s="136" t="s">
        <v>209</v>
      </c>
      <c r="H228" s="137">
        <v>19.27</v>
      </c>
      <c r="I228" s="138"/>
      <c r="J228" s="139">
        <f t="shared" si="10"/>
        <v>0</v>
      </c>
      <c r="K228" s="140"/>
      <c r="L228" s="32"/>
      <c r="M228" s="141" t="s">
        <v>1</v>
      </c>
      <c r="N228" s="142" t="s">
        <v>43</v>
      </c>
      <c r="P228" s="143">
        <f t="shared" si="11"/>
        <v>0</v>
      </c>
      <c r="Q228" s="143">
        <v>6.9999999999999994E-5</v>
      </c>
      <c r="R228" s="143">
        <f t="shared" si="12"/>
        <v>1.3488999999999999E-3</v>
      </c>
      <c r="S228" s="143">
        <v>0</v>
      </c>
      <c r="T228" s="144">
        <f t="shared" si="13"/>
        <v>0</v>
      </c>
      <c r="AR228" s="145" t="s">
        <v>159</v>
      </c>
      <c r="AT228" s="145" t="s">
        <v>155</v>
      </c>
      <c r="AU228" s="145" t="s">
        <v>88</v>
      </c>
      <c r="AY228" s="17" t="s">
        <v>153</v>
      </c>
      <c r="BE228" s="146">
        <f t="shared" si="14"/>
        <v>0</v>
      </c>
      <c r="BF228" s="146">
        <f t="shared" si="15"/>
        <v>0</v>
      </c>
      <c r="BG228" s="146">
        <f t="shared" si="16"/>
        <v>0</v>
      </c>
      <c r="BH228" s="146">
        <f t="shared" si="17"/>
        <v>0</v>
      </c>
      <c r="BI228" s="146">
        <f t="shared" si="18"/>
        <v>0</v>
      </c>
      <c r="BJ228" s="17" t="s">
        <v>86</v>
      </c>
      <c r="BK228" s="146">
        <f t="shared" si="19"/>
        <v>0</v>
      </c>
      <c r="BL228" s="17" t="s">
        <v>159</v>
      </c>
      <c r="BM228" s="145" t="s">
        <v>771</v>
      </c>
    </row>
    <row r="229" spans="2:65" s="13" customFormat="1" ht="10.15">
      <c r="B229" s="154"/>
      <c r="D229" s="148" t="s">
        <v>161</v>
      </c>
      <c r="E229" s="155" t="s">
        <v>1</v>
      </c>
      <c r="F229" s="156" t="s">
        <v>772</v>
      </c>
      <c r="H229" s="157">
        <v>19.27</v>
      </c>
      <c r="I229" s="158"/>
      <c r="L229" s="154"/>
      <c r="M229" s="159"/>
      <c r="T229" s="160"/>
      <c r="AT229" s="155" t="s">
        <v>161</v>
      </c>
      <c r="AU229" s="155" t="s">
        <v>88</v>
      </c>
      <c r="AV229" s="13" t="s">
        <v>88</v>
      </c>
      <c r="AW229" s="13" t="s">
        <v>34</v>
      </c>
      <c r="AX229" s="13" t="s">
        <v>86</v>
      </c>
      <c r="AY229" s="155" t="s">
        <v>153</v>
      </c>
    </row>
    <row r="230" spans="2:65" s="1" customFormat="1" ht="24.2" customHeight="1">
      <c r="B230" s="32"/>
      <c r="C230" s="133" t="s">
        <v>773</v>
      </c>
      <c r="D230" s="133" t="s">
        <v>155</v>
      </c>
      <c r="E230" s="134" t="s">
        <v>774</v>
      </c>
      <c r="F230" s="135" t="s">
        <v>775</v>
      </c>
      <c r="G230" s="136" t="s">
        <v>582</v>
      </c>
      <c r="H230" s="137">
        <v>2</v>
      </c>
      <c r="I230" s="138"/>
      <c r="J230" s="139">
        <f>ROUND(I230*H230,2)</f>
        <v>0</v>
      </c>
      <c r="K230" s="140"/>
      <c r="L230" s="32"/>
      <c r="M230" s="141" t="s">
        <v>1</v>
      </c>
      <c r="N230" s="142" t="s">
        <v>43</v>
      </c>
      <c r="P230" s="143">
        <f>O230*H230</f>
        <v>0</v>
      </c>
      <c r="Q230" s="143">
        <v>0</v>
      </c>
      <c r="R230" s="143">
        <f>Q230*H230</f>
        <v>0</v>
      </c>
      <c r="S230" s="143">
        <v>0</v>
      </c>
      <c r="T230" s="144">
        <f>S230*H230</f>
        <v>0</v>
      </c>
      <c r="AR230" s="145" t="s">
        <v>159</v>
      </c>
      <c r="AT230" s="145" t="s">
        <v>155</v>
      </c>
      <c r="AU230" s="145" t="s">
        <v>88</v>
      </c>
      <c r="AY230" s="17" t="s">
        <v>153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7" t="s">
        <v>86</v>
      </c>
      <c r="BK230" s="146">
        <f>ROUND(I230*H230,2)</f>
        <v>0</v>
      </c>
      <c r="BL230" s="17" t="s">
        <v>159</v>
      </c>
      <c r="BM230" s="145" t="s">
        <v>776</v>
      </c>
    </row>
    <row r="231" spans="2:65" s="1" customFormat="1" ht="16.5" customHeight="1">
      <c r="B231" s="32"/>
      <c r="C231" s="133" t="s">
        <v>777</v>
      </c>
      <c r="D231" s="133" t="s">
        <v>155</v>
      </c>
      <c r="E231" s="134" t="s">
        <v>778</v>
      </c>
      <c r="F231" s="135" t="s">
        <v>779</v>
      </c>
      <c r="G231" s="136" t="s">
        <v>582</v>
      </c>
      <c r="H231" s="137">
        <v>1</v>
      </c>
      <c r="I231" s="138"/>
      <c r="J231" s="139">
        <f>ROUND(I231*H231,2)</f>
        <v>0</v>
      </c>
      <c r="K231" s="140"/>
      <c r="L231" s="32"/>
      <c r="M231" s="141" t="s">
        <v>1</v>
      </c>
      <c r="N231" s="142" t="s">
        <v>43</v>
      </c>
      <c r="P231" s="143">
        <f>O231*H231</f>
        <v>0</v>
      </c>
      <c r="Q231" s="143">
        <v>0</v>
      </c>
      <c r="R231" s="143">
        <f>Q231*H231</f>
        <v>0</v>
      </c>
      <c r="S231" s="143">
        <v>0</v>
      </c>
      <c r="T231" s="144">
        <f>S231*H231</f>
        <v>0</v>
      </c>
      <c r="AR231" s="145" t="s">
        <v>159</v>
      </c>
      <c r="AT231" s="145" t="s">
        <v>155</v>
      </c>
      <c r="AU231" s="145" t="s">
        <v>88</v>
      </c>
      <c r="AY231" s="17" t="s">
        <v>153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7" t="s">
        <v>86</v>
      </c>
      <c r="BK231" s="146">
        <f>ROUND(I231*H231,2)</f>
        <v>0</v>
      </c>
      <c r="BL231" s="17" t="s">
        <v>159</v>
      </c>
      <c r="BM231" s="145" t="s">
        <v>780</v>
      </c>
    </row>
    <row r="232" spans="2:65" s="11" customFormat="1" ht="22.8" customHeight="1">
      <c r="B232" s="121"/>
      <c r="D232" s="122" t="s">
        <v>77</v>
      </c>
      <c r="E232" s="131" t="s">
        <v>244</v>
      </c>
      <c r="F232" s="131" t="s">
        <v>245</v>
      </c>
      <c r="I232" s="124"/>
      <c r="J232" s="132">
        <f>BK232</f>
        <v>0</v>
      </c>
      <c r="L232" s="121"/>
      <c r="M232" s="126"/>
      <c r="P232" s="127">
        <f>P233</f>
        <v>0</v>
      </c>
      <c r="R232" s="127">
        <f>R233</f>
        <v>0</v>
      </c>
      <c r="T232" s="128">
        <f>T233</f>
        <v>0</v>
      </c>
      <c r="AR232" s="122" t="s">
        <v>86</v>
      </c>
      <c r="AT232" s="129" t="s">
        <v>77</v>
      </c>
      <c r="AU232" s="129" t="s">
        <v>86</v>
      </c>
      <c r="AY232" s="122" t="s">
        <v>153</v>
      </c>
      <c r="BK232" s="130">
        <f>BK233</f>
        <v>0</v>
      </c>
    </row>
    <row r="233" spans="2:65" s="1" customFormat="1" ht="24.2" customHeight="1">
      <c r="B233" s="32"/>
      <c r="C233" s="133" t="s">
        <v>781</v>
      </c>
      <c r="D233" s="133" t="s">
        <v>155</v>
      </c>
      <c r="E233" s="134" t="s">
        <v>247</v>
      </c>
      <c r="F233" s="135" t="s">
        <v>248</v>
      </c>
      <c r="G233" s="136" t="s">
        <v>176</v>
      </c>
      <c r="H233" s="137">
        <v>5.8959999999999999</v>
      </c>
      <c r="I233" s="138"/>
      <c r="J233" s="139">
        <f>ROUND(I233*H233,2)</f>
        <v>0</v>
      </c>
      <c r="K233" s="140"/>
      <c r="L233" s="32"/>
      <c r="M233" s="141" t="s">
        <v>1</v>
      </c>
      <c r="N233" s="142" t="s">
        <v>43</v>
      </c>
      <c r="P233" s="143">
        <f>O233*H233</f>
        <v>0</v>
      </c>
      <c r="Q233" s="143">
        <v>0</v>
      </c>
      <c r="R233" s="143">
        <f>Q233*H233</f>
        <v>0</v>
      </c>
      <c r="S233" s="143">
        <v>0</v>
      </c>
      <c r="T233" s="144">
        <f>S233*H233</f>
        <v>0</v>
      </c>
      <c r="AR233" s="145" t="s">
        <v>159</v>
      </c>
      <c r="AT233" s="145" t="s">
        <v>155</v>
      </c>
      <c r="AU233" s="145" t="s">
        <v>88</v>
      </c>
      <c r="AY233" s="17" t="s">
        <v>153</v>
      </c>
      <c r="BE233" s="146">
        <f>IF(N233="základní",J233,0)</f>
        <v>0</v>
      </c>
      <c r="BF233" s="146">
        <f>IF(N233="snížená",J233,0)</f>
        <v>0</v>
      </c>
      <c r="BG233" s="146">
        <f>IF(N233="zákl. přenesená",J233,0)</f>
        <v>0</v>
      </c>
      <c r="BH233" s="146">
        <f>IF(N233="sníž. přenesená",J233,0)</f>
        <v>0</v>
      </c>
      <c r="BI233" s="146">
        <f>IF(N233="nulová",J233,0)</f>
        <v>0</v>
      </c>
      <c r="BJ233" s="17" t="s">
        <v>86</v>
      </c>
      <c r="BK233" s="146">
        <f>ROUND(I233*H233,2)</f>
        <v>0</v>
      </c>
      <c r="BL233" s="17" t="s">
        <v>159</v>
      </c>
      <c r="BM233" s="145" t="s">
        <v>782</v>
      </c>
    </row>
    <row r="234" spans="2:65" s="11" customFormat="1" ht="22.8" customHeight="1">
      <c r="B234" s="121"/>
      <c r="D234" s="122" t="s">
        <v>77</v>
      </c>
      <c r="E234" s="131" t="s">
        <v>585</v>
      </c>
      <c r="F234" s="131" t="s">
        <v>586</v>
      </c>
      <c r="I234" s="124"/>
      <c r="J234" s="132">
        <f>BK234</f>
        <v>0</v>
      </c>
      <c r="L234" s="121"/>
      <c r="M234" s="126"/>
      <c r="P234" s="127">
        <f>SUM(P235:P239)</f>
        <v>0</v>
      </c>
      <c r="R234" s="127">
        <f>SUM(R235:R239)</f>
        <v>0.43201599999999996</v>
      </c>
      <c r="T234" s="128">
        <f>SUM(T235:T239)</f>
        <v>0</v>
      </c>
      <c r="AR234" s="122" t="s">
        <v>168</v>
      </c>
      <c r="AT234" s="129" t="s">
        <v>77</v>
      </c>
      <c r="AU234" s="129" t="s">
        <v>86</v>
      </c>
      <c r="AY234" s="122" t="s">
        <v>153</v>
      </c>
      <c r="BK234" s="130">
        <f>SUM(BK235:BK239)</f>
        <v>0</v>
      </c>
    </row>
    <row r="235" spans="2:65" s="1" customFormat="1" ht="21.75" customHeight="1">
      <c r="B235" s="32"/>
      <c r="C235" s="133" t="s">
        <v>783</v>
      </c>
      <c r="D235" s="133" t="s">
        <v>155</v>
      </c>
      <c r="E235" s="134" t="s">
        <v>784</v>
      </c>
      <c r="F235" s="135" t="s">
        <v>785</v>
      </c>
      <c r="G235" s="136" t="s">
        <v>209</v>
      </c>
      <c r="H235" s="137">
        <v>87.1</v>
      </c>
      <c r="I235" s="138"/>
      <c r="J235" s="139">
        <f>ROUND(I235*H235,2)</f>
        <v>0</v>
      </c>
      <c r="K235" s="140"/>
      <c r="L235" s="32"/>
      <c r="M235" s="141" t="s">
        <v>1</v>
      </c>
      <c r="N235" s="142" t="s">
        <v>43</v>
      </c>
      <c r="P235" s="143">
        <f>O235*H235</f>
        <v>0</v>
      </c>
      <c r="Q235" s="143">
        <v>4.96E-3</v>
      </c>
      <c r="R235" s="143">
        <f>Q235*H235</f>
        <v>0.43201599999999996</v>
      </c>
      <c r="S235" s="143">
        <v>0</v>
      </c>
      <c r="T235" s="144">
        <f>S235*H235</f>
        <v>0</v>
      </c>
      <c r="AR235" s="145" t="s">
        <v>590</v>
      </c>
      <c r="AT235" s="145" t="s">
        <v>155</v>
      </c>
      <c r="AU235" s="145" t="s">
        <v>88</v>
      </c>
      <c r="AY235" s="17" t="s">
        <v>153</v>
      </c>
      <c r="BE235" s="146">
        <f>IF(N235="základní",J235,0)</f>
        <v>0</v>
      </c>
      <c r="BF235" s="146">
        <f>IF(N235="snížená",J235,0)</f>
        <v>0</v>
      </c>
      <c r="BG235" s="146">
        <f>IF(N235="zákl. přenesená",J235,0)</f>
        <v>0</v>
      </c>
      <c r="BH235" s="146">
        <f>IF(N235="sníž. přenesená",J235,0)</f>
        <v>0</v>
      </c>
      <c r="BI235" s="146">
        <f>IF(N235="nulová",J235,0)</f>
        <v>0</v>
      </c>
      <c r="BJ235" s="17" t="s">
        <v>86</v>
      </c>
      <c r="BK235" s="146">
        <f>ROUND(I235*H235,2)</f>
        <v>0</v>
      </c>
      <c r="BL235" s="17" t="s">
        <v>590</v>
      </c>
      <c r="BM235" s="145" t="s">
        <v>786</v>
      </c>
    </row>
    <row r="236" spans="2:65" s="13" customFormat="1" ht="10.15">
      <c r="B236" s="154"/>
      <c r="D236" s="148" t="s">
        <v>161</v>
      </c>
      <c r="E236" s="155" t="s">
        <v>1</v>
      </c>
      <c r="F236" s="156" t="s">
        <v>629</v>
      </c>
      <c r="H236" s="157">
        <v>87.1</v>
      </c>
      <c r="I236" s="158"/>
      <c r="L236" s="154"/>
      <c r="M236" s="159"/>
      <c r="T236" s="160"/>
      <c r="AT236" s="155" t="s">
        <v>161</v>
      </c>
      <c r="AU236" s="155" t="s">
        <v>88</v>
      </c>
      <c r="AV236" s="13" t="s">
        <v>88</v>
      </c>
      <c r="AW236" s="13" t="s">
        <v>34</v>
      </c>
      <c r="AX236" s="13" t="s">
        <v>86</v>
      </c>
      <c r="AY236" s="155" t="s">
        <v>153</v>
      </c>
    </row>
    <row r="237" spans="2:65" s="1" customFormat="1" ht="16.5" customHeight="1">
      <c r="B237" s="32"/>
      <c r="C237" s="168" t="s">
        <v>787</v>
      </c>
      <c r="D237" s="168" t="s">
        <v>194</v>
      </c>
      <c r="E237" s="169" t="s">
        <v>788</v>
      </c>
      <c r="F237" s="170" t="s">
        <v>789</v>
      </c>
      <c r="G237" s="171" t="s">
        <v>582</v>
      </c>
      <c r="H237" s="172">
        <v>188</v>
      </c>
      <c r="I237" s="173"/>
      <c r="J237" s="174">
        <f>ROUND(I237*H237,2)</f>
        <v>0</v>
      </c>
      <c r="K237" s="175"/>
      <c r="L237" s="176"/>
      <c r="M237" s="177" t="s">
        <v>1</v>
      </c>
      <c r="N237" s="178" t="s">
        <v>43</v>
      </c>
      <c r="P237" s="143">
        <f>O237*H237</f>
        <v>0</v>
      </c>
      <c r="Q237" s="143">
        <v>0</v>
      </c>
      <c r="R237" s="143">
        <f>Q237*H237</f>
        <v>0</v>
      </c>
      <c r="S237" s="143">
        <v>0</v>
      </c>
      <c r="T237" s="144">
        <f>S237*H237</f>
        <v>0</v>
      </c>
      <c r="AR237" s="145" t="s">
        <v>595</v>
      </c>
      <c r="AT237" s="145" t="s">
        <v>194</v>
      </c>
      <c r="AU237" s="145" t="s">
        <v>88</v>
      </c>
      <c r="AY237" s="17" t="s">
        <v>153</v>
      </c>
      <c r="BE237" s="146">
        <f>IF(N237="základní",J237,0)</f>
        <v>0</v>
      </c>
      <c r="BF237" s="146">
        <f>IF(N237="snížená",J237,0)</f>
        <v>0</v>
      </c>
      <c r="BG237" s="146">
        <f>IF(N237="zákl. přenesená",J237,0)</f>
        <v>0</v>
      </c>
      <c r="BH237" s="146">
        <f>IF(N237="sníž. přenesená",J237,0)</f>
        <v>0</v>
      </c>
      <c r="BI237" s="146">
        <f>IF(N237="nulová",J237,0)</f>
        <v>0</v>
      </c>
      <c r="BJ237" s="17" t="s">
        <v>86</v>
      </c>
      <c r="BK237" s="146">
        <f>ROUND(I237*H237,2)</f>
        <v>0</v>
      </c>
      <c r="BL237" s="17" t="s">
        <v>590</v>
      </c>
      <c r="BM237" s="145" t="s">
        <v>790</v>
      </c>
    </row>
    <row r="238" spans="2:65" s="13" customFormat="1" ht="10.15">
      <c r="B238" s="154"/>
      <c r="D238" s="148" t="s">
        <v>161</v>
      </c>
      <c r="E238" s="155" t="s">
        <v>1</v>
      </c>
      <c r="F238" s="156" t="s">
        <v>791</v>
      </c>
      <c r="H238" s="157">
        <v>188</v>
      </c>
      <c r="I238" s="158"/>
      <c r="L238" s="154"/>
      <c r="M238" s="159"/>
      <c r="T238" s="160"/>
      <c r="AT238" s="155" t="s">
        <v>161</v>
      </c>
      <c r="AU238" s="155" t="s">
        <v>88</v>
      </c>
      <c r="AV238" s="13" t="s">
        <v>88</v>
      </c>
      <c r="AW238" s="13" t="s">
        <v>34</v>
      </c>
      <c r="AX238" s="13" t="s">
        <v>86</v>
      </c>
      <c r="AY238" s="155" t="s">
        <v>153</v>
      </c>
    </row>
    <row r="239" spans="2:65" s="1" customFormat="1" ht="16.5" customHeight="1">
      <c r="B239" s="32"/>
      <c r="C239" s="168" t="s">
        <v>792</v>
      </c>
      <c r="D239" s="168" t="s">
        <v>194</v>
      </c>
      <c r="E239" s="169" t="s">
        <v>793</v>
      </c>
      <c r="F239" s="170" t="s">
        <v>794</v>
      </c>
      <c r="G239" s="171" t="s">
        <v>582</v>
      </c>
      <c r="H239" s="172">
        <v>4</v>
      </c>
      <c r="I239" s="173"/>
      <c r="J239" s="174">
        <f>ROUND(I239*H239,2)</f>
        <v>0</v>
      </c>
      <c r="K239" s="175"/>
      <c r="L239" s="176"/>
      <c r="M239" s="184" t="s">
        <v>1</v>
      </c>
      <c r="N239" s="185" t="s">
        <v>43</v>
      </c>
      <c r="O239" s="181"/>
      <c r="P239" s="182">
        <f>O239*H239</f>
        <v>0</v>
      </c>
      <c r="Q239" s="182">
        <v>0</v>
      </c>
      <c r="R239" s="182">
        <f>Q239*H239</f>
        <v>0</v>
      </c>
      <c r="S239" s="182">
        <v>0</v>
      </c>
      <c r="T239" s="183">
        <f>S239*H239</f>
        <v>0</v>
      </c>
      <c r="AR239" s="145" t="s">
        <v>595</v>
      </c>
      <c r="AT239" s="145" t="s">
        <v>194</v>
      </c>
      <c r="AU239" s="145" t="s">
        <v>88</v>
      </c>
      <c r="AY239" s="17" t="s">
        <v>153</v>
      </c>
      <c r="BE239" s="146">
        <f>IF(N239="základní",J239,0)</f>
        <v>0</v>
      </c>
      <c r="BF239" s="146">
        <f>IF(N239="snížená",J239,0)</f>
        <v>0</v>
      </c>
      <c r="BG239" s="146">
        <f>IF(N239="zákl. přenesená",J239,0)</f>
        <v>0</v>
      </c>
      <c r="BH239" s="146">
        <f>IF(N239="sníž. přenesená",J239,0)</f>
        <v>0</v>
      </c>
      <c r="BI239" s="146">
        <f>IF(N239="nulová",J239,0)</f>
        <v>0</v>
      </c>
      <c r="BJ239" s="17" t="s">
        <v>86</v>
      </c>
      <c r="BK239" s="146">
        <f>ROUND(I239*H239,2)</f>
        <v>0</v>
      </c>
      <c r="BL239" s="17" t="s">
        <v>590</v>
      </c>
      <c r="BM239" s="145" t="s">
        <v>795</v>
      </c>
    </row>
    <row r="240" spans="2:65" s="1" customFormat="1" ht="6.95" customHeight="1">
      <c r="B240" s="44"/>
      <c r="C240" s="45"/>
      <c r="D240" s="45"/>
      <c r="E240" s="45"/>
      <c r="F240" s="45"/>
      <c r="G240" s="45"/>
      <c r="H240" s="45"/>
      <c r="I240" s="45"/>
      <c r="J240" s="45"/>
      <c r="K240" s="45"/>
      <c r="L240" s="32"/>
    </row>
  </sheetData>
  <sheetProtection algorithmName="SHA-512" hashValue="gLkMr1pXs1Lmp9qRuGI6C1K4/VaDHQ3YON9YxU12RZXTdtOPsW45/AiN92f1CgKTUqVyU9y9ZwNdHwAEnCuTHA==" saltValue="UVVRR2MwgApFNolY7zCs4MxRciYIE67tp4ktP4aruOXV/h4icwoCsYoon/4iCfl2BSZipIITAbJonPZLR/cnbQ==" spinCount="100000" sheet="1" objects="1" scenarios="1" formatColumns="0" formatRows="0" autoFilter="0"/>
  <autoFilter ref="C123:K239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96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103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796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ROUND((SUM(BE122:BE195)),  2)</f>
        <v>0</v>
      </c>
      <c r="I33" s="92">
        <v>0.21</v>
      </c>
      <c r="J33" s="91">
        <f>ROUND(((SUM(BE122:BE195))*I33),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ROUND((SUM(BF122:BF195)),  2)</f>
        <v>0</v>
      </c>
      <c r="I34" s="92">
        <v>0.15</v>
      </c>
      <c r="J34" s="91">
        <f>ROUND(((SUM(BF122:BF195))*I34),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ROUND((SUM(BG122:BG195)),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ROUND((SUM(BH122:BH195)),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ROUND((SUM(BI122:BI195)),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04 - Splašková čerpací stanice KČS01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J122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133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134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299</v>
      </c>
      <c r="E99" s="110"/>
      <c r="F99" s="110"/>
      <c r="G99" s="110"/>
      <c r="H99" s="110"/>
      <c r="I99" s="110"/>
      <c r="J99" s="111">
        <f>J164</f>
        <v>0</v>
      </c>
      <c r="L99" s="108"/>
    </row>
    <row r="100" spans="2:12" s="9" customFormat="1" ht="19.899999999999999" customHeight="1">
      <c r="B100" s="108"/>
      <c r="D100" s="109" t="s">
        <v>135</v>
      </c>
      <c r="E100" s="110"/>
      <c r="F100" s="110"/>
      <c r="G100" s="110"/>
      <c r="H100" s="110"/>
      <c r="I100" s="110"/>
      <c r="J100" s="111">
        <f>J182</f>
        <v>0</v>
      </c>
      <c r="L100" s="108"/>
    </row>
    <row r="101" spans="2:12" s="9" customFormat="1" ht="19.899999999999999" customHeight="1">
      <c r="B101" s="108"/>
      <c r="D101" s="109" t="s">
        <v>136</v>
      </c>
      <c r="E101" s="110"/>
      <c r="F101" s="110"/>
      <c r="G101" s="110"/>
      <c r="H101" s="110"/>
      <c r="I101" s="110"/>
      <c r="J101" s="111">
        <f>J188</f>
        <v>0</v>
      </c>
      <c r="L101" s="108"/>
    </row>
    <row r="102" spans="2:12" s="9" customFormat="1" ht="19.899999999999999" customHeight="1">
      <c r="B102" s="108"/>
      <c r="D102" s="109" t="s">
        <v>300</v>
      </c>
      <c r="E102" s="110"/>
      <c r="F102" s="110"/>
      <c r="G102" s="110"/>
      <c r="H102" s="110"/>
      <c r="I102" s="110"/>
      <c r="J102" s="111">
        <f>J194</f>
        <v>0</v>
      </c>
      <c r="L102" s="108"/>
    </row>
    <row r="103" spans="2:12" s="1" customFormat="1" ht="21.8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138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34" t="str">
        <f>E7</f>
        <v>Prodloužení splaškové kanal. a vodov. Ludvíkov a V. Losiny</v>
      </c>
      <c r="F112" s="235"/>
      <c r="G112" s="235"/>
      <c r="H112" s="235"/>
      <c r="L112" s="32"/>
    </row>
    <row r="113" spans="2:65" s="1" customFormat="1" ht="12" customHeight="1">
      <c r="B113" s="32"/>
      <c r="C113" s="27" t="s">
        <v>126</v>
      </c>
      <c r="L113" s="32"/>
    </row>
    <row r="114" spans="2:65" s="1" customFormat="1" ht="16.5" customHeight="1">
      <c r="B114" s="32"/>
      <c r="E114" s="200" t="str">
        <f>E9</f>
        <v>IO 04 - Splašková čerpací stanice KČS01</v>
      </c>
      <c r="F114" s="236"/>
      <c r="G114" s="236"/>
      <c r="H114" s="236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Velké Losiny</v>
      </c>
      <c r="I116" s="27" t="s">
        <v>22</v>
      </c>
      <c r="J116" s="52" t="str">
        <f>IF(J12="","",J12)</f>
        <v>7. 2. 2025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Obec Velké Losiny</v>
      </c>
      <c r="I118" s="27" t="s">
        <v>31</v>
      </c>
      <c r="J118" s="30" t="str">
        <f>E21</f>
        <v>IGEA s.r.o.</v>
      </c>
      <c r="L118" s="32"/>
    </row>
    <row r="119" spans="2:65" s="1" customFormat="1" ht="15.2" customHeight="1">
      <c r="B119" s="32"/>
      <c r="C119" s="27" t="s">
        <v>29</v>
      </c>
      <c r="F119" s="25" t="str">
        <f>IF(E18="","",E18)</f>
        <v>Vyplň údaj</v>
      </c>
      <c r="I119" s="27" t="s">
        <v>35</v>
      </c>
      <c r="J119" s="30" t="str">
        <f>E24</f>
        <v>R.Vojtěchová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139</v>
      </c>
      <c r="D121" s="114" t="s">
        <v>63</v>
      </c>
      <c r="E121" s="114" t="s">
        <v>59</v>
      </c>
      <c r="F121" s="114" t="s">
        <v>60</v>
      </c>
      <c r="G121" s="114" t="s">
        <v>140</v>
      </c>
      <c r="H121" s="114" t="s">
        <v>141</v>
      </c>
      <c r="I121" s="114" t="s">
        <v>142</v>
      </c>
      <c r="J121" s="115" t="s">
        <v>130</v>
      </c>
      <c r="K121" s="116" t="s">
        <v>143</v>
      </c>
      <c r="L121" s="112"/>
      <c r="M121" s="59" t="s">
        <v>1</v>
      </c>
      <c r="N121" s="60" t="s">
        <v>42</v>
      </c>
      <c r="O121" s="60" t="s">
        <v>144</v>
      </c>
      <c r="P121" s="60" t="s">
        <v>145</v>
      </c>
      <c r="Q121" s="60" t="s">
        <v>146</v>
      </c>
      <c r="R121" s="60" t="s">
        <v>147</v>
      </c>
      <c r="S121" s="60" t="s">
        <v>148</v>
      </c>
      <c r="T121" s="61" t="s">
        <v>149</v>
      </c>
    </row>
    <row r="122" spans="2:65" s="1" customFormat="1" ht="22.8" customHeight="1">
      <c r="B122" s="32"/>
      <c r="C122" s="64" t="s">
        <v>150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31.885643430000002</v>
      </c>
      <c r="S122" s="53"/>
      <c r="T122" s="119">
        <f>T123</f>
        <v>0</v>
      </c>
      <c r="AT122" s="17" t="s">
        <v>77</v>
      </c>
      <c r="AU122" s="17" t="s">
        <v>132</v>
      </c>
      <c r="BK122" s="120">
        <f>BK123</f>
        <v>0</v>
      </c>
    </row>
    <row r="123" spans="2:65" s="11" customFormat="1" ht="25.9" customHeight="1">
      <c r="B123" s="121"/>
      <c r="D123" s="122" t="s">
        <v>77</v>
      </c>
      <c r="E123" s="123" t="s">
        <v>151</v>
      </c>
      <c r="F123" s="123" t="s">
        <v>152</v>
      </c>
      <c r="I123" s="124"/>
      <c r="J123" s="125">
        <f>BK123</f>
        <v>0</v>
      </c>
      <c r="L123" s="121"/>
      <c r="M123" s="126"/>
      <c r="P123" s="127">
        <f>P124+P164+P182+P188+P194</f>
        <v>0</v>
      </c>
      <c r="R123" s="127">
        <f>R124+R164+R182+R188+R194</f>
        <v>31.885643430000002</v>
      </c>
      <c r="T123" s="128">
        <f>T124+T164+T182+T188+T194</f>
        <v>0</v>
      </c>
      <c r="AR123" s="122" t="s">
        <v>86</v>
      </c>
      <c r="AT123" s="129" t="s">
        <v>77</v>
      </c>
      <c r="AU123" s="129" t="s">
        <v>78</v>
      </c>
      <c r="AY123" s="122" t="s">
        <v>153</v>
      </c>
      <c r="BK123" s="130">
        <f>BK124+BK164+BK182+BK188+BK194</f>
        <v>0</v>
      </c>
    </row>
    <row r="124" spans="2:65" s="11" customFormat="1" ht="22.8" customHeight="1">
      <c r="B124" s="121"/>
      <c r="D124" s="122" t="s">
        <v>77</v>
      </c>
      <c r="E124" s="131" t="s">
        <v>86</v>
      </c>
      <c r="F124" s="131" t="s">
        <v>154</v>
      </c>
      <c r="I124" s="124"/>
      <c r="J124" s="132">
        <f>BK124</f>
        <v>0</v>
      </c>
      <c r="L124" s="121"/>
      <c r="M124" s="126"/>
      <c r="P124" s="127">
        <f>SUM(P125:P163)</f>
        <v>0</v>
      </c>
      <c r="R124" s="127">
        <f>SUM(R125:R163)</f>
        <v>0.13197</v>
      </c>
      <c r="T124" s="128">
        <f>SUM(T125:T163)</f>
        <v>0</v>
      </c>
      <c r="AR124" s="122" t="s">
        <v>86</v>
      </c>
      <c r="AT124" s="129" t="s">
        <v>77</v>
      </c>
      <c r="AU124" s="129" t="s">
        <v>86</v>
      </c>
      <c r="AY124" s="122" t="s">
        <v>153</v>
      </c>
      <c r="BK124" s="130">
        <f>SUM(BK125:BK163)</f>
        <v>0</v>
      </c>
    </row>
    <row r="125" spans="2:65" s="1" customFormat="1" ht="24.2" customHeight="1">
      <c r="B125" s="32"/>
      <c r="C125" s="133" t="s">
        <v>86</v>
      </c>
      <c r="D125" s="133" t="s">
        <v>155</v>
      </c>
      <c r="E125" s="134" t="s">
        <v>301</v>
      </c>
      <c r="F125" s="135" t="s">
        <v>302</v>
      </c>
      <c r="G125" s="136" t="s">
        <v>303</v>
      </c>
      <c r="H125" s="137">
        <v>10</v>
      </c>
      <c r="I125" s="138"/>
      <c r="J125" s="139">
        <f>ROUND(I125*H125,2)</f>
        <v>0</v>
      </c>
      <c r="K125" s="140"/>
      <c r="L125" s="32"/>
      <c r="M125" s="141" t="s">
        <v>1</v>
      </c>
      <c r="N125" s="142" t="s">
        <v>43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159</v>
      </c>
      <c r="AT125" s="145" t="s">
        <v>155</v>
      </c>
      <c r="AU125" s="145" t="s">
        <v>88</v>
      </c>
      <c r="AY125" s="17" t="s">
        <v>153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86</v>
      </c>
      <c r="BK125" s="146">
        <f>ROUND(I125*H125,2)</f>
        <v>0</v>
      </c>
      <c r="BL125" s="17" t="s">
        <v>159</v>
      </c>
      <c r="BM125" s="145" t="s">
        <v>797</v>
      </c>
    </row>
    <row r="126" spans="2:65" s="13" customFormat="1" ht="10.15">
      <c r="B126" s="154"/>
      <c r="D126" s="148" t="s">
        <v>161</v>
      </c>
      <c r="E126" s="155" t="s">
        <v>1</v>
      </c>
      <c r="F126" s="156" t="s">
        <v>798</v>
      </c>
      <c r="H126" s="157">
        <v>10</v>
      </c>
      <c r="I126" s="158"/>
      <c r="L126" s="154"/>
      <c r="M126" s="159"/>
      <c r="T126" s="160"/>
      <c r="AT126" s="155" t="s">
        <v>161</v>
      </c>
      <c r="AU126" s="155" t="s">
        <v>88</v>
      </c>
      <c r="AV126" s="13" t="s">
        <v>88</v>
      </c>
      <c r="AW126" s="13" t="s">
        <v>34</v>
      </c>
      <c r="AX126" s="13" t="s">
        <v>86</v>
      </c>
      <c r="AY126" s="155" t="s">
        <v>153</v>
      </c>
    </row>
    <row r="127" spans="2:65" s="1" customFormat="1" ht="24.2" customHeight="1">
      <c r="B127" s="32"/>
      <c r="C127" s="133" t="s">
        <v>88</v>
      </c>
      <c r="D127" s="133" t="s">
        <v>155</v>
      </c>
      <c r="E127" s="134" t="s">
        <v>306</v>
      </c>
      <c r="F127" s="135" t="s">
        <v>307</v>
      </c>
      <c r="G127" s="136" t="s">
        <v>308</v>
      </c>
      <c r="H127" s="137">
        <v>5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43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159</v>
      </c>
      <c r="AT127" s="145" t="s">
        <v>155</v>
      </c>
      <c r="AU127" s="145" t="s">
        <v>88</v>
      </c>
      <c r="AY127" s="17" t="s">
        <v>153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86</v>
      </c>
      <c r="BK127" s="146">
        <f>ROUND(I127*H127,2)</f>
        <v>0</v>
      </c>
      <c r="BL127" s="17" t="s">
        <v>159</v>
      </c>
      <c r="BM127" s="145" t="s">
        <v>799</v>
      </c>
    </row>
    <row r="128" spans="2:65" s="13" customFormat="1" ht="10.15">
      <c r="B128" s="154"/>
      <c r="D128" s="148" t="s">
        <v>161</v>
      </c>
      <c r="E128" s="155" t="s">
        <v>1</v>
      </c>
      <c r="F128" s="156" t="s">
        <v>800</v>
      </c>
      <c r="H128" s="157">
        <v>5</v>
      </c>
      <c r="I128" s="158"/>
      <c r="L128" s="154"/>
      <c r="M128" s="159"/>
      <c r="T128" s="160"/>
      <c r="AT128" s="155" t="s">
        <v>161</v>
      </c>
      <c r="AU128" s="155" t="s">
        <v>88</v>
      </c>
      <c r="AV128" s="13" t="s">
        <v>88</v>
      </c>
      <c r="AW128" s="13" t="s">
        <v>34</v>
      </c>
      <c r="AX128" s="13" t="s">
        <v>86</v>
      </c>
      <c r="AY128" s="155" t="s">
        <v>153</v>
      </c>
    </row>
    <row r="129" spans="2:65" s="1" customFormat="1" ht="24.2" customHeight="1">
      <c r="B129" s="32"/>
      <c r="C129" s="133" t="s">
        <v>168</v>
      </c>
      <c r="D129" s="133" t="s">
        <v>155</v>
      </c>
      <c r="E129" s="134" t="s">
        <v>311</v>
      </c>
      <c r="F129" s="135" t="s">
        <v>312</v>
      </c>
      <c r="G129" s="136" t="s">
        <v>209</v>
      </c>
      <c r="H129" s="137">
        <v>126</v>
      </c>
      <c r="I129" s="138"/>
      <c r="J129" s="139">
        <f>ROUND(I129*H129,2)</f>
        <v>0</v>
      </c>
      <c r="K129" s="140"/>
      <c r="L129" s="32"/>
      <c r="M129" s="141" t="s">
        <v>1</v>
      </c>
      <c r="N129" s="142" t="s">
        <v>43</v>
      </c>
      <c r="P129" s="143">
        <f>O129*H129</f>
        <v>0</v>
      </c>
      <c r="Q129" s="143">
        <v>1E-4</v>
      </c>
      <c r="R129" s="143">
        <f>Q129*H129</f>
        <v>1.26E-2</v>
      </c>
      <c r="S129" s="143">
        <v>0</v>
      </c>
      <c r="T129" s="144">
        <f>S129*H129</f>
        <v>0</v>
      </c>
      <c r="AR129" s="145" t="s">
        <v>159</v>
      </c>
      <c r="AT129" s="145" t="s">
        <v>155</v>
      </c>
      <c r="AU129" s="145" t="s">
        <v>88</v>
      </c>
      <c r="AY129" s="17" t="s">
        <v>153</v>
      </c>
      <c r="BE129" s="146">
        <f>IF(N129="základní",J129,0)</f>
        <v>0</v>
      </c>
      <c r="BF129" s="146">
        <f>IF(N129="snížená",J129,0)</f>
        <v>0</v>
      </c>
      <c r="BG129" s="146">
        <f>IF(N129="zákl. přenesená",J129,0)</f>
        <v>0</v>
      </c>
      <c r="BH129" s="146">
        <f>IF(N129="sníž. přenesená",J129,0)</f>
        <v>0</v>
      </c>
      <c r="BI129" s="146">
        <f>IF(N129="nulová",J129,0)</f>
        <v>0</v>
      </c>
      <c r="BJ129" s="17" t="s">
        <v>86</v>
      </c>
      <c r="BK129" s="146">
        <f>ROUND(I129*H129,2)</f>
        <v>0</v>
      </c>
      <c r="BL129" s="17" t="s">
        <v>159</v>
      </c>
      <c r="BM129" s="145" t="s">
        <v>801</v>
      </c>
    </row>
    <row r="130" spans="2:65" s="13" customFormat="1" ht="10.15">
      <c r="B130" s="154"/>
      <c r="D130" s="148" t="s">
        <v>161</v>
      </c>
      <c r="E130" s="155" t="s">
        <v>1</v>
      </c>
      <c r="F130" s="156" t="s">
        <v>802</v>
      </c>
      <c r="H130" s="157">
        <v>126</v>
      </c>
      <c r="I130" s="158"/>
      <c r="L130" s="154"/>
      <c r="M130" s="159"/>
      <c r="T130" s="160"/>
      <c r="AT130" s="155" t="s">
        <v>161</v>
      </c>
      <c r="AU130" s="155" t="s">
        <v>88</v>
      </c>
      <c r="AV130" s="13" t="s">
        <v>88</v>
      </c>
      <c r="AW130" s="13" t="s">
        <v>34</v>
      </c>
      <c r="AX130" s="13" t="s">
        <v>86</v>
      </c>
      <c r="AY130" s="155" t="s">
        <v>153</v>
      </c>
    </row>
    <row r="131" spans="2:65" s="1" customFormat="1" ht="24.2" customHeight="1">
      <c r="B131" s="32"/>
      <c r="C131" s="133" t="s">
        <v>159</v>
      </c>
      <c r="D131" s="133" t="s">
        <v>155</v>
      </c>
      <c r="E131" s="134" t="s">
        <v>315</v>
      </c>
      <c r="F131" s="135" t="s">
        <v>316</v>
      </c>
      <c r="G131" s="136" t="s">
        <v>209</v>
      </c>
      <c r="H131" s="137">
        <v>126</v>
      </c>
      <c r="I131" s="138"/>
      <c r="J131" s="139">
        <f>ROUND(I131*H131,2)</f>
        <v>0</v>
      </c>
      <c r="K131" s="140"/>
      <c r="L131" s="32"/>
      <c r="M131" s="141" t="s">
        <v>1</v>
      </c>
      <c r="N131" s="142" t="s">
        <v>43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AR131" s="145" t="s">
        <v>159</v>
      </c>
      <c r="AT131" s="145" t="s">
        <v>155</v>
      </c>
      <c r="AU131" s="145" t="s">
        <v>88</v>
      </c>
      <c r="AY131" s="17" t="s">
        <v>153</v>
      </c>
      <c r="BE131" s="146">
        <f>IF(N131="základní",J131,0)</f>
        <v>0</v>
      </c>
      <c r="BF131" s="146">
        <f>IF(N131="snížená",J131,0)</f>
        <v>0</v>
      </c>
      <c r="BG131" s="146">
        <f>IF(N131="zákl. přenesená",J131,0)</f>
        <v>0</v>
      </c>
      <c r="BH131" s="146">
        <f>IF(N131="sníž. přenesená",J131,0)</f>
        <v>0</v>
      </c>
      <c r="BI131" s="146">
        <f>IF(N131="nulová",J131,0)</f>
        <v>0</v>
      </c>
      <c r="BJ131" s="17" t="s">
        <v>86</v>
      </c>
      <c r="BK131" s="146">
        <f>ROUND(I131*H131,2)</f>
        <v>0</v>
      </c>
      <c r="BL131" s="17" t="s">
        <v>159</v>
      </c>
      <c r="BM131" s="145" t="s">
        <v>803</v>
      </c>
    </row>
    <row r="132" spans="2:65" s="1" customFormat="1" ht="33" customHeight="1">
      <c r="B132" s="32"/>
      <c r="C132" s="133" t="s">
        <v>179</v>
      </c>
      <c r="D132" s="133" t="s">
        <v>155</v>
      </c>
      <c r="E132" s="134" t="s">
        <v>804</v>
      </c>
      <c r="F132" s="135" t="s">
        <v>805</v>
      </c>
      <c r="G132" s="136" t="s">
        <v>158</v>
      </c>
      <c r="H132" s="137">
        <v>103.93300000000001</v>
      </c>
      <c r="I132" s="138"/>
      <c r="J132" s="139">
        <f>ROUND(I132*H132,2)</f>
        <v>0</v>
      </c>
      <c r="K132" s="140"/>
      <c r="L132" s="32"/>
      <c r="M132" s="141" t="s">
        <v>1</v>
      </c>
      <c r="N132" s="142" t="s">
        <v>43</v>
      </c>
      <c r="P132" s="143">
        <f>O132*H132</f>
        <v>0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159</v>
      </c>
      <c r="AT132" s="145" t="s">
        <v>155</v>
      </c>
      <c r="AU132" s="145" t="s">
        <v>88</v>
      </c>
      <c r="AY132" s="17" t="s">
        <v>153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86</v>
      </c>
      <c r="BK132" s="146">
        <f>ROUND(I132*H132,2)</f>
        <v>0</v>
      </c>
      <c r="BL132" s="17" t="s">
        <v>159</v>
      </c>
      <c r="BM132" s="145" t="s">
        <v>806</v>
      </c>
    </row>
    <row r="133" spans="2:65" s="13" customFormat="1" ht="10.15">
      <c r="B133" s="154"/>
      <c r="D133" s="148" t="s">
        <v>161</v>
      </c>
      <c r="E133" s="155" t="s">
        <v>1</v>
      </c>
      <c r="F133" s="156" t="s">
        <v>807</v>
      </c>
      <c r="H133" s="157">
        <v>103.93300000000001</v>
      </c>
      <c r="I133" s="158"/>
      <c r="L133" s="154"/>
      <c r="M133" s="159"/>
      <c r="T133" s="160"/>
      <c r="AT133" s="155" t="s">
        <v>161</v>
      </c>
      <c r="AU133" s="155" t="s">
        <v>88</v>
      </c>
      <c r="AV133" s="13" t="s">
        <v>88</v>
      </c>
      <c r="AW133" s="13" t="s">
        <v>34</v>
      </c>
      <c r="AX133" s="13" t="s">
        <v>86</v>
      </c>
      <c r="AY133" s="155" t="s">
        <v>153</v>
      </c>
    </row>
    <row r="134" spans="2:65" s="1" customFormat="1" ht="33" customHeight="1">
      <c r="B134" s="32"/>
      <c r="C134" s="133" t="s">
        <v>187</v>
      </c>
      <c r="D134" s="133" t="s">
        <v>155</v>
      </c>
      <c r="E134" s="134" t="s">
        <v>156</v>
      </c>
      <c r="F134" s="135" t="s">
        <v>157</v>
      </c>
      <c r="G134" s="136" t="s">
        <v>158</v>
      </c>
      <c r="H134" s="137">
        <v>74.959999999999994</v>
      </c>
      <c r="I134" s="138"/>
      <c r="J134" s="139">
        <f>ROUND(I134*H134,2)</f>
        <v>0</v>
      </c>
      <c r="K134" s="140"/>
      <c r="L134" s="32"/>
      <c r="M134" s="141" t="s">
        <v>1</v>
      </c>
      <c r="N134" s="142" t="s">
        <v>43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159</v>
      </c>
      <c r="AT134" s="145" t="s">
        <v>155</v>
      </c>
      <c r="AU134" s="145" t="s">
        <v>88</v>
      </c>
      <c r="AY134" s="17" t="s">
        <v>153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7" t="s">
        <v>86</v>
      </c>
      <c r="BK134" s="146">
        <f>ROUND(I134*H134,2)</f>
        <v>0</v>
      </c>
      <c r="BL134" s="17" t="s">
        <v>159</v>
      </c>
      <c r="BM134" s="145" t="s">
        <v>808</v>
      </c>
    </row>
    <row r="135" spans="2:65" s="13" customFormat="1" ht="10.15">
      <c r="B135" s="154"/>
      <c r="D135" s="148" t="s">
        <v>161</v>
      </c>
      <c r="E135" s="155" t="s">
        <v>1</v>
      </c>
      <c r="F135" s="156" t="s">
        <v>809</v>
      </c>
      <c r="H135" s="157">
        <v>0.21199999999999999</v>
      </c>
      <c r="I135" s="158"/>
      <c r="L135" s="154"/>
      <c r="M135" s="159"/>
      <c r="T135" s="160"/>
      <c r="AT135" s="155" t="s">
        <v>161</v>
      </c>
      <c r="AU135" s="155" t="s">
        <v>88</v>
      </c>
      <c r="AV135" s="13" t="s">
        <v>88</v>
      </c>
      <c r="AW135" s="13" t="s">
        <v>34</v>
      </c>
      <c r="AX135" s="13" t="s">
        <v>78</v>
      </c>
      <c r="AY135" s="155" t="s">
        <v>153</v>
      </c>
    </row>
    <row r="136" spans="2:65" s="13" customFormat="1" ht="10.15">
      <c r="B136" s="154"/>
      <c r="D136" s="148" t="s">
        <v>161</v>
      </c>
      <c r="E136" s="155" t="s">
        <v>1</v>
      </c>
      <c r="F136" s="156" t="s">
        <v>810</v>
      </c>
      <c r="H136" s="157">
        <v>4.2480000000000002</v>
      </c>
      <c r="I136" s="158"/>
      <c r="L136" s="154"/>
      <c r="M136" s="159"/>
      <c r="T136" s="160"/>
      <c r="AT136" s="155" t="s">
        <v>161</v>
      </c>
      <c r="AU136" s="155" t="s">
        <v>88</v>
      </c>
      <c r="AV136" s="13" t="s">
        <v>88</v>
      </c>
      <c r="AW136" s="13" t="s">
        <v>34</v>
      </c>
      <c r="AX136" s="13" t="s">
        <v>78</v>
      </c>
      <c r="AY136" s="155" t="s">
        <v>153</v>
      </c>
    </row>
    <row r="137" spans="2:65" s="13" customFormat="1" ht="10.15">
      <c r="B137" s="154"/>
      <c r="D137" s="148" t="s">
        <v>161</v>
      </c>
      <c r="E137" s="155" t="s">
        <v>1</v>
      </c>
      <c r="F137" s="156" t="s">
        <v>811</v>
      </c>
      <c r="H137" s="157">
        <v>70.5</v>
      </c>
      <c r="I137" s="158"/>
      <c r="L137" s="154"/>
      <c r="M137" s="159"/>
      <c r="T137" s="160"/>
      <c r="AT137" s="155" t="s">
        <v>161</v>
      </c>
      <c r="AU137" s="155" t="s">
        <v>88</v>
      </c>
      <c r="AV137" s="13" t="s">
        <v>88</v>
      </c>
      <c r="AW137" s="13" t="s">
        <v>34</v>
      </c>
      <c r="AX137" s="13" t="s">
        <v>78</v>
      </c>
      <c r="AY137" s="155" t="s">
        <v>153</v>
      </c>
    </row>
    <row r="138" spans="2:65" s="14" customFormat="1" ht="10.15">
      <c r="B138" s="161"/>
      <c r="D138" s="148" t="s">
        <v>161</v>
      </c>
      <c r="E138" s="162" t="s">
        <v>1</v>
      </c>
      <c r="F138" s="163" t="s">
        <v>186</v>
      </c>
      <c r="H138" s="164">
        <v>74.959999999999994</v>
      </c>
      <c r="I138" s="165"/>
      <c r="L138" s="161"/>
      <c r="M138" s="166"/>
      <c r="T138" s="167"/>
      <c r="AT138" s="162" t="s">
        <v>161</v>
      </c>
      <c r="AU138" s="162" t="s">
        <v>88</v>
      </c>
      <c r="AV138" s="14" t="s">
        <v>159</v>
      </c>
      <c r="AW138" s="14" t="s">
        <v>34</v>
      </c>
      <c r="AX138" s="14" t="s">
        <v>86</v>
      </c>
      <c r="AY138" s="162" t="s">
        <v>153</v>
      </c>
    </row>
    <row r="139" spans="2:65" s="1" customFormat="1" ht="21.75" customHeight="1">
      <c r="B139" s="32"/>
      <c r="C139" s="133" t="s">
        <v>193</v>
      </c>
      <c r="D139" s="133" t="s">
        <v>155</v>
      </c>
      <c r="E139" s="134" t="s">
        <v>630</v>
      </c>
      <c r="F139" s="135" t="s">
        <v>631</v>
      </c>
      <c r="G139" s="136" t="s">
        <v>330</v>
      </c>
      <c r="H139" s="137">
        <v>141</v>
      </c>
      <c r="I139" s="138"/>
      <c r="J139" s="139">
        <f>ROUND(I139*H139,2)</f>
        <v>0</v>
      </c>
      <c r="K139" s="140"/>
      <c r="L139" s="32"/>
      <c r="M139" s="141" t="s">
        <v>1</v>
      </c>
      <c r="N139" s="142" t="s">
        <v>43</v>
      </c>
      <c r="P139" s="143">
        <f>O139*H139</f>
        <v>0</v>
      </c>
      <c r="Q139" s="143">
        <v>6.9999999999999999E-4</v>
      </c>
      <c r="R139" s="143">
        <f>Q139*H139</f>
        <v>9.8699999999999996E-2</v>
      </c>
      <c r="S139" s="143">
        <v>0</v>
      </c>
      <c r="T139" s="144">
        <f>S139*H139</f>
        <v>0</v>
      </c>
      <c r="AR139" s="145" t="s">
        <v>159</v>
      </c>
      <c r="AT139" s="145" t="s">
        <v>155</v>
      </c>
      <c r="AU139" s="145" t="s">
        <v>88</v>
      </c>
      <c r="AY139" s="17" t="s">
        <v>153</v>
      </c>
      <c r="BE139" s="146">
        <f>IF(N139="základní",J139,0)</f>
        <v>0</v>
      </c>
      <c r="BF139" s="146">
        <f>IF(N139="snížená",J139,0)</f>
        <v>0</v>
      </c>
      <c r="BG139" s="146">
        <f>IF(N139="zákl. přenesená",J139,0)</f>
        <v>0</v>
      </c>
      <c r="BH139" s="146">
        <f>IF(N139="sníž. přenesená",J139,0)</f>
        <v>0</v>
      </c>
      <c r="BI139" s="146">
        <f>IF(N139="nulová",J139,0)</f>
        <v>0</v>
      </c>
      <c r="BJ139" s="17" t="s">
        <v>86</v>
      </c>
      <c r="BK139" s="146">
        <f>ROUND(I139*H139,2)</f>
        <v>0</v>
      </c>
      <c r="BL139" s="17" t="s">
        <v>159</v>
      </c>
      <c r="BM139" s="145" t="s">
        <v>812</v>
      </c>
    </row>
    <row r="140" spans="2:65" s="13" customFormat="1" ht="10.15">
      <c r="B140" s="154"/>
      <c r="D140" s="148" t="s">
        <v>161</v>
      </c>
      <c r="E140" s="155" t="s">
        <v>1</v>
      </c>
      <c r="F140" s="156" t="s">
        <v>813</v>
      </c>
      <c r="H140" s="157">
        <v>141</v>
      </c>
      <c r="I140" s="158"/>
      <c r="L140" s="154"/>
      <c r="M140" s="159"/>
      <c r="T140" s="160"/>
      <c r="AT140" s="155" t="s">
        <v>161</v>
      </c>
      <c r="AU140" s="155" t="s">
        <v>88</v>
      </c>
      <c r="AV140" s="13" t="s">
        <v>88</v>
      </c>
      <c r="AW140" s="13" t="s">
        <v>34</v>
      </c>
      <c r="AX140" s="13" t="s">
        <v>86</v>
      </c>
      <c r="AY140" s="155" t="s">
        <v>153</v>
      </c>
    </row>
    <row r="141" spans="2:65" s="1" customFormat="1" ht="16.5" customHeight="1">
      <c r="B141" s="32"/>
      <c r="C141" s="133" t="s">
        <v>197</v>
      </c>
      <c r="D141" s="133" t="s">
        <v>155</v>
      </c>
      <c r="E141" s="134" t="s">
        <v>640</v>
      </c>
      <c r="F141" s="135" t="s">
        <v>641</v>
      </c>
      <c r="G141" s="136" t="s">
        <v>330</v>
      </c>
      <c r="H141" s="137">
        <v>141</v>
      </c>
      <c r="I141" s="138"/>
      <c r="J141" s="139">
        <f>ROUND(I141*H141,2)</f>
        <v>0</v>
      </c>
      <c r="K141" s="140"/>
      <c r="L141" s="32"/>
      <c r="M141" s="141" t="s">
        <v>1</v>
      </c>
      <c r="N141" s="142" t="s">
        <v>43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AR141" s="145" t="s">
        <v>159</v>
      </c>
      <c r="AT141" s="145" t="s">
        <v>155</v>
      </c>
      <c r="AU141" s="145" t="s">
        <v>88</v>
      </c>
      <c r="AY141" s="17" t="s">
        <v>153</v>
      </c>
      <c r="BE141" s="146">
        <f>IF(N141="základní",J141,0)</f>
        <v>0</v>
      </c>
      <c r="BF141" s="146">
        <f>IF(N141="snížená",J141,0)</f>
        <v>0</v>
      </c>
      <c r="BG141" s="146">
        <f>IF(N141="zákl. přenesená",J141,0)</f>
        <v>0</v>
      </c>
      <c r="BH141" s="146">
        <f>IF(N141="sníž. přenesená",J141,0)</f>
        <v>0</v>
      </c>
      <c r="BI141" s="146">
        <f>IF(N141="nulová",J141,0)</f>
        <v>0</v>
      </c>
      <c r="BJ141" s="17" t="s">
        <v>86</v>
      </c>
      <c r="BK141" s="146">
        <f>ROUND(I141*H141,2)</f>
        <v>0</v>
      </c>
      <c r="BL141" s="17" t="s">
        <v>159</v>
      </c>
      <c r="BM141" s="145" t="s">
        <v>814</v>
      </c>
    </row>
    <row r="142" spans="2:65" s="1" customFormat="1" ht="24.2" customHeight="1">
      <c r="B142" s="32"/>
      <c r="C142" s="133" t="s">
        <v>206</v>
      </c>
      <c r="D142" s="133" t="s">
        <v>155</v>
      </c>
      <c r="E142" s="134" t="s">
        <v>815</v>
      </c>
      <c r="F142" s="135" t="s">
        <v>816</v>
      </c>
      <c r="G142" s="136" t="s">
        <v>330</v>
      </c>
      <c r="H142" s="137">
        <v>137.80000000000001</v>
      </c>
      <c r="I142" s="138"/>
      <c r="J142" s="139">
        <f>ROUND(I142*H142,2)</f>
        <v>0</v>
      </c>
      <c r="K142" s="140"/>
      <c r="L142" s="32"/>
      <c r="M142" s="141" t="s">
        <v>1</v>
      </c>
      <c r="N142" s="142" t="s">
        <v>43</v>
      </c>
      <c r="P142" s="143">
        <f>O142*H142</f>
        <v>0</v>
      </c>
      <c r="Q142" s="143">
        <v>1.4999999999999999E-4</v>
      </c>
      <c r="R142" s="143">
        <f>Q142*H142</f>
        <v>2.0670000000000001E-2</v>
      </c>
      <c r="S142" s="143">
        <v>0</v>
      </c>
      <c r="T142" s="144">
        <f>S142*H142</f>
        <v>0</v>
      </c>
      <c r="AR142" s="145" t="s">
        <v>159</v>
      </c>
      <c r="AT142" s="145" t="s">
        <v>155</v>
      </c>
      <c r="AU142" s="145" t="s">
        <v>88</v>
      </c>
      <c r="AY142" s="17" t="s">
        <v>153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7" t="s">
        <v>86</v>
      </c>
      <c r="BK142" s="146">
        <f>ROUND(I142*H142,2)</f>
        <v>0</v>
      </c>
      <c r="BL142" s="17" t="s">
        <v>159</v>
      </c>
      <c r="BM142" s="145" t="s">
        <v>817</v>
      </c>
    </row>
    <row r="143" spans="2:65" s="13" customFormat="1" ht="10.15">
      <c r="B143" s="154"/>
      <c r="D143" s="148" t="s">
        <v>161</v>
      </c>
      <c r="E143" s="155" t="s">
        <v>1</v>
      </c>
      <c r="F143" s="156" t="s">
        <v>818</v>
      </c>
      <c r="H143" s="157">
        <v>137.80000000000001</v>
      </c>
      <c r="I143" s="158"/>
      <c r="L143" s="154"/>
      <c r="M143" s="159"/>
      <c r="T143" s="160"/>
      <c r="AT143" s="155" t="s">
        <v>161</v>
      </c>
      <c r="AU143" s="155" t="s">
        <v>88</v>
      </c>
      <c r="AV143" s="13" t="s">
        <v>88</v>
      </c>
      <c r="AW143" s="13" t="s">
        <v>34</v>
      </c>
      <c r="AX143" s="13" t="s">
        <v>86</v>
      </c>
      <c r="AY143" s="155" t="s">
        <v>153</v>
      </c>
    </row>
    <row r="144" spans="2:65" s="1" customFormat="1" ht="24.2" customHeight="1">
      <c r="B144" s="32"/>
      <c r="C144" s="133" t="s">
        <v>213</v>
      </c>
      <c r="D144" s="133" t="s">
        <v>155</v>
      </c>
      <c r="E144" s="134" t="s">
        <v>819</v>
      </c>
      <c r="F144" s="135" t="s">
        <v>820</v>
      </c>
      <c r="G144" s="136" t="s">
        <v>330</v>
      </c>
      <c r="H144" s="137">
        <v>137.80000000000001</v>
      </c>
      <c r="I144" s="138"/>
      <c r="J144" s="139">
        <f>ROUND(I144*H144,2)</f>
        <v>0</v>
      </c>
      <c r="K144" s="140"/>
      <c r="L144" s="32"/>
      <c r="M144" s="141" t="s">
        <v>1</v>
      </c>
      <c r="N144" s="142" t="s">
        <v>43</v>
      </c>
      <c r="P144" s="143">
        <f>O144*H144</f>
        <v>0</v>
      </c>
      <c r="Q144" s="143">
        <v>0</v>
      </c>
      <c r="R144" s="143">
        <f>Q144*H144</f>
        <v>0</v>
      </c>
      <c r="S144" s="143">
        <v>0</v>
      </c>
      <c r="T144" s="144">
        <f>S144*H144</f>
        <v>0</v>
      </c>
      <c r="AR144" s="145" t="s">
        <v>159</v>
      </c>
      <c r="AT144" s="145" t="s">
        <v>155</v>
      </c>
      <c r="AU144" s="145" t="s">
        <v>88</v>
      </c>
      <c r="AY144" s="17" t="s">
        <v>153</v>
      </c>
      <c r="BE144" s="146">
        <f>IF(N144="základní",J144,0)</f>
        <v>0</v>
      </c>
      <c r="BF144" s="146">
        <f>IF(N144="snížená",J144,0)</f>
        <v>0</v>
      </c>
      <c r="BG144" s="146">
        <f>IF(N144="zákl. přenesená",J144,0)</f>
        <v>0</v>
      </c>
      <c r="BH144" s="146">
        <f>IF(N144="sníž. přenesená",J144,0)</f>
        <v>0</v>
      </c>
      <c r="BI144" s="146">
        <f>IF(N144="nulová",J144,0)</f>
        <v>0</v>
      </c>
      <c r="BJ144" s="17" t="s">
        <v>86</v>
      </c>
      <c r="BK144" s="146">
        <f>ROUND(I144*H144,2)</f>
        <v>0</v>
      </c>
      <c r="BL144" s="17" t="s">
        <v>159</v>
      </c>
      <c r="BM144" s="145" t="s">
        <v>821</v>
      </c>
    </row>
    <row r="145" spans="2:65" s="1" customFormat="1" ht="16.5" customHeight="1">
      <c r="B145" s="32"/>
      <c r="C145" s="168" t="s">
        <v>218</v>
      </c>
      <c r="D145" s="168" t="s">
        <v>194</v>
      </c>
      <c r="E145" s="169" t="s">
        <v>822</v>
      </c>
      <c r="F145" s="170" t="s">
        <v>823</v>
      </c>
      <c r="G145" s="171" t="s">
        <v>330</v>
      </c>
      <c r="H145" s="172">
        <v>137.80000000000001</v>
      </c>
      <c r="I145" s="173"/>
      <c r="J145" s="174">
        <f>ROUND(I145*H145,2)</f>
        <v>0</v>
      </c>
      <c r="K145" s="175"/>
      <c r="L145" s="176"/>
      <c r="M145" s="177" t="s">
        <v>1</v>
      </c>
      <c r="N145" s="178" t="s">
        <v>43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197</v>
      </c>
      <c r="AT145" s="145" t="s">
        <v>194</v>
      </c>
      <c r="AU145" s="145" t="s">
        <v>88</v>
      </c>
      <c r="AY145" s="17" t="s">
        <v>153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86</v>
      </c>
      <c r="BK145" s="146">
        <f>ROUND(I145*H145,2)</f>
        <v>0</v>
      </c>
      <c r="BL145" s="17" t="s">
        <v>159</v>
      </c>
      <c r="BM145" s="145" t="s">
        <v>824</v>
      </c>
    </row>
    <row r="146" spans="2:65" s="12" customFormat="1" ht="10.15">
      <c r="B146" s="147"/>
      <c r="D146" s="148" t="s">
        <v>161</v>
      </c>
      <c r="E146" s="149" t="s">
        <v>1</v>
      </c>
      <c r="F146" s="150" t="s">
        <v>825</v>
      </c>
      <c r="H146" s="149" t="s">
        <v>1</v>
      </c>
      <c r="I146" s="151"/>
      <c r="L146" s="147"/>
      <c r="M146" s="152"/>
      <c r="T146" s="153"/>
      <c r="AT146" s="149" t="s">
        <v>161</v>
      </c>
      <c r="AU146" s="149" t="s">
        <v>88</v>
      </c>
      <c r="AV146" s="12" t="s">
        <v>86</v>
      </c>
      <c r="AW146" s="12" t="s">
        <v>34</v>
      </c>
      <c r="AX146" s="12" t="s">
        <v>78</v>
      </c>
      <c r="AY146" s="149" t="s">
        <v>153</v>
      </c>
    </row>
    <row r="147" spans="2:65" s="13" customFormat="1" ht="10.15">
      <c r="B147" s="154"/>
      <c r="D147" s="148" t="s">
        <v>161</v>
      </c>
      <c r="E147" s="155" t="s">
        <v>1</v>
      </c>
      <c r="F147" s="156" t="s">
        <v>826</v>
      </c>
      <c r="H147" s="157">
        <v>137.80000000000001</v>
      </c>
      <c r="I147" s="158"/>
      <c r="L147" s="154"/>
      <c r="M147" s="159"/>
      <c r="T147" s="160"/>
      <c r="AT147" s="155" t="s">
        <v>161</v>
      </c>
      <c r="AU147" s="155" t="s">
        <v>88</v>
      </c>
      <c r="AV147" s="13" t="s">
        <v>88</v>
      </c>
      <c r="AW147" s="13" t="s">
        <v>34</v>
      </c>
      <c r="AX147" s="13" t="s">
        <v>86</v>
      </c>
      <c r="AY147" s="155" t="s">
        <v>153</v>
      </c>
    </row>
    <row r="148" spans="2:65" s="1" customFormat="1" ht="33" customHeight="1">
      <c r="B148" s="32"/>
      <c r="C148" s="133" t="s">
        <v>223</v>
      </c>
      <c r="D148" s="133" t="s">
        <v>155</v>
      </c>
      <c r="E148" s="134" t="s">
        <v>827</v>
      </c>
      <c r="F148" s="135" t="s">
        <v>828</v>
      </c>
      <c r="G148" s="136" t="s">
        <v>330</v>
      </c>
      <c r="H148" s="137">
        <v>137.80000000000001</v>
      </c>
      <c r="I148" s="138"/>
      <c r="J148" s="139">
        <f>ROUND(I148*H148,2)</f>
        <v>0</v>
      </c>
      <c r="K148" s="140"/>
      <c r="L148" s="32"/>
      <c r="M148" s="141" t="s">
        <v>1</v>
      </c>
      <c r="N148" s="142" t="s">
        <v>43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159</v>
      </c>
      <c r="AT148" s="145" t="s">
        <v>155</v>
      </c>
      <c r="AU148" s="145" t="s">
        <v>88</v>
      </c>
      <c r="AY148" s="17" t="s">
        <v>153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86</v>
      </c>
      <c r="BK148" s="146">
        <f>ROUND(I148*H148,2)</f>
        <v>0</v>
      </c>
      <c r="BL148" s="17" t="s">
        <v>159</v>
      </c>
      <c r="BM148" s="145" t="s">
        <v>829</v>
      </c>
    </row>
    <row r="149" spans="2:65" s="1" customFormat="1" ht="33" customHeight="1">
      <c r="B149" s="32"/>
      <c r="C149" s="133" t="s">
        <v>229</v>
      </c>
      <c r="D149" s="133" t="s">
        <v>155</v>
      </c>
      <c r="E149" s="134" t="s">
        <v>164</v>
      </c>
      <c r="F149" s="135" t="s">
        <v>336</v>
      </c>
      <c r="G149" s="136" t="s">
        <v>158</v>
      </c>
      <c r="H149" s="137">
        <v>104.887</v>
      </c>
      <c r="I149" s="138"/>
      <c r="J149" s="139">
        <f>ROUND(I149*H149,2)</f>
        <v>0</v>
      </c>
      <c r="K149" s="140"/>
      <c r="L149" s="32"/>
      <c r="M149" s="141" t="s">
        <v>1</v>
      </c>
      <c r="N149" s="142" t="s">
        <v>43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159</v>
      </c>
      <c r="AT149" s="145" t="s">
        <v>155</v>
      </c>
      <c r="AU149" s="145" t="s">
        <v>88</v>
      </c>
      <c r="AY149" s="17" t="s">
        <v>153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86</v>
      </c>
      <c r="BK149" s="146">
        <f>ROUND(I149*H149,2)</f>
        <v>0</v>
      </c>
      <c r="BL149" s="17" t="s">
        <v>159</v>
      </c>
      <c r="BM149" s="145" t="s">
        <v>830</v>
      </c>
    </row>
    <row r="150" spans="2:65" s="13" customFormat="1" ht="10.15">
      <c r="B150" s="154"/>
      <c r="D150" s="148" t="s">
        <v>161</v>
      </c>
      <c r="E150" s="155" t="s">
        <v>1</v>
      </c>
      <c r="F150" s="156" t="s">
        <v>831</v>
      </c>
      <c r="H150" s="157">
        <v>104.887</v>
      </c>
      <c r="I150" s="158"/>
      <c r="L150" s="154"/>
      <c r="M150" s="159"/>
      <c r="T150" s="160"/>
      <c r="AT150" s="155" t="s">
        <v>161</v>
      </c>
      <c r="AU150" s="155" t="s">
        <v>88</v>
      </c>
      <c r="AV150" s="13" t="s">
        <v>88</v>
      </c>
      <c r="AW150" s="13" t="s">
        <v>34</v>
      </c>
      <c r="AX150" s="13" t="s">
        <v>86</v>
      </c>
      <c r="AY150" s="155" t="s">
        <v>153</v>
      </c>
    </row>
    <row r="151" spans="2:65" s="1" customFormat="1" ht="33" customHeight="1">
      <c r="B151" s="32"/>
      <c r="C151" s="133" t="s">
        <v>233</v>
      </c>
      <c r="D151" s="133" t="s">
        <v>155</v>
      </c>
      <c r="E151" s="134" t="s">
        <v>174</v>
      </c>
      <c r="F151" s="135" t="s">
        <v>175</v>
      </c>
      <c r="G151" s="136" t="s">
        <v>176</v>
      </c>
      <c r="H151" s="137">
        <v>178.30799999999999</v>
      </c>
      <c r="I151" s="138"/>
      <c r="J151" s="139">
        <f>ROUND(I151*H151,2)</f>
        <v>0</v>
      </c>
      <c r="K151" s="140"/>
      <c r="L151" s="32"/>
      <c r="M151" s="141" t="s">
        <v>1</v>
      </c>
      <c r="N151" s="142" t="s">
        <v>43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159</v>
      </c>
      <c r="AT151" s="145" t="s">
        <v>155</v>
      </c>
      <c r="AU151" s="145" t="s">
        <v>88</v>
      </c>
      <c r="AY151" s="17" t="s">
        <v>153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86</v>
      </c>
      <c r="BK151" s="146">
        <f>ROUND(I151*H151,2)</f>
        <v>0</v>
      </c>
      <c r="BL151" s="17" t="s">
        <v>159</v>
      </c>
      <c r="BM151" s="145" t="s">
        <v>832</v>
      </c>
    </row>
    <row r="152" spans="2:65" s="13" customFormat="1" ht="10.15">
      <c r="B152" s="154"/>
      <c r="D152" s="148" t="s">
        <v>161</v>
      </c>
      <c r="F152" s="156" t="s">
        <v>833</v>
      </c>
      <c r="H152" s="157">
        <v>178.30799999999999</v>
      </c>
      <c r="I152" s="158"/>
      <c r="L152" s="154"/>
      <c r="M152" s="159"/>
      <c r="T152" s="160"/>
      <c r="AT152" s="155" t="s">
        <v>161</v>
      </c>
      <c r="AU152" s="155" t="s">
        <v>88</v>
      </c>
      <c r="AV152" s="13" t="s">
        <v>88</v>
      </c>
      <c r="AW152" s="13" t="s">
        <v>4</v>
      </c>
      <c r="AX152" s="13" t="s">
        <v>86</v>
      </c>
      <c r="AY152" s="155" t="s">
        <v>153</v>
      </c>
    </row>
    <row r="153" spans="2:65" s="1" customFormat="1" ht="24.2" customHeight="1">
      <c r="B153" s="32"/>
      <c r="C153" s="133" t="s">
        <v>8</v>
      </c>
      <c r="D153" s="133" t="s">
        <v>155</v>
      </c>
      <c r="E153" s="134" t="s">
        <v>180</v>
      </c>
      <c r="F153" s="135" t="s">
        <v>181</v>
      </c>
      <c r="G153" s="136" t="s">
        <v>158</v>
      </c>
      <c r="H153" s="137">
        <v>74.006</v>
      </c>
      <c r="I153" s="138"/>
      <c r="J153" s="139">
        <f>ROUND(I153*H153,2)</f>
        <v>0</v>
      </c>
      <c r="K153" s="140"/>
      <c r="L153" s="32"/>
      <c r="M153" s="141" t="s">
        <v>1</v>
      </c>
      <c r="N153" s="142" t="s">
        <v>43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159</v>
      </c>
      <c r="AT153" s="145" t="s">
        <v>155</v>
      </c>
      <c r="AU153" s="145" t="s">
        <v>88</v>
      </c>
      <c r="AY153" s="17" t="s">
        <v>153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7" t="s">
        <v>86</v>
      </c>
      <c r="BK153" s="146">
        <f>ROUND(I153*H153,2)</f>
        <v>0</v>
      </c>
      <c r="BL153" s="17" t="s">
        <v>159</v>
      </c>
      <c r="BM153" s="145" t="s">
        <v>834</v>
      </c>
    </row>
    <row r="154" spans="2:65" s="13" customFormat="1" ht="10.15">
      <c r="B154" s="154"/>
      <c r="D154" s="148" t="s">
        <v>161</v>
      </c>
      <c r="E154" s="155" t="s">
        <v>1</v>
      </c>
      <c r="F154" s="156" t="s">
        <v>835</v>
      </c>
      <c r="H154" s="157">
        <v>178.893</v>
      </c>
      <c r="I154" s="158"/>
      <c r="L154" s="154"/>
      <c r="M154" s="159"/>
      <c r="T154" s="160"/>
      <c r="AT154" s="155" t="s">
        <v>161</v>
      </c>
      <c r="AU154" s="155" t="s">
        <v>88</v>
      </c>
      <c r="AV154" s="13" t="s">
        <v>88</v>
      </c>
      <c r="AW154" s="13" t="s">
        <v>34</v>
      </c>
      <c r="AX154" s="13" t="s">
        <v>78</v>
      </c>
      <c r="AY154" s="155" t="s">
        <v>153</v>
      </c>
    </row>
    <row r="155" spans="2:65" s="13" customFormat="1" ht="10.15">
      <c r="B155" s="154"/>
      <c r="D155" s="148" t="s">
        <v>161</v>
      </c>
      <c r="E155" s="155" t="s">
        <v>1</v>
      </c>
      <c r="F155" s="156" t="s">
        <v>836</v>
      </c>
      <c r="H155" s="157">
        <v>-58.3</v>
      </c>
      <c r="I155" s="158"/>
      <c r="L155" s="154"/>
      <c r="M155" s="159"/>
      <c r="T155" s="160"/>
      <c r="AT155" s="155" t="s">
        <v>161</v>
      </c>
      <c r="AU155" s="155" t="s">
        <v>88</v>
      </c>
      <c r="AV155" s="13" t="s">
        <v>88</v>
      </c>
      <c r="AW155" s="13" t="s">
        <v>34</v>
      </c>
      <c r="AX155" s="13" t="s">
        <v>78</v>
      </c>
      <c r="AY155" s="155" t="s">
        <v>153</v>
      </c>
    </row>
    <row r="156" spans="2:65" s="13" customFormat="1" ht="10.15">
      <c r="B156" s="154"/>
      <c r="D156" s="148" t="s">
        <v>161</v>
      </c>
      <c r="E156" s="155" t="s">
        <v>1</v>
      </c>
      <c r="F156" s="156" t="s">
        <v>837</v>
      </c>
      <c r="H156" s="157">
        <v>-46.587000000000003</v>
      </c>
      <c r="I156" s="158"/>
      <c r="L156" s="154"/>
      <c r="M156" s="159"/>
      <c r="T156" s="160"/>
      <c r="AT156" s="155" t="s">
        <v>161</v>
      </c>
      <c r="AU156" s="155" t="s">
        <v>88</v>
      </c>
      <c r="AV156" s="13" t="s">
        <v>88</v>
      </c>
      <c r="AW156" s="13" t="s">
        <v>34</v>
      </c>
      <c r="AX156" s="13" t="s">
        <v>78</v>
      </c>
      <c r="AY156" s="155" t="s">
        <v>153</v>
      </c>
    </row>
    <row r="157" spans="2:65" s="14" customFormat="1" ht="10.15">
      <c r="B157" s="161"/>
      <c r="D157" s="148" t="s">
        <v>161</v>
      </c>
      <c r="E157" s="162" t="s">
        <v>1</v>
      </c>
      <c r="F157" s="163" t="s">
        <v>186</v>
      </c>
      <c r="H157" s="164">
        <v>74.006</v>
      </c>
      <c r="I157" s="165"/>
      <c r="L157" s="161"/>
      <c r="M157" s="166"/>
      <c r="T157" s="167"/>
      <c r="AT157" s="162" t="s">
        <v>161</v>
      </c>
      <c r="AU157" s="162" t="s">
        <v>88</v>
      </c>
      <c r="AV157" s="14" t="s">
        <v>159</v>
      </c>
      <c r="AW157" s="14" t="s">
        <v>34</v>
      </c>
      <c r="AX157" s="14" t="s">
        <v>86</v>
      </c>
      <c r="AY157" s="162" t="s">
        <v>153</v>
      </c>
    </row>
    <row r="158" spans="2:65" s="1" customFormat="1" ht="24.2" customHeight="1">
      <c r="B158" s="32"/>
      <c r="C158" s="133" t="s">
        <v>240</v>
      </c>
      <c r="D158" s="133" t="s">
        <v>155</v>
      </c>
      <c r="E158" s="134" t="s">
        <v>188</v>
      </c>
      <c r="F158" s="135" t="s">
        <v>189</v>
      </c>
      <c r="G158" s="136" t="s">
        <v>158</v>
      </c>
      <c r="H158" s="137">
        <v>30.414000000000001</v>
      </c>
      <c r="I158" s="138"/>
      <c r="J158" s="139">
        <f>ROUND(I158*H158,2)</f>
        <v>0</v>
      </c>
      <c r="K158" s="140"/>
      <c r="L158" s="32"/>
      <c r="M158" s="141" t="s">
        <v>1</v>
      </c>
      <c r="N158" s="142" t="s">
        <v>43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159</v>
      </c>
      <c r="AT158" s="145" t="s">
        <v>155</v>
      </c>
      <c r="AU158" s="145" t="s">
        <v>88</v>
      </c>
      <c r="AY158" s="17" t="s">
        <v>153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7" t="s">
        <v>86</v>
      </c>
      <c r="BK158" s="146">
        <f>ROUND(I158*H158,2)</f>
        <v>0</v>
      </c>
      <c r="BL158" s="17" t="s">
        <v>159</v>
      </c>
      <c r="BM158" s="145" t="s">
        <v>838</v>
      </c>
    </row>
    <row r="159" spans="2:65" s="13" customFormat="1" ht="10.15">
      <c r="B159" s="154"/>
      <c r="D159" s="148" t="s">
        <v>161</v>
      </c>
      <c r="E159" s="155" t="s">
        <v>1</v>
      </c>
      <c r="F159" s="156" t="s">
        <v>839</v>
      </c>
      <c r="H159" s="157">
        <v>1.3839999999999999</v>
      </c>
      <c r="I159" s="158"/>
      <c r="L159" s="154"/>
      <c r="M159" s="159"/>
      <c r="T159" s="160"/>
      <c r="AT159" s="155" t="s">
        <v>161</v>
      </c>
      <c r="AU159" s="155" t="s">
        <v>88</v>
      </c>
      <c r="AV159" s="13" t="s">
        <v>88</v>
      </c>
      <c r="AW159" s="13" t="s">
        <v>34</v>
      </c>
      <c r="AX159" s="13" t="s">
        <v>78</v>
      </c>
      <c r="AY159" s="155" t="s">
        <v>153</v>
      </c>
    </row>
    <row r="160" spans="2:65" s="13" customFormat="1" ht="10.15">
      <c r="B160" s="154"/>
      <c r="D160" s="148" t="s">
        <v>161</v>
      </c>
      <c r="E160" s="155" t="s">
        <v>1</v>
      </c>
      <c r="F160" s="156" t="s">
        <v>840</v>
      </c>
      <c r="H160" s="157">
        <v>29.03</v>
      </c>
      <c r="I160" s="158"/>
      <c r="L160" s="154"/>
      <c r="M160" s="159"/>
      <c r="T160" s="160"/>
      <c r="AT160" s="155" t="s">
        <v>161</v>
      </c>
      <c r="AU160" s="155" t="s">
        <v>88</v>
      </c>
      <c r="AV160" s="13" t="s">
        <v>88</v>
      </c>
      <c r="AW160" s="13" t="s">
        <v>34</v>
      </c>
      <c r="AX160" s="13" t="s">
        <v>78</v>
      </c>
      <c r="AY160" s="155" t="s">
        <v>153</v>
      </c>
    </row>
    <row r="161" spans="2:65" s="14" customFormat="1" ht="10.15">
      <c r="B161" s="161"/>
      <c r="D161" s="148" t="s">
        <v>161</v>
      </c>
      <c r="E161" s="162" t="s">
        <v>1</v>
      </c>
      <c r="F161" s="163" t="s">
        <v>186</v>
      </c>
      <c r="H161" s="164">
        <v>30.414000000000001</v>
      </c>
      <c r="I161" s="165"/>
      <c r="L161" s="161"/>
      <c r="M161" s="166"/>
      <c r="T161" s="167"/>
      <c r="AT161" s="162" t="s">
        <v>161</v>
      </c>
      <c r="AU161" s="162" t="s">
        <v>88</v>
      </c>
      <c r="AV161" s="14" t="s">
        <v>159</v>
      </c>
      <c r="AW161" s="14" t="s">
        <v>34</v>
      </c>
      <c r="AX161" s="14" t="s">
        <v>86</v>
      </c>
      <c r="AY161" s="162" t="s">
        <v>153</v>
      </c>
    </row>
    <row r="162" spans="2:65" s="1" customFormat="1" ht="16.5" customHeight="1">
      <c r="B162" s="32"/>
      <c r="C162" s="168" t="s">
        <v>246</v>
      </c>
      <c r="D162" s="168" t="s">
        <v>194</v>
      </c>
      <c r="E162" s="169" t="s">
        <v>841</v>
      </c>
      <c r="F162" s="170" t="s">
        <v>842</v>
      </c>
      <c r="G162" s="171" t="s">
        <v>176</v>
      </c>
      <c r="H162" s="172">
        <v>54.744999999999997</v>
      </c>
      <c r="I162" s="173"/>
      <c r="J162" s="174">
        <f>ROUND(I162*H162,2)</f>
        <v>0</v>
      </c>
      <c r="K162" s="175"/>
      <c r="L162" s="176"/>
      <c r="M162" s="177" t="s">
        <v>1</v>
      </c>
      <c r="N162" s="178" t="s">
        <v>43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197</v>
      </c>
      <c r="AT162" s="145" t="s">
        <v>194</v>
      </c>
      <c r="AU162" s="145" t="s">
        <v>88</v>
      </c>
      <c r="AY162" s="17" t="s">
        <v>153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86</v>
      </c>
      <c r="BK162" s="146">
        <f>ROUND(I162*H162,2)</f>
        <v>0</v>
      </c>
      <c r="BL162" s="17" t="s">
        <v>159</v>
      </c>
      <c r="BM162" s="145" t="s">
        <v>843</v>
      </c>
    </row>
    <row r="163" spans="2:65" s="13" customFormat="1" ht="10.15">
      <c r="B163" s="154"/>
      <c r="D163" s="148" t="s">
        <v>161</v>
      </c>
      <c r="F163" s="156" t="s">
        <v>844</v>
      </c>
      <c r="H163" s="157">
        <v>54.744999999999997</v>
      </c>
      <c r="I163" s="158"/>
      <c r="L163" s="154"/>
      <c r="M163" s="159"/>
      <c r="T163" s="160"/>
      <c r="AT163" s="155" t="s">
        <v>161</v>
      </c>
      <c r="AU163" s="155" t="s">
        <v>88</v>
      </c>
      <c r="AV163" s="13" t="s">
        <v>88</v>
      </c>
      <c r="AW163" s="13" t="s">
        <v>4</v>
      </c>
      <c r="AX163" s="13" t="s">
        <v>86</v>
      </c>
      <c r="AY163" s="155" t="s">
        <v>153</v>
      </c>
    </row>
    <row r="164" spans="2:65" s="11" customFormat="1" ht="22.8" customHeight="1">
      <c r="B164" s="121"/>
      <c r="D164" s="122" t="s">
        <v>77</v>
      </c>
      <c r="E164" s="131" t="s">
        <v>88</v>
      </c>
      <c r="F164" s="131" t="s">
        <v>354</v>
      </c>
      <c r="I164" s="124"/>
      <c r="J164" s="132">
        <f>BK164</f>
        <v>0</v>
      </c>
      <c r="L164" s="121"/>
      <c r="M164" s="126"/>
      <c r="P164" s="127">
        <f>SUM(P165:P181)</f>
        <v>0</v>
      </c>
      <c r="R164" s="127">
        <f>SUM(R165:R181)</f>
        <v>28.355209030000001</v>
      </c>
      <c r="T164" s="128">
        <f>SUM(T165:T181)</f>
        <v>0</v>
      </c>
      <c r="AR164" s="122" t="s">
        <v>86</v>
      </c>
      <c r="AT164" s="129" t="s">
        <v>77</v>
      </c>
      <c r="AU164" s="129" t="s">
        <v>86</v>
      </c>
      <c r="AY164" s="122" t="s">
        <v>153</v>
      </c>
      <c r="BK164" s="130">
        <f>SUM(BK165:BK181)</f>
        <v>0</v>
      </c>
    </row>
    <row r="165" spans="2:65" s="1" customFormat="1" ht="24.2" customHeight="1">
      <c r="B165" s="32"/>
      <c r="C165" s="133" t="s">
        <v>366</v>
      </c>
      <c r="D165" s="133" t="s">
        <v>155</v>
      </c>
      <c r="E165" s="134" t="s">
        <v>845</v>
      </c>
      <c r="F165" s="135" t="s">
        <v>846</v>
      </c>
      <c r="G165" s="136" t="s">
        <v>330</v>
      </c>
      <c r="H165" s="137">
        <v>4.24</v>
      </c>
      <c r="I165" s="138"/>
      <c r="J165" s="139">
        <f>ROUND(I165*H165,2)</f>
        <v>0</v>
      </c>
      <c r="K165" s="140"/>
      <c r="L165" s="32"/>
      <c r="M165" s="141" t="s">
        <v>1</v>
      </c>
      <c r="N165" s="142" t="s">
        <v>43</v>
      </c>
      <c r="P165" s="143">
        <f>O165*H165</f>
        <v>0</v>
      </c>
      <c r="Q165" s="143">
        <v>1.7000000000000001E-4</v>
      </c>
      <c r="R165" s="143">
        <f>Q165*H165</f>
        <v>7.2080000000000006E-4</v>
      </c>
      <c r="S165" s="143">
        <v>0</v>
      </c>
      <c r="T165" s="144">
        <f>S165*H165</f>
        <v>0</v>
      </c>
      <c r="AR165" s="145" t="s">
        <v>159</v>
      </c>
      <c r="AT165" s="145" t="s">
        <v>155</v>
      </c>
      <c r="AU165" s="145" t="s">
        <v>88</v>
      </c>
      <c r="AY165" s="17" t="s">
        <v>153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86</v>
      </c>
      <c r="BK165" s="146">
        <f>ROUND(I165*H165,2)</f>
        <v>0</v>
      </c>
      <c r="BL165" s="17" t="s">
        <v>159</v>
      </c>
      <c r="BM165" s="145" t="s">
        <v>847</v>
      </c>
    </row>
    <row r="166" spans="2:65" s="13" customFormat="1" ht="10.15">
      <c r="B166" s="154"/>
      <c r="D166" s="148" t="s">
        <v>161</v>
      </c>
      <c r="E166" s="155" t="s">
        <v>1</v>
      </c>
      <c r="F166" s="156" t="s">
        <v>848</v>
      </c>
      <c r="H166" s="157">
        <v>4.24</v>
      </c>
      <c r="I166" s="158"/>
      <c r="L166" s="154"/>
      <c r="M166" s="159"/>
      <c r="T166" s="160"/>
      <c r="AT166" s="155" t="s">
        <v>161</v>
      </c>
      <c r="AU166" s="155" t="s">
        <v>88</v>
      </c>
      <c r="AV166" s="13" t="s">
        <v>88</v>
      </c>
      <c r="AW166" s="13" t="s">
        <v>34</v>
      </c>
      <c r="AX166" s="13" t="s">
        <v>78</v>
      </c>
      <c r="AY166" s="155" t="s">
        <v>153</v>
      </c>
    </row>
    <row r="167" spans="2:65" s="14" customFormat="1" ht="10.15">
      <c r="B167" s="161"/>
      <c r="D167" s="148" t="s">
        <v>161</v>
      </c>
      <c r="E167" s="162" t="s">
        <v>1</v>
      </c>
      <c r="F167" s="163" t="s">
        <v>186</v>
      </c>
      <c r="H167" s="164">
        <v>4.24</v>
      </c>
      <c r="I167" s="165"/>
      <c r="L167" s="161"/>
      <c r="M167" s="166"/>
      <c r="T167" s="167"/>
      <c r="AT167" s="162" t="s">
        <v>161</v>
      </c>
      <c r="AU167" s="162" t="s">
        <v>88</v>
      </c>
      <c r="AV167" s="14" t="s">
        <v>159</v>
      </c>
      <c r="AW167" s="14" t="s">
        <v>34</v>
      </c>
      <c r="AX167" s="14" t="s">
        <v>86</v>
      </c>
      <c r="AY167" s="162" t="s">
        <v>153</v>
      </c>
    </row>
    <row r="168" spans="2:65" s="1" customFormat="1" ht="24.2" customHeight="1">
      <c r="B168" s="32"/>
      <c r="C168" s="168" t="s">
        <v>271</v>
      </c>
      <c r="D168" s="168" t="s">
        <v>194</v>
      </c>
      <c r="E168" s="169" t="s">
        <v>849</v>
      </c>
      <c r="F168" s="170" t="s">
        <v>850</v>
      </c>
      <c r="G168" s="171" t="s">
        <v>330</v>
      </c>
      <c r="H168" s="172">
        <v>4.8760000000000003</v>
      </c>
      <c r="I168" s="173"/>
      <c r="J168" s="174">
        <f>ROUND(I168*H168,2)</f>
        <v>0</v>
      </c>
      <c r="K168" s="175"/>
      <c r="L168" s="176"/>
      <c r="M168" s="177" t="s">
        <v>1</v>
      </c>
      <c r="N168" s="178" t="s">
        <v>43</v>
      </c>
      <c r="P168" s="143">
        <f>O168*H168</f>
        <v>0</v>
      </c>
      <c r="Q168" s="143">
        <v>2.5000000000000001E-4</v>
      </c>
      <c r="R168" s="143">
        <f>Q168*H168</f>
        <v>1.219E-3</v>
      </c>
      <c r="S168" s="143">
        <v>0</v>
      </c>
      <c r="T168" s="144">
        <f>S168*H168</f>
        <v>0</v>
      </c>
      <c r="AR168" s="145" t="s">
        <v>197</v>
      </c>
      <c r="AT168" s="145" t="s">
        <v>194</v>
      </c>
      <c r="AU168" s="145" t="s">
        <v>88</v>
      </c>
      <c r="AY168" s="17" t="s">
        <v>153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86</v>
      </c>
      <c r="BK168" s="146">
        <f>ROUND(I168*H168,2)</f>
        <v>0</v>
      </c>
      <c r="BL168" s="17" t="s">
        <v>159</v>
      </c>
      <c r="BM168" s="145" t="s">
        <v>851</v>
      </c>
    </row>
    <row r="169" spans="2:65" s="13" customFormat="1" ht="10.15">
      <c r="B169" s="154"/>
      <c r="D169" s="148" t="s">
        <v>161</v>
      </c>
      <c r="F169" s="156" t="s">
        <v>852</v>
      </c>
      <c r="H169" s="157">
        <v>4.8760000000000003</v>
      </c>
      <c r="I169" s="158"/>
      <c r="L169" s="154"/>
      <c r="M169" s="159"/>
      <c r="T169" s="160"/>
      <c r="AT169" s="155" t="s">
        <v>161</v>
      </c>
      <c r="AU169" s="155" t="s">
        <v>88</v>
      </c>
      <c r="AV169" s="13" t="s">
        <v>88</v>
      </c>
      <c r="AW169" s="13" t="s">
        <v>4</v>
      </c>
      <c r="AX169" s="13" t="s">
        <v>86</v>
      </c>
      <c r="AY169" s="155" t="s">
        <v>153</v>
      </c>
    </row>
    <row r="170" spans="2:65" s="1" customFormat="1" ht="37.799999999999997" customHeight="1">
      <c r="B170" s="32"/>
      <c r="C170" s="133" t="s">
        <v>275</v>
      </c>
      <c r="D170" s="133" t="s">
        <v>155</v>
      </c>
      <c r="E170" s="134" t="s">
        <v>853</v>
      </c>
      <c r="F170" s="135" t="s">
        <v>854</v>
      </c>
      <c r="G170" s="136" t="s">
        <v>209</v>
      </c>
      <c r="H170" s="137">
        <v>5.3</v>
      </c>
      <c r="I170" s="138"/>
      <c r="J170" s="139">
        <f>ROUND(I170*H170,2)</f>
        <v>0</v>
      </c>
      <c r="K170" s="140"/>
      <c r="L170" s="32"/>
      <c r="M170" s="141" t="s">
        <v>1</v>
      </c>
      <c r="N170" s="142" t="s">
        <v>43</v>
      </c>
      <c r="P170" s="143">
        <f>O170*H170</f>
        <v>0</v>
      </c>
      <c r="Q170" s="143">
        <v>0.20469000000000001</v>
      </c>
      <c r="R170" s="143">
        <f>Q170*H170</f>
        <v>1.084857</v>
      </c>
      <c r="S170" s="143">
        <v>0</v>
      </c>
      <c r="T170" s="144">
        <f>S170*H170</f>
        <v>0</v>
      </c>
      <c r="AR170" s="145" t="s">
        <v>159</v>
      </c>
      <c r="AT170" s="145" t="s">
        <v>155</v>
      </c>
      <c r="AU170" s="145" t="s">
        <v>88</v>
      </c>
      <c r="AY170" s="17" t="s">
        <v>153</v>
      </c>
      <c r="BE170" s="146">
        <f>IF(N170="základní",J170,0)</f>
        <v>0</v>
      </c>
      <c r="BF170" s="146">
        <f>IF(N170="snížená",J170,0)</f>
        <v>0</v>
      </c>
      <c r="BG170" s="146">
        <f>IF(N170="zákl. přenesená",J170,0)</f>
        <v>0</v>
      </c>
      <c r="BH170" s="146">
        <f>IF(N170="sníž. přenesená",J170,0)</f>
        <v>0</v>
      </c>
      <c r="BI170" s="146">
        <f>IF(N170="nulová",J170,0)</f>
        <v>0</v>
      </c>
      <c r="BJ170" s="17" t="s">
        <v>86</v>
      </c>
      <c r="BK170" s="146">
        <f>ROUND(I170*H170,2)</f>
        <v>0</v>
      </c>
      <c r="BL170" s="17" t="s">
        <v>159</v>
      </c>
      <c r="BM170" s="145" t="s">
        <v>855</v>
      </c>
    </row>
    <row r="171" spans="2:65" s="1" customFormat="1" ht="24.2" customHeight="1">
      <c r="B171" s="32"/>
      <c r="C171" s="133" t="s">
        <v>7</v>
      </c>
      <c r="D171" s="133" t="s">
        <v>155</v>
      </c>
      <c r="E171" s="134" t="s">
        <v>856</v>
      </c>
      <c r="F171" s="135" t="s">
        <v>857</v>
      </c>
      <c r="G171" s="136" t="s">
        <v>158</v>
      </c>
      <c r="H171" s="137">
        <v>2.5830000000000002</v>
      </c>
      <c r="I171" s="138"/>
      <c r="J171" s="139">
        <f>ROUND(I171*H171,2)</f>
        <v>0</v>
      </c>
      <c r="K171" s="140"/>
      <c r="L171" s="32"/>
      <c r="M171" s="141" t="s">
        <v>1</v>
      </c>
      <c r="N171" s="142" t="s">
        <v>43</v>
      </c>
      <c r="P171" s="143">
        <f>O171*H171</f>
        <v>0</v>
      </c>
      <c r="Q171" s="143">
        <v>1.98</v>
      </c>
      <c r="R171" s="143">
        <f>Q171*H171</f>
        <v>5.1143400000000003</v>
      </c>
      <c r="S171" s="143">
        <v>0</v>
      </c>
      <c r="T171" s="144">
        <f>S171*H171</f>
        <v>0</v>
      </c>
      <c r="AR171" s="145" t="s">
        <v>159</v>
      </c>
      <c r="AT171" s="145" t="s">
        <v>155</v>
      </c>
      <c r="AU171" s="145" t="s">
        <v>88</v>
      </c>
      <c r="AY171" s="17" t="s">
        <v>153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86</v>
      </c>
      <c r="BK171" s="146">
        <f>ROUND(I171*H171,2)</f>
        <v>0</v>
      </c>
      <c r="BL171" s="17" t="s">
        <v>159</v>
      </c>
      <c r="BM171" s="145" t="s">
        <v>858</v>
      </c>
    </row>
    <row r="172" spans="2:65" s="13" customFormat="1" ht="10.15">
      <c r="B172" s="154"/>
      <c r="D172" s="148" t="s">
        <v>161</v>
      </c>
      <c r="E172" s="155" t="s">
        <v>1</v>
      </c>
      <c r="F172" s="156" t="s">
        <v>859</v>
      </c>
      <c r="H172" s="157">
        <v>2.5830000000000002</v>
      </c>
      <c r="I172" s="158"/>
      <c r="L172" s="154"/>
      <c r="M172" s="159"/>
      <c r="T172" s="160"/>
      <c r="AT172" s="155" t="s">
        <v>161</v>
      </c>
      <c r="AU172" s="155" t="s">
        <v>88</v>
      </c>
      <c r="AV172" s="13" t="s">
        <v>88</v>
      </c>
      <c r="AW172" s="13" t="s">
        <v>34</v>
      </c>
      <c r="AX172" s="13" t="s">
        <v>86</v>
      </c>
      <c r="AY172" s="155" t="s">
        <v>153</v>
      </c>
    </row>
    <row r="173" spans="2:65" s="1" customFormat="1" ht="24.2" customHeight="1">
      <c r="B173" s="32"/>
      <c r="C173" s="133" t="s">
        <v>379</v>
      </c>
      <c r="D173" s="133" t="s">
        <v>155</v>
      </c>
      <c r="E173" s="134" t="s">
        <v>860</v>
      </c>
      <c r="F173" s="135" t="s">
        <v>861</v>
      </c>
      <c r="G173" s="136" t="s">
        <v>158</v>
      </c>
      <c r="H173" s="137">
        <v>8.3930000000000007</v>
      </c>
      <c r="I173" s="138"/>
      <c r="J173" s="139">
        <f>ROUND(I173*H173,2)</f>
        <v>0</v>
      </c>
      <c r="K173" s="140"/>
      <c r="L173" s="32"/>
      <c r="M173" s="141" t="s">
        <v>1</v>
      </c>
      <c r="N173" s="142" t="s">
        <v>43</v>
      </c>
      <c r="P173" s="143">
        <f>O173*H173</f>
        <v>0</v>
      </c>
      <c r="Q173" s="143">
        <v>2.5018699999999998</v>
      </c>
      <c r="R173" s="143">
        <f>Q173*H173</f>
        <v>20.998194909999999</v>
      </c>
      <c r="S173" s="143">
        <v>0</v>
      </c>
      <c r="T173" s="144">
        <f>S173*H173</f>
        <v>0</v>
      </c>
      <c r="AR173" s="145" t="s">
        <v>159</v>
      </c>
      <c r="AT173" s="145" t="s">
        <v>155</v>
      </c>
      <c r="AU173" s="145" t="s">
        <v>88</v>
      </c>
      <c r="AY173" s="17" t="s">
        <v>153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7" t="s">
        <v>86</v>
      </c>
      <c r="BK173" s="146">
        <f>ROUND(I173*H173,2)</f>
        <v>0</v>
      </c>
      <c r="BL173" s="17" t="s">
        <v>159</v>
      </c>
      <c r="BM173" s="145" t="s">
        <v>862</v>
      </c>
    </row>
    <row r="174" spans="2:65" s="13" customFormat="1" ht="10.15">
      <c r="B174" s="154"/>
      <c r="D174" s="148" t="s">
        <v>161</v>
      </c>
      <c r="E174" s="155" t="s">
        <v>1</v>
      </c>
      <c r="F174" s="156" t="s">
        <v>863</v>
      </c>
      <c r="H174" s="157">
        <v>8.3930000000000007</v>
      </c>
      <c r="I174" s="158"/>
      <c r="L174" s="154"/>
      <c r="M174" s="159"/>
      <c r="T174" s="160"/>
      <c r="AT174" s="155" t="s">
        <v>161</v>
      </c>
      <c r="AU174" s="155" t="s">
        <v>88</v>
      </c>
      <c r="AV174" s="13" t="s">
        <v>88</v>
      </c>
      <c r="AW174" s="13" t="s">
        <v>34</v>
      </c>
      <c r="AX174" s="13" t="s">
        <v>86</v>
      </c>
      <c r="AY174" s="155" t="s">
        <v>153</v>
      </c>
    </row>
    <row r="175" spans="2:65" s="1" customFormat="1" ht="16.5" customHeight="1">
      <c r="B175" s="32"/>
      <c r="C175" s="133" t="s">
        <v>280</v>
      </c>
      <c r="D175" s="133" t="s">
        <v>155</v>
      </c>
      <c r="E175" s="134" t="s">
        <v>864</v>
      </c>
      <c r="F175" s="135" t="s">
        <v>865</v>
      </c>
      <c r="G175" s="136" t="s">
        <v>330</v>
      </c>
      <c r="H175" s="137">
        <v>9</v>
      </c>
      <c r="I175" s="138"/>
      <c r="J175" s="139">
        <f>ROUND(I175*H175,2)</f>
        <v>0</v>
      </c>
      <c r="K175" s="140"/>
      <c r="L175" s="32"/>
      <c r="M175" s="141" t="s">
        <v>1</v>
      </c>
      <c r="N175" s="142" t="s">
        <v>43</v>
      </c>
      <c r="P175" s="143">
        <f>O175*H175</f>
        <v>0</v>
      </c>
      <c r="Q175" s="143">
        <v>2.64E-3</v>
      </c>
      <c r="R175" s="143">
        <f>Q175*H175</f>
        <v>2.376E-2</v>
      </c>
      <c r="S175" s="143">
        <v>0</v>
      </c>
      <c r="T175" s="144">
        <f>S175*H175</f>
        <v>0</v>
      </c>
      <c r="AR175" s="145" t="s">
        <v>159</v>
      </c>
      <c r="AT175" s="145" t="s">
        <v>155</v>
      </c>
      <c r="AU175" s="145" t="s">
        <v>88</v>
      </c>
      <c r="AY175" s="17" t="s">
        <v>153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7" t="s">
        <v>86</v>
      </c>
      <c r="BK175" s="146">
        <f>ROUND(I175*H175,2)</f>
        <v>0</v>
      </c>
      <c r="BL175" s="17" t="s">
        <v>159</v>
      </c>
      <c r="BM175" s="145" t="s">
        <v>866</v>
      </c>
    </row>
    <row r="176" spans="2:65" s="13" customFormat="1" ht="10.15">
      <c r="B176" s="154"/>
      <c r="D176" s="148" t="s">
        <v>161</v>
      </c>
      <c r="E176" s="155" t="s">
        <v>1</v>
      </c>
      <c r="F176" s="156" t="s">
        <v>867</v>
      </c>
      <c r="H176" s="157">
        <v>9</v>
      </c>
      <c r="I176" s="158"/>
      <c r="L176" s="154"/>
      <c r="M176" s="159"/>
      <c r="T176" s="160"/>
      <c r="AT176" s="155" t="s">
        <v>161</v>
      </c>
      <c r="AU176" s="155" t="s">
        <v>88</v>
      </c>
      <c r="AV176" s="13" t="s">
        <v>88</v>
      </c>
      <c r="AW176" s="13" t="s">
        <v>34</v>
      </c>
      <c r="AX176" s="13" t="s">
        <v>86</v>
      </c>
      <c r="AY176" s="155" t="s">
        <v>153</v>
      </c>
    </row>
    <row r="177" spans="2:65" s="1" customFormat="1" ht="16.5" customHeight="1">
      <c r="B177" s="32"/>
      <c r="C177" s="133" t="s">
        <v>388</v>
      </c>
      <c r="D177" s="133" t="s">
        <v>155</v>
      </c>
      <c r="E177" s="134" t="s">
        <v>868</v>
      </c>
      <c r="F177" s="135" t="s">
        <v>869</v>
      </c>
      <c r="G177" s="136" t="s">
        <v>330</v>
      </c>
      <c r="H177" s="137">
        <v>9</v>
      </c>
      <c r="I177" s="138"/>
      <c r="J177" s="139">
        <f>ROUND(I177*H177,2)</f>
        <v>0</v>
      </c>
      <c r="K177" s="140"/>
      <c r="L177" s="32"/>
      <c r="M177" s="141" t="s">
        <v>1</v>
      </c>
      <c r="N177" s="142" t="s">
        <v>43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AR177" s="145" t="s">
        <v>159</v>
      </c>
      <c r="AT177" s="145" t="s">
        <v>155</v>
      </c>
      <c r="AU177" s="145" t="s">
        <v>88</v>
      </c>
      <c r="AY177" s="17" t="s">
        <v>153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7" t="s">
        <v>86</v>
      </c>
      <c r="BK177" s="146">
        <f>ROUND(I177*H177,2)</f>
        <v>0</v>
      </c>
      <c r="BL177" s="17" t="s">
        <v>159</v>
      </c>
      <c r="BM177" s="145" t="s">
        <v>870</v>
      </c>
    </row>
    <row r="178" spans="2:65" s="1" customFormat="1" ht="21.75" customHeight="1">
      <c r="B178" s="32"/>
      <c r="C178" s="133" t="s">
        <v>283</v>
      </c>
      <c r="D178" s="133" t="s">
        <v>155</v>
      </c>
      <c r="E178" s="134" t="s">
        <v>871</v>
      </c>
      <c r="F178" s="135" t="s">
        <v>872</v>
      </c>
      <c r="G178" s="136" t="s">
        <v>176</v>
      </c>
      <c r="H178" s="137">
        <v>0.37</v>
      </c>
      <c r="I178" s="138"/>
      <c r="J178" s="139">
        <f>ROUND(I178*H178,2)</f>
        <v>0</v>
      </c>
      <c r="K178" s="140"/>
      <c r="L178" s="32"/>
      <c r="M178" s="141" t="s">
        <v>1</v>
      </c>
      <c r="N178" s="142" t="s">
        <v>43</v>
      </c>
      <c r="P178" s="143">
        <f>O178*H178</f>
        <v>0</v>
      </c>
      <c r="Q178" s="143">
        <v>1.0606199999999999</v>
      </c>
      <c r="R178" s="143">
        <f>Q178*H178</f>
        <v>0.39242939999999998</v>
      </c>
      <c r="S178" s="143">
        <v>0</v>
      </c>
      <c r="T178" s="144">
        <f>S178*H178</f>
        <v>0</v>
      </c>
      <c r="AR178" s="145" t="s">
        <v>159</v>
      </c>
      <c r="AT178" s="145" t="s">
        <v>155</v>
      </c>
      <c r="AU178" s="145" t="s">
        <v>88</v>
      </c>
      <c r="AY178" s="17" t="s">
        <v>153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7" t="s">
        <v>86</v>
      </c>
      <c r="BK178" s="146">
        <f>ROUND(I178*H178,2)</f>
        <v>0</v>
      </c>
      <c r="BL178" s="17" t="s">
        <v>159</v>
      </c>
      <c r="BM178" s="145" t="s">
        <v>873</v>
      </c>
    </row>
    <row r="179" spans="2:65" s="13" customFormat="1" ht="10.15">
      <c r="B179" s="154"/>
      <c r="D179" s="148" t="s">
        <v>161</v>
      </c>
      <c r="E179" s="155" t="s">
        <v>1</v>
      </c>
      <c r="F179" s="156" t="s">
        <v>874</v>
      </c>
      <c r="H179" s="157">
        <v>0.37</v>
      </c>
      <c r="I179" s="158"/>
      <c r="L179" s="154"/>
      <c r="M179" s="159"/>
      <c r="T179" s="160"/>
      <c r="AT179" s="155" t="s">
        <v>161</v>
      </c>
      <c r="AU179" s="155" t="s">
        <v>88</v>
      </c>
      <c r="AV179" s="13" t="s">
        <v>88</v>
      </c>
      <c r="AW179" s="13" t="s">
        <v>34</v>
      </c>
      <c r="AX179" s="13" t="s">
        <v>86</v>
      </c>
      <c r="AY179" s="155" t="s">
        <v>153</v>
      </c>
    </row>
    <row r="180" spans="2:65" s="1" customFormat="1" ht="16.5" customHeight="1">
      <c r="B180" s="32"/>
      <c r="C180" s="133" t="s">
        <v>395</v>
      </c>
      <c r="D180" s="133" t="s">
        <v>155</v>
      </c>
      <c r="E180" s="134" t="s">
        <v>875</v>
      </c>
      <c r="F180" s="135" t="s">
        <v>876</v>
      </c>
      <c r="G180" s="136" t="s">
        <v>176</v>
      </c>
      <c r="H180" s="137">
        <v>0.69599999999999995</v>
      </c>
      <c r="I180" s="138"/>
      <c r="J180" s="139">
        <f>ROUND(I180*H180,2)</f>
        <v>0</v>
      </c>
      <c r="K180" s="140"/>
      <c r="L180" s="32"/>
      <c r="M180" s="141" t="s">
        <v>1</v>
      </c>
      <c r="N180" s="142" t="s">
        <v>43</v>
      </c>
      <c r="P180" s="143">
        <f>O180*H180</f>
        <v>0</v>
      </c>
      <c r="Q180" s="143">
        <v>1.06277</v>
      </c>
      <c r="R180" s="143">
        <f>Q180*H180</f>
        <v>0.73968791999999994</v>
      </c>
      <c r="S180" s="143">
        <v>0</v>
      </c>
      <c r="T180" s="144">
        <f>S180*H180</f>
        <v>0</v>
      </c>
      <c r="AR180" s="145" t="s">
        <v>159</v>
      </c>
      <c r="AT180" s="145" t="s">
        <v>155</v>
      </c>
      <c r="AU180" s="145" t="s">
        <v>88</v>
      </c>
      <c r="AY180" s="17" t="s">
        <v>153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7" t="s">
        <v>86</v>
      </c>
      <c r="BK180" s="146">
        <f>ROUND(I180*H180,2)</f>
        <v>0</v>
      </c>
      <c r="BL180" s="17" t="s">
        <v>159</v>
      </c>
      <c r="BM180" s="145" t="s">
        <v>877</v>
      </c>
    </row>
    <row r="181" spans="2:65" s="13" customFormat="1" ht="10.15">
      <c r="B181" s="154"/>
      <c r="D181" s="148" t="s">
        <v>161</v>
      </c>
      <c r="E181" s="155" t="s">
        <v>1</v>
      </c>
      <c r="F181" s="156" t="s">
        <v>878</v>
      </c>
      <c r="H181" s="157">
        <v>0.69599999999999995</v>
      </c>
      <c r="I181" s="158"/>
      <c r="L181" s="154"/>
      <c r="M181" s="159"/>
      <c r="T181" s="160"/>
      <c r="AT181" s="155" t="s">
        <v>161</v>
      </c>
      <c r="AU181" s="155" t="s">
        <v>88</v>
      </c>
      <c r="AV181" s="13" t="s">
        <v>88</v>
      </c>
      <c r="AW181" s="13" t="s">
        <v>34</v>
      </c>
      <c r="AX181" s="13" t="s">
        <v>86</v>
      </c>
      <c r="AY181" s="155" t="s">
        <v>153</v>
      </c>
    </row>
    <row r="182" spans="2:65" s="11" customFormat="1" ht="22.8" customHeight="1">
      <c r="B182" s="121"/>
      <c r="D182" s="122" t="s">
        <v>77</v>
      </c>
      <c r="E182" s="131" t="s">
        <v>159</v>
      </c>
      <c r="F182" s="131" t="s">
        <v>200</v>
      </c>
      <c r="I182" s="124"/>
      <c r="J182" s="132">
        <f>BK182</f>
        <v>0</v>
      </c>
      <c r="L182" s="121"/>
      <c r="M182" s="126"/>
      <c r="P182" s="127">
        <f>SUM(P183:P187)</f>
        <v>0</v>
      </c>
      <c r="R182" s="127">
        <f>SUM(R183:R187)</f>
        <v>0</v>
      </c>
      <c r="T182" s="128">
        <f>SUM(T183:T187)</f>
        <v>0</v>
      </c>
      <c r="AR182" s="122" t="s">
        <v>86</v>
      </c>
      <c r="AT182" s="129" t="s">
        <v>77</v>
      </c>
      <c r="AU182" s="129" t="s">
        <v>86</v>
      </c>
      <c r="AY182" s="122" t="s">
        <v>153</v>
      </c>
      <c r="BK182" s="130">
        <f>SUM(BK183:BK187)</f>
        <v>0</v>
      </c>
    </row>
    <row r="183" spans="2:65" s="1" customFormat="1" ht="16.5" customHeight="1">
      <c r="B183" s="32"/>
      <c r="C183" s="133" t="s">
        <v>285</v>
      </c>
      <c r="D183" s="133" t="s">
        <v>155</v>
      </c>
      <c r="E183" s="134" t="s">
        <v>201</v>
      </c>
      <c r="F183" s="135" t="s">
        <v>202</v>
      </c>
      <c r="G183" s="136" t="s">
        <v>158</v>
      </c>
      <c r="H183" s="137">
        <v>5.1970000000000001</v>
      </c>
      <c r="I183" s="138"/>
      <c r="J183" s="139">
        <f>ROUND(I183*H183,2)</f>
        <v>0</v>
      </c>
      <c r="K183" s="140"/>
      <c r="L183" s="32"/>
      <c r="M183" s="141" t="s">
        <v>1</v>
      </c>
      <c r="N183" s="142" t="s">
        <v>43</v>
      </c>
      <c r="P183" s="143">
        <f>O183*H183</f>
        <v>0</v>
      </c>
      <c r="Q183" s="143">
        <v>0</v>
      </c>
      <c r="R183" s="143">
        <f>Q183*H183</f>
        <v>0</v>
      </c>
      <c r="S183" s="143">
        <v>0</v>
      </c>
      <c r="T183" s="144">
        <f>S183*H183</f>
        <v>0</v>
      </c>
      <c r="AR183" s="145" t="s">
        <v>159</v>
      </c>
      <c r="AT183" s="145" t="s">
        <v>155</v>
      </c>
      <c r="AU183" s="145" t="s">
        <v>88</v>
      </c>
      <c r="AY183" s="17" t="s">
        <v>153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7" t="s">
        <v>86</v>
      </c>
      <c r="BK183" s="146">
        <f>ROUND(I183*H183,2)</f>
        <v>0</v>
      </c>
      <c r="BL183" s="17" t="s">
        <v>159</v>
      </c>
      <c r="BM183" s="145" t="s">
        <v>879</v>
      </c>
    </row>
    <row r="184" spans="2:65" s="13" customFormat="1" ht="10.15">
      <c r="B184" s="154"/>
      <c r="D184" s="148" t="s">
        <v>161</v>
      </c>
      <c r="E184" s="155" t="s">
        <v>1</v>
      </c>
      <c r="F184" s="156" t="s">
        <v>880</v>
      </c>
      <c r="H184" s="157">
        <v>0.28299999999999997</v>
      </c>
      <c r="I184" s="158"/>
      <c r="L184" s="154"/>
      <c r="M184" s="159"/>
      <c r="T184" s="160"/>
      <c r="AT184" s="155" t="s">
        <v>161</v>
      </c>
      <c r="AU184" s="155" t="s">
        <v>88</v>
      </c>
      <c r="AV184" s="13" t="s">
        <v>88</v>
      </c>
      <c r="AW184" s="13" t="s">
        <v>34</v>
      </c>
      <c r="AX184" s="13" t="s">
        <v>78</v>
      </c>
      <c r="AY184" s="155" t="s">
        <v>153</v>
      </c>
    </row>
    <row r="185" spans="2:65" s="13" customFormat="1" ht="10.15">
      <c r="B185" s="154"/>
      <c r="D185" s="148" t="s">
        <v>161</v>
      </c>
      <c r="E185" s="155" t="s">
        <v>1</v>
      </c>
      <c r="F185" s="156" t="s">
        <v>809</v>
      </c>
      <c r="H185" s="157">
        <v>0.21199999999999999</v>
      </c>
      <c r="I185" s="158"/>
      <c r="L185" s="154"/>
      <c r="M185" s="159"/>
      <c r="T185" s="160"/>
      <c r="AT185" s="155" t="s">
        <v>161</v>
      </c>
      <c r="AU185" s="155" t="s">
        <v>88</v>
      </c>
      <c r="AV185" s="13" t="s">
        <v>88</v>
      </c>
      <c r="AW185" s="13" t="s">
        <v>34</v>
      </c>
      <c r="AX185" s="13" t="s">
        <v>78</v>
      </c>
      <c r="AY185" s="155" t="s">
        <v>153</v>
      </c>
    </row>
    <row r="186" spans="2:65" s="13" customFormat="1" ht="10.15">
      <c r="B186" s="154"/>
      <c r="D186" s="148" t="s">
        <v>161</v>
      </c>
      <c r="E186" s="155" t="s">
        <v>1</v>
      </c>
      <c r="F186" s="156" t="s">
        <v>881</v>
      </c>
      <c r="H186" s="157">
        <v>4.702</v>
      </c>
      <c r="I186" s="158"/>
      <c r="L186" s="154"/>
      <c r="M186" s="159"/>
      <c r="T186" s="160"/>
      <c r="AT186" s="155" t="s">
        <v>161</v>
      </c>
      <c r="AU186" s="155" t="s">
        <v>88</v>
      </c>
      <c r="AV186" s="13" t="s">
        <v>88</v>
      </c>
      <c r="AW186" s="13" t="s">
        <v>34</v>
      </c>
      <c r="AX186" s="13" t="s">
        <v>78</v>
      </c>
      <c r="AY186" s="155" t="s">
        <v>153</v>
      </c>
    </row>
    <row r="187" spans="2:65" s="14" customFormat="1" ht="10.15">
      <c r="B187" s="161"/>
      <c r="D187" s="148" t="s">
        <v>161</v>
      </c>
      <c r="E187" s="162" t="s">
        <v>1</v>
      </c>
      <c r="F187" s="163" t="s">
        <v>186</v>
      </c>
      <c r="H187" s="164">
        <v>5.1970000000000001</v>
      </c>
      <c r="I187" s="165"/>
      <c r="L187" s="161"/>
      <c r="M187" s="166"/>
      <c r="T187" s="167"/>
      <c r="AT187" s="162" t="s">
        <v>161</v>
      </c>
      <c r="AU187" s="162" t="s">
        <v>88</v>
      </c>
      <c r="AV187" s="14" t="s">
        <v>159</v>
      </c>
      <c r="AW187" s="14" t="s">
        <v>34</v>
      </c>
      <c r="AX187" s="14" t="s">
        <v>86</v>
      </c>
      <c r="AY187" s="162" t="s">
        <v>153</v>
      </c>
    </row>
    <row r="188" spans="2:65" s="11" customFormat="1" ht="22.8" customHeight="1">
      <c r="B188" s="121"/>
      <c r="D188" s="122" t="s">
        <v>77</v>
      </c>
      <c r="E188" s="131" t="s">
        <v>197</v>
      </c>
      <c r="F188" s="131" t="s">
        <v>205</v>
      </c>
      <c r="I188" s="124"/>
      <c r="J188" s="132">
        <f>BK188</f>
        <v>0</v>
      </c>
      <c r="L188" s="121"/>
      <c r="M188" s="126"/>
      <c r="P188" s="127">
        <f>SUM(P189:P193)</f>
        <v>0</v>
      </c>
      <c r="R188" s="127">
        <f>SUM(R189:R193)</f>
        <v>3.3984644000000004</v>
      </c>
      <c r="T188" s="128">
        <f>SUM(T189:T193)</f>
        <v>0</v>
      </c>
      <c r="AR188" s="122" t="s">
        <v>86</v>
      </c>
      <c r="AT188" s="129" t="s">
        <v>77</v>
      </c>
      <c r="AU188" s="129" t="s">
        <v>86</v>
      </c>
      <c r="AY188" s="122" t="s">
        <v>153</v>
      </c>
      <c r="BK188" s="130">
        <f>SUM(BK189:BK193)</f>
        <v>0</v>
      </c>
    </row>
    <row r="189" spans="2:65" s="1" customFormat="1" ht="24.2" customHeight="1">
      <c r="B189" s="32"/>
      <c r="C189" s="133" t="s">
        <v>402</v>
      </c>
      <c r="D189" s="133" t="s">
        <v>155</v>
      </c>
      <c r="E189" s="134" t="s">
        <v>367</v>
      </c>
      <c r="F189" s="135" t="s">
        <v>368</v>
      </c>
      <c r="G189" s="136" t="s">
        <v>209</v>
      </c>
      <c r="H189" s="137">
        <v>3.54</v>
      </c>
      <c r="I189" s="138"/>
      <c r="J189" s="139">
        <f>ROUND(I189*H189,2)</f>
        <v>0</v>
      </c>
      <c r="K189" s="140"/>
      <c r="L189" s="32"/>
      <c r="M189" s="141" t="s">
        <v>1</v>
      </c>
      <c r="N189" s="142" t="s">
        <v>43</v>
      </c>
      <c r="P189" s="143">
        <f>O189*H189</f>
        <v>0</v>
      </c>
      <c r="Q189" s="143">
        <v>1.323E-2</v>
      </c>
      <c r="R189" s="143">
        <f>Q189*H189</f>
        <v>4.6834199999999999E-2</v>
      </c>
      <c r="S189" s="143">
        <v>0</v>
      </c>
      <c r="T189" s="144">
        <f>S189*H189</f>
        <v>0</v>
      </c>
      <c r="AR189" s="145" t="s">
        <v>159</v>
      </c>
      <c r="AT189" s="145" t="s">
        <v>155</v>
      </c>
      <c r="AU189" s="145" t="s">
        <v>88</v>
      </c>
      <c r="AY189" s="17" t="s">
        <v>153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86</v>
      </c>
      <c r="BK189" s="146">
        <f>ROUND(I189*H189,2)</f>
        <v>0</v>
      </c>
      <c r="BL189" s="17" t="s">
        <v>159</v>
      </c>
      <c r="BM189" s="145" t="s">
        <v>882</v>
      </c>
    </row>
    <row r="190" spans="2:65" s="1" customFormat="1" ht="24.2" customHeight="1">
      <c r="B190" s="32"/>
      <c r="C190" s="133" t="s">
        <v>287</v>
      </c>
      <c r="D190" s="133" t="s">
        <v>155</v>
      </c>
      <c r="E190" s="134" t="s">
        <v>883</v>
      </c>
      <c r="F190" s="135" t="s">
        <v>884</v>
      </c>
      <c r="G190" s="136" t="s">
        <v>209</v>
      </c>
      <c r="H190" s="137">
        <v>47.02</v>
      </c>
      <c r="I190" s="138"/>
      <c r="J190" s="139">
        <f>ROUND(I190*H190,2)</f>
        <v>0</v>
      </c>
      <c r="K190" s="140"/>
      <c r="L190" s="32"/>
      <c r="M190" s="141" t="s">
        <v>1</v>
      </c>
      <c r="N190" s="142" t="s">
        <v>43</v>
      </c>
      <c r="P190" s="143">
        <f>O190*H190</f>
        <v>0</v>
      </c>
      <c r="Q190" s="143">
        <v>7.1010000000000004E-2</v>
      </c>
      <c r="R190" s="143">
        <f>Q190*H190</f>
        <v>3.3388902000000003</v>
      </c>
      <c r="S190" s="143">
        <v>0</v>
      </c>
      <c r="T190" s="144">
        <f>S190*H190</f>
        <v>0</v>
      </c>
      <c r="AR190" s="145" t="s">
        <v>159</v>
      </c>
      <c r="AT190" s="145" t="s">
        <v>155</v>
      </c>
      <c r="AU190" s="145" t="s">
        <v>88</v>
      </c>
      <c r="AY190" s="17" t="s">
        <v>153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86</v>
      </c>
      <c r="BK190" s="146">
        <f>ROUND(I190*H190,2)</f>
        <v>0</v>
      </c>
      <c r="BL190" s="17" t="s">
        <v>159</v>
      </c>
      <c r="BM190" s="145" t="s">
        <v>885</v>
      </c>
    </row>
    <row r="191" spans="2:65" s="1" customFormat="1" ht="21.75" customHeight="1">
      <c r="B191" s="32"/>
      <c r="C191" s="133" t="s">
        <v>409</v>
      </c>
      <c r="D191" s="133" t="s">
        <v>155</v>
      </c>
      <c r="E191" s="134" t="s">
        <v>241</v>
      </c>
      <c r="F191" s="135" t="s">
        <v>242</v>
      </c>
      <c r="G191" s="136" t="s">
        <v>209</v>
      </c>
      <c r="H191" s="137">
        <v>98</v>
      </c>
      <c r="I191" s="138"/>
      <c r="J191" s="139">
        <f>ROUND(I191*H191,2)</f>
        <v>0</v>
      </c>
      <c r="K191" s="140"/>
      <c r="L191" s="32"/>
      <c r="M191" s="141" t="s">
        <v>1</v>
      </c>
      <c r="N191" s="142" t="s">
        <v>43</v>
      </c>
      <c r="P191" s="143">
        <f>O191*H191</f>
        <v>0</v>
      </c>
      <c r="Q191" s="143">
        <v>1.2999999999999999E-4</v>
      </c>
      <c r="R191" s="143">
        <f>Q191*H191</f>
        <v>1.274E-2</v>
      </c>
      <c r="S191" s="143">
        <v>0</v>
      </c>
      <c r="T191" s="144">
        <f>S191*H191</f>
        <v>0</v>
      </c>
      <c r="AR191" s="145" t="s">
        <v>159</v>
      </c>
      <c r="AT191" s="145" t="s">
        <v>155</v>
      </c>
      <c r="AU191" s="145" t="s">
        <v>88</v>
      </c>
      <c r="AY191" s="17" t="s">
        <v>153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7" t="s">
        <v>86</v>
      </c>
      <c r="BK191" s="146">
        <f>ROUND(I191*H191,2)</f>
        <v>0</v>
      </c>
      <c r="BL191" s="17" t="s">
        <v>159</v>
      </c>
      <c r="BM191" s="145" t="s">
        <v>886</v>
      </c>
    </row>
    <row r="192" spans="2:65" s="13" customFormat="1" ht="10.15">
      <c r="B192" s="154"/>
      <c r="D192" s="148" t="s">
        <v>161</v>
      </c>
      <c r="E192" s="155" t="s">
        <v>1</v>
      </c>
      <c r="F192" s="156" t="s">
        <v>887</v>
      </c>
      <c r="H192" s="157">
        <v>98</v>
      </c>
      <c r="I192" s="158"/>
      <c r="L192" s="154"/>
      <c r="M192" s="159"/>
      <c r="T192" s="160"/>
      <c r="AT192" s="155" t="s">
        <v>161</v>
      </c>
      <c r="AU192" s="155" t="s">
        <v>88</v>
      </c>
      <c r="AV192" s="13" t="s">
        <v>88</v>
      </c>
      <c r="AW192" s="13" t="s">
        <v>34</v>
      </c>
      <c r="AX192" s="13" t="s">
        <v>86</v>
      </c>
      <c r="AY192" s="155" t="s">
        <v>153</v>
      </c>
    </row>
    <row r="193" spans="2:65" s="1" customFormat="1" ht="24.2" customHeight="1">
      <c r="B193" s="32"/>
      <c r="C193" s="133" t="s">
        <v>295</v>
      </c>
      <c r="D193" s="133" t="s">
        <v>155</v>
      </c>
      <c r="E193" s="134" t="s">
        <v>888</v>
      </c>
      <c r="F193" s="135" t="s">
        <v>889</v>
      </c>
      <c r="G193" s="136" t="s">
        <v>494</v>
      </c>
      <c r="H193" s="137">
        <v>1</v>
      </c>
      <c r="I193" s="138"/>
      <c r="J193" s="139">
        <f>ROUND(I193*H193,2)</f>
        <v>0</v>
      </c>
      <c r="K193" s="140"/>
      <c r="L193" s="32"/>
      <c r="M193" s="141" t="s">
        <v>1</v>
      </c>
      <c r="N193" s="142" t="s">
        <v>43</v>
      </c>
      <c r="P193" s="143">
        <f>O193*H193</f>
        <v>0</v>
      </c>
      <c r="Q193" s="143">
        <v>0</v>
      </c>
      <c r="R193" s="143">
        <f>Q193*H193</f>
        <v>0</v>
      </c>
      <c r="S193" s="143">
        <v>0</v>
      </c>
      <c r="T193" s="144">
        <f>S193*H193</f>
        <v>0</v>
      </c>
      <c r="AR193" s="145" t="s">
        <v>159</v>
      </c>
      <c r="AT193" s="145" t="s">
        <v>155</v>
      </c>
      <c r="AU193" s="145" t="s">
        <v>88</v>
      </c>
      <c r="AY193" s="17" t="s">
        <v>153</v>
      </c>
      <c r="BE193" s="146">
        <f>IF(N193="základní",J193,0)</f>
        <v>0</v>
      </c>
      <c r="BF193" s="146">
        <f>IF(N193="snížená",J193,0)</f>
        <v>0</v>
      </c>
      <c r="BG193" s="146">
        <f>IF(N193="zákl. přenesená",J193,0)</f>
        <v>0</v>
      </c>
      <c r="BH193" s="146">
        <f>IF(N193="sníž. přenesená",J193,0)</f>
        <v>0</v>
      </c>
      <c r="BI193" s="146">
        <f>IF(N193="nulová",J193,0)</f>
        <v>0</v>
      </c>
      <c r="BJ193" s="17" t="s">
        <v>86</v>
      </c>
      <c r="BK193" s="146">
        <f>ROUND(I193*H193,2)</f>
        <v>0</v>
      </c>
      <c r="BL193" s="17" t="s">
        <v>159</v>
      </c>
      <c r="BM193" s="145" t="s">
        <v>890</v>
      </c>
    </row>
    <row r="194" spans="2:65" s="11" customFormat="1" ht="22.8" customHeight="1">
      <c r="B194" s="121"/>
      <c r="D194" s="122" t="s">
        <v>77</v>
      </c>
      <c r="E194" s="131" t="s">
        <v>426</v>
      </c>
      <c r="F194" s="131" t="s">
        <v>427</v>
      </c>
      <c r="I194" s="124"/>
      <c r="J194" s="132">
        <f>BK194</f>
        <v>0</v>
      </c>
      <c r="L194" s="121"/>
      <c r="M194" s="126"/>
      <c r="P194" s="127">
        <f>P195</f>
        <v>0</v>
      </c>
      <c r="R194" s="127">
        <f>R195</f>
        <v>0</v>
      </c>
      <c r="T194" s="128">
        <f>T195</f>
        <v>0</v>
      </c>
      <c r="AR194" s="122" t="s">
        <v>86</v>
      </c>
      <c r="AT194" s="129" t="s">
        <v>77</v>
      </c>
      <c r="AU194" s="129" t="s">
        <v>86</v>
      </c>
      <c r="AY194" s="122" t="s">
        <v>153</v>
      </c>
      <c r="BK194" s="130">
        <f>BK195</f>
        <v>0</v>
      </c>
    </row>
    <row r="195" spans="2:65" s="1" customFormat="1" ht="24.2" customHeight="1">
      <c r="B195" s="32"/>
      <c r="C195" s="133" t="s">
        <v>416</v>
      </c>
      <c r="D195" s="133" t="s">
        <v>155</v>
      </c>
      <c r="E195" s="134" t="s">
        <v>247</v>
      </c>
      <c r="F195" s="135" t="s">
        <v>248</v>
      </c>
      <c r="G195" s="136" t="s">
        <v>176</v>
      </c>
      <c r="H195" s="137">
        <v>31.885999999999999</v>
      </c>
      <c r="I195" s="138"/>
      <c r="J195" s="139">
        <f>ROUND(I195*H195,2)</f>
        <v>0</v>
      </c>
      <c r="K195" s="140"/>
      <c r="L195" s="32"/>
      <c r="M195" s="179" t="s">
        <v>1</v>
      </c>
      <c r="N195" s="180" t="s">
        <v>43</v>
      </c>
      <c r="O195" s="181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AR195" s="145" t="s">
        <v>159</v>
      </c>
      <c r="AT195" s="145" t="s">
        <v>155</v>
      </c>
      <c r="AU195" s="145" t="s">
        <v>88</v>
      </c>
      <c r="AY195" s="17" t="s">
        <v>153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7" t="s">
        <v>86</v>
      </c>
      <c r="BK195" s="146">
        <f>ROUND(I195*H195,2)</f>
        <v>0</v>
      </c>
      <c r="BL195" s="17" t="s">
        <v>159</v>
      </c>
      <c r="BM195" s="145" t="s">
        <v>891</v>
      </c>
    </row>
    <row r="196" spans="2:65" s="1" customFormat="1" ht="6.95" customHeight="1">
      <c r="B196" s="44"/>
      <c r="C196" s="45"/>
      <c r="D196" s="45"/>
      <c r="E196" s="45"/>
      <c r="F196" s="45"/>
      <c r="G196" s="45"/>
      <c r="H196" s="45"/>
      <c r="I196" s="45"/>
      <c r="J196" s="45"/>
      <c r="K196" s="45"/>
      <c r="L196" s="32"/>
    </row>
  </sheetData>
  <sheetProtection algorithmName="SHA-512" hashValue="wngvc/uRCiT4qVkV4DSCkLrr9slxyJHghSJ7RoPikaXrkfdgzeGfFBOmpn9FSZlS2n5LADDxct2MMNGToNixKA==" saltValue="r1RplVkBQpX04uPzd0Ejp9kv4mnrNBHV60pr217vjWOCOXOU9flxab7yxHfV+lVDW4MoZx+pR6UWgPf5RTa3nw==" spinCount="100000" sheet="1" objects="1" scenarios="1" formatColumns="0" formatRows="0" autoFilter="0"/>
  <autoFilter ref="C121:K195" xr:uid="{00000000-0009-0000-0000-000006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2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106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892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ROUND((SUM(BE122:BE151)),  2)</f>
        <v>0</v>
      </c>
      <c r="I33" s="92">
        <v>0.21</v>
      </c>
      <c r="J33" s="91">
        <f>ROUND(((SUM(BE122:BE151))*I33),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ROUND((SUM(BF122:BF151)),  2)</f>
        <v>0</v>
      </c>
      <c r="I34" s="92">
        <v>0.15</v>
      </c>
      <c r="J34" s="91">
        <f>ROUND(((SUM(BF122:BF151))*I34),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ROUND((SUM(BG122:BG151)),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ROUND((SUM(BH122:BH151)),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ROUND((SUM(BI122:BI151)),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04-2 - Oplocení čerpací stanice KČS01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J122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133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134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299</v>
      </c>
      <c r="E99" s="110"/>
      <c r="F99" s="110"/>
      <c r="G99" s="110"/>
      <c r="H99" s="110"/>
      <c r="I99" s="110"/>
      <c r="J99" s="111">
        <f>J132</f>
        <v>0</v>
      </c>
      <c r="L99" s="108"/>
    </row>
    <row r="100" spans="2:12" s="9" customFormat="1" ht="19.899999999999999" customHeight="1">
      <c r="B100" s="108"/>
      <c r="D100" s="109" t="s">
        <v>893</v>
      </c>
      <c r="E100" s="110"/>
      <c r="F100" s="110"/>
      <c r="G100" s="110"/>
      <c r="H100" s="110"/>
      <c r="I100" s="110"/>
      <c r="J100" s="111">
        <f>J134</f>
        <v>0</v>
      </c>
      <c r="L100" s="108"/>
    </row>
    <row r="101" spans="2:12" s="9" customFormat="1" ht="19.899999999999999" customHeight="1">
      <c r="B101" s="108"/>
      <c r="D101" s="109" t="s">
        <v>603</v>
      </c>
      <c r="E101" s="110"/>
      <c r="F101" s="110"/>
      <c r="G101" s="110"/>
      <c r="H101" s="110"/>
      <c r="I101" s="110"/>
      <c r="J101" s="111">
        <f>J145</f>
        <v>0</v>
      </c>
      <c r="L101" s="108"/>
    </row>
    <row r="102" spans="2:12" s="9" customFormat="1" ht="19.899999999999999" customHeight="1">
      <c r="B102" s="108"/>
      <c r="D102" s="109" t="s">
        <v>300</v>
      </c>
      <c r="E102" s="110"/>
      <c r="F102" s="110"/>
      <c r="G102" s="110"/>
      <c r="H102" s="110"/>
      <c r="I102" s="110"/>
      <c r="J102" s="111">
        <f>J150</f>
        <v>0</v>
      </c>
      <c r="L102" s="108"/>
    </row>
    <row r="103" spans="2:12" s="1" customFormat="1" ht="21.8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138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34" t="str">
        <f>E7</f>
        <v>Prodloužení splaškové kanal. a vodov. Ludvíkov a V. Losiny</v>
      </c>
      <c r="F112" s="235"/>
      <c r="G112" s="235"/>
      <c r="H112" s="235"/>
      <c r="L112" s="32"/>
    </row>
    <row r="113" spans="2:65" s="1" customFormat="1" ht="12" customHeight="1">
      <c r="B113" s="32"/>
      <c r="C113" s="27" t="s">
        <v>126</v>
      </c>
      <c r="L113" s="32"/>
    </row>
    <row r="114" spans="2:65" s="1" customFormat="1" ht="16.5" customHeight="1">
      <c r="B114" s="32"/>
      <c r="E114" s="200" t="str">
        <f>E9</f>
        <v>IO 04-2 - Oplocení čerpací stanice KČS01</v>
      </c>
      <c r="F114" s="236"/>
      <c r="G114" s="236"/>
      <c r="H114" s="236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Velké Losiny</v>
      </c>
      <c r="I116" s="27" t="s">
        <v>22</v>
      </c>
      <c r="J116" s="52" t="str">
        <f>IF(J12="","",J12)</f>
        <v>7. 2. 2025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Obec Velké Losiny</v>
      </c>
      <c r="I118" s="27" t="s">
        <v>31</v>
      </c>
      <c r="J118" s="30" t="str">
        <f>E21</f>
        <v>IGEA s.r.o.</v>
      </c>
      <c r="L118" s="32"/>
    </row>
    <row r="119" spans="2:65" s="1" customFormat="1" ht="15.2" customHeight="1">
      <c r="B119" s="32"/>
      <c r="C119" s="27" t="s">
        <v>29</v>
      </c>
      <c r="F119" s="25" t="str">
        <f>IF(E18="","",E18)</f>
        <v>Vyplň údaj</v>
      </c>
      <c r="I119" s="27" t="s">
        <v>35</v>
      </c>
      <c r="J119" s="30" t="str">
        <f>E24</f>
        <v>R.Vojtěchová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139</v>
      </c>
      <c r="D121" s="114" t="s">
        <v>63</v>
      </c>
      <c r="E121" s="114" t="s">
        <v>59</v>
      </c>
      <c r="F121" s="114" t="s">
        <v>60</v>
      </c>
      <c r="G121" s="114" t="s">
        <v>140</v>
      </c>
      <c r="H121" s="114" t="s">
        <v>141</v>
      </c>
      <c r="I121" s="114" t="s">
        <v>142</v>
      </c>
      <c r="J121" s="115" t="s">
        <v>130</v>
      </c>
      <c r="K121" s="116" t="s">
        <v>143</v>
      </c>
      <c r="L121" s="112"/>
      <c r="M121" s="59" t="s">
        <v>1</v>
      </c>
      <c r="N121" s="60" t="s">
        <v>42</v>
      </c>
      <c r="O121" s="60" t="s">
        <v>144</v>
      </c>
      <c r="P121" s="60" t="s">
        <v>145</v>
      </c>
      <c r="Q121" s="60" t="s">
        <v>146</v>
      </c>
      <c r="R121" s="60" t="s">
        <v>147</v>
      </c>
      <c r="S121" s="60" t="s">
        <v>148</v>
      </c>
      <c r="T121" s="61" t="s">
        <v>149</v>
      </c>
    </row>
    <row r="122" spans="2:65" s="1" customFormat="1" ht="22.8" customHeight="1">
      <c r="B122" s="32"/>
      <c r="C122" s="64" t="s">
        <v>150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16.760687999999998</v>
      </c>
      <c r="S122" s="53"/>
      <c r="T122" s="119">
        <f>T123</f>
        <v>0</v>
      </c>
      <c r="AT122" s="17" t="s">
        <v>77</v>
      </c>
      <c r="AU122" s="17" t="s">
        <v>132</v>
      </c>
      <c r="BK122" s="120">
        <f>BK123</f>
        <v>0</v>
      </c>
    </row>
    <row r="123" spans="2:65" s="11" customFormat="1" ht="25.9" customHeight="1">
      <c r="B123" s="121"/>
      <c r="D123" s="122" t="s">
        <v>77</v>
      </c>
      <c r="E123" s="123" t="s">
        <v>151</v>
      </c>
      <c r="F123" s="123" t="s">
        <v>152</v>
      </c>
      <c r="I123" s="124"/>
      <c r="J123" s="125">
        <f>BK123</f>
        <v>0</v>
      </c>
      <c r="L123" s="121"/>
      <c r="M123" s="126"/>
      <c r="P123" s="127">
        <f>P124+P132+P134+P145+P150</f>
        <v>0</v>
      </c>
      <c r="R123" s="127">
        <f>R124+R132+R134+R145+R150</f>
        <v>16.760687999999998</v>
      </c>
      <c r="T123" s="128">
        <f>T124+T132+T134+T145+T150</f>
        <v>0</v>
      </c>
      <c r="AR123" s="122" t="s">
        <v>86</v>
      </c>
      <c r="AT123" s="129" t="s">
        <v>77</v>
      </c>
      <c r="AU123" s="129" t="s">
        <v>78</v>
      </c>
      <c r="AY123" s="122" t="s">
        <v>153</v>
      </c>
      <c r="BK123" s="130">
        <f>BK124+BK132+BK134+BK145+BK150</f>
        <v>0</v>
      </c>
    </row>
    <row r="124" spans="2:65" s="11" customFormat="1" ht="22.8" customHeight="1">
      <c r="B124" s="121"/>
      <c r="D124" s="122" t="s">
        <v>77</v>
      </c>
      <c r="E124" s="131" t="s">
        <v>86</v>
      </c>
      <c r="F124" s="131" t="s">
        <v>154</v>
      </c>
      <c r="I124" s="124"/>
      <c r="J124" s="132">
        <f>BK124</f>
        <v>0</v>
      </c>
      <c r="L124" s="121"/>
      <c r="M124" s="126"/>
      <c r="P124" s="127">
        <f>SUM(P125:P131)</f>
        <v>0</v>
      </c>
      <c r="R124" s="127">
        <f>SUM(R125:R131)</f>
        <v>0</v>
      </c>
      <c r="T124" s="128">
        <f>SUM(T125:T131)</f>
        <v>0</v>
      </c>
      <c r="AR124" s="122" t="s">
        <v>86</v>
      </c>
      <c r="AT124" s="129" t="s">
        <v>77</v>
      </c>
      <c r="AU124" s="129" t="s">
        <v>86</v>
      </c>
      <c r="AY124" s="122" t="s">
        <v>153</v>
      </c>
      <c r="BK124" s="130">
        <f>SUM(BK125:BK131)</f>
        <v>0</v>
      </c>
    </row>
    <row r="125" spans="2:65" s="1" customFormat="1" ht="24.2" customHeight="1">
      <c r="B125" s="32"/>
      <c r="C125" s="133" t="s">
        <v>86</v>
      </c>
      <c r="D125" s="133" t="s">
        <v>155</v>
      </c>
      <c r="E125" s="134" t="s">
        <v>894</v>
      </c>
      <c r="F125" s="135" t="s">
        <v>895</v>
      </c>
      <c r="G125" s="136" t="s">
        <v>158</v>
      </c>
      <c r="H125" s="137">
        <v>3.5</v>
      </c>
      <c r="I125" s="138"/>
      <c r="J125" s="139">
        <f>ROUND(I125*H125,2)</f>
        <v>0</v>
      </c>
      <c r="K125" s="140"/>
      <c r="L125" s="32"/>
      <c r="M125" s="141" t="s">
        <v>1</v>
      </c>
      <c r="N125" s="142" t="s">
        <v>43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159</v>
      </c>
      <c r="AT125" s="145" t="s">
        <v>155</v>
      </c>
      <c r="AU125" s="145" t="s">
        <v>88</v>
      </c>
      <c r="AY125" s="17" t="s">
        <v>153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86</v>
      </c>
      <c r="BK125" s="146">
        <f>ROUND(I125*H125,2)</f>
        <v>0</v>
      </c>
      <c r="BL125" s="17" t="s">
        <v>159</v>
      </c>
      <c r="BM125" s="145" t="s">
        <v>896</v>
      </c>
    </row>
    <row r="126" spans="2:65" s="13" customFormat="1" ht="10.15">
      <c r="B126" s="154"/>
      <c r="D126" s="148" t="s">
        <v>161</v>
      </c>
      <c r="E126" s="155" t="s">
        <v>1</v>
      </c>
      <c r="F126" s="156" t="s">
        <v>897</v>
      </c>
      <c r="H126" s="157">
        <v>3.5</v>
      </c>
      <c r="I126" s="158"/>
      <c r="L126" s="154"/>
      <c r="M126" s="159"/>
      <c r="T126" s="160"/>
      <c r="AT126" s="155" t="s">
        <v>161</v>
      </c>
      <c r="AU126" s="155" t="s">
        <v>88</v>
      </c>
      <c r="AV126" s="13" t="s">
        <v>88</v>
      </c>
      <c r="AW126" s="13" t="s">
        <v>34</v>
      </c>
      <c r="AX126" s="13" t="s">
        <v>86</v>
      </c>
      <c r="AY126" s="155" t="s">
        <v>153</v>
      </c>
    </row>
    <row r="127" spans="2:65" s="1" customFormat="1" ht="33" customHeight="1">
      <c r="B127" s="32"/>
      <c r="C127" s="133" t="s">
        <v>88</v>
      </c>
      <c r="D127" s="133" t="s">
        <v>155</v>
      </c>
      <c r="E127" s="134" t="s">
        <v>164</v>
      </c>
      <c r="F127" s="135" t="s">
        <v>336</v>
      </c>
      <c r="G127" s="136" t="s">
        <v>158</v>
      </c>
      <c r="H127" s="137">
        <v>3.5</v>
      </c>
      <c r="I127" s="138"/>
      <c r="J127" s="139">
        <f>ROUND(I127*H127,2)</f>
        <v>0</v>
      </c>
      <c r="K127" s="140"/>
      <c r="L127" s="32"/>
      <c r="M127" s="141" t="s">
        <v>1</v>
      </c>
      <c r="N127" s="142" t="s">
        <v>43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159</v>
      </c>
      <c r="AT127" s="145" t="s">
        <v>155</v>
      </c>
      <c r="AU127" s="145" t="s">
        <v>88</v>
      </c>
      <c r="AY127" s="17" t="s">
        <v>153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86</v>
      </c>
      <c r="BK127" s="146">
        <f>ROUND(I127*H127,2)</f>
        <v>0</v>
      </c>
      <c r="BL127" s="17" t="s">
        <v>159</v>
      </c>
      <c r="BM127" s="145" t="s">
        <v>898</v>
      </c>
    </row>
    <row r="128" spans="2:65" s="1" customFormat="1" ht="37.799999999999997" customHeight="1">
      <c r="B128" s="32"/>
      <c r="C128" s="133" t="s">
        <v>168</v>
      </c>
      <c r="D128" s="133" t="s">
        <v>155</v>
      </c>
      <c r="E128" s="134" t="s">
        <v>169</v>
      </c>
      <c r="F128" s="135" t="s">
        <v>340</v>
      </c>
      <c r="G128" s="136" t="s">
        <v>158</v>
      </c>
      <c r="H128" s="137">
        <v>35</v>
      </c>
      <c r="I128" s="138"/>
      <c r="J128" s="139">
        <f>ROUND(I128*H128,2)</f>
        <v>0</v>
      </c>
      <c r="K128" s="140"/>
      <c r="L128" s="32"/>
      <c r="M128" s="141" t="s">
        <v>1</v>
      </c>
      <c r="N128" s="142" t="s">
        <v>43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159</v>
      </c>
      <c r="AT128" s="145" t="s">
        <v>155</v>
      </c>
      <c r="AU128" s="145" t="s">
        <v>88</v>
      </c>
      <c r="AY128" s="17" t="s">
        <v>153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86</v>
      </c>
      <c r="BK128" s="146">
        <f>ROUND(I128*H128,2)</f>
        <v>0</v>
      </c>
      <c r="BL128" s="17" t="s">
        <v>159</v>
      </c>
      <c r="BM128" s="145" t="s">
        <v>899</v>
      </c>
    </row>
    <row r="129" spans="2:65" s="13" customFormat="1" ht="10.15">
      <c r="B129" s="154"/>
      <c r="D129" s="148" t="s">
        <v>161</v>
      </c>
      <c r="F129" s="156" t="s">
        <v>900</v>
      </c>
      <c r="H129" s="157">
        <v>35</v>
      </c>
      <c r="I129" s="158"/>
      <c r="L129" s="154"/>
      <c r="M129" s="159"/>
      <c r="T129" s="160"/>
      <c r="AT129" s="155" t="s">
        <v>161</v>
      </c>
      <c r="AU129" s="155" t="s">
        <v>88</v>
      </c>
      <c r="AV129" s="13" t="s">
        <v>88</v>
      </c>
      <c r="AW129" s="13" t="s">
        <v>4</v>
      </c>
      <c r="AX129" s="13" t="s">
        <v>86</v>
      </c>
      <c r="AY129" s="155" t="s">
        <v>153</v>
      </c>
    </row>
    <row r="130" spans="2:65" s="1" customFormat="1" ht="33" customHeight="1">
      <c r="B130" s="32"/>
      <c r="C130" s="133" t="s">
        <v>159</v>
      </c>
      <c r="D130" s="133" t="s">
        <v>155</v>
      </c>
      <c r="E130" s="134" t="s">
        <v>174</v>
      </c>
      <c r="F130" s="135" t="s">
        <v>175</v>
      </c>
      <c r="G130" s="136" t="s">
        <v>176</v>
      </c>
      <c r="H130" s="137">
        <v>5.95</v>
      </c>
      <c r="I130" s="138"/>
      <c r="J130" s="139">
        <f>ROUND(I130*H130,2)</f>
        <v>0</v>
      </c>
      <c r="K130" s="140"/>
      <c r="L130" s="32"/>
      <c r="M130" s="141" t="s">
        <v>1</v>
      </c>
      <c r="N130" s="142" t="s">
        <v>43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159</v>
      </c>
      <c r="AT130" s="145" t="s">
        <v>155</v>
      </c>
      <c r="AU130" s="145" t="s">
        <v>88</v>
      </c>
      <c r="AY130" s="17" t="s">
        <v>153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86</v>
      </c>
      <c r="BK130" s="146">
        <f>ROUND(I130*H130,2)</f>
        <v>0</v>
      </c>
      <c r="BL130" s="17" t="s">
        <v>159</v>
      </c>
      <c r="BM130" s="145" t="s">
        <v>901</v>
      </c>
    </row>
    <row r="131" spans="2:65" s="13" customFormat="1" ht="10.15">
      <c r="B131" s="154"/>
      <c r="D131" s="148" t="s">
        <v>161</v>
      </c>
      <c r="F131" s="156" t="s">
        <v>902</v>
      </c>
      <c r="H131" s="157">
        <v>5.95</v>
      </c>
      <c r="I131" s="158"/>
      <c r="L131" s="154"/>
      <c r="M131" s="159"/>
      <c r="T131" s="160"/>
      <c r="AT131" s="155" t="s">
        <v>161</v>
      </c>
      <c r="AU131" s="155" t="s">
        <v>88</v>
      </c>
      <c r="AV131" s="13" t="s">
        <v>88</v>
      </c>
      <c r="AW131" s="13" t="s">
        <v>4</v>
      </c>
      <c r="AX131" s="13" t="s">
        <v>86</v>
      </c>
      <c r="AY131" s="155" t="s">
        <v>153</v>
      </c>
    </row>
    <row r="132" spans="2:65" s="11" customFormat="1" ht="22.8" customHeight="1">
      <c r="B132" s="121"/>
      <c r="D132" s="122" t="s">
        <v>77</v>
      </c>
      <c r="E132" s="131" t="s">
        <v>88</v>
      </c>
      <c r="F132" s="131" t="s">
        <v>354</v>
      </c>
      <c r="I132" s="124"/>
      <c r="J132" s="132">
        <f>BK132</f>
        <v>0</v>
      </c>
      <c r="L132" s="121"/>
      <c r="M132" s="126"/>
      <c r="P132" s="127">
        <f>P133</f>
        <v>0</v>
      </c>
      <c r="R132" s="127">
        <f>R133</f>
        <v>8.0535699999999988</v>
      </c>
      <c r="T132" s="128">
        <f>T133</f>
        <v>0</v>
      </c>
      <c r="AR132" s="122" t="s">
        <v>86</v>
      </c>
      <c r="AT132" s="129" t="s">
        <v>77</v>
      </c>
      <c r="AU132" s="129" t="s">
        <v>86</v>
      </c>
      <c r="AY132" s="122" t="s">
        <v>153</v>
      </c>
      <c r="BK132" s="130">
        <f>BK133</f>
        <v>0</v>
      </c>
    </row>
    <row r="133" spans="2:65" s="1" customFormat="1" ht="16.5" customHeight="1">
      <c r="B133" s="32"/>
      <c r="C133" s="133" t="s">
        <v>179</v>
      </c>
      <c r="D133" s="133" t="s">
        <v>155</v>
      </c>
      <c r="E133" s="134" t="s">
        <v>903</v>
      </c>
      <c r="F133" s="135" t="s">
        <v>904</v>
      </c>
      <c r="G133" s="136" t="s">
        <v>158</v>
      </c>
      <c r="H133" s="137">
        <v>3.5</v>
      </c>
      <c r="I133" s="138"/>
      <c r="J133" s="139">
        <f>ROUND(I133*H133,2)</f>
        <v>0</v>
      </c>
      <c r="K133" s="140"/>
      <c r="L133" s="32"/>
      <c r="M133" s="141" t="s">
        <v>1</v>
      </c>
      <c r="N133" s="142" t="s">
        <v>43</v>
      </c>
      <c r="P133" s="143">
        <f>O133*H133</f>
        <v>0</v>
      </c>
      <c r="Q133" s="143">
        <v>2.3010199999999998</v>
      </c>
      <c r="R133" s="143">
        <f>Q133*H133</f>
        <v>8.0535699999999988</v>
      </c>
      <c r="S133" s="143">
        <v>0</v>
      </c>
      <c r="T133" s="144">
        <f>S133*H133</f>
        <v>0</v>
      </c>
      <c r="AR133" s="145" t="s">
        <v>159</v>
      </c>
      <c r="AT133" s="145" t="s">
        <v>155</v>
      </c>
      <c r="AU133" s="145" t="s">
        <v>88</v>
      </c>
      <c r="AY133" s="17" t="s">
        <v>153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7" t="s">
        <v>86</v>
      </c>
      <c r="BK133" s="146">
        <f>ROUND(I133*H133,2)</f>
        <v>0</v>
      </c>
      <c r="BL133" s="17" t="s">
        <v>159</v>
      </c>
      <c r="BM133" s="145" t="s">
        <v>905</v>
      </c>
    </row>
    <row r="134" spans="2:65" s="11" customFormat="1" ht="22.8" customHeight="1">
      <c r="B134" s="121"/>
      <c r="D134" s="122" t="s">
        <v>77</v>
      </c>
      <c r="E134" s="131" t="s">
        <v>168</v>
      </c>
      <c r="F134" s="131" t="s">
        <v>906</v>
      </c>
      <c r="I134" s="124"/>
      <c r="J134" s="132">
        <f>BK134</f>
        <v>0</v>
      </c>
      <c r="L134" s="121"/>
      <c r="M134" s="126"/>
      <c r="P134" s="127">
        <f>SUM(P135:P144)</f>
        <v>0</v>
      </c>
      <c r="R134" s="127">
        <f>SUM(R135:R144)</f>
        <v>6.1145779999999998</v>
      </c>
      <c r="T134" s="128">
        <f>SUM(T135:T144)</f>
        <v>0</v>
      </c>
      <c r="AR134" s="122" t="s">
        <v>86</v>
      </c>
      <c r="AT134" s="129" t="s">
        <v>77</v>
      </c>
      <c r="AU134" s="129" t="s">
        <v>86</v>
      </c>
      <c r="AY134" s="122" t="s">
        <v>153</v>
      </c>
      <c r="BK134" s="130">
        <f>SUM(BK135:BK144)</f>
        <v>0</v>
      </c>
    </row>
    <row r="135" spans="2:65" s="1" customFormat="1" ht="33" customHeight="1">
      <c r="B135" s="32"/>
      <c r="C135" s="133" t="s">
        <v>187</v>
      </c>
      <c r="D135" s="133" t="s">
        <v>155</v>
      </c>
      <c r="E135" s="134" t="s">
        <v>907</v>
      </c>
      <c r="F135" s="135" t="s">
        <v>908</v>
      </c>
      <c r="G135" s="136" t="s">
        <v>226</v>
      </c>
      <c r="H135" s="137">
        <v>4</v>
      </c>
      <c r="I135" s="138"/>
      <c r="J135" s="139">
        <f t="shared" ref="J135:J142" si="0">ROUND(I135*H135,2)</f>
        <v>0</v>
      </c>
      <c r="K135" s="140"/>
      <c r="L135" s="32"/>
      <c r="M135" s="141" t="s">
        <v>1</v>
      </c>
      <c r="N135" s="142" t="s">
        <v>43</v>
      </c>
      <c r="P135" s="143">
        <f t="shared" ref="P135:P142" si="1">O135*H135</f>
        <v>0</v>
      </c>
      <c r="Q135" s="143">
        <v>0.72870000000000001</v>
      </c>
      <c r="R135" s="143">
        <f t="shared" ref="R135:R142" si="2">Q135*H135</f>
        <v>2.9148000000000001</v>
      </c>
      <c r="S135" s="143">
        <v>0</v>
      </c>
      <c r="T135" s="144">
        <f t="shared" ref="T135:T142" si="3">S135*H135</f>
        <v>0</v>
      </c>
      <c r="AR135" s="145" t="s">
        <v>159</v>
      </c>
      <c r="AT135" s="145" t="s">
        <v>155</v>
      </c>
      <c r="AU135" s="145" t="s">
        <v>88</v>
      </c>
      <c r="AY135" s="17" t="s">
        <v>153</v>
      </c>
      <c r="BE135" s="146">
        <f t="shared" ref="BE135:BE142" si="4">IF(N135="základní",J135,0)</f>
        <v>0</v>
      </c>
      <c r="BF135" s="146">
        <f t="shared" ref="BF135:BF142" si="5">IF(N135="snížená",J135,0)</f>
        <v>0</v>
      </c>
      <c r="BG135" s="146">
        <f t="shared" ref="BG135:BG142" si="6">IF(N135="zákl. přenesená",J135,0)</f>
        <v>0</v>
      </c>
      <c r="BH135" s="146">
        <f t="shared" ref="BH135:BH142" si="7">IF(N135="sníž. přenesená",J135,0)</f>
        <v>0</v>
      </c>
      <c r="BI135" s="146">
        <f t="shared" ref="BI135:BI142" si="8">IF(N135="nulová",J135,0)</f>
        <v>0</v>
      </c>
      <c r="BJ135" s="17" t="s">
        <v>86</v>
      </c>
      <c r="BK135" s="146">
        <f t="shared" ref="BK135:BK142" si="9">ROUND(I135*H135,2)</f>
        <v>0</v>
      </c>
      <c r="BL135" s="17" t="s">
        <v>159</v>
      </c>
      <c r="BM135" s="145" t="s">
        <v>909</v>
      </c>
    </row>
    <row r="136" spans="2:65" s="1" customFormat="1" ht="16.5" customHeight="1">
      <c r="B136" s="32"/>
      <c r="C136" s="168" t="s">
        <v>193</v>
      </c>
      <c r="D136" s="168" t="s">
        <v>194</v>
      </c>
      <c r="E136" s="169" t="s">
        <v>910</v>
      </c>
      <c r="F136" s="170" t="s">
        <v>911</v>
      </c>
      <c r="G136" s="171" t="s">
        <v>226</v>
      </c>
      <c r="H136" s="172">
        <v>4</v>
      </c>
      <c r="I136" s="173"/>
      <c r="J136" s="174">
        <f t="shared" si="0"/>
        <v>0</v>
      </c>
      <c r="K136" s="175"/>
      <c r="L136" s="176"/>
      <c r="M136" s="177" t="s">
        <v>1</v>
      </c>
      <c r="N136" s="178" t="s">
        <v>43</v>
      </c>
      <c r="P136" s="143">
        <f t="shared" si="1"/>
        <v>0</v>
      </c>
      <c r="Q136" s="143">
        <v>8.5000000000000006E-2</v>
      </c>
      <c r="R136" s="143">
        <f t="shared" si="2"/>
        <v>0.34</v>
      </c>
      <c r="S136" s="143">
        <v>0</v>
      </c>
      <c r="T136" s="144">
        <f t="shared" si="3"/>
        <v>0</v>
      </c>
      <c r="AR136" s="145" t="s">
        <v>197</v>
      </c>
      <c r="AT136" s="145" t="s">
        <v>194</v>
      </c>
      <c r="AU136" s="145" t="s">
        <v>88</v>
      </c>
      <c r="AY136" s="17" t="s">
        <v>153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86</v>
      </c>
      <c r="BK136" s="146">
        <f t="shared" si="9"/>
        <v>0</v>
      </c>
      <c r="BL136" s="17" t="s">
        <v>159</v>
      </c>
      <c r="BM136" s="145" t="s">
        <v>912</v>
      </c>
    </row>
    <row r="137" spans="2:65" s="1" customFormat="1" ht="24.2" customHeight="1">
      <c r="B137" s="32"/>
      <c r="C137" s="133" t="s">
        <v>197</v>
      </c>
      <c r="D137" s="133" t="s">
        <v>155</v>
      </c>
      <c r="E137" s="134" t="s">
        <v>913</v>
      </c>
      <c r="F137" s="135" t="s">
        <v>914</v>
      </c>
      <c r="G137" s="136" t="s">
        <v>226</v>
      </c>
      <c r="H137" s="137">
        <v>10</v>
      </c>
      <c r="I137" s="138"/>
      <c r="J137" s="139">
        <f t="shared" si="0"/>
        <v>0</v>
      </c>
      <c r="K137" s="140"/>
      <c r="L137" s="32"/>
      <c r="M137" s="141" t="s">
        <v>1</v>
      </c>
      <c r="N137" s="142" t="s">
        <v>43</v>
      </c>
      <c r="P137" s="143">
        <f t="shared" si="1"/>
        <v>0</v>
      </c>
      <c r="Q137" s="143">
        <v>0.17488999999999999</v>
      </c>
      <c r="R137" s="143">
        <f t="shared" si="2"/>
        <v>1.7488999999999999</v>
      </c>
      <c r="S137" s="143">
        <v>0</v>
      </c>
      <c r="T137" s="144">
        <f t="shared" si="3"/>
        <v>0</v>
      </c>
      <c r="AR137" s="145" t="s">
        <v>159</v>
      </c>
      <c r="AT137" s="145" t="s">
        <v>155</v>
      </c>
      <c r="AU137" s="145" t="s">
        <v>88</v>
      </c>
      <c r="AY137" s="17" t="s">
        <v>153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86</v>
      </c>
      <c r="BK137" s="146">
        <f t="shared" si="9"/>
        <v>0</v>
      </c>
      <c r="BL137" s="17" t="s">
        <v>159</v>
      </c>
      <c r="BM137" s="145" t="s">
        <v>915</v>
      </c>
    </row>
    <row r="138" spans="2:65" s="1" customFormat="1" ht="24.2" customHeight="1">
      <c r="B138" s="32"/>
      <c r="C138" s="168" t="s">
        <v>206</v>
      </c>
      <c r="D138" s="168" t="s">
        <v>194</v>
      </c>
      <c r="E138" s="169" t="s">
        <v>916</v>
      </c>
      <c r="F138" s="170" t="s">
        <v>917</v>
      </c>
      <c r="G138" s="171" t="s">
        <v>226</v>
      </c>
      <c r="H138" s="172">
        <v>10</v>
      </c>
      <c r="I138" s="173"/>
      <c r="J138" s="174">
        <f t="shared" si="0"/>
        <v>0</v>
      </c>
      <c r="K138" s="175"/>
      <c r="L138" s="176"/>
      <c r="M138" s="177" t="s">
        <v>1</v>
      </c>
      <c r="N138" s="178" t="s">
        <v>43</v>
      </c>
      <c r="P138" s="143">
        <f t="shared" si="1"/>
        <v>0</v>
      </c>
      <c r="Q138" s="143">
        <v>3.5000000000000001E-3</v>
      </c>
      <c r="R138" s="143">
        <f t="shared" si="2"/>
        <v>3.5000000000000003E-2</v>
      </c>
      <c r="S138" s="143">
        <v>0</v>
      </c>
      <c r="T138" s="144">
        <f t="shared" si="3"/>
        <v>0</v>
      </c>
      <c r="AR138" s="145" t="s">
        <v>197</v>
      </c>
      <c r="AT138" s="145" t="s">
        <v>194</v>
      </c>
      <c r="AU138" s="145" t="s">
        <v>88</v>
      </c>
      <c r="AY138" s="17" t="s">
        <v>153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86</v>
      </c>
      <c r="BK138" s="146">
        <f t="shared" si="9"/>
        <v>0</v>
      </c>
      <c r="BL138" s="17" t="s">
        <v>159</v>
      </c>
      <c r="BM138" s="145" t="s">
        <v>918</v>
      </c>
    </row>
    <row r="139" spans="2:65" s="1" customFormat="1" ht="24.2" customHeight="1">
      <c r="B139" s="32"/>
      <c r="C139" s="133" t="s">
        <v>213</v>
      </c>
      <c r="D139" s="133" t="s">
        <v>155</v>
      </c>
      <c r="E139" s="134" t="s">
        <v>919</v>
      </c>
      <c r="F139" s="135" t="s">
        <v>920</v>
      </c>
      <c r="G139" s="136" t="s">
        <v>226</v>
      </c>
      <c r="H139" s="137">
        <v>1</v>
      </c>
      <c r="I139" s="138"/>
      <c r="J139" s="139">
        <f t="shared" si="0"/>
        <v>0</v>
      </c>
      <c r="K139" s="140"/>
      <c r="L139" s="32"/>
      <c r="M139" s="141" t="s">
        <v>1</v>
      </c>
      <c r="N139" s="142" t="s">
        <v>43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159</v>
      </c>
      <c r="AT139" s="145" t="s">
        <v>155</v>
      </c>
      <c r="AU139" s="145" t="s">
        <v>88</v>
      </c>
      <c r="AY139" s="17" t="s">
        <v>153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86</v>
      </c>
      <c r="BK139" s="146">
        <f t="shared" si="9"/>
        <v>0</v>
      </c>
      <c r="BL139" s="17" t="s">
        <v>159</v>
      </c>
      <c r="BM139" s="145" t="s">
        <v>921</v>
      </c>
    </row>
    <row r="140" spans="2:65" s="1" customFormat="1" ht="21.75" customHeight="1">
      <c r="B140" s="32"/>
      <c r="C140" s="168" t="s">
        <v>218</v>
      </c>
      <c r="D140" s="168" t="s">
        <v>194</v>
      </c>
      <c r="E140" s="169" t="s">
        <v>922</v>
      </c>
      <c r="F140" s="170" t="s">
        <v>923</v>
      </c>
      <c r="G140" s="171" t="s">
        <v>582</v>
      </c>
      <c r="H140" s="172">
        <v>1</v>
      </c>
      <c r="I140" s="173"/>
      <c r="J140" s="174">
        <f t="shared" si="0"/>
        <v>0</v>
      </c>
      <c r="K140" s="175"/>
      <c r="L140" s="176"/>
      <c r="M140" s="177" t="s">
        <v>1</v>
      </c>
      <c r="N140" s="178" t="s">
        <v>43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197</v>
      </c>
      <c r="AT140" s="145" t="s">
        <v>194</v>
      </c>
      <c r="AU140" s="145" t="s">
        <v>88</v>
      </c>
      <c r="AY140" s="17" t="s">
        <v>153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86</v>
      </c>
      <c r="BK140" s="146">
        <f t="shared" si="9"/>
        <v>0</v>
      </c>
      <c r="BL140" s="17" t="s">
        <v>159</v>
      </c>
      <c r="BM140" s="145" t="s">
        <v>924</v>
      </c>
    </row>
    <row r="141" spans="2:65" s="1" customFormat="1" ht="16.5" customHeight="1">
      <c r="B141" s="32"/>
      <c r="C141" s="133" t="s">
        <v>223</v>
      </c>
      <c r="D141" s="133" t="s">
        <v>155</v>
      </c>
      <c r="E141" s="134" t="s">
        <v>925</v>
      </c>
      <c r="F141" s="135" t="s">
        <v>926</v>
      </c>
      <c r="G141" s="136" t="s">
        <v>209</v>
      </c>
      <c r="H141" s="137">
        <v>56.924999999999997</v>
      </c>
      <c r="I141" s="138"/>
      <c r="J141" s="139">
        <f t="shared" si="0"/>
        <v>0</v>
      </c>
      <c r="K141" s="140"/>
      <c r="L141" s="32"/>
      <c r="M141" s="141" t="s">
        <v>1</v>
      </c>
      <c r="N141" s="142" t="s">
        <v>43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159</v>
      </c>
      <c r="AT141" s="145" t="s">
        <v>155</v>
      </c>
      <c r="AU141" s="145" t="s">
        <v>88</v>
      </c>
      <c r="AY141" s="17" t="s">
        <v>153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86</v>
      </c>
      <c r="BK141" s="146">
        <f t="shared" si="9"/>
        <v>0</v>
      </c>
      <c r="BL141" s="17" t="s">
        <v>159</v>
      </c>
      <c r="BM141" s="145" t="s">
        <v>927</v>
      </c>
    </row>
    <row r="142" spans="2:65" s="1" customFormat="1" ht="21.75" customHeight="1">
      <c r="B142" s="32"/>
      <c r="C142" s="168" t="s">
        <v>229</v>
      </c>
      <c r="D142" s="168" t="s">
        <v>194</v>
      </c>
      <c r="E142" s="169" t="s">
        <v>928</v>
      </c>
      <c r="F142" s="170" t="s">
        <v>929</v>
      </c>
      <c r="G142" s="171" t="s">
        <v>330</v>
      </c>
      <c r="H142" s="172">
        <v>59.771000000000001</v>
      </c>
      <c r="I142" s="173"/>
      <c r="J142" s="174">
        <f t="shared" si="0"/>
        <v>0</v>
      </c>
      <c r="K142" s="175"/>
      <c r="L142" s="176"/>
      <c r="M142" s="177" t="s">
        <v>1</v>
      </c>
      <c r="N142" s="178" t="s">
        <v>43</v>
      </c>
      <c r="P142" s="143">
        <f t="shared" si="1"/>
        <v>0</v>
      </c>
      <c r="Q142" s="143">
        <v>1.7999999999999999E-2</v>
      </c>
      <c r="R142" s="143">
        <f t="shared" si="2"/>
        <v>1.0758779999999999</v>
      </c>
      <c r="S142" s="143">
        <v>0</v>
      </c>
      <c r="T142" s="144">
        <f t="shared" si="3"/>
        <v>0</v>
      </c>
      <c r="AR142" s="145" t="s">
        <v>197</v>
      </c>
      <c r="AT142" s="145" t="s">
        <v>194</v>
      </c>
      <c r="AU142" s="145" t="s">
        <v>88</v>
      </c>
      <c r="AY142" s="17" t="s">
        <v>153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86</v>
      </c>
      <c r="BK142" s="146">
        <f t="shared" si="9"/>
        <v>0</v>
      </c>
      <c r="BL142" s="17" t="s">
        <v>159</v>
      </c>
      <c r="BM142" s="145" t="s">
        <v>930</v>
      </c>
    </row>
    <row r="143" spans="2:65" s="13" customFormat="1" ht="10.15">
      <c r="B143" s="154"/>
      <c r="D143" s="148" t="s">
        <v>161</v>
      </c>
      <c r="E143" s="155" t="s">
        <v>1</v>
      </c>
      <c r="F143" s="156" t="s">
        <v>931</v>
      </c>
      <c r="H143" s="157">
        <v>56.924999999999997</v>
      </c>
      <c r="I143" s="158"/>
      <c r="L143" s="154"/>
      <c r="M143" s="159"/>
      <c r="T143" s="160"/>
      <c r="AT143" s="155" t="s">
        <v>161</v>
      </c>
      <c r="AU143" s="155" t="s">
        <v>88</v>
      </c>
      <c r="AV143" s="13" t="s">
        <v>88</v>
      </c>
      <c r="AW143" s="13" t="s">
        <v>34</v>
      </c>
      <c r="AX143" s="13" t="s">
        <v>86</v>
      </c>
      <c r="AY143" s="155" t="s">
        <v>153</v>
      </c>
    </row>
    <row r="144" spans="2:65" s="13" customFormat="1" ht="10.15">
      <c r="B144" s="154"/>
      <c r="D144" s="148" t="s">
        <v>161</v>
      </c>
      <c r="F144" s="156" t="s">
        <v>932</v>
      </c>
      <c r="H144" s="157">
        <v>59.771000000000001</v>
      </c>
      <c r="I144" s="158"/>
      <c r="L144" s="154"/>
      <c r="M144" s="159"/>
      <c r="T144" s="160"/>
      <c r="AT144" s="155" t="s">
        <v>161</v>
      </c>
      <c r="AU144" s="155" t="s">
        <v>88</v>
      </c>
      <c r="AV144" s="13" t="s">
        <v>88</v>
      </c>
      <c r="AW144" s="13" t="s">
        <v>4</v>
      </c>
      <c r="AX144" s="13" t="s">
        <v>86</v>
      </c>
      <c r="AY144" s="155" t="s">
        <v>153</v>
      </c>
    </row>
    <row r="145" spans="2:65" s="11" customFormat="1" ht="22.8" customHeight="1">
      <c r="B145" s="121"/>
      <c r="D145" s="122" t="s">
        <v>77</v>
      </c>
      <c r="E145" s="131" t="s">
        <v>179</v>
      </c>
      <c r="F145" s="131" t="s">
        <v>667</v>
      </c>
      <c r="I145" s="124"/>
      <c r="J145" s="132">
        <f>BK145</f>
        <v>0</v>
      </c>
      <c r="L145" s="121"/>
      <c r="M145" s="126"/>
      <c r="P145" s="127">
        <f>SUM(P146:P149)</f>
        <v>0</v>
      </c>
      <c r="R145" s="127">
        <f>SUM(R146:R149)</f>
        <v>2.5925400000000005</v>
      </c>
      <c r="T145" s="128">
        <f>SUM(T146:T149)</f>
        <v>0</v>
      </c>
      <c r="AR145" s="122" t="s">
        <v>86</v>
      </c>
      <c r="AT145" s="129" t="s">
        <v>77</v>
      </c>
      <c r="AU145" s="129" t="s">
        <v>86</v>
      </c>
      <c r="AY145" s="122" t="s">
        <v>153</v>
      </c>
      <c r="BK145" s="130">
        <f>SUM(BK146:BK149)</f>
        <v>0</v>
      </c>
    </row>
    <row r="146" spans="2:65" s="1" customFormat="1" ht="33" customHeight="1">
      <c r="B146" s="32"/>
      <c r="C146" s="133" t="s">
        <v>233</v>
      </c>
      <c r="D146" s="133" t="s">
        <v>155</v>
      </c>
      <c r="E146" s="134" t="s">
        <v>933</v>
      </c>
      <c r="F146" s="135" t="s">
        <v>934</v>
      </c>
      <c r="G146" s="136" t="s">
        <v>330</v>
      </c>
      <c r="H146" s="137">
        <v>10.8</v>
      </c>
      <c r="I146" s="138"/>
      <c r="J146" s="139">
        <f>ROUND(I146*H146,2)</f>
        <v>0</v>
      </c>
      <c r="K146" s="140"/>
      <c r="L146" s="32"/>
      <c r="M146" s="141" t="s">
        <v>1</v>
      </c>
      <c r="N146" s="142" t="s">
        <v>43</v>
      </c>
      <c r="P146" s="143">
        <f>O146*H146</f>
        <v>0</v>
      </c>
      <c r="Q146" s="143">
        <v>0.10100000000000001</v>
      </c>
      <c r="R146" s="143">
        <f>Q146*H146</f>
        <v>1.0908000000000002</v>
      </c>
      <c r="S146" s="143">
        <v>0</v>
      </c>
      <c r="T146" s="144">
        <f>S146*H146</f>
        <v>0</v>
      </c>
      <c r="AR146" s="145" t="s">
        <v>159</v>
      </c>
      <c r="AT146" s="145" t="s">
        <v>155</v>
      </c>
      <c r="AU146" s="145" t="s">
        <v>88</v>
      </c>
      <c r="AY146" s="17" t="s">
        <v>153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7" t="s">
        <v>86</v>
      </c>
      <c r="BK146" s="146">
        <f>ROUND(I146*H146,2)</f>
        <v>0</v>
      </c>
      <c r="BL146" s="17" t="s">
        <v>159</v>
      </c>
      <c r="BM146" s="145" t="s">
        <v>935</v>
      </c>
    </row>
    <row r="147" spans="2:65" s="13" customFormat="1" ht="10.15">
      <c r="B147" s="154"/>
      <c r="D147" s="148" t="s">
        <v>161</v>
      </c>
      <c r="E147" s="155" t="s">
        <v>1</v>
      </c>
      <c r="F147" s="156" t="s">
        <v>936</v>
      </c>
      <c r="H147" s="157">
        <v>10.8</v>
      </c>
      <c r="I147" s="158"/>
      <c r="L147" s="154"/>
      <c r="M147" s="159"/>
      <c r="T147" s="160"/>
      <c r="AT147" s="155" t="s">
        <v>161</v>
      </c>
      <c r="AU147" s="155" t="s">
        <v>88</v>
      </c>
      <c r="AV147" s="13" t="s">
        <v>88</v>
      </c>
      <c r="AW147" s="13" t="s">
        <v>34</v>
      </c>
      <c r="AX147" s="13" t="s">
        <v>86</v>
      </c>
      <c r="AY147" s="155" t="s">
        <v>153</v>
      </c>
    </row>
    <row r="148" spans="2:65" s="1" customFormat="1" ht="16.5" customHeight="1">
      <c r="B148" s="32"/>
      <c r="C148" s="168" t="s">
        <v>8</v>
      </c>
      <c r="D148" s="168" t="s">
        <v>194</v>
      </c>
      <c r="E148" s="169" t="s">
        <v>937</v>
      </c>
      <c r="F148" s="170" t="s">
        <v>938</v>
      </c>
      <c r="G148" s="171" t="s">
        <v>330</v>
      </c>
      <c r="H148" s="172">
        <v>11.124000000000001</v>
      </c>
      <c r="I148" s="173"/>
      <c r="J148" s="174">
        <f>ROUND(I148*H148,2)</f>
        <v>0</v>
      </c>
      <c r="K148" s="175"/>
      <c r="L148" s="176"/>
      <c r="M148" s="177" t="s">
        <v>1</v>
      </c>
      <c r="N148" s="178" t="s">
        <v>43</v>
      </c>
      <c r="P148" s="143">
        <f>O148*H148</f>
        <v>0</v>
      </c>
      <c r="Q148" s="143">
        <v>0.13500000000000001</v>
      </c>
      <c r="R148" s="143">
        <f>Q148*H148</f>
        <v>1.5017400000000001</v>
      </c>
      <c r="S148" s="143">
        <v>0</v>
      </c>
      <c r="T148" s="144">
        <f>S148*H148</f>
        <v>0</v>
      </c>
      <c r="AR148" s="145" t="s">
        <v>197</v>
      </c>
      <c r="AT148" s="145" t="s">
        <v>194</v>
      </c>
      <c r="AU148" s="145" t="s">
        <v>88</v>
      </c>
      <c r="AY148" s="17" t="s">
        <v>153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86</v>
      </c>
      <c r="BK148" s="146">
        <f>ROUND(I148*H148,2)</f>
        <v>0</v>
      </c>
      <c r="BL148" s="17" t="s">
        <v>159</v>
      </c>
      <c r="BM148" s="145" t="s">
        <v>939</v>
      </c>
    </row>
    <row r="149" spans="2:65" s="13" customFormat="1" ht="10.15">
      <c r="B149" s="154"/>
      <c r="D149" s="148" t="s">
        <v>161</v>
      </c>
      <c r="F149" s="156" t="s">
        <v>940</v>
      </c>
      <c r="H149" s="157">
        <v>11.124000000000001</v>
      </c>
      <c r="I149" s="158"/>
      <c r="L149" s="154"/>
      <c r="M149" s="159"/>
      <c r="T149" s="160"/>
      <c r="AT149" s="155" t="s">
        <v>161</v>
      </c>
      <c r="AU149" s="155" t="s">
        <v>88</v>
      </c>
      <c r="AV149" s="13" t="s">
        <v>88</v>
      </c>
      <c r="AW149" s="13" t="s">
        <v>4</v>
      </c>
      <c r="AX149" s="13" t="s">
        <v>86</v>
      </c>
      <c r="AY149" s="155" t="s">
        <v>153</v>
      </c>
    </row>
    <row r="150" spans="2:65" s="11" customFormat="1" ht="22.8" customHeight="1">
      <c r="B150" s="121"/>
      <c r="D150" s="122" t="s">
        <v>77</v>
      </c>
      <c r="E150" s="131" t="s">
        <v>426</v>
      </c>
      <c r="F150" s="131" t="s">
        <v>427</v>
      </c>
      <c r="I150" s="124"/>
      <c r="J150" s="132">
        <f>BK150</f>
        <v>0</v>
      </c>
      <c r="L150" s="121"/>
      <c r="M150" s="126"/>
      <c r="P150" s="127">
        <f>P151</f>
        <v>0</v>
      </c>
      <c r="R150" s="127">
        <f>R151</f>
        <v>0</v>
      </c>
      <c r="T150" s="128">
        <f>T151</f>
        <v>0</v>
      </c>
      <c r="AR150" s="122" t="s">
        <v>86</v>
      </c>
      <c r="AT150" s="129" t="s">
        <v>77</v>
      </c>
      <c r="AU150" s="129" t="s">
        <v>86</v>
      </c>
      <c r="AY150" s="122" t="s">
        <v>153</v>
      </c>
      <c r="BK150" s="130">
        <f>BK151</f>
        <v>0</v>
      </c>
    </row>
    <row r="151" spans="2:65" s="1" customFormat="1" ht="24.2" customHeight="1">
      <c r="B151" s="32"/>
      <c r="C151" s="133" t="s">
        <v>240</v>
      </c>
      <c r="D151" s="133" t="s">
        <v>155</v>
      </c>
      <c r="E151" s="134" t="s">
        <v>941</v>
      </c>
      <c r="F151" s="135" t="s">
        <v>942</v>
      </c>
      <c r="G151" s="136" t="s">
        <v>176</v>
      </c>
      <c r="H151" s="137">
        <v>16.760999999999999</v>
      </c>
      <c r="I151" s="138"/>
      <c r="J151" s="139">
        <f>ROUND(I151*H151,2)</f>
        <v>0</v>
      </c>
      <c r="K151" s="140"/>
      <c r="L151" s="32"/>
      <c r="M151" s="179" t="s">
        <v>1</v>
      </c>
      <c r="N151" s="180" t="s">
        <v>43</v>
      </c>
      <c r="O151" s="181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AR151" s="145" t="s">
        <v>159</v>
      </c>
      <c r="AT151" s="145" t="s">
        <v>155</v>
      </c>
      <c r="AU151" s="145" t="s">
        <v>88</v>
      </c>
      <c r="AY151" s="17" t="s">
        <v>153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7" t="s">
        <v>86</v>
      </c>
      <c r="BK151" s="146">
        <f>ROUND(I151*H151,2)</f>
        <v>0</v>
      </c>
      <c r="BL151" s="17" t="s">
        <v>159</v>
      </c>
      <c r="BM151" s="145" t="s">
        <v>943</v>
      </c>
    </row>
    <row r="152" spans="2:65" s="1" customFormat="1" ht="6.95" customHeight="1">
      <c r="B152" s="44"/>
      <c r="C152" s="45"/>
      <c r="D152" s="45"/>
      <c r="E152" s="45"/>
      <c r="F152" s="45"/>
      <c r="G152" s="45"/>
      <c r="H152" s="45"/>
      <c r="I152" s="45"/>
      <c r="J152" s="45"/>
      <c r="K152" s="45"/>
      <c r="L152" s="32"/>
    </row>
  </sheetData>
  <sheetProtection algorithmName="SHA-512" hashValue="O4TXykWhpLWV27egv+aDiBNs3QYu7V2/p5LoaU8WP42R+KtFHI32Sw9k2+r+i9Lc7/MedTVzGBvehzJInuZQbw==" saltValue="ZLgCEDl6vhyw+xvxQIFVBiqRJDyyxR8BCwtvWJGWOIwmUIw0NFww0mXZy4Dh+xRoGmTWJKJrL0x+OGjQ/UINsA==" spinCount="100000" sheet="1" objects="1" scenarios="1" formatColumns="0" formatRows="0" autoFilter="0"/>
  <autoFilter ref="C121:K151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32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7" t="s">
        <v>109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>
      <c r="B4" s="20"/>
      <c r="D4" s="21" t="s">
        <v>125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4" t="str">
        <f>'Rekapitulace stavby'!K6</f>
        <v>Prodloužení splaškové kanal. a vodov. Ludvíkov a V. Losiny</v>
      </c>
      <c r="F7" s="235"/>
      <c r="G7" s="235"/>
      <c r="H7" s="23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00" t="s">
        <v>944</v>
      </c>
      <c r="F9" s="236"/>
      <c r="G9" s="236"/>
      <c r="H9" s="236"/>
      <c r="L9" s="32"/>
    </row>
    <row r="10" spans="2:46" s="1" customFormat="1" ht="10.1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7. 2. 2025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7" t="str">
        <f>'Rekapitulace stavby'!E14</f>
        <v>Vyplň údaj</v>
      </c>
      <c r="F18" s="206"/>
      <c r="G18" s="206"/>
      <c r="H18" s="206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35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36</v>
      </c>
      <c r="I24" s="27" t="s">
        <v>28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89"/>
      <c r="E27" s="211" t="s">
        <v>1</v>
      </c>
      <c r="F27" s="211"/>
      <c r="G27" s="211"/>
      <c r="H27" s="211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45" customHeight="1">
      <c r="B30" s="32"/>
      <c r="D30" s="90" t="s">
        <v>38</v>
      </c>
      <c r="J30" s="66">
        <f>ROUND(J122,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>
      <c r="B33" s="32"/>
      <c r="D33" s="55" t="s">
        <v>42</v>
      </c>
      <c r="E33" s="27" t="s">
        <v>43</v>
      </c>
      <c r="F33" s="91">
        <f>ROUND((SUM(BE122:BE231)),  2)</f>
        <v>0</v>
      </c>
      <c r="I33" s="92">
        <v>0.21</v>
      </c>
      <c r="J33" s="91">
        <f>ROUND(((SUM(BE122:BE231))*I33),  2)</f>
        <v>0</v>
      </c>
      <c r="L33" s="32"/>
    </row>
    <row r="34" spans="2:12" s="1" customFormat="1" ht="14.45" customHeight="1">
      <c r="B34" s="32"/>
      <c r="E34" s="27" t="s">
        <v>44</v>
      </c>
      <c r="F34" s="91">
        <f>ROUND((SUM(BF122:BF231)),  2)</f>
        <v>0</v>
      </c>
      <c r="I34" s="92">
        <v>0.15</v>
      </c>
      <c r="J34" s="91">
        <f>ROUND(((SUM(BF122:BF231))*I34),  2)</f>
        <v>0</v>
      </c>
      <c r="L34" s="32"/>
    </row>
    <row r="35" spans="2:12" s="1" customFormat="1" ht="14.45" hidden="1" customHeight="1">
      <c r="B35" s="32"/>
      <c r="E35" s="27" t="s">
        <v>45</v>
      </c>
      <c r="F35" s="91">
        <f>ROUND((SUM(BG122:BG231)),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46</v>
      </c>
      <c r="F36" s="91">
        <f>ROUND((SUM(BH122:BH231)),  2)</f>
        <v>0</v>
      </c>
      <c r="I36" s="92">
        <v>0.15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47</v>
      </c>
      <c r="F37" s="91">
        <f>ROUND((SUM(BI122:BI231)),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45" customHeight="1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0.15">
      <c r="B51" s="20"/>
      <c r="L51" s="20"/>
    </row>
    <row r="52" spans="2:12" ht="10.15">
      <c r="B52" s="20"/>
      <c r="L52" s="20"/>
    </row>
    <row r="53" spans="2:12" ht="10.15">
      <c r="B53" s="20"/>
      <c r="L53" s="20"/>
    </row>
    <row r="54" spans="2:12" ht="10.15">
      <c r="B54" s="20"/>
      <c r="L54" s="20"/>
    </row>
    <row r="55" spans="2:12" ht="10.15">
      <c r="B55" s="20"/>
      <c r="L55" s="20"/>
    </row>
    <row r="56" spans="2:12" ht="10.15">
      <c r="B56" s="20"/>
      <c r="L56" s="20"/>
    </row>
    <row r="57" spans="2:12" ht="10.15">
      <c r="B57" s="20"/>
      <c r="L57" s="20"/>
    </row>
    <row r="58" spans="2:12" ht="10.15">
      <c r="B58" s="20"/>
      <c r="L58" s="20"/>
    </row>
    <row r="59" spans="2:12" ht="10.15">
      <c r="B59" s="20"/>
      <c r="L59" s="20"/>
    </row>
    <row r="60" spans="2:12" ht="10.15">
      <c r="B60" s="20"/>
      <c r="L60" s="20"/>
    </row>
    <row r="61" spans="2:12" s="1" customFormat="1" ht="12.75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0.15">
      <c r="B62" s="20"/>
      <c r="L62" s="20"/>
    </row>
    <row r="63" spans="2:12" ht="10.15">
      <c r="B63" s="20"/>
      <c r="L63" s="20"/>
    </row>
    <row r="64" spans="2:12" ht="10.15">
      <c r="B64" s="20"/>
      <c r="L64" s="20"/>
    </row>
    <row r="65" spans="2:12" s="1" customFormat="1" ht="13.15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0.15">
      <c r="B66" s="20"/>
      <c r="L66" s="20"/>
    </row>
    <row r="67" spans="2:12" ht="10.15">
      <c r="B67" s="20"/>
      <c r="L67" s="20"/>
    </row>
    <row r="68" spans="2:12" ht="10.15">
      <c r="B68" s="20"/>
      <c r="L68" s="20"/>
    </row>
    <row r="69" spans="2:12" ht="10.15">
      <c r="B69" s="20"/>
      <c r="L69" s="20"/>
    </row>
    <row r="70" spans="2:12" ht="10.15">
      <c r="B70" s="20"/>
      <c r="L70" s="20"/>
    </row>
    <row r="71" spans="2:12" ht="10.15">
      <c r="B71" s="20"/>
      <c r="L71" s="20"/>
    </row>
    <row r="72" spans="2:12" ht="10.15">
      <c r="B72" s="20"/>
      <c r="L72" s="20"/>
    </row>
    <row r="73" spans="2:12" ht="10.15">
      <c r="B73" s="20"/>
      <c r="L73" s="20"/>
    </row>
    <row r="74" spans="2:12" ht="10.15">
      <c r="B74" s="20"/>
      <c r="L74" s="20"/>
    </row>
    <row r="75" spans="2:12" ht="10.15">
      <c r="B75" s="20"/>
      <c r="L75" s="20"/>
    </row>
    <row r="76" spans="2:12" s="1" customFormat="1" ht="12.75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128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4" t="str">
        <f>E7</f>
        <v>Prodloužení splaškové kanal. a vodov. Ludvíkov a V. Losiny</v>
      </c>
      <c r="F85" s="235"/>
      <c r="G85" s="235"/>
      <c r="H85" s="23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00" t="str">
        <f>E9</f>
        <v>IO 05 - Dešťová kanalizace</v>
      </c>
      <c r="F87" s="236"/>
      <c r="G87" s="236"/>
      <c r="H87" s="23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Velké Losiny</v>
      </c>
      <c r="I89" s="27" t="s">
        <v>22</v>
      </c>
      <c r="J89" s="52" t="str">
        <f>IF(J12="","",J12)</f>
        <v>7. 2. 2025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Obec Velké Losiny</v>
      </c>
      <c r="I91" s="27" t="s">
        <v>31</v>
      </c>
      <c r="J91" s="30" t="str">
        <f>E21</f>
        <v>IGEA s.r.o.</v>
      </c>
      <c r="L91" s="32"/>
    </row>
    <row r="92" spans="2:47" s="1" customFormat="1" ht="15.2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>R.Vojtěchová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129</v>
      </c>
      <c r="D94" s="93"/>
      <c r="E94" s="93"/>
      <c r="F94" s="93"/>
      <c r="G94" s="93"/>
      <c r="H94" s="93"/>
      <c r="I94" s="93"/>
      <c r="J94" s="102" t="s">
        <v>130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131</v>
      </c>
      <c r="J96" s="66">
        <f>J122</f>
        <v>0</v>
      </c>
      <c r="L96" s="32"/>
      <c r="AU96" s="17" t="s">
        <v>132</v>
      </c>
    </row>
    <row r="97" spans="2:12" s="8" customFormat="1" ht="24.95" customHeight="1">
      <c r="B97" s="104"/>
      <c r="D97" s="105" t="s">
        <v>133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134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299</v>
      </c>
      <c r="E99" s="110"/>
      <c r="F99" s="110"/>
      <c r="G99" s="110"/>
      <c r="H99" s="110"/>
      <c r="I99" s="110"/>
      <c r="J99" s="111">
        <f>J167</f>
        <v>0</v>
      </c>
      <c r="L99" s="108"/>
    </row>
    <row r="100" spans="2:12" s="9" customFormat="1" ht="19.899999999999999" customHeight="1">
      <c r="B100" s="108"/>
      <c r="D100" s="109" t="s">
        <v>135</v>
      </c>
      <c r="E100" s="110"/>
      <c r="F100" s="110"/>
      <c r="G100" s="110"/>
      <c r="H100" s="110"/>
      <c r="I100" s="110"/>
      <c r="J100" s="111">
        <f>J188</f>
        <v>0</v>
      </c>
      <c r="L100" s="108"/>
    </row>
    <row r="101" spans="2:12" s="9" customFormat="1" ht="19.899999999999999" customHeight="1">
      <c r="B101" s="108"/>
      <c r="D101" s="109" t="s">
        <v>136</v>
      </c>
      <c r="E101" s="110"/>
      <c r="F101" s="110"/>
      <c r="G101" s="110"/>
      <c r="H101" s="110"/>
      <c r="I101" s="110"/>
      <c r="J101" s="111">
        <f>J196</f>
        <v>0</v>
      </c>
      <c r="L101" s="108"/>
    </row>
    <row r="102" spans="2:12" s="9" customFormat="1" ht="19.899999999999999" customHeight="1">
      <c r="B102" s="108"/>
      <c r="D102" s="109" t="s">
        <v>300</v>
      </c>
      <c r="E102" s="110"/>
      <c r="F102" s="110"/>
      <c r="G102" s="110"/>
      <c r="H102" s="110"/>
      <c r="I102" s="110"/>
      <c r="J102" s="111">
        <f>J230</f>
        <v>0</v>
      </c>
      <c r="L102" s="108"/>
    </row>
    <row r="103" spans="2:12" s="1" customFormat="1" ht="21.85" customHeight="1">
      <c r="B103" s="32"/>
      <c r="L103" s="32"/>
    </row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138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34" t="str">
        <f>E7</f>
        <v>Prodloužení splaškové kanal. a vodov. Ludvíkov a V. Losiny</v>
      </c>
      <c r="F112" s="235"/>
      <c r="G112" s="235"/>
      <c r="H112" s="235"/>
      <c r="L112" s="32"/>
    </row>
    <row r="113" spans="2:65" s="1" customFormat="1" ht="12" customHeight="1">
      <c r="B113" s="32"/>
      <c r="C113" s="27" t="s">
        <v>126</v>
      </c>
      <c r="L113" s="32"/>
    </row>
    <row r="114" spans="2:65" s="1" customFormat="1" ht="16.5" customHeight="1">
      <c r="B114" s="32"/>
      <c r="E114" s="200" t="str">
        <f>E9</f>
        <v>IO 05 - Dešťová kanalizace</v>
      </c>
      <c r="F114" s="236"/>
      <c r="G114" s="236"/>
      <c r="H114" s="236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>Velké Losiny</v>
      </c>
      <c r="I116" s="27" t="s">
        <v>22</v>
      </c>
      <c r="J116" s="52" t="str">
        <f>IF(J12="","",J12)</f>
        <v>7. 2. 2025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Obec Velké Losiny</v>
      </c>
      <c r="I118" s="27" t="s">
        <v>31</v>
      </c>
      <c r="J118" s="30" t="str">
        <f>E21</f>
        <v>IGEA s.r.o.</v>
      </c>
      <c r="L118" s="32"/>
    </row>
    <row r="119" spans="2:65" s="1" customFormat="1" ht="15.2" customHeight="1">
      <c r="B119" s="32"/>
      <c r="C119" s="27" t="s">
        <v>29</v>
      </c>
      <c r="F119" s="25" t="str">
        <f>IF(E18="","",E18)</f>
        <v>Vyplň údaj</v>
      </c>
      <c r="I119" s="27" t="s">
        <v>35</v>
      </c>
      <c r="J119" s="30" t="str">
        <f>E24</f>
        <v>R.Vojtěchová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2"/>
      <c r="C121" s="113" t="s">
        <v>139</v>
      </c>
      <c r="D121" s="114" t="s">
        <v>63</v>
      </c>
      <c r="E121" s="114" t="s">
        <v>59</v>
      </c>
      <c r="F121" s="114" t="s">
        <v>60</v>
      </c>
      <c r="G121" s="114" t="s">
        <v>140</v>
      </c>
      <c r="H121" s="114" t="s">
        <v>141</v>
      </c>
      <c r="I121" s="114" t="s">
        <v>142</v>
      </c>
      <c r="J121" s="115" t="s">
        <v>130</v>
      </c>
      <c r="K121" s="116" t="s">
        <v>143</v>
      </c>
      <c r="L121" s="112"/>
      <c r="M121" s="59" t="s">
        <v>1</v>
      </c>
      <c r="N121" s="60" t="s">
        <v>42</v>
      </c>
      <c r="O121" s="60" t="s">
        <v>144</v>
      </c>
      <c r="P121" s="60" t="s">
        <v>145</v>
      </c>
      <c r="Q121" s="60" t="s">
        <v>146</v>
      </c>
      <c r="R121" s="60" t="s">
        <v>147</v>
      </c>
      <c r="S121" s="60" t="s">
        <v>148</v>
      </c>
      <c r="T121" s="61" t="s">
        <v>149</v>
      </c>
    </row>
    <row r="122" spans="2:65" s="1" customFormat="1" ht="22.8" customHeight="1">
      <c r="B122" s="32"/>
      <c r="C122" s="64" t="s">
        <v>150</v>
      </c>
      <c r="J122" s="117">
        <f>BK122</f>
        <v>0</v>
      </c>
      <c r="L122" s="32"/>
      <c r="M122" s="62"/>
      <c r="N122" s="53"/>
      <c r="O122" s="53"/>
      <c r="P122" s="118">
        <f>P123</f>
        <v>0</v>
      </c>
      <c r="Q122" s="53"/>
      <c r="R122" s="118">
        <f>R123</f>
        <v>71.956141099999996</v>
      </c>
      <c r="S122" s="53"/>
      <c r="T122" s="119">
        <f>T123</f>
        <v>0</v>
      </c>
      <c r="AT122" s="17" t="s">
        <v>77</v>
      </c>
      <c r="AU122" s="17" t="s">
        <v>132</v>
      </c>
      <c r="BK122" s="120">
        <f>BK123</f>
        <v>0</v>
      </c>
    </row>
    <row r="123" spans="2:65" s="11" customFormat="1" ht="25.9" customHeight="1">
      <c r="B123" s="121"/>
      <c r="D123" s="122" t="s">
        <v>77</v>
      </c>
      <c r="E123" s="123" t="s">
        <v>151</v>
      </c>
      <c r="F123" s="123" t="s">
        <v>152</v>
      </c>
      <c r="I123" s="124"/>
      <c r="J123" s="125">
        <f>BK123</f>
        <v>0</v>
      </c>
      <c r="L123" s="121"/>
      <c r="M123" s="126"/>
      <c r="P123" s="127">
        <f>P124+P167+P188+P196+P230</f>
        <v>0</v>
      </c>
      <c r="R123" s="127">
        <f>R124+R167+R188+R196+R230</f>
        <v>71.956141099999996</v>
      </c>
      <c r="T123" s="128">
        <f>T124+T167+T188+T196+T230</f>
        <v>0</v>
      </c>
      <c r="AR123" s="122" t="s">
        <v>86</v>
      </c>
      <c r="AT123" s="129" t="s">
        <v>77</v>
      </c>
      <c r="AU123" s="129" t="s">
        <v>78</v>
      </c>
      <c r="AY123" s="122" t="s">
        <v>153</v>
      </c>
      <c r="BK123" s="130">
        <f>BK124+BK167+BK188+BK196+BK230</f>
        <v>0</v>
      </c>
    </row>
    <row r="124" spans="2:65" s="11" customFormat="1" ht="22.8" customHeight="1">
      <c r="B124" s="121"/>
      <c r="D124" s="122" t="s">
        <v>77</v>
      </c>
      <c r="E124" s="131" t="s">
        <v>86</v>
      </c>
      <c r="F124" s="131" t="s">
        <v>154</v>
      </c>
      <c r="I124" s="124"/>
      <c r="J124" s="132">
        <f>BK124</f>
        <v>0</v>
      </c>
      <c r="L124" s="121"/>
      <c r="M124" s="126"/>
      <c r="P124" s="127">
        <f>SUM(P125:P166)</f>
        <v>0</v>
      </c>
      <c r="R124" s="127">
        <f>SUM(R125:R166)</f>
        <v>0.31209360000000003</v>
      </c>
      <c r="T124" s="128">
        <f>SUM(T125:T166)</f>
        <v>0</v>
      </c>
      <c r="AR124" s="122" t="s">
        <v>86</v>
      </c>
      <c r="AT124" s="129" t="s">
        <v>77</v>
      </c>
      <c r="AU124" s="129" t="s">
        <v>86</v>
      </c>
      <c r="AY124" s="122" t="s">
        <v>153</v>
      </c>
      <c r="BK124" s="130">
        <f>SUM(BK125:BK166)</f>
        <v>0</v>
      </c>
    </row>
    <row r="125" spans="2:65" s="1" customFormat="1" ht="33" customHeight="1">
      <c r="B125" s="32"/>
      <c r="C125" s="133" t="s">
        <v>86</v>
      </c>
      <c r="D125" s="133" t="s">
        <v>155</v>
      </c>
      <c r="E125" s="134" t="s">
        <v>318</v>
      </c>
      <c r="F125" s="135" t="s">
        <v>319</v>
      </c>
      <c r="G125" s="136" t="s">
        <v>158</v>
      </c>
      <c r="H125" s="137">
        <v>30.437999999999999</v>
      </c>
      <c r="I125" s="138"/>
      <c r="J125" s="139">
        <f>ROUND(I125*H125,2)</f>
        <v>0</v>
      </c>
      <c r="K125" s="140"/>
      <c r="L125" s="32"/>
      <c r="M125" s="141" t="s">
        <v>1</v>
      </c>
      <c r="N125" s="142" t="s">
        <v>43</v>
      </c>
      <c r="P125" s="143">
        <f>O125*H125</f>
        <v>0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AR125" s="145" t="s">
        <v>159</v>
      </c>
      <c r="AT125" s="145" t="s">
        <v>155</v>
      </c>
      <c r="AU125" s="145" t="s">
        <v>88</v>
      </c>
      <c r="AY125" s="17" t="s">
        <v>153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7" t="s">
        <v>86</v>
      </c>
      <c r="BK125" s="146">
        <f>ROUND(I125*H125,2)</f>
        <v>0</v>
      </c>
      <c r="BL125" s="17" t="s">
        <v>159</v>
      </c>
      <c r="BM125" s="145" t="s">
        <v>945</v>
      </c>
    </row>
    <row r="126" spans="2:65" s="13" customFormat="1" ht="10.15">
      <c r="B126" s="154"/>
      <c r="D126" s="148" t="s">
        <v>161</v>
      </c>
      <c r="E126" s="155" t="s">
        <v>1</v>
      </c>
      <c r="F126" s="156" t="s">
        <v>946</v>
      </c>
      <c r="H126" s="157">
        <v>11.875</v>
      </c>
      <c r="I126" s="158"/>
      <c r="L126" s="154"/>
      <c r="M126" s="159"/>
      <c r="T126" s="160"/>
      <c r="AT126" s="155" t="s">
        <v>161</v>
      </c>
      <c r="AU126" s="155" t="s">
        <v>88</v>
      </c>
      <c r="AV126" s="13" t="s">
        <v>88</v>
      </c>
      <c r="AW126" s="13" t="s">
        <v>34</v>
      </c>
      <c r="AX126" s="13" t="s">
        <v>78</v>
      </c>
      <c r="AY126" s="155" t="s">
        <v>153</v>
      </c>
    </row>
    <row r="127" spans="2:65" s="12" customFormat="1" ht="10.15">
      <c r="B127" s="147"/>
      <c r="D127" s="148" t="s">
        <v>161</v>
      </c>
      <c r="E127" s="149" t="s">
        <v>1</v>
      </c>
      <c r="F127" s="150" t="s">
        <v>947</v>
      </c>
      <c r="H127" s="149" t="s">
        <v>1</v>
      </c>
      <c r="I127" s="151"/>
      <c r="L127" s="147"/>
      <c r="M127" s="152"/>
      <c r="T127" s="153"/>
      <c r="AT127" s="149" t="s">
        <v>161</v>
      </c>
      <c r="AU127" s="149" t="s">
        <v>88</v>
      </c>
      <c r="AV127" s="12" t="s">
        <v>86</v>
      </c>
      <c r="AW127" s="12" t="s">
        <v>34</v>
      </c>
      <c r="AX127" s="12" t="s">
        <v>78</v>
      </c>
      <c r="AY127" s="149" t="s">
        <v>153</v>
      </c>
    </row>
    <row r="128" spans="2:65" s="13" customFormat="1" ht="10.15">
      <c r="B128" s="154"/>
      <c r="D128" s="148" t="s">
        <v>161</v>
      </c>
      <c r="E128" s="155" t="s">
        <v>1</v>
      </c>
      <c r="F128" s="156" t="s">
        <v>948</v>
      </c>
      <c r="H128" s="157">
        <v>2.5880000000000001</v>
      </c>
      <c r="I128" s="158"/>
      <c r="L128" s="154"/>
      <c r="M128" s="159"/>
      <c r="T128" s="160"/>
      <c r="AT128" s="155" t="s">
        <v>161</v>
      </c>
      <c r="AU128" s="155" t="s">
        <v>88</v>
      </c>
      <c r="AV128" s="13" t="s">
        <v>88</v>
      </c>
      <c r="AW128" s="13" t="s">
        <v>34</v>
      </c>
      <c r="AX128" s="13" t="s">
        <v>78</v>
      </c>
      <c r="AY128" s="155" t="s">
        <v>153</v>
      </c>
    </row>
    <row r="129" spans="2:65" s="13" customFormat="1" ht="10.15">
      <c r="B129" s="154"/>
      <c r="D129" s="148" t="s">
        <v>161</v>
      </c>
      <c r="E129" s="155" t="s">
        <v>1</v>
      </c>
      <c r="F129" s="156" t="s">
        <v>949</v>
      </c>
      <c r="H129" s="157">
        <v>3.15</v>
      </c>
      <c r="I129" s="158"/>
      <c r="L129" s="154"/>
      <c r="M129" s="159"/>
      <c r="T129" s="160"/>
      <c r="AT129" s="155" t="s">
        <v>161</v>
      </c>
      <c r="AU129" s="155" t="s">
        <v>88</v>
      </c>
      <c r="AV129" s="13" t="s">
        <v>88</v>
      </c>
      <c r="AW129" s="13" t="s">
        <v>34</v>
      </c>
      <c r="AX129" s="13" t="s">
        <v>78</v>
      </c>
      <c r="AY129" s="155" t="s">
        <v>153</v>
      </c>
    </row>
    <row r="130" spans="2:65" s="13" customFormat="1" ht="10.15">
      <c r="B130" s="154"/>
      <c r="D130" s="148" t="s">
        <v>161</v>
      </c>
      <c r="E130" s="155" t="s">
        <v>1</v>
      </c>
      <c r="F130" s="156" t="s">
        <v>950</v>
      </c>
      <c r="H130" s="157">
        <v>12.824999999999999</v>
      </c>
      <c r="I130" s="158"/>
      <c r="L130" s="154"/>
      <c r="M130" s="159"/>
      <c r="T130" s="160"/>
      <c r="AT130" s="155" t="s">
        <v>161</v>
      </c>
      <c r="AU130" s="155" t="s">
        <v>88</v>
      </c>
      <c r="AV130" s="13" t="s">
        <v>88</v>
      </c>
      <c r="AW130" s="13" t="s">
        <v>34</v>
      </c>
      <c r="AX130" s="13" t="s">
        <v>78</v>
      </c>
      <c r="AY130" s="155" t="s">
        <v>153</v>
      </c>
    </row>
    <row r="131" spans="2:65" s="14" customFormat="1" ht="10.15">
      <c r="B131" s="161"/>
      <c r="D131" s="148" t="s">
        <v>161</v>
      </c>
      <c r="E131" s="162" t="s">
        <v>1</v>
      </c>
      <c r="F131" s="163" t="s">
        <v>186</v>
      </c>
      <c r="H131" s="164">
        <v>30.437999999999999</v>
      </c>
      <c r="I131" s="165"/>
      <c r="L131" s="161"/>
      <c r="M131" s="166"/>
      <c r="T131" s="167"/>
      <c r="AT131" s="162" t="s">
        <v>161</v>
      </c>
      <c r="AU131" s="162" t="s">
        <v>88</v>
      </c>
      <c r="AV131" s="14" t="s">
        <v>159</v>
      </c>
      <c r="AW131" s="14" t="s">
        <v>34</v>
      </c>
      <c r="AX131" s="14" t="s">
        <v>86</v>
      </c>
      <c r="AY131" s="162" t="s">
        <v>153</v>
      </c>
    </row>
    <row r="132" spans="2:65" s="1" customFormat="1" ht="33" customHeight="1">
      <c r="B132" s="32"/>
      <c r="C132" s="133" t="s">
        <v>88</v>
      </c>
      <c r="D132" s="133" t="s">
        <v>155</v>
      </c>
      <c r="E132" s="134" t="s">
        <v>951</v>
      </c>
      <c r="F132" s="135" t="s">
        <v>952</v>
      </c>
      <c r="G132" s="136" t="s">
        <v>158</v>
      </c>
      <c r="H132" s="137">
        <v>193.37799999999999</v>
      </c>
      <c r="I132" s="138"/>
      <c r="J132" s="139">
        <f>ROUND(I132*H132,2)</f>
        <v>0</v>
      </c>
      <c r="K132" s="140"/>
      <c r="L132" s="32"/>
      <c r="M132" s="141" t="s">
        <v>1</v>
      </c>
      <c r="N132" s="142" t="s">
        <v>43</v>
      </c>
      <c r="P132" s="143">
        <f>O132*H132</f>
        <v>0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159</v>
      </c>
      <c r="AT132" s="145" t="s">
        <v>155</v>
      </c>
      <c r="AU132" s="145" t="s">
        <v>88</v>
      </c>
      <c r="AY132" s="17" t="s">
        <v>153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7" t="s">
        <v>86</v>
      </c>
      <c r="BK132" s="146">
        <f>ROUND(I132*H132,2)</f>
        <v>0</v>
      </c>
      <c r="BL132" s="17" t="s">
        <v>159</v>
      </c>
      <c r="BM132" s="145" t="s">
        <v>953</v>
      </c>
    </row>
    <row r="133" spans="2:65" s="13" customFormat="1" ht="10.15">
      <c r="B133" s="154"/>
      <c r="D133" s="148" t="s">
        <v>161</v>
      </c>
      <c r="E133" s="155" t="s">
        <v>1</v>
      </c>
      <c r="F133" s="156" t="s">
        <v>954</v>
      </c>
      <c r="H133" s="157">
        <v>6.2709999999999999</v>
      </c>
      <c r="I133" s="158"/>
      <c r="L133" s="154"/>
      <c r="M133" s="159"/>
      <c r="T133" s="160"/>
      <c r="AT133" s="155" t="s">
        <v>161</v>
      </c>
      <c r="AU133" s="155" t="s">
        <v>88</v>
      </c>
      <c r="AV133" s="13" t="s">
        <v>88</v>
      </c>
      <c r="AW133" s="13" t="s">
        <v>34</v>
      </c>
      <c r="AX133" s="13" t="s">
        <v>78</v>
      </c>
      <c r="AY133" s="155" t="s">
        <v>153</v>
      </c>
    </row>
    <row r="134" spans="2:65" s="13" customFormat="1" ht="10.15">
      <c r="B134" s="154"/>
      <c r="D134" s="148" t="s">
        <v>161</v>
      </c>
      <c r="E134" s="155" t="s">
        <v>1</v>
      </c>
      <c r="F134" s="156" t="s">
        <v>955</v>
      </c>
      <c r="H134" s="157">
        <v>13.101000000000001</v>
      </c>
      <c r="I134" s="158"/>
      <c r="L134" s="154"/>
      <c r="M134" s="159"/>
      <c r="T134" s="160"/>
      <c r="AT134" s="155" t="s">
        <v>161</v>
      </c>
      <c r="AU134" s="155" t="s">
        <v>88</v>
      </c>
      <c r="AV134" s="13" t="s">
        <v>88</v>
      </c>
      <c r="AW134" s="13" t="s">
        <v>34</v>
      </c>
      <c r="AX134" s="13" t="s">
        <v>78</v>
      </c>
      <c r="AY134" s="155" t="s">
        <v>153</v>
      </c>
    </row>
    <row r="135" spans="2:65" s="13" customFormat="1" ht="10.15">
      <c r="B135" s="154"/>
      <c r="D135" s="148" t="s">
        <v>161</v>
      </c>
      <c r="E135" s="155" t="s">
        <v>1</v>
      </c>
      <c r="F135" s="156" t="s">
        <v>956</v>
      </c>
      <c r="H135" s="157">
        <v>6.37</v>
      </c>
      <c r="I135" s="158"/>
      <c r="L135" s="154"/>
      <c r="M135" s="159"/>
      <c r="T135" s="160"/>
      <c r="AT135" s="155" t="s">
        <v>161</v>
      </c>
      <c r="AU135" s="155" t="s">
        <v>88</v>
      </c>
      <c r="AV135" s="13" t="s">
        <v>88</v>
      </c>
      <c r="AW135" s="13" t="s">
        <v>34</v>
      </c>
      <c r="AX135" s="13" t="s">
        <v>78</v>
      </c>
      <c r="AY135" s="155" t="s">
        <v>153</v>
      </c>
    </row>
    <row r="136" spans="2:65" s="13" customFormat="1" ht="10.15">
      <c r="B136" s="154"/>
      <c r="D136" s="148" t="s">
        <v>161</v>
      </c>
      <c r="E136" s="155" t="s">
        <v>1</v>
      </c>
      <c r="F136" s="156" t="s">
        <v>957</v>
      </c>
      <c r="H136" s="157">
        <v>6.9160000000000004</v>
      </c>
      <c r="I136" s="158"/>
      <c r="L136" s="154"/>
      <c r="M136" s="159"/>
      <c r="T136" s="160"/>
      <c r="AT136" s="155" t="s">
        <v>161</v>
      </c>
      <c r="AU136" s="155" t="s">
        <v>88</v>
      </c>
      <c r="AV136" s="13" t="s">
        <v>88</v>
      </c>
      <c r="AW136" s="13" t="s">
        <v>34</v>
      </c>
      <c r="AX136" s="13" t="s">
        <v>78</v>
      </c>
      <c r="AY136" s="155" t="s">
        <v>153</v>
      </c>
    </row>
    <row r="137" spans="2:65" s="13" customFormat="1" ht="10.15">
      <c r="B137" s="154"/>
      <c r="D137" s="148" t="s">
        <v>161</v>
      </c>
      <c r="E137" s="155" t="s">
        <v>1</v>
      </c>
      <c r="F137" s="156" t="s">
        <v>958</v>
      </c>
      <c r="H137" s="157">
        <v>70.983000000000004</v>
      </c>
      <c r="I137" s="158"/>
      <c r="L137" s="154"/>
      <c r="M137" s="159"/>
      <c r="T137" s="160"/>
      <c r="AT137" s="155" t="s">
        <v>161</v>
      </c>
      <c r="AU137" s="155" t="s">
        <v>88</v>
      </c>
      <c r="AV137" s="13" t="s">
        <v>88</v>
      </c>
      <c r="AW137" s="13" t="s">
        <v>34</v>
      </c>
      <c r="AX137" s="13" t="s">
        <v>78</v>
      </c>
      <c r="AY137" s="155" t="s">
        <v>153</v>
      </c>
    </row>
    <row r="138" spans="2:65" s="13" customFormat="1" ht="10.15">
      <c r="B138" s="154"/>
      <c r="D138" s="148" t="s">
        <v>161</v>
      </c>
      <c r="E138" s="155" t="s">
        <v>1</v>
      </c>
      <c r="F138" s="156" t="s">
        <v>959</v>
      </c>
      <c r="H138" s="157">
        <v>89.736999999999995</v>
      </c>
      <c r="I138" s="158"/>
      <c r="L138" s="154"/>
      <c r="M138" s="159"/>
      <c r="T138" s="160"/>
      <c r="AT138" s="155" t="s">
        <v>161</v>
      </c>
      <c r="AU138" s="155" t="s">
        <v>88</v>
      </c>
      <c r="AV138" s="13" t="s">
        <v>88</v>
      </c>
      <c r="AW138" s="13" t="s">
        <v>34</v>
      </c>
      <c r="AX138" s="13" t="s">
        <v>78</v>
      </c>
      <c r="AY138" s="155" t="s">
        <v>153</v>
      </c>
    </row>
    <row r="139" spans="2:65" s="14" customFormat="1" ht="10.15">
      <c r="B139" s="161"/>
      <c r="D139" s="148" t="s">
        <v>161</v>
      </c>
      <c r="E139" s="162" t="s">
        <v>1</v>
      </c>
      <c r="F139" s="163" t="s">
        <v>186</v>
      </c>
      <c r="H139" s="164">
        <v>193.37799999999999</v>
      </c>
      <c r="I139" s="165"/>
      <c r="L139" s="161"/>
      <c r="M139" s="166"/>
      <c r="T139" s="167"/>
      <c r="AT139" s="162" t="s">
        <v>161</v>
      </c>
      <c r="AU139" s="162" t="s">
        <v>88</v>
      </c>
      <c r="AV139" s="14" t="s">
        <v>159</v>
      </c>
      <c r="AW139" s="14" t="s">
        <v>34</v>
      </c>
      <c r="AX139" s="14" t="s">
        <v>86</v>
      </c>
      <c r="AY139" s="162" t="s">
        <v>153</v>
      </c>
    </row>
    <row r="140" spans="2:65" s="1" customFormat="1" ht="21.75" customHeight="1">
      <c r="B140" s="32"/>
      <c r="C140" s="133" t="s">
        <v>168</v>
      </c>
      <c r="D140" s="133" t="s">
        <v>155</v>
      </c>
      <c r="E140" s="134" t="s">
        <v>630</v>
      </c>
      <c r="F140" s="135" t="s">
        <v>631</v>
      </c>
      <c r="G140" s="136" t="s">
        <v>330</v>
      </c>
      <c r="H140" s="137">
        <v>445.84800000000001</v>
      </c>
      <c r="I140" s="138"/>
      <c r="J140" s="139">
        <f>ROUND(I140*H140,2)</f>
        <v>0</v>
      </c>
      <c r="K140" s="140"/>
      <c r="L140" s="32"/>
      <c r="M140" s="141" t="s">
        <v>1</v>
      </c>
      <c r="N140" s="142" t="s">
        <v>43</v>
      </c>
      <c r="P140" s="143">
        <f>O140*H140</f>
        <v>0</v>
      </c>
      <c r="Q140" s="143">
        <v>6.9999999999999999E-4</v>
      </c>
      <c r="R140" s="143">
        <f>Q140*H140</f>
        <v>0.31209360000000003</v>
      </c>
      <c r="S140" s="143">
        <v>0</v>
      </c>
      <c r="T140" s="144">
        <f>S140*H140</f>
        <v>0</v>
      </c>
      <c r="AR140" s="145" t="s">
        <v>159</v>
      </c>
      <c r="AT140" s="145" t="s">
        <v>155</v>
      </c>
      <c r="AU140" s="145" t="s">
        <v>88</v>
      </c>
      <c r="AY140" s="17" t="s">
        <v>153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86</v>
      </c>
      <c r="BK140" s="146">
        <f>ROUND(I140*H140,2)</f>
        <v>0</v>
      </c>
      <c r="BL140" s="17" t="s">
        <v>159</v>
      </c>
      <c r="BM140" s="145" t="s">
        <v>960</v>
      </c>
    </row>
    <row r="141" spans="2:65" s="13" customFormat="1" ht="10.15">
      <c r="B141" s="154"/>
      <c r="D141" s="148" t="s">
        <v>161</v>
      </c>
      <c r="E141" s="155" t="s">
        <v>1</v>
      </c>
      <c r="F141" s="156" t="s">
        <v>961</v>
      </c>
      <c r="H141" s="157">
        <v>15.808</v>
      </c>
      <c r="I141" s="158"/>
      <c r="L141" s="154"/>
      <c r="M141" s="159"/>
      <c r="T141" s="160"/>
      <c r="AT141" s="155" t="s">
        <v>161</v>
      </c>
      <c r="AU141" s="155" t="s">
        <v>88</v>
      </c>
      <c r="AV141" s="13" t="s">
        <v>88</v>
      </c>
      <c r="AW141" s="13" t="s">
        <v>34</v>
      </c>
      <c r="AX141" s="13" t="s">
        <v>78</v>
      </c>
      <c r="AY141" s="155" t="s">
        <v>153</v>
      </c>
    </row>
    <row r="142" spans="2:65" s="13" customFormat="1" ht="10.15">
      <c r="B142" s="154"/>
      <c r="D142" s="148" t="s">
        <v>161</v>
      </c>
      <c r="E142" s="155" t="s">
        <v>1</v>
      </c>
      <c r="F142" s="156" t="s">
        <v>962</v>
      </c>
      <c r="H142" s="157">
        <v>159.17400000000001</v>
      </c>
      <c r="I142" s="158"/>
      <c r="L142" s="154"/>
      <c r="M142" s="159"/>
      <c r="T142" s="160"/>
      <c r="AT142" s="155" t="s">
        <v>161</v>
      </c>
      <c r="AU142" s="155" t="s">
        <v>88</v>
      </c>
      <c r="AV142" s="13" t="s">
        <v>88</v>
      </c>
      <c r="AW142" s="13" t="s">
        <v>34</v>
      </c>
      <c r="AX142" s="13" t="s">
        <v>78</v>
      </c>
      <c r="AY142" s="155" t="s">
        <v>153</v>
      </c>
    </row>
    <row r="143" spans="2:65" s="13" customFormat="1" ht="10.15">
      <c r="B143" s="154"/>
      <c r="D143" s="148" t="s">
        <v>161</v>
      </c>
      <c r="E143" s="155" t="s">
        <v>1</v>
      </c>
      <c r="F143" s="156" t="s">
        <v>963</v>
      </c>
      <c r="H143" s="157">
        <v>198.36600000000001</v>
      </c>
      <c r="I143" s="158"/>
      <c r="L143" s="154"/>
      <c r="M143" s="159"/>
      <c r="T143" s="160"/>
      <c r="AT143" s="155" t="s">
        <v>161</v>
      </c>
      <c r="AU143" s="155" t="s">
        <v>88</v>
      </c>
      <c r="AV143" s="13" t="s">
        <v>88</v>
      </c>
      <c r="AW143" s="13" t="s">
        <v>34</v>
      </c>
      <c r="AX143" s="13" t="s">
        <v>78</v>
      </c>
      <c r="AY143" s="155" t="s">
        <v>153</v>
      </c>
    </row>
    <row r="144" spans="2:65" s="13" customFormat="1" ht="10.15">
      <c r="B144" s="154"/>
      <c r="D144" s="148" t="s">
        <v>161</v>
      </c>
      <c r="E144" s="155" t="s">
        <v>1</v>
      </c>
      <c r="F144" s="156" t="s">
        <v>964</v>
      </c>
      <c r="H144" s="157">
        <v>17</v>
      </c>
      <c r="I144" s="158"/>
      <c r="L144" s="154"/>
      <c r="M144" s="159"/>
      <c r="T144" s="160"/>
      <c r="AT144" s="155" t="s">
        <v>161</v>
      </c>
      <c r="AU144" s="155" t="s">
        <v>88</v>
      </c>
      <c r="AV144" s="13" t="s">
        <v>88</v>
      </c>
      <c r="AW144" s="13" t="s">
        <v>34</v>
      </c>
      <c r="AX144" s="13" t="s">
        <v>78</v>
      </c>
      <c r="AY144" s="155" t="s">
        <v>153</v>
      </c>
    </row>
    <row r="145" spans="2:65" s="13" customFormat="1" ht="10.15">
      <c r="B145" s="154"/>
      <c r="D145" s="148" t="s">
        <v>161</v>
      </c>
      <c r="E145" s="155" t="s">
        <v>1</v>
      </c>
      <c r="F145" s="156" t="s">
        <v>965</v>
      </c>
      <c r="H145" s="157">
        <v>8.1</v>
      </c>
      <c r="I145" s="158"/>
      <c r="L145" s="154"/>
      <c r="M145" s="159"/>
      <c r="T145" s="160"/>
      <c r="AT145" s="155" t="s">
        <v>161</v>
      </c>
      <c r="AU145" s="155" t="s">
        <v>88</v>
      </c>
      <c r="AV145" s="13" t="s">
        <v>88</v>
      </c>
      <c r="AW145" s="13" t="s">
        <v>34</v>
      </c>
      <c r="AX145" s="13" t="s">
        <v>78</v>
      </c>
      <c r="AY145" s="155" t="s">
        <v>153</v>
      </c>
    </row>
    <row r="146" spans="2:65" s="13" customFormat="1" ht="10.15">
      <c r="B146" s="154"/>
      <c r="D146" s="148" t="s">
        <v>161</v>
      </c>
      <c r="E146" s="155" t="s">
        <v>1</v>
      </c>
      <c r="F146" s="156" t="s">
        <v>966</v>
      </c>
      <c r="H146" s="157">
        <v>9.6</v>
      </c>
      <c r="I146" s="158"/>
      <c r="L146" s="154"/>
      <c r="M146" s="159"/>
      <c r="T146" s="160"/>
      <c r="AT146" s="155" t="s">
        <v>161</v>
      </c>
      <c r="AU146" s="155" t="s">
        <v>88</v>
      </c>
      <c r="AV146" s="13" t="s">
        <v>88</v>
      </c>
      <c r="AW146" s="13" t="s">
        <v>34</v>
      </c>
      <c r="AX146" s="13" t="s">
        <v>78</v>
      </c>
      <c r="AY146" s="155" t="s">
        <v>153</v>
      </c>
    </row>
    <row r="147" spans="2:65" s="13" customFormat="1" ht="10.15">
      <c r="B147" s="154"/>
      <c r="D147" s="148" t="s">
        <v>161</v>
      </c>
      <c r="E147" s="155" t="s">
        <v>1</v>
      </c>
      <c r="F147" s="156" t="s">
        <v>967</v>
      </c>
      <c r="H147" s="157">
        <v>37.799999999999997</v>
      </c>
      <c r="I147" s="158"/>
      <c r="L147" s="154"/>
      <c r="M147" s="159"/>
      <c r="T147" s="160"/>
      <c r="AT147" s="155" t="s">
        <v>161</v>
      </c>
      <c r="AU147" s="155" t="s">
        <v>88</v>
      </c>
      <c r="AV147" s="13" t="s">
        <v>88</v>
      </c>
      <c r="AW147" s="13" t="s">
        <v>34</v>
      </c>
      <c r="AX147" s="13" t="s">
        <v>78</v>
      </c>
      <c r="AY147" s="155" t="s">
        <v>153</v>
      </c>
    </row>
    <row r="148" spans="2:65" s="14" customFormat="1" ht="10.15">
      <c r="B148" s="161"/>
      <c r="D148" s="148" t="s">
        <v>161</v>
      </c>
      <c r="E148" s="162" t="s">
        <v>1</v>
      </c>
      <c r="F148" s="163" t="s">
        <v>186</v>
      </c>
      <c r="H148" s="164">
        <v>445.84800000000007</v>
      </c>
      <c r="I148" s="165"/>
      <c r="L148" s="161"/>
      <c r="M148" s="166"/>
      <c r="T148" s="167"/>
      <c r="AT148" s="162" t="s">
        <v>161</v>
      </c>
      <c r="AU148" s="162" t="s">
        <v>88</v>
      </c>
      <c r="AV148" s="14" t="s">
        <v>159</v>
      </c>
      <c r="AW148" s="14" t="s">
        <v>34</v>
      </c>
      <c r="AX148" s="14" t="s">
        <v>86</v>
      </c>
      <c r="AY148" s="162" t="s">
        <v>153</v>
      </c>
    </row>
    <row r="149" spans="2:65" s="1" customFormat="1" ht="16.5" customHeight="1">
      <c r="B149" s="32"/>
      <c r="C149" s="133" t="s">
        <v>159</v>
      </c>
      <c r="D149" s="133" t="s">
        <v>155</v>
      </c>
      <c r="E149" s="134" t="s">
        <v>640</v>
      </c>
      <c r="F149" s="135" t="s">
        <v>641</v>
      </c>
      <c r="G149" s="136" t="s">
        <v>330</v>
      </c>
      <c r="H149" s="137">
        <v>445.84800000000001</v>
      </c>
      <c r="I149" s="138"/>
      <c r="J149" s="139">
        <f>ROUND(I149*H149,2)</f>
        <v>0</v>
      </c>
      <c r="K149" s="140"/>
      <c r="L149" s="32"/>
      <c r="M149" s="141" t="s">
        <v>1</v>
      </c>
      <c r="N149" s="142" t="s">
        <v>43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AR149" s="145" t="s">
        <v>159</v>
      </c>
      <c r="AT149" s="145" t="s">
        <v>155</v>
      </c>
      <c r="AU149" s="145" t="s">
        <v>88</v>
      </c>
      <c r="AY149" s="17" t="s">
        <v>153</v>
      </c>
      <c r="BE149" s="146">
        <f>IF(N149="základní",J149,0)</f>
        <v>0</v>
      </c>
      <c r="BF149" s="146">
        <f>IF(N149="snížená",J149,0)</f>
        <v>0</v>
      </c>
      <c r="BG149" s="146">
        <f>IF(N149="zákl. přenesená",J149,0)</f>
        <v>0</v>
      </c>
      <c r="BH149" s="146">
        <f>IF(N149="sníž. přenesená",J149,0)</f>
        <v>0</v>
      </c>
      <c r="BI149" s="146">
        <f>IF(N149="nulová",J149,0)</f>
        <v>0</v>
      </c>
      <c r="BJ149" s="17" t="s">
        <v>86</v>
      </c>
      <c r="BK149" s="146">
        <f>ROUND(I149*H149,2)</f>
        <v>0</v>
      </c>
      <c r="BL149" s="17" t="s">
        <v>159</v>
      </c>
      <c r="BM149" s="145" t="s">
        <v>968</v>
      </c>
    </row>
    <row r="150" spans="2:65" s="1" customFormat="1" ht="33" customHeight="1">
      <c r="B150" s="32"/>
      <c r="C150" s="133" t="s">
        <v>179</v>
      </c>
      <c r="D150" s="133" t="s">
        <v>155</v>
      </c>
      <c r="E150" s="134" t="s">
        <v>164</v>
      </c>
      <c r="F150" s="135" t="s">
        <v>336</v>
      </c>
      <c r="G150" s="136" t="s">
        <v>158</v>
      </c>
      <c r="H150" s="137">
        <v>103.77200000000001</v>
      </c>
      <c r="I150" s="138"/>
      <c r="J150" s="139">
        <f>ROUND(I150*H150,2)</f>
        <v>0</v>
      </c>
      <c r="K150" s="140"/>
      <c r="L150" s="32"/>
      <c r="M150" s="141" t="s">
        <v>1</v>
      </c>
      <c r="N150" s="142" t="s">
        <v>43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159</v>
      </c>
      <c r="AT150" s="145" t="s">
        <v>155</v>
      </c>
      <c r="AU150" s="145" t="s">
        <v>88</v>
      </c>
      <c r="AY150" s="17" t="s">
        <v>153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7" t="s">
        <v>86</v>
      </c>
      <c r="BK150" s="146">
        <f>ROUND(I150*H150,2)</f>
        <v>0</v>
      </c>
      <c r="BL150" s="17" t="s">
        <v>159</v>
      </c>
      <c r="BM150" s="145" t="s">
        <v>969</v>
      </c>
    </row>
    <row r="151" spans="2:65" s="13" customFormat="1" ht="10.15">
      <c r="B151" s="154"/>
      <c r="D151" s="148" t="s">
        <v>161</v>
      </c>
      <c r="E151" s="155" t="s">
        <v>1</v>
      </c>
      <c r="F151" s="156" t="s">
        <v>970</v>
      </c>
      <c r="H151" s="157">
        <v>103.77200000000001</v>
      </c>
      <c r="I151" s="158"/>
      <c r="L151" s="154"/>
      <c r="M151" s="159"/>
      <c r="T151" s="160"/>
      <c r="AT151" s="155" t="s">
        <v>161</v>
      </c>
      <c r="AU151" s="155" t="s">
        <v>88</v>
      </c>
      <c r="AV151" s="13" t="s">
        <v>88</v>
      </c>
      <c r="AW151" s="13" t="s">
        <v>34</v>
      </c>
      <c r="AX151" s="13" t="s">
        <v>86</v>
      </c>
      <c r="AY151" s="155" t="s">
        <v>153</v>
      </c>
    </row>
    <row r="152" spans="2:65" s="1" customFormat="1" ht="33" customHeight="1">
      <c r="B152" s="32"/>
      <c r="C152" s="133" t="s">
        <v>187</v>
      </c>
      <c r="D152" s="133" t="s">
        <v>155</v>
      </c>
      <c r="E152" s="134" t="s">
        <v>174</v>
      </c>
      <c r="F152" s="135" t="s">
        <v>175</v>
      </c>
      <c r="G152" s="136" t="s">
        <v>176</v>
      </c>
      <c r="H152" s="137">
        <v>176.41200000000001</v>
      </c>
      <c r="I152" s="138"/>
      <c r="J152" s="139">
        <f>ROUND(I152*H152,2)</f>
        <v>0</v>
      </c>
      <c r="K152" s="140"/>
      <c r="L152" s="32"/>
      <c r="M152" s="141" t="s">
        <v>1</v>
      </c>
      <c r="N152" s="142" t="s">
        <v>43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159</v>
      </c>
      <c r="AT152" s="145" t="s">
        <v>155</v>
      </c>
      <c r="AU152" s="145" t="s">
        <v>88</v>
      </c>
      <c r="AY152" s="17" t="s">
        <v>153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7" t="s">
        <v>86</v>
      </c>
      <c r="BK152" s="146">
        <f>ROUND(I152*H152,2)</f>
        <v>0</v>
      </c>
      <c r="BL152" s="17" t="s">
        <v>159</v>
      </c>
      <c r="BM152" s="145" t="s">
        <v>971</v>
      </c>
    </row>
    <row r="153" spans="2:65" s="13" customFormat="1" ht="10.15">
      <c r="B153" s="154"/>
      <c r="D153" s="148" t="s">
        <v>161</v>
      </c>
      <c r="F153" s="156" t="s">
        <v>972</v>
      </c>
      <c r="H153" s="157">
        <v>176.41200000000001</v>
      </c>
      <c r="I153" s="158"/>
      <c r="L153" s="154"/>
      <c r="M153" s="159"/>
      <c r="T153" s="160"/>
      <c r="AT153" s="155" t="s">
        <v>161</v>
      </c>
      <c r="AU153" s="155" t="s">
        <v>88</v>
      </c>
      <c r="AV153" s="13" t="s">
        <v>88</v>
      </c>
      <c r="AW153" s="13" t="s">
        <v>4</v>
      </c>
      <c r="AX153" s="13" t="s">
        <v>86</v>
      </c>
      <c r="AY153" s="155" t="s">
        <v>153</v>
      </c>
    </row>
    <row r="154" spans="2:65" s="1" customFormat="1" ht="24.2" customHeight="1">
      <c r="B154" s="32"/>
      <c r="C154" s="133" t="s">
        <v>193</v>
      </c>
      <c r="D154" s="133" t="s">
        <v>155</v>
      </c>
      <c r="E154" s="134" t="s">
        <v>180</v>
      </c>
      <c r="F154" s="135" t="s">
        <v>181</v>
      </c>
      <c r="G154" s="136" t="s">
        <v>158</v>
      </c>
      <c r="H154" s="137">
        <v>120.044</v>
      </c>
      <c r="I154" s="138"/>
      <c r="J154" s="139">
        <f>ROUND(I154*H154,2)</f>
        <v>0</v>
      </c>
      <c r="K154" s="140"/>
      <c r="L154" s="32"/>
      <c r="M154" s="141" t="s">
        <v>1</v>
      </c>
      <c r="N154" s="142" t="s">
        <v>43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159</v>
      </c>
      <c r="AT154" s="145" t="s">
        <v>155</v>
      </c>
      <c r="AU154" s="145" t="s">
        <v>88</v>
      </c>
      <c r="AY154" s="17" t="s">
        <v>153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7" t="s">
        <v>86</v>
      </c>
      <c r="BK154" s="146">
        <f>ROUND(I154*H154,2)</f>
        <v>0</v>
      </c>
      <c r="BL154" s="17" t="s">
        <v>159</v>
      </c>
      <c r="BM154" s="145" t="s">
        <v>973</v>
      </c>
    </row>
    <row r="155" spans="2:65" s="13" customFormat="1" ht="10.15">
      <c r="B155" s="154"/>
      <c r="D155" s="148" t="s">
        <v>161</v>
      </c>
      <c r="E155" s="155" t="s">
        <v>1</v>
      </c>
      <c r="F155" s="156" t="s">
        <v>974</v>
      </c>
      <c r="H155" s="157">
        <v>223.816</v>
      </c>
      <c r="I155" s="158"/>
      <c r="L155" s="154"/>
      <c r="M155" s="159"/>
      <c r="T155" s="160"/>
      <c r="AT155" s="155" t="s">
        <v>161</v>
      </c>
      <c r="AU155" s="155" t="s">
        <v>88</v>
      </c>
      <c r="AV155" s="13" t="s">
        <v>88</v>
      </c>
      <c r="AW155" s="13" t="s">
        <v>34</v>
      </c>
      <c r="AX155" s="13" t="s">
        <v>78</v>
      </c>
      <c r="AY155" s="155" t="s">
        <v>153</v>
      </c>
    </row>
    <row r="156" spans="2:65" s="13" customFormat="1" ht="10.15">
      <c r="B156" s="154"/>
      <c r="D156" s="148" t="s">
        <v>161</v>
      </c>
      <c r="E156" s="155" t="s">
        <v>1</v>
      </c>
      <c r="F156" s="156" t="s">
        <v>975</v>
      </c>
      <c r="H156" s="157">
        <v>-2.198</v>
      </c>
      <c r="I156" s="158"/>
      <c r="L156" s="154"/>
      <c r="M156" s="159"/>
      <c r="T156" s="160"/>
      <c r="AT156" s="155" t="s">
        <v>161</v>
      </c>
      <c r="AU156" s="155" t="s">
        <v>88</v>
      </c>
      <c r="AV156" s="13" t="s">
        <v>88</v>
      </c>
      <c r="AW156" s="13" t="s">
        <v>34</v>
      </c>
      <c r="AX156" s="13" t="s">
        <v>78</v>
      </c>
      <c r="AY156" s="155" t="s">
        <v>153</v>
      </c>
    </row>
    <row r="157" spans="2:65" s="13" customFormat="1" ht="20.25">
      <c r="B157" s="154"/>
      <c r="D157" s="148" t="s">
        <v>161</v>
      </c>
      <c r="E157" s="155" t="s">
        <v>1</v>
      </c>
      <c r="F157" s="156" t="s">
        <v>976</v>
      </c>
      <c r="H157" s="157">
        <v>-101.574</v>
      </c>
      <c r="I157" s="158"/>
      <c r="L157" s="154"/>
      <c r="M157" s="159"/>
      <c r="T157" s="160"/>
      <c r="AT157" s="155" t="s">
        <v>161</v>
      </c>
      <c r="AU157" s="155" t="s">
        <v>88</v>
      </c>
      <c r="AV157" s="13" t="s">
        <v>88</v>
      </c>
      <c r="AW157" s="13" t="s">
        <v>34</v>
      </c>
      <c r="AX157" s="13" t="s">
        <v>78</v>
      </c>
      <c r="AY157" s="155" t="s">
        <v>153</v>
      </c>
    </row>
    <row r="158" spans="2:65" s="14" customFormat="1" ht="10.15">
      <c r="B158" s="161"/>
      <c r="D158" s="148" t="s">
        <v>161</v>
      </c>
      <c r="E158" s="162" t="s">
        <v>1</v>
      </c>
      <c r="F158" s="163" t="s">
        <v>186</v>
      </c>
      <c r="H158" s="164">
        <v>120.044</v>
      </c>
      <c r="I158" s="165"/>
      <c r="L158" s="161"/>
      <c r="M158" s="166"/>
      <c r="T158" s="167"/>
      <c r="AT158" s="162" t="s">
        <v>161</v>
      </c>
      <c r="AU158" s="162" t="s">
        <v>88</v>
      </c>
      <c r="AV158" s="14" t="s">
        <v>159</v>
      </c>
      <c r="AW158" s="14" t="s">
        <v>34</v>
      </c>
      <c r="AX158" s="14" t="s">
        <v>86</v>
      </c>
      <c r="AY158" s="162" t="s">
        <v>153</v>
      </c>
    </row>
    <row r="159" spans="2:65" s="1" customFormat="1" ht="24.2" customHeight="1">
      <c r="B159" s="32"/>
      <c r="C159" s="133" t="s">
        <v>197</v>
      </c>
      <c r="D159" s="133" t="s">
        <v>155</v>
      </c>
      <c r="E159" s="134" t="s">
        <v>188</v>
      </c>
      <c r="F159" s="135" t="s">
        <v>189</v>
      </c>
      <c r="G159" s="136" t="s">
        <v>158</v>
      </c>
      <c r="H159" s="137">
        <v>79.957999999999998</v>
      </c>
      <c r="I159" s="138"/>
      <c r="J159" s="139">
        <f>ROUND(I159*H159,2)</f>
        <v>0</v>
      </c>
      <c r="K159" s="140"/>
      <c r="L159" s="32"/>
      <c r="M159" s="141" t="s">
        <v>1</v>
      </c>
      <c r="N159" s="142" t="s">
        <v>43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159</v>
      </c>
      <c r="AT159" s="145" t="s">
        <v>155</v>
      </c>
      <c r="AU159" s="145" t="s">
        <v>88</v>
      </c>
      <c r="AY159" s="17" t="s">
        <v>153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7" t="s">
        <v>86</v>
      </c>
      <c r="BK159" s="146">
        <f>ROUND(I159*H159,2)</f>
        <v>0</v>
      </c>
      <c r="BL159" s="17" t="s">
        <v>159</v>
      </c>
      <c r="BM159" s="145" t="s">
        <v>977</v>
      </c>
    </row>
    <row r="160" spans="2:65" s="13" customFormat="1" ht="10.15">
      <c r="B160" s="154"/>
      <c r="D160" s="148" t="s">
        <v>161</v>
      </c>
      <c r="E160" s="155" t="s">
        <v>1</v>
      </c>
      <c r="F160" s="156" t="s">
        <v>978</v>
      </c>
      <c r="H160" s="157">
        <v>6.28</v>
      </c>
      <c r="I160" s="158"/>
      <c r="L160" s="154"/>
      <c r="M160" s="159"/>
      <c r="T160" s="160"/>
      <c r="AT160" s="155" t="s">
        <v>161</v>
      </c>
      <c r="AU160" s="155" t="s">
        <v>88</v>
      </c>
      <c r="AV160" s="13" t="s">
        <v>88</v>
      </c>
      <c r="AW160" s="13" t="s">
        <v>34</v>
      </c>
      <c r="AX160" s="13" t="s">
        <v>78</v>
      </c>
      <c r="AY160" s="155" t="s">
        <v>153</v>
      </c>
    </row>
    <row r="161" spans="2:65" s="12" customFormat="1" ht="10.15">
      <c r="B161" s="147"/>
      <c r="D161" s="148" t="s">
        <v>161</v>
      </c>
      <c r="E161" s="149" t="s">
        <v>1</v>
      </c>
      <c r="F161" s="150" t="s">
        <v>979</v>
      </c>
      <c r="H161" s="149" t="s">
        <v>1</v>
      </c>
      <c r="I161" s="151"/>
      <c r="L161" s="147"/>
      <c r="M161" s="152"/>
      <c r="T161" s="153"/>
      <c r="AT161" s="149" t="s">
        <v>161</v>
      </c>
      <c r="AU161" s="149" t="s">
        <v>88</v>
      </c>
      <c r="AV161" s="12" t="s">
        <v>86</v>
      </c>
      <c r="AW161" s="12" t="s">
        <v>34</v>
      </c>
      <c r="AX161" s="12" t="s">
        <v>78</v>
      </c>
      <c r="AY161" s="149" t="s">
        <v>153</v>
      </c>
    </row>
    <row r="162" spans="2:65" s="13" customFormat="1" ht="10.15">
      <c r="B162" s="154"/>
      <c r="D162" s="148" t="s">
        <v>161</v>
      </c>
      <c r="E162" s="155" t="s">
        <v>1</v>
      </c>
      <c r="F162" s="156" t="s">
        <v>980</v>
      </c>
      <c r="H162" s="157">
        <v>63.152999999999999</v>
      </c>
      <c r="I162" s="158"/>
      <c r="L162" s="154"/>
      <c r="M162" s="159"/>
      <c r="T162" s="160"/>
      <c r="AT162" s="155" t="s">
        <v>161</v>
      </c>
      <c r="AU162" s="155" t="s">
        <v>88</v>
      </c>
      <c r="AV162" s="13" t="s">
        <v>88</v>
      </c>
      <c r="AW162" s="13" t="s">
        <v>34</v>
      </c>
      <c r="AX162" s="13" t="s">
        <v>78</v>
      </c>
      <c r="AY162" s="155" t="s">
        <v>153</v>
      </c>
    </row>
    <row r="163" spans="2:65" s="13" customFormat="1" ht="10.15">
      <c r="B163" s="154"/>
      <c r="D163" s="148" t="s">
        <v>161</v>
      </c>
      <c r="E163" s="155" t="s">
        <v>1</v>
      </c>
      <c r="F163" s="156" t="s">
        <v>981</v>
      </c>
      <c r="H163" s="157">
        <v>10.525</v>
      </c>
      <c r="I163" s="158"/>
      <c r="L163" s="154"/>
      <c r="M163" s="159"/>
      <c r="T163" s="160"/>
      <c r="AT163" s="155" t="s">
        <v>161</v>
      </c>
      <c r="AU163" s="155" t="s">
        <v>88</v>
      </c>
      <c r="AV163" s="13" t="s">
        <v>88</v>
      </c>
      <c r="AW163" s="13" t="s">
        <v>34</v>
      </c>
      <c r="AX163" s="13" t="s">
        <v>78</v>
      </c>
      <c r="AY163" s="155" t="s">
        <v>153</v>
      </c>
    </row>
    <row r="164" spans="2:65" s="14" customFormat="1" ht="10.15">
      <c r="B164" s="161"/>
      <c r="D164" s="148" t="s">
        <v>161</v>
      </c>
      <c r="E164" s="162" t="s">
        <v>1</v>
      </c>
      <c r="F164" s="163" t="s">
        <v>186</v>
      </c>
      <c r="H164" s="164">
        <v>79.957999999999998</v>
      </c>
      <c r="I164" s="165"/>
      <c r="L164" s="161"/>
      <c r="M164" s="166"/>
      <c r="T164" s="167"/>
      <c r="AT164" s="162" t="s">
        <v>161</v>
      </c>
      <c r="AU164" s="162" t="s">
        <v>88</v>
      </c>
      <c r="AV164" s="14" t="s">
        <v>159</v>
      </c>
      <c r="AW164" s="14" t="s">
        <v>34</v>
      </c>
      <c r="AX164" s="14" t="s">
        <v>86</v>
      </c>
      <c r="AY164" s="162" t="s">
        <v>153</v>
      </c>
    </row>
    <row r="165" spans="2:65" s="1" customFormat="1" ht="16.5" customHeight="1">
      <c r="B165" s="32"/>
      <c r="C165" s="168" t="s">
        <v>206</v>
      </c>
      <c r="D165" s="168" t="s">
        <v>194</v>
      </c>
      <c r="E165" s="169" t="s">
        <v>841</v>
      </c>
      <c r="F165" s="170" t="s">
        <v>842</v>
      </c>
      <c r="G165" s="171" t="s">
        <v>176</v>
      </c>
      <c r="H165" s="172">
        <v>115.506</v>
      </c>
      <c r="I165" s="173"/>
      <c r="J165" s="174">
        <f>ROUND(I165*H165,2)</f>
        <v>0</v>
      </c>
      <c r="K165" s="175"/>
      <c r="L165" s="176"/>
      <c r="M165" s="177" t="s">
        <v>1</v>
      </c>
      <c r="N165" s="178" t="s">
        <v>43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197</v>
      </c>
      <c r="AT165" s="145" t="s">
        <v>194</v>
      </c>
      <c r="AU165" s="145" t="s">
        <v>88</v>
      </c>
      <c r="AY165" s="17" t="s">
        <v>153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86</v>
      </c>
      <c r="BK165" s="146">
        <f>ROUND(I165*H165,2)</f>
        <v>0</v>
      </c>
      <c r="BL165" s="17" t="s">
        <v>159</v>
      </c>
      <c r="BM165" s="145" t="s">
        <v>982</v>
      </c>
    </row>
    <row r="166" spans="2:65" s="13" customFormat="1" ht="10.15">
      <c r="B166" s="154"/>
      <c r="D166" s="148" t="s">
        <v>161</v>
      </c>
      <c r="F166" s="156" t="s">
        <v>983</v>
      </c>
      <c r="H166" s="157">
        <v>115.506</v>
      </c>
      <c r="I166" s="158"/>
      <c r="L166" s="154"/>
      <c r="M166" s="159"/>
      <c r="T166" s="160"/>
      <c r="AT166" s="155" t="s">
        <v>161</v>
      </c>
      <c r="AU166" s="155" t="s">
        <v>88</v>
      </c>
      <c r="AV166" s="13" t="s">
        <v>88</v>
      </c>
      <c r="AW166" s="13" t="s">
        <v>4</v>
      </c>
      <c r="AX166" s="13" t="s">
        <v>86</v>
      </c>
      <c r="AY166" s="155" t="s">
        <v>153</v>
      </c>
    </row>
    <row r="167" spans="2:65" s="11" customFormat="1" ht="22.8" customHeight="1">
      <c r="B167" s="121"/>
      <c r="D167" s="122" t="s">
        <v>77</v>
      </c>
      <c r="E167" s="131" t="s">
        <v>88</v>
      </c>
      <c r="F167" s="131" t="s">
        <v>354</v>
      </c>
      <c r="I167" s="124"/>
      <c r="J167" s="132">
        <f>BK167</f>
        <v>0</v>
      </c>
      <c r="L167" s="121"/>
      <c r="M167" s="126"/>
      <c r="P167" s="127">
        <f>SUM(P168:P187)</f>
        <v>0</v>
      </c>
      <c r="R167" s="127">
        <f>SUM(R168:R187)</f>
        <v>46.142313999999999</v>
      </c>
      <c r="T167" s="128">
        <f>SUM(T168:T187)</f>
        <v>0</v>
      </c>
      <c r="AR167" s="122" t="s">
        <v>86</v>
      </c>
      <c r="AT167" s="129" t="s">
        <v>77</v>
      </c>
      <c r="AU167" s="129" t="s">
        <v>86</v>
      </c>
      <c r="AY167" s="122" t="s">
        <v>153</v>
      </c>
      <c r="BK167" s="130">
        <f>SUM(BK168:BK187)</f>
        <v>0</v>
      </c>
    </row>
    <row r="168" spans="2:65" s="1" customFormat="1" ht="24.2" customHeight="1">
      <c r="B168" s="32"/>
      <c r="C168" s="133" t="s">
        <v>213</v>
      </c>
      <c r="D168" s="133" t="s">
        <v>155</v>
      </c>
      <c r="E168" s="134" t="s">
        <v>845</v>
      </c>
      <c r="F168" s="135" t="s">
        <v>846</v>
      </c>
      <c r="G168" s="136" t="s">
        <v>330</v>
      </c>
      <c r="H168" s="137">
        <v>125.6</v>
      </c>
      <c r="I168" s="138"/>
      <c r="J168" s="139">
        <f>ROUND(I168*H168,2)</f>
        <v>0</v>
      </c>
      <c r="K168" s="140"/>
      <c r="L168" s="32"/>
      <c r="M168" s="141" t="s">
        <v>1</v>
      </c>
      <c r="N168" s="142" t="s">
        <v>43</v>
      </c>
      <c r="P168" s="143">
        <f>O168*H168</f>
        <v>0</v>
      </c>
      <c r="Q168" s="143">
        <v>1.7000000000000001E-4</v>
      </c>
      <c r="R168" s="143">
        <f>Q168*H168</f>
        <v>2.1351999999999999E-2</v>
      </c>
      <c r="S168" s="143">
        <v>0</v>
      </c>
      <c r="T168" s="144">
        <f>S168*H168</f>
        <v>0</v>
      </c>
      <c r="AR168" s="145" t="s">
        <v>159</v>
      </c>
      <c r="AT168" s="145" t="s">
        <v>155</v>
      </c>
      <c r="AU168" s="145" t="s">
        <v>88</v>
      </c>
      <c r="AY168" s="17" t="s">
        <v>153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7" t="s">
        <v>86</v>
      </c>
      <c r="BK168" s="146">
        <f>ROUND(I168*H168,2)</f>
        <v>0</v>
      </c>
      <c r="BL168" s="17" t="s">
        <v>159</v>
      </c>
      <c r="BM168" s="145" t="s">
        <v>984</v>
      </c>
    </row>
    <row r="169" spans="2:65" s="13" customFormat="1" ht="10.15">
      <c r="B169" s="154"/>
      <c r="D169" s="148" t="s">
        <v>161</v>
      </c>
      <c r="E169" s="155" t="s">
        <v>1</v>
      </c>
      <c r="F169" s="156" t="s">
        <v>985</v>
      </c>
      <c r="H169" s="157">
        <v>125.6</v>
      </c>
      <c r="I169" s="158"/>
      <c r="L169" s="154"/>
      <c r="M169" s="159"/>
      <c r="T169" s="160"/>
      <c r="AT169" s="155" t="s">
        <v>161</v>
      </c>
      <c r="AU169" s="155" t="s">
        <v>88</v>
      </c>
      <c r="AV169" s="13" t="s">
        <v>88</v>
      </c>
      <c r="AW169" s="13" t="s">
        <v>34</v>
      </c>
      <c r="AX169" s="13" t="s">
        <v>78</v>
      </c>
      <c r="AY169" s="155" t="s">
        <v>153</v>
      </c>
    </row>
    <row r="170" spans="2:65" s="14" customFormat="1" ht="10.15">
      <c r="B170" s="161"/>
      <c r="D170" s="148" t="s">
        <v>161</v>
      </c>
      <c r="E170" s="162" t="s">
        <v>1</v>
      </c>
      <c r="F170" s="163" t="s">
        <v>186</v>
      </c>
      <c r="H170" s="164">
        <v>125.6</v>
      </c>
      <c r="I170" s="165"/>
      <c r="L170" s="161"/>
      <c r="M170" s="166"/>
      <c r="T170" s="167"/>
      <c r="AT170" s="162" t="s">
        <v>161</v>
      </c>
      <c r="AU170" s="162" t="s">
        <v>88</v>
      </c>
      <c r="AV170" s="14" t="s">
        <v>159</v>
      </c>
      <c r="AW170" s="14" t="s">
        <v>34</v>
      </c>
      <c r="AX170" s="14" t="s">
        <v>86</v>
      </c>
      <c r="AY170" s="162" t="s">
        <v>153</v>
      </c>
    </row>
    <row r="171" spans="2:65" s="1" customFormat="1" ht="24.2" customHeight="1">
      <c r="B171" s="32"/>
      <c r="C171" s="168" t="s">
        <v>218</v>
      </c>
      <c r="D171" s="168" t="s">
        <v>194</v>
      </c>
      <c r="E171" s="169" t="s">
        <v>849</v>
      </c>
      <c r="F171" s="170" t="s">
        <v>850</v>
      </c>
      <c r="G171" s="171" t="s">
        <v>330</v>
      </c>
      <c r="H171" s="172">
        <v>144.44</v>
      </c>
      <c r="I171" s="173"/>
      <c r="J171" s="174">
        <f>ROUND(I171*H171,2)</f>
        <v>0</v>
      </c>
      <c r="K171" s="175"/>
      <c r="L171" s="176"/>
      <c r="M171" s="177" t="s">
        <v>1</v>
      </c>
      <c r="N171" s="178" t="s">
        <v>43</v>
      </c>
      <c r="P171" s="143">
        <f>O171*H171</f>
        <v>0</v>
      </c>
      <c r="Q171" s="143">
        <v>2.5000000000000001E-4</v>
      </c>
      <c r="R171" s="143">
        <f>Q171*H171</f>
        <v>3.6110000000000003E-2</v>
      </c>
      <c r="S171" s="143">
        <v>0</v>
      </c>
      <c r="T171" s="144">
        <f>S171*H171</f>
        <v>0</v>
      </c>
      <c r="AR171" s="145" t="s">
        <v>197</v>
      </c>
      <c r="AT171" s="145" t="s">
        <v>194</v>
      </c>
      <c r="AU171" s="145" t="s">
        <v>88</v>
      </c>
      <c r="AY171" s="17" t="s">
        <v>153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86</v>
      </c>
      <c r="BK171" s="146">
        <f>ROUND(I171*H171,2)</f>
        <v>0</v>
      </c>
      <c r="BL171" s="17" t="s">
        <v>159</v>
      </c>
      <c r="BM171" s="145" t="s">
        <v>986</v>
      </c>
    </row>
    <row r="172" spans="2:65" s="13" customFormat="1" ht="10.15">
      <c r="B172" s="154"/>
      <c r="D172" s="148" t="s">
        <v>161</v>
      </c>
      <c r="F172" s="156" t="s">
        <v>987</v>
      </c>
      <c r="H172" s="157">
        <v>144.44</v>
      </c>
      <c r="I172" s="158"/>
      <c r="L172" s="154"/>
      <c r="M172" s="159"/>
      <c r="T172" s="160"/>
      <c r="AT172" s="155" t="s">
        <v>161</v>
      </c>
      <c r="AU172" s="155" t="s">
        <v>88</v>
      </c>
      <c r="AV172" s="13" t="s">
        <v>88</v>
      </c>
      <c r="AW172" s="13" t="s">
        <v>4</v>
      </c>
      <c r="AX172" s="13" t="s">
        <v>86</v>
      </c>
      <c r="AY172" s="155" t="s">
        <v>153</v>
      </c>
    </row>
    <row r="173" spans="2:65" s="1" customFormat="1" ht="37.799999999999997" customHeight="1">
      <c r="B173" s="32"/>
      <c r="C173" s="133" t="s">
        <v>223</v>
      </c>
      <c r="D173" s="133" t="s">
        <v>155</v>
      </c>
      <c r="E173" s="134" t="s">
        <v>853</v>
      </c>
      <c r="F173" s="135" t="s">
        <v>854</v>
      </c>
      <c r="G173" s="136" t="s">
        <v>209</v>
      </c>
      <c r="H173" s="137">
        <v>157</v>
      </c>
      <c r="I173" s="138"/>
      <c r="J173" s="139">
        <f>ROUND(I173*H173,2)</f>
        <v>0</v>
      </c>
      <c r="K173" s="140"/>
      <c r="L173" s="32"/>
      <c r="M173" s="141" t="s">
        <v>1</v>
      </c>
      <c r="N173" s="142" t="s">
        <v>43</v>
      </c>
      <c r="P173" s="143">
        <f>O173*H173</f>
        <v>0</v>
      </c>
      <c r="Q173" s="143">
        <v>0.20469000000000001</v>
      </c>
      <c r="R173" s="143">
        <f>Q173*H173</f>
        <v>32.136330000000001</v>
      </c>
      <c r="S173" s="143">
        <v>0</v>
      </c>
      <c r="T173" s="144">
        <f>S173*H173</f>
        <v>0</v>
      </c>
      <c r="AR173" s="145" t="s">
        <v>159</v>
      </c>
      <c r="AT173" s="145" t="s">
        <v>155</v>
      </c>
      <c r="AU173" s="145" t="s">
        <v>88</v>
      </c>
      <c r="AY173" s="17" t="s">
        <v>153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7" t="s">
        <v>86</v>
      </c>
      <c r="BK173" s="146">
        <f>ROUND(I173*H173,2)</f>
        <v>0</v>
      </c>
      <c r="BL173" s="17" t="s">
        <v>159</v>
      </c>
      <c r="BM173" s="145" t="s">
        <v>988</v>
      </c>
    </row>
    <row r="174" spans="2:65" s="1" customFormat="1" ht="24.2" customHeight="1">
      <c r="B174" s="32"/>
      <c r="C174" s="133" t="s">
        <v>229</v>
      </c>
      <c r="D174" s="133" t="s">
        <v>155</v>
      </c>
      <c r="E174" s="134" t="s">
        <v>856</v>
      </c>
      <c r="F174" s="135" t="s">
        <v>857</v>
      </c>
      <c r="G174" s="136" t="s">
        <v>158</v>
      </c>
      <c r="H174" s="137">
        <v>3.5630000000000002</v>
      </c>
      <c r="I174" s="138"/>
      <c r="J174" s="139">
        <f>ROUND(I174*H174,2)</f>
        <v>0</v>
      </c>
      <c r="K174" s="140"/>
      <c r="L174" s="32"/>
      <c r="M174" s="141" t="s">
        <v>1</v>
      </c>
      <c r="N174" s="142" t="s">
        <v>43</v>
      </c>
      <c r="P174" s="143">
        <f>O174*H174</f>
        <v>0</v>
      </c>
      <c r="Q174" s="143">
        <v>1.98</v>
      </c>
      <c r="R174" s="143">
        <f>Q174*H174</f>
        <v>7.0547400000000007</v>
      </c>
      <c r="S174" s="143">
        <v>0</v>
      </c>
      <c r="T174" s="144">
        <f>S174*H174</f>
        <v>0</v>
      </c>
      <c r="AR174" s="145" t="s">
        <v>159</v>
      </c>
      <c r="AT174" s="145" t="s">
        <v>155</v>
      </c>
      <c r="AU174" s="145" t="s">
        <v>88</v>
      </c>
      <c r="AY174" s="17" t="s">
        <v>153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7" t="s">
        <v>86</v>
      </c>
      <c r="BK174" s="146">
        <f>ROUND(I174*H174,2)</f>
        <v>0</v>
      </c>
      <c r="BL174" s="17" t="s">
        <v>159</v>
      </c>
      <c r="BM174" s="145" t="s">
        <v>989</v>
      </c>
    </row>
    <row r="175" spans="2:65" s="13" customFormat="1" ht="10.15">
      <c r="B175" s="154"/>
      <c r="D175" s="148" t="s">
        <v>161</v>
      </c>
      <c r="E175" s="155" t="s">
        <v>1</v>
      </c>
      <c r="F175" s="156" t="s">
        <v>990</v>
      </c>
      <c r="H175" s="157">
        <v>1.875</v>
      </c>
      <c r="I175" s="158"/>
      <c r="L175" s="154"/>
      <c r="M175" s="159"/>
      <c r="T175" s="160"/>
      <c r="AT175" s="155" t="s">
        <v>161</v>
      </c>
      <c r="AU175" s="155" t="s">
        <v>88</v>
      </c>
      <c r="AV175" s="13" t="s">
        <v>88</v>
      </c>
      <c r="AW175" s="13" t="s">
        <v>34</v>
      </c>
      <c r="AX175" s="13" t="s">
        <v>78</v>
      </c>
      <c r="AY175" s="155" t="s">
        <v>153</v>
      </c>
    </row>
    <row r="176" spans="2:65" s="13" customFormat="1" ht="10.15">
      <c r="B176" s="154"/>
      <c r="D176" s="148" t="s">
        <v>161</v>
      </c>
      <c r="E176" s="155" t="s">
        <v>1</v>
      </c>
      <c r="F176" s="156" t="s">
        <v>991</v>
      </c>
      <c r="H176" s="157">
        <v>1.6879999999999999</v>
      </c>
      <c r="I176" s="158"/>
      <c r="L176" s="154"/>
      <c r="M176" s="159"/>
      <c r="T176" s="160"/>
      <c r="AT176" s="155" t="s">
        <v>161</v>
      </c>
      <c r="AU176" s="155" t="s">
        <v>88</v>
      </c>
      <c r="AV176" s="13" t="s">
        <v>88</v>
      </c>
      <c r="AW176" s="13" t="s">
        <v>34</v>
      </c>
      <c r="AX176" s="13" t="s">
        <v>78</v>
      </c>
      <c r="AY176" s="155" t="s">
        <v>153</v>
      </c>
    </row>
    <row r="177" spans="2:65" s="14" customFormat="1" ht="10.15">
      <c r="B177" s="161"/>
      <c r="D177" s="148" t="s">
        <v>161</v>
      </c>
      <c r="E177" s="162" t="s">
        <v>1</v>
      </c>
      <c r="F177" s="163" t="s">
        <v>186</v>
      </c>
      <c r="H177" s="164">
        <v>3.5629999999999997</v>
      </c>
      <c r="I177" s="165"/>
      <c r="L177" s="161"/>
      <c r="M177" s="166"/>
      <c r="T177" s="167"/>
      <c r="AT177" s="162" t="s">
        <v>161</v>
      </c>
      <c r="AU177" s="162" t="s">
        <v>88</v>
      </c>
      <c r="AV177" s="14" t="s">
        <v>159</v>
      </c>
      <c r="AW177" s="14" t="s">
        <v>34</v>
      </c>
      <c r="AX177" s="14" t="s">
        <v>86</v>
      </c>
      <c r="AY177" s="162" t="s">
        <v>153</v>
      </c>
    </row>
    <row r="178" spans="2:65" s="1" customFormat="1" ht="24.2" customHeight="1">
      <c r="B178" s="32"/>
      <c r="C178" s="133" t="s">
        <v>233</v>
      </c>
      <c r="D178" s="133" t="s">
        <v>155</v>
      </c>
      <c r="E178" s="134" t="s">
        <v>355</v>
      </c>
      <c r="F178" s="135" t="s">
        <v>356</v>
      </c>
      <c r="G178" s="136" t="s">
        <v>158</v>
      </c>
      <c r="H178" s="137">
        <v>0.56999999999999995</v>
      </c>
      <c r="I178" s="138"/>
      <c r="J178" s="139">
        <f>ROUND(I178*H178,2)</f>
        <v>0</v>
      </c>
      <c r="K178" s="140"/>
      <c r="L178" s="32"/>
      <c r="M178" s="141" t="s">
        <v>1</v>
      </c>
      <c r="N178" s="142" t="s">
        <v>43</v>
      </c>
      <c r="P178" s="143">
        <f>O178*H178</f>
        <v>0</v>
      </c>
      <c r="Q178" s="143">
        <v>1.98</v>
      </c>
      <c r="R178" s="143">
        <f>Q178*H178</f>
        <v>1.1285999999999998</v>
      </c>
      <c r="S178" s="143">
        <v>0</v>
      </c>
      <c r="T178" s="144">
        <f>S178*H178</f>
        <v>0</v>
      </c>
      <c r="AR178" s="145" t="s">
        <v>159</v>
      </c>
      <c r="AT178" s="145" t="s">
        <v>155</v>
      </c>
      <c r="AU178" s="145" t="s">
        <v>88</v>
      </c>
      <c r="AY178" s="17" t="s">
        <v>153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7" t="s">
        <v>86</v>
      </c>
      <c r="BK178" s="146">
        <f>ROUND(I178*H178,2)</f>
        <v>0</v>
      </c>
      <c r="BL178" s="17" t="s">
        <v>159</v>
      </c>
      <c r="BM178" s="145" t="s">
        <v>992</v>
      </c>
    </row>
    <row r="179" spans="2:65" s="13" customFormat="1" ht="10.15">
      <c r="B179" s="154"/>
      <c r="D179" s="148" t="s">
        <v>161</v>
      </c>
      <c r="E179" s="155" t="s">
        <v>1</v>
      </c>
      <c r="F179" s="156" t="s">
        <v>993</v>
      </c>
      <c r="H179" s="157">
        <v>0.56999999999999995</v>
      </c>
      <c r="I179" s="158"/>
      <c r="L179" s="154"/>
      <c r="M179" s="159"/>
      <c r="T179" s="160"/>
      <c r="AT179" s="155" t="s">
        <v>161</v>
      </c>
      <c r="AU179" s="155" t="s">
        <v>88</v>
      </c>
      <c r="AV179" s="13" t="s">
        <v>88</v>
      </c>
      <c r="AW179" s="13" t="s">
        <v>34</v>
      </c>
      <c r="AX179" s="13" t="s">
        <v>86</v>
      </c>
      <c r="AY179" s="155" t="s">
        <v>153</v>
      </c>
    </row>
    <row r="180" spans="2:65" s="1" customFormat="1" ht="16.5" customHeight="1">
      <c r="B180" s="32"/>
      <c r="C180" s="133" t="s">
        <v>8</v>
      </c>
      <c r="D180" s="133" t="s">
        <v>155</v>
      </c>
      <c r="E180" s="134" t="s">
        <v>661</v>
      </c>
      <c r="F180" s="135" t="s">
        <v>662</v>
      </c>
      <c r="G180" s="136" t="s">
        <v>158</v>
      </c>
      <c r="H180" s="137">
        <v>2.375</v>
      </c>
      <c r="I180" s="138"/>
      <c r="J180" s="139">
        <f>ROUND(I180*H180,2)</f>
        <v>0</v>
      </c>
      <c r="K180" s="140"/>
      <c r="L180" s="32"/>
      <c r="M180" s="141" t="s">
        <v>1</v>
      </c>
      <c r="N180" s="142" t="s">
        <v>43</v>
      </c>
      <c r="P180" s="143">
        <f>O180*H180</f>
        <v>0</v>
      </c>
      <c r="Q180" s="143">
        <v>2.2563399999999998</v>
      </c>
      <c r="R180" s="143">
        <f>Q180*H180</f>
        <v>5.3588074999999993</v>
      </c>
      <c r="S180" s="143">
        <v>0</v>
      </c>
      <c r="T180" s="144">
        <f>S180*H180</f>
        <v>0</v>
      </c>
      <c r="AR180" s="145" t="s">
        <v>159</v>
      </c>
      <c r="AT180" s="145" t="s">
        <v>155</v>
      </c>
      <c r="AU180" s="145" t="s">
        <v>88</v>
      </c>
      <c r="AY180" s="17" t="s">
        <v>153</v>
      </c>
      <c r="BE180" s="146">
        <f>IF(N180="základní",J180,0)</f>
        <v>0</v>
      </c>
      <c r="BF180" s="146">
        <f>IF(N180="snížená",J180,0)</f>
        <v>0</v>
      </c>
      <c r="BG180" s="146">
        <f>IF(N180="zákl. přenesená",J180,0)</f>
        <v>0</v>
      </c>
      <c r="BH180" s="146">
        <f>IF(N180="sníž. přenesená",J180,0)</f>
        <v>0</v>
      </c>
      <c r="BI180" s="146">
        <f>IF(N180="nulová",J180,0)</f>
        <v>0</v>
      </c>
      <c r="BJ180" s="17" t="s">
        <v>86</v>
      </c>
      <c r="BK180" s="146">
        <f>ROUND(I180*H180,2)</f>
        <v>0</v>
      </c>
      <c r="BL180" s="17" t="s">
        <v>159</v>
      </c>
      <c r="BM180" s="145" t="s">
        <v>994</v>
      </c>
    </row>
    <row r="181" spans="2:65" s="13" customFormat="1" ht="10.15">
      <c r="B181" s="154"/>
      <c r="D181" s="148" t="s">
        <v>161</v>
      </c>
      <c r="E181" s="155" t="s">
        <v>1</v>
      </c>
      <c r="F181" s="156" t="s">
        <v>995</v>
      </c>
      <c r="H181" s="157">
        <v>2.375</v>
      </c>
      <c r="I181" s="158"/>
      <c r="L181" s="154"/>
      <c r="M181" s="159"/>
      <c r="T181" s="160"/>
      <c r="AT181" s="155" t="s">
        <v>161</v>
      </c>
      <c r="AU181" s="155" t="s">
        <v>88</v>
      </c>
      <c r="AV181" s="13" t="s">
        <v>88</v>
      </c>
      <c r="AW181" s="13" t="s">
        <v>34</v>
      </c>
      <c r="AX181" s="13" t="s">
        <v>78</v>
      </c>
      <c r="AY181" s="155" t="s">
        <v>153</v>
      </c>
    </row>
    <row r="182" spans="2:65" s="14" customFormat="1" ht="10.15">
      <c r="B182" s="161"/>
      <c r="D182" s="148" t="s">
        <v>161</v>
      </c>
      <c r="E182" s="162" t="s">
        <v>1</v>
      </c>
      <c r="F182" s="163" t="s">
        <v>186</v>
      </c>
      <c r="H182" s="164">
        <v>2.375</v>
      </c>
      <c r="I182" s="165"/>
      <c r="L182" s="161"/>
      <c r="M182" s="166"/>
      <c r="T182" s="167"/>
      <c r="AT182" s="162" t="s">
        <v>161</v>
      </c>
      <c r="AU182" s="162" t="s">
        <v>88</v>
      </c>
      <c r="AV182" s="14" t="s">
        <v>159</v>
      </c>
      <c r="AW182" s="14" t="s">
        <v>34</v>
      </c>
      <c r="AX182" s="14" t="s">
        <v>86</v>
      </c>
      <c r="AY182" s="162" t="s">
        <v>153</v>
      </c>
    </row>
    <row r="183" spans="2:65" s="1" customFormat="1" ht="16.5" customHeight="1">
      <c r="B183" s="32"/>
      <c r="C183" s="133" t="s">
        <v>240</v>
      </c>
      <c r="D183" s="133" t="s">
        <v>155</v>
      </c>
      <c r="E183" s="134" t="s">
        <v>996</v>
      </c>
      <c r="F183" s="135" t="s">
        <v>997</v>
      </c>
      <c r="G183" s="136" t="s">
        <v>158</v>
      </c>
      <c r="H183" s="137">
        <v>0.17499999999999999</v>
      </c>
      <c r="I183" s="138"/>
      <c r="J183" s="139">
        <f>ROUND(I183*H183,2)</f>
        <v>0</v>
      </c>
      <c r="K183" s="140"/>
      <c r="L183" s="32"/>
      <c r="M183" s="141" t="s">
        <v>1</v>
      </c>
      <c r="N183" s="142" t="s">
        <v>43</v>
      </c>
      <c r="P183" s="143">
        <f>O183*H183</f>
        <v>0</v>
      </c>
      <c r="Q183" s="143">
        <v>2.3010199999999998</v>
      </c>
      <c r="R183" s="143">
        <f>Q183*H183</f>
        <v>0.40267849999999994</v>
      </c>
      <c r="S183" s="143">
        <v>0</v>
      </c>
      <c r="T183" s="144">
        <f>S183*H183</f>
        <v>0</v>
      </c>
      <c r="AR183" s="145" t="s">
        <v>159</v>
      </c>
      <c r="AT183" s="145" t="s">
        <v>155</v>
      </c>
      <c r="AU183" s="145" t="s">
        <v>88</v>
      </c>
      <c r="AY183" s="17" t="s">
        <v>153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7" t="s">
        <v>86</v>
      </c>
      <c r="BK183" s="146">
        <f>ROUND(I183*H183,2)</f>
        <v>0</v>
      </c>
      <c r="BL183" s="17" t="s">
        <v>159</v>
      </c>
      <c r="BM183" s="145" t="s">
        <v>998</v>
      </c>
    </row>
    <row r="184" spans="2:65" s="13" customFormat="1" ht="10.15">
      <c r="B184" s="154"/>
      <c r="D184" s="148" t="s">
        <v>161</v>
      </c>
      <c r="E184" s="155" t="s">
        <v>1</v>
      </c>
      <c r="F184" s="156" t="s">
        <v>999</v>
      </c>
      <c r="H184" s="157">
        <v>0.17499999999999999</v>
      </c>
      <c r="I184" s="158"/>
      <c r="L184" s="154"/>
      <c r="M184" s="159"/>
      <c r="T184" s="160"/>
      <c r="AT184" s="155" t="s">
        <v>161</v>
      </c>
      <c r="AU184" s="155" t="s">
        <v>88</v>
      </c>
      <c r="AV184" s="13" t="s">
        <v>88</v>
      </c>
      <c r="AW184" s="13" t="s">
        <v>34</v>
      </c>
      <c r="AX184" s="13" t="s">
        <v>86</v>
      </c>
      <c r="AY184" s="155" t="s">
        <v>153</v>
      </c>
    </row>
    <row r="185" spans="2:65" s="1" customFormat="1" ht="16.5" customHeight="1">
      <c r="B185" s="32"/>
      <c r="C185" s="133" t="s">
        <v>246</v>
      </c>
      <c r="D185" s="133" t="s">
        <v>155</v>
      </c>
      <c r="E185" s="134" t="s">
        <v>864</v>
      </c>
      <c r="F185" s="135" t="s">
        <v>865</v>
      </c>
      <c r="G185" s="136" t="s">
        <v>330</v>
      </c>
      <c r="H185" s="137">
        <v>1.4</v>
      </c>
      <c r="I185" s="138"/>
      <c r="J185" s="139">
        <f>ROUND(I185*H185,2)</f>
        <v>0</v>
      </c>
      <c r="K185" s="140"/>
      <c r="L185" s="32"/>
      <c r="M185" s="141" t="s">
        <v>1</v>
      </c>
      <c r="N185" s="142" t="s">
        <v>43</v>
      </c>
      <c r="P185" s="143">
        <f>O185*H185</f>
        <v>0</v>
      </c>
      <c r="Q185" s="143">
        <v>2.64E-3</v>
      </c>
      <c r="R185" s="143">
        <f>Q185*H185</f>
        <v>3.6959999999999996E-3</v>
      </c>
      <c r="S185" s="143">
        <v>0</v>
      </c>
      <c r="T185" s="144">
        <f>S185*H185</f>
        <v>0</v>
      </c>
      <c r="AR185" s="145" t="s">
        <v>159</v>
      </c>
      <c r="AT185" s="145" t="s">
        <v>155</v>
      </c>
      <c r="AU185" s="145" t="s">
        <v>88</v>
      </c>
      <c r="AY185" s="17" t="s">
        <v>153</v>
      </c>
      <c r="BE185" s="146">
        <f>IF(N185="základní",J185,0)</f>
        <v>0</v>
      </c>
      <c r="BF185" s="146">
        <f>IF(N185="snížená",J185,0)</f>
        <v>0</v>
      </c>
      <c r="BG185" s="146">
        <f>IF(N185="zákl. přenesená",J185,0)</f>
        <v>0</v>
      </c>
      <c r="BH185" s="146">
        <f>IF(N185="sníž. přenesená",J185,0)</f>
        <v>0</v>
      </c>
      <c r="BI185" s="146">
        <f>IF(N185="nulová",J185,0)</f>
        <v>0</v>
      </c>
      <c r="BJ185" s="17" t="s">
        <v>86</v>
      </c>
      <c r="BK185" s="146">
        <f>ROUND(I185*H185,2)</f>
        <v>0</v>
      </c>
      <c r="BL185" s="17" t="s">
        <v>159</v>
      </c>
      <c r="BM185" s="145" t="s">
        <v>1000</v>
      </c>
    </row>
    <row r="186" spans="2:65" s="13" customFormat="1" ht="10.15">
      <c r="B186" s="154"/>
      <c r="D186" s="148" t="s">
        <v>161</v>
      </c>
      <c r="E186" s="155" t="s">
        <v>1</v>
      </c>
      <c r="F186" s="156" t="s">
        <v>1001</v>
      </c>
      <c r="H186" s="157">
        <v>1.4</v>
      </c>
      <c r="I186" s="158"/>
      <c r="L186" s="154"/>
      <c r="M186" s="159"/>
      <c r="T186" s="160"/>
      <c r="AT186" s="155" t="s">
        <v>161</v>
      </c>
      <c r="AU186" s="155" t="s">
        <v>88</v>
      </c>
      <c r="AV186" s="13" t="s">
        <v>88</v>
      </c>
      <c r="AW186" s="13" t="s">
        <v>34</v>
      </c>
      <c r="AX186" s="13" t="s">
        <v>86</v>
      </c>
      <c r="AY186" s="155" t="s">
        <v>153</v>
      </c>
    </row>
    <row r="187" spans="2:65" s="1" customFormat="1" ht="16.5" customHeight="1">
      <c r="B187" s="32"/>
      <c r="C187" s="133" t="s">
        <v>366</v>
      </c>
      <c r="D187" s="133" t="s">
        <v>155</v>
      </c>
      <c r="E187" s="134" t="s">
        <v>868</v>
      </c>
      <c r="F187" s="135" t="s">
        <v>869</v>
      </c>
      <c r="G187" s="136" t="s">
        <v>330</v>
      </c>
      <c r="H187" s="137">
        <v>1.4</v>
      </c>
      <c r="I187" s="138"/>
      <c r="J187" s="139">
        <f>ROUND(I187*H187,2)</f>
        <v>0</v>
      </c>
      <c r="K187" s="140"/>
      <c r="L187" s="32"/>
      <c r="M187" s="141" t="s">
        <v>1</v>
      </c>
      <c r="N187" s="142" t="s">
        <v>43</v>
      </c>
      <c r="P187" s="143">
        <f>O187*H187</f>
        <v>0</v>
      </c>
      <c r="Q187" s="143">
        <v>0</v>
      </c>
      <c r="R187" s="143">
        <f>Q187*H187</f>
        <v>0</v>
      </c>
      <c r="S187" s="143">
        <v>0</v>
      </c>
      <c r="T187" s="144">
        <f>S187*H187</f>
        <v>0</v>
      </c>
      <c r="AR187" s="145" t="s">
        <v>159</v>
      </c>
      <c r="AT187" s="145" t="s">
        <v>155</v>
      </c>
      <c r="AU187" s="145" t="s">
        <v>88</v>
      </c>
      <c r="AY187" s="17" t="s">
        <v>153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7" t="s">
        <v>86</v>
      </c>
      <c r="BK187" s="146">
        <f>ROUND(I187*H187,2)</f>
        <v>0</v>
      </c>
      <c r="BL187" s="17" t="s">
        <v>159</v>
      </c>
      <c r="BM187" s="145" t="s">
        <v>1002</v>
      </c>
    </row>
    <row r="188" spans="2:65" s="11" customFormat="1" ht="22.8" customHeight="1">
      <c r="B188" s="121"/>
      <c r="D188" s="122" t="s">
        <v>77</v>
      </c>
      <c r="E188" s="131" t="s">
        <v>159</v>
      </c>
      <c r="F188" s="131" t="s">
        <v>200</v>
      </c>
      <c r="I188" s="124"/>
      <c r="J188" s="132">
        <f>BK188</f>
        <v>0</v>
      </c>
      <c r="L188" s="121"/>
      <c r="M188" s="126"/>
      <c r="P188" s="127">
        <f>SUM(P189:P195)</f>
        <v>0</v>
      </c>
      <c r="R188" s="127">
        <f>SUM(R189:R195)</f>
        <v>12.1968</v>
      </c>
      <c r="T188" s="128">
        <f>SUM(T189:T195)</f>
        <v>0</v>
      </c>
      <c r="AR188" s="122" t="s">
        <v>86</v>
      </c>
      <c r="AT188" s="129" t="s">
        <v>77</v>
      </c>
      <c r="AU188" s="129" t="s">
        <v>86</v>
      </c>
      <c r="AY188" s="122" t="s">
        <v>153</v>
      </c>
      <c r="BK188" s="130">
        <f>SUM(BK189:BK195)</f>
        <v>0</v>
      </c>
    </row>
    <row r="189" spans="2:65" s="1" customFormat="1" ht="16.5" customHeight="1">
      <c r="B189" s="32"/>
      <c r="C189" s="133" t="s">
        <v>271</v>
      </c>
      <c r="D189" s="133" t="s">
        <v>155</v>
      </c>
      <c r="E189" s="134" t="s">
        <v>201</v>
      </c>
      <c r="F189" s="135" t="s">
        <v>202</v>
      </c>
      <c r="G189" s="136" t="s">
        <v>158</v>
      </c>
      <c r="H189" s="137">
        <v>15.678000000000001</v>
      </c>
      <c r="I189" s="138"/>
      <c r="J189" s="139">
        <f>ROUND(I189*H189,2)</f>
        <v>0</v>
      </c>
      <c r="K189" s="140"/>
      <c r="L189" s="32"/>
      <c r="M189" s="141" t="s">
        <v>1</v>
      </c>
      <c r="N189" s="142" t="s">
        <v>43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159</v>
      </c>
      <c r="AT189" s="145" t="s">
        <v>155</v>
      </c>
      <c r="AU189" s="145" t="s">
        <v>88</v>
      </c>
      <c r="AY189" s="17" t="s">
        <v>153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86</v>
      </c>
      <c r="BK189" s="146">
        <f>ROUND(I189*H189,2)</f>
        <v>0</v>
      </c>
      <c r="BL189" s="17" t="s">
        <v>159</v>
      </c>
      <c r="BM189" s="145" t="s">
        <v>1003</v>
      </c>
    </row>
    <row r="190" spans="2:65" s="13" customFormat="1" ht="10.15">
      <c r="B190" s="154"/>
      <c r="D190" s="148" t="s">
        <v>161</v>
      </c>
      <c r="E190" s="155" t="s">
        <v>1</v>
      </c>
      <c r="F190" s="156" t="s">
        <v>1004</v>
      </c>
      <c r="H190" s="157">
        <v>15.678000000000001</v>
      </c>
      <c r="I190" s="158"/>
      <c r="L190" s="154"/>
      <c r="M190" s="159"/>
      <c r="T190" s="160"/>
      <c r="AT190" s="155" t="s">
        <v>161</v>
      </c>
      <c r="AU190" s="155" t="s">
        <v>88</v>
      </c>
      <c r="AV190" s="13" t="s">
        <v>88</v>
      </c>
      <c r="AW190" s="13" t="s">
        <v>34</v>
      </c>
      <c r="AX190" s="13" t="s">
        <v>78</v>
      </c>
      <c r="AY190" s="155" t="s">
        <v>153</v>
      </c>
    </row>
    <row r="191" spans="2:65" s="14" customFormat="1" ht="10.15">
      <c r="B191" s="161"/>
      <c r="D191" s="148" t="s">
        <v>161</v>
      </c>
      <c r="E191" s="162" t="s">
        <v>1</v>
      </c>
      <c r="F191" s="163" t="s">
        <v>186</v>
      </c>
      <c r="H191" s="164">
        <v>15.678000000000001</v>
      </c>
      <c r="I191" s="165"/>
      <c r="L191" s="161"/>
      <c r="M191" s="166"/>
      <c r="T191" s="167"/>
      <c r="AT191" s="162" t="s">
        <v>161</v>
      </c>
      <c r="AU191" s="162" t="s">
        <v>88</v>
      </c>
      <c r="AV191" s="14" t="s">
        <v>159</v>
      </c>
      <c r="AW191" s="14" t="s">
        <v>34</v>
      </c>
      <c r="AX191" s="14" t="s">
        <v>86</v>
      </c>
      <c r="AY191" s="162" t="s">
        <v>153</v>
      </c>
    </row>
    <row r="192" spans="2:65" s="1" customFormat="1" ht="33" customHeight="1">
      <c r="B192" s="32"/>
      <c r="C192" s="133" t="s">
        <v>275</v>
      </c>
      <c r="D192" s="133" t="s">
        <v>155</v>
      </c>
      <c r="E192" s="134" t="s">
        <v>1005</v>
      </c>
      <c r="F192" s="135" t="s">
        <v>1006</v>
      </c>
      <c r="G192" s="136" t="s">
        <v>158</v>
      </c>
      <c r="H192" s="137">
        <v>4.2</v>
      </c>
      <c r="I192" s="138"/>
      <c r="J192" s="139">
        <f>ROUND(I192*H192,2)</f>
        <v>0</v>
      </c>
      <c r="K192" s="140"/>
      <c r="L192" s="32"/>
      <c r="M192" s="141" t="s">
        <v>1</v>
      </c>
      <c r="N192" s="142" t="s">
        <v>43</v>
      </c>
      <c r="P192" s="143">
        <f>O192*H192</f>
        <v>0</v>
      </c>
      <c r="Q192" s="143">
        <v>2.0327999999999999</v>
      </c>
      <c r="R192" s="143">
        <f>Q192*H192</f>
        <v>8.5377600000000005</v>
      </c>
      <c r="S192" s="143">
        <v>0</v>
      </c>
      <c r="T192" s="144">
        <f>S192*H192</f>
        <v>0</v>
      </c>
      <c r="AR192" s="145" t="s">
        <v>159</v>
      </c>
      <c r="AT192" s="145" t="s">
        <v>155</v>
      </c>
      <c r="AU192" s="145" t="s">
        <v>88</v>
      </c>
      <c r="AY192" s="17" t="s">
        <v>153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7" t="s">
        <v>86</v>
      </c>
      <c r="BK192" s="146">
        <f>ROUND(I192*H192,2)</f>
        <v>0</v>
      </c>
      <c r="BL192" s="17" t="s">
        <v>159</v>
      </c>
      <c r="BM192" s="145" t="s">
        <v>1007</v>
      </c>
    </row>
    <row r="193" spans="2:65" s="13" customFormat="1" ht="10.15">
      <c r="B193" s="154"/>
      <c r="D193" s="148" t="s">
        <v>161</v>
      </c>
      <c r="E193" s="155" t="s">
        <v>1</v>
      </c>
      <c r="F193" s="156" t="s">
        <v>1008</v>
      </c>
      <c r="H193" s="157">
        <v>4.2</v>
      </c>
      <c r="I193" s="158"/>
      <c r="L193" s="154"/>
      <c r="M193" s="159"/>
      <c r="T193" s="160"/>
      <c r="AT193" s="155" t="s">
        <v>161</v>
      </c>
      <c r="AU193" s="155" t="s">
        <v>88</v>
      </c>
      <c r="AV193" s="13" t="s">
        <v>88</v>
      </c>
      <c r="AW193" s="13" t="s">
        <v>34</v>
      </c>
      <c r="AX193" s="13" t="s">
        <v>86</v>
      </c>
      <c r="AY193" s="155" t="s">
        <v>153</v>
      </c>
    </row>
    <row r="194" spans="2:65" s="1" customFormat="1" ht="33" customHeight="1">
      <c r="B194" s="32"/>
      <c r="C194" s="133" t="s">
        <v>7</v>
      </c>
      <c r="D194" s="133" t="s">
        <v>155</v>
      </c>
      <c r="E194" s="134" t="s">
        <v>1009</v>
      </c>
      <c r="F194" s="135" t="s">
        <v>1010</v>
      </c>
      <c r="G194" s="136" t="s">
        <v>158</v>
      </c>
      <c r="H194" s="137">
        <v>1.8</v>
      </c>
      <c r="I194" s="138"/>
      <c r="J194" s="139">
        <f>ROUND(I194*H194,2)</f>
        <v>0</v>
      </c>
      <c r="K194" s="140"/>
      <c r="L194" s="32"/>
      <c r="M194" s="141" t="s">
        <v>1</v>
      </c>
      <c r="N194" s="142" t="s">
        <v>43</v>
      </c>
      <c r="P194" s="143">
        <f>O194*H194</f>
        <v>0</v>
      </c>
      <c r="Q194" s="143">
        <v>2.0327999999999999</v>
      </c>
      <c r="R194" s="143">
        <f>Q194*H194</f>
        <v>3.6590400000000001</v>
      </c>
      <c r="S194" s="143">
        <v>0</v>
      </c>
      <c r="T194" s="144">
        <f>S194*H194</f>
        <v>0</v>
      </c>
      <c r="AR194" s="145" t="s">
        <v>159</v>
      </c>
      <c r="AT194" s="145" t="s">
        <v>155</v>
      </c>
      <c r="AU194" s="145" t="s">
        <v>88</v>
      </c>
      <c r="AY194" s="17" t="s">
        <v>153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7" t="s">
        <v>86</v>
      </c>
      <c r="BK194" s="146">
        <f>ROUND(I194*H194,2)</f>
        <v>0</v>
      </c>
      <c r="BL194" s="17" t="s">
        <v>159</v>
      </c>
      <c r="BM194" s="145" t="s">
        <v>1011</v>
      </c>
    </row>
    <row r="195" spans="2:65" s="13" customFormat="1" ht="10.15">
      <c r="B195" s="154"/>
      <c r="D195" s="148" t="s">
        <v>161</v>
      </c>
      <c r="E195" s="155" t="s">
        <v>1</v>
      </c>
      <c r="F195" s="156" t="s">
        <v>1012</v>
      </c>
      <c r="H195" s="157">
        <v>1.8</v>
      </c>
      <c r="I195" s="158"/>
      <c r="L195" s="154"/>
      <c r="M195" s="159"/>
      <c r="T195" s="160"/>
      <c r="AT195" s="155" t="s">
        <v>161</v>
      </c>
      <c r="AU195" s="155" t="s">
        <v>88</v>
      </c>
      <c r="AV195" s="13" t="s">
        <v>88</v>
      </c>
      <c r="AW195" s="13" t="s">
        <v>34</v>
      </c>
      <c r="AX195" s="13" t="s">
        <v>86</v>
      </c>
      <c r="AY195" s="155" t="s">
        <v>153</v>
      </c>
    </row>
    <row r="196" spans="2:65" s="11" customFormat="1" ht="22.8" customHeight="1">
      <c r="B196" s="121"/>
      <c r="D196" s="122" t="s">
        <v>77</v>
      </c>
      <c r="E196" s="131" t="s">
        <v>197</v>
      </c>
      <c r="F196" s="131" t="s">
        <v>205</v>
      </c>
      <c r="I196" s="124"/>
      <c r="J196" s="132">
        <f>BK196</f>
        <v>0</v>
      </c>
      <c r="L196" s="121"/>
      <c r="M196" s="126"/>
      <c r="P196" s="127">
        <f>SUM(P197:P229)</f>
        <v>0</v>
      </c>
      <c r="R196" s="127">
        <f>SUM(R197:R229)</f>
        <v>13.304933499999999</v>
      </c>
      <c r="T196" s="128">
        <f>SUM(T197:T229)</f>
        <v>0</v>
      </c>
      <c r="AR196" s="122" t="s">
        <v>86</v>
      </c>
      <c r="AT196" s="129" t="s">
        <v>77</v>
      </c>
      <c r="AU196" s="129" t="s">
        <v>86</v>
      </c>
      <c r="AY196" s="122" t="s">
        <v>153</v>
      </c>
      <c r="BK196" s="130">
        <f>SUM(BK197:BK229)</f>
        <v>0</v>
      </c>
    </row>
    <row r="197" spans="2:65" s="1" customFormat="1" ht="24.2" customHeight="1">
      <c r="B197" s="32"/>
      <c r="C197" s="133" t="s">
        <v>379</v>
      </c>
      <c r="D197" s="133" t="s">
        <v>155</v>
      </c>
      <c r="E197" s="134" t="s">
        <v>214</v>
      </c>
      <c r="F197" s="135" t="s">
        <v>215</v>
      </c>
      <c r="G197" s="136" t="s">
        <v>209</v>
      </c>
      <c r="H197" s="137">
        <v>134.77000000000001</v>
      </c>
      <c r="I197" s="138"/>
      <c r="J197" s="139">
        <f t="shared" ref="J197:J229" si="0">ROUND(I197*H197,2)</f>
        <v>0</v>
      </c>
      <c r="K197" s="140"/>
      <c r="L197" s="32"/>
      <c r="M197" s="141" t="s">
        <v>1</v>
      </c>
      <c r="N197" s="142" t="s">
        <v>43</v>
      </c>
      <c r="P197" s="143">
        <f t="shared" ref="P197:P229" si="1">O197*H197</f>
        <v>0</v>
      </c>
      <c r="Q197" s="143">
        <v>6.5599999999999999E-3</v>
      </c>
      <c r="R197" s="143">
        <f t="shared" ref="R197:R229" si="2">Q197*H197</f>
        <v>0.88409120000000008</v>
      </c>
      <c r="S197" s="143">
        <v>0</v>
      </c>
      <c r="T197" s="144">
        <f t="shared" ref="T197:T229" si="3">S197*H197</f>
        <v>0</v>
      </c>
      <c r="AR197" s="145" t="s">
        <v>159</v>
      </c>
      <c r="AT197" s="145" t="s">
        <v>155</v>
      </c>
      <c r="AU197" s="145" t="s">
        <v>88</v>
      </c>
      <c r="AY197" s="17" t="s">
        <v>153</v>
      </c>
      <c r="BE197" s="146">
        <f t="shared" ref="BE197:BE229" si="4">IF(N197="základní",J197,0)</f>
        <v>0</v>
      </c>
      <c r="BF197" s="146">
        <f t="shared" ref="BF197:BF229" si="5">IF(N197="snížená",J197,0)</f>
        <v>0</v>
      </c>
      <c r="BG197" s="146">
        <f t="shared" ref="BG197:BG229" si="6">IF(N197="zákl. přenesená",J197,0)</f>
        <v>0</v>
      </c>
      <c r="BH197" s="146">
        <f t="shared" ref="BH197:BH229" si="7">IF(N197="sníž. přenesená",J197,0)</f>
        <v>0</v>
      </c>
      <c r="BI197" s="146">
        <f t="shared" ref="BI197:BI229" si="8">IF(N197="nulová",J197,0)</f>
        <v>0</v>
      </c>
      <c r="BJ197" s="17" t="s">
        <v>86</v>
      </c>
      <c r="BK197" s="146">
        <f t="shared" ref="BK197:BK229" si="9">ROUND(I197*H197,2)</f>
        <v>0</v>
      </c>
      <c r="BL197" s="17" t="s">
        <v>159</v>
      </c>
      <c r="BM197" s="145" t="s">
        <v>1013</v>
      </c>
    </row>
    <row r="198" spans="2:65" s="1" customFormat="1" ht="24.2" customHeight="1">
      <c r="B198" s="32"/>
      <c r="C198" s="133" t="s">
        <v>280</v>
      </c>
      <c r="D198" s="133" t="s">
        <v>155</v>
      </c>
      <c r="E198" s="134" t="s">
        <v>367</v>
      </c>
      <c r="F198" s="135" t="s">
        <v>368</v>
      </c>
      <c r="G198" s="136" t="s">
        <v>209</v>
      </c>
      <c r="H198" s="137">
        <v>21.01</v>
      </c>
      <c r="I198" s="138"/>
      <c r="J198" s="139">
        <f t="shared" si="0"/>
        <v>0</v>
      </c>
      <c r="K198" s="140"/>
      <c r="L198" s="32"/>
      <c r="M198" s="141" t="s">
        <v>1</v>
      </c>
      <c r="N198" s="142" t="s">
        <v>43</v>
      </c>
      <c r="P198" s="143">
        <f t="shared" si="1"/>
        <v>0</v>
      </c>
      <c r="Q198" s="143">
        <v>1.323E-2</v>
      </c>
      <c r="R198" s="143">
        <f t="shared" si="2"/>
        <v>0.27796230000000005</v>
      </c>
      <c r="S198" s="143">
        <v>0</v>
      </c>
      <c r="T198" s="144">
        <f t="shared" si="3"/>
        <v>0</v>
      </c>
      <c r="AR198" s="145" t="s">
        <v>159</v>
      </c>
      <c r="AT198" s="145" t="s">
        <v>155</v>
      </c>
      <c r="AU198" s="145" t="s">
        <v>88</v>
      </c>
      <c r="AY198" s="17" t="s">
        <v>153</v>
      </c>
      <c r="BE198" s="146">
        <f t="shared" si="4"/>
        <v>0</v>
      </c>
      <c r="BF198" s="146">
        <f t="shared" si="5"/>
        <v>0</v>
      </c>
      <c r="BG198" s="146">
        <f t="shared" si="6"/>
        <v>0</v>
      </c>
      <c r="BH198" s="146">
        <f t="shared" si="7"/>
        <v>0</v>
      </c>
      <c r="BI198" s="146">
        <f t="shared" si="8"/>
        <v>0</v>
      </c>
      <c r="BJ198" s="17" t="s">
        <v>86</v>
      </c>
      <c r="BK198" s="146">
        <f t="shared" si="9"/>
        <v>0</v>
      </c>
      <c r="BL198" s="17" t="s">
        <v>159</v>
      </c>
      <c r="BM198" s="145" t="s">
        <v>1014</v>
      </c>
    </row>
    <row r="199" spans="2:65" s="1" customFormat="1" ht="16.5" customHeight="1">
      <c r="B199" s="32"/>
      <c r="C199" s="133" t="s">
        <v>388</v>
      </c>
      <c r="D199" s="133" t="s">
        <v>155</v>
      </c>
      <c r="E199" s="134" t="s">
        <v>1015</v>
      </c>
      <c r="F199" s="135" t="s">
        <v>1016</v>
      </c>
      <c r="G199" s="136" t="s">
        <v>226</v>
      </c>
      <c r="H199" s="137">
        <v>1</v>
      </c>
      <c r="I199" s="138"/>
      <c r="J199" s="139">
        <f t="shared" si="0"/>
        <v>0</v>
      </c>
      <c r="K199" s="140"/>
      <c r="L199" s="32"/>
      <c r="M199" s="141" t="s">
        <v>1</v>
      </c>
      <c r="N199" s="142" t="s">
        <v>43</v>
      </c>
      <c r="P199" s="143">
        <f t="shared" si="1"/>
        <v>0</v>
      </c>
      <c r="Q199" s="143">
        <v>1.1999999999999999E-3</v>
      </c>
      <c r="R199" s="143">
        <f t="shared" si="2"/>
        <v>1.1999999999999999E-3</v>
      </c>
      <c r="S199" s="143">
        <v>0</v>
      </c>
      <c r="T199" s="144">
        <f t="shared" si="3"/>
        <v>0</v>
      </c>
      <c r="AR199" s="145" t="s">
        <v>159</v>
      </c>
      <c r="AT199" s="145" t="s">
        <v>155</v>
      </c>
      <c r="AU199" s="145" t="s">
        <v>88</v>
      </c>
      <c r="AY199" s="17" t="s">
        <v>153</v>
      </c>
      <c r="BE199" s="146">
        <f t="shared" si="4"/>
        <v>0</v>
      </c>
      <c r="BF199" s="146">
        <f t="shared" si="5"/>
        <v>0</v>
      </c>
      <c r="BG199" s="146">
        <f t="shared" si="6"/>
        <v>0</v>
      </c>
      <c r="BH199" s="146">
        <f t="shared" si="7"/>
        <v>0</v>
      </c>
      <c r="BI199" s="146">
        <f t="shared" si="8"/>
        <v>0</v>
      </c>
      <c r="BJ199" s="17" t="s">
        <v>86</v>
      </c>
      <c r="BK199" s="146">
        <f t="shared" si="9"/>
        <v>0</v>
      </c>
      <c r="BL199" s="17" t="s">
        <v>159</v>
      </c>
      <c r="BM199" s="145" t="s">
        <v>1017</v>
      </c>
    </row>
    <row r="200" spans="2:65" s="1" customFormat="1" ht="16.5" customHeight="1">
      <c r="B200" s="32"/>
      <c r="C200" s="168" t="s">
        <v>283</v>
      </c>
      <c r="D200" s="168" t="s">
        <v>194</v>
      </c>
      <c r="E200" s="169" t="s">
        <v>1018</v>
      </c>
      <c r="F200" s="170" t="s">
        <v>1019</v>
      </c>
      <c r="G200" s="171" t="s">
        <v>226</v>
      </c>
      <c r="H200" s="172">
        <v>1</v>
      </c>
      <c r="I200" s="173"/>
      <c r="J200" s="174">
        <f t="shared" si="0"/>
        <v>0</v>
      </c>
      <c r="K200" s="175"/>
      <c r="L200" s="176"/>
      <c r="M200" s="177" t="s">
        <v>1</v>
      </c>
      <c r="N200" s="178" t="s">
        <v>43</v>
      </c>
      <c r="P200" s="143">
        <f t="shared" si="1"/>
        <v>0</v>
      </c>
      <c r="Q200" s="143">
        <v>1.6E-2</v>
      </c>
      <c r="R200" s="143">
        <f t="shared" si="2"/>
        <v>1.6E-2</v>
      </c>
      <c r="S200" s="143">
        <v>0</v>
      </c>
      <c r="T200" s="144">
        <f t="shared" si="3"/>
        <v>0</v>
      </c>
      <c r="AR200" s="145" t="s">
        <v>197</v>
      </c>
      <c r="AT200" s="145" t="s">
        <v>194</v>
      </c>
      <c r="AU200" s="145" t="s">
        <v>88</v>
      </c>
      <c r="AY200" s="17" t="s">
        <v>153</v>
      </c>
      <c r="BE200" s="146">
        <f t="shared" si="4"/>
        <v>0</v>
      </c>
      <c r="BF200" s="146">
        <f t="shared" si="5"/>
        <v>0</v>
      </c>
      <c r="BG200" s="146">
        <f t="shared" si="6"/>
        <v>0</v>
      </c>
      <c r="BH200" s="146">
        <f t="shared" si="7"/>
        <v>0</v>
      </c>
      <c r="BI200" s="146">
        <f t="shared" si="8"/>
        <v>0</v>
      </c>
      <c r="BJ200" s="17" t="s">
        <v>86</v>
      </c>
      <c r="BK200" s="146">
        <f t="shared" si="9"/>
        <v>0</v>
      </c>
      <c r="BL200" s="17" t="s">
        <v>159</v>
      </c>
      <c r="BM200" s="145" t="s">
        <v>1020</v>
      </c>
    </row>
    <row r="201" spans="2:65" s="1" customFormat="1" ht="21.75" customHeight="1">
      <c r="B201" s="32"/>
      <c r="C201" s="133" t="s">
        <v>395</v>
      </c>
      <c r="D201" s="133" t="s">
        <v>155</v>
      </c>
      <c r="E201" s="134" t="s">
        <v>219</v>
      </c>
      <c r="F201" s="135" t="s">
        <v>220</v>
      </c>
      <c r="G201" s="136" t="s">
        <v>209</v>
      </c>
      <c r="H201" s="137">
        <v>135</v>
      </c>
      <c r="I201" s="138"/>
      <c r="J201" s="139">
        <f t="shared" si="0"/>
        <v>0</v>
      </c>
      <c r="K201" s="140"/>
      <c r="L201" s="32"/>
      <c r="M201" s="141" t="s">
        <v>1</v>
      </c>
      <c r="N201" s="142" t="s">
        <v>43</v>
      </c>
      <c r="P201" s="143">
        <f t="shared" si="1"/>
        <v>0</v>
      </c>
      <c r="Q201" s="143">
        <v>0</v>
      </c>
      <c r="R201" s="143">
        <f t="shared" si="2"/>
        <v>0</v>
      </c>
      <c r="S201" s="143">
        <v>0</v>
      </c>
      <c r="T201" s="144">
        <f t="shared" si="3"/>
        <v>0</v>
      </c>
      <c r="AR201" s="145" t="s">
        <v>159</v>
      </c>
      <c r="AT201" s="145" t="s">
        <v>155</v>
      </c>
      <c r="AU201" s="145" t="s">
        <v>88</v>
      </c>
      <c r="AY201" s="17" t="s">
        <v>153</v>
      </c>
      <c r="BE201" s="146">
        <f t="shared" si="4"/>
        <v>0</v>
      </c>
      <c r="BF201" s="146">
        <f t="shared" si="5"/>
        <v>0</v>
      </c>
      <c r="BG201" s="146">
        <f t="shared" si="6"/>
        <v>0</v>
      </c>
      <c r="BH201" s="146">
        <f t="shared" si="7"/>
        <v>0</v>
      </c>
      <c r="BI201" s="146">
        <f t="shared" si="8"/>
        <v>0</v>
      </c>
      <c r="BJ201" s="17" t="s">
        <v>86</v>
      </c>
      <c r="BK201" s="146">
        <f t="shared" si="9"/>
        <v>0</v>
      </c>
      <c r="BL201" s="17" t="s">
        <v>159</v>
      </c>
      <c r="BM201" s="145" t="s">
        <v>1021</v>
      </c>
    </row>
    <row r="202" spans="2:65" s="1" customFormat="1" ht="24.2" customHeight="1">
      <c r="B202" s="32"/>
      <c r="C202" s="133" t="s">
        <v>285</v>
      </c>
      <c r="D202" s="133" t="s">
        <v>155</v>
      </c>
      <c r="E202" s="134" t="s">
        <v>224</v>
      </c>
      <c r="F202" s="135" t="s">
        <v>225</v>
      </c>
      <c r="G202" s="136" t="s">
        <v>226</v>
      </c>
      <c r="H202" s="137">
        <v>6</v>
      </c>
      <c r="I202" s="138"/>
      <c r="J202" s="139">
        <f t="shared" si="0"/>
        <v>0</v>
      </c>
      <c r="K202" s="140"/>
      <c r="L202" s="32"/>
      <c r="M202" s="141" t="s">
        <v>1</v>
      </c>
      <c r="N202" s="142" t="s">
        <v>43</v>
      </c>
      <c r="P202" s="143">
        <f t="shared" si="1"/>
        <v>0</v>
      </c>
      <c r="Q202" s="143">
        <v>0.45937</v>
      </c>
      <c r="R202" s="143">
        <f t="shared" si="2"/>
        <v>2.7562199999999999</v>
      </c>
      <c r="S202" s="143">
        <v>0</v>
      </c>
      <c r="T202" s="144">
        <f t="shared" si="3"/>
        <v>0</v>
      </c>
      <c r="AR202" s="145" t="s">
        <v>159</v>
      </c>
      <c r="AT202" s="145" t="s">
        <v>155</v>
      </c>
      <c r="AU202" s="145" t="s">
        <v>88</v>
      </c>
      <c r="AY202" s="17" t="s">
        <v>153</v>
      </c>
      <c r="BE202" s="146">
        <f t="shared" si="4"/>
        <v>0</v>
      </c>
      <c r="BF202" s="146">
        <f t="shared" si="5"/>
        <v>0</v>
      </c>
      <c r="BG202" s="146">
        <f t="shared" si="6"/>
        <v>0</v>
      </c>
      <c r="BH202" s="146">
        <f t="shared" si="7"/>
        <v>0</v>
      </c>
      <c r="BI202" s="146">
        <f t="shared" si="8"/>
        <v>0</v>
      </c>
      <c r="BJ202" s="17" t="s">
        <v>86</v>
      </c>
      <c r="BK202" s="146">
        <f t="shared" si="9"/>
        <v>0</v>
      </c>
      <c r="BL202" s="17" t="s">
        <v>159</v>
      </c>
      <c r="BM202" s="145" t="s">
        <v>1022</v>
      </c>
    </row>
    <row r="203" spans="2:65" s="1" customFormat="1" ht="24.2" customHeight="1">
      <c r="B203" s="32"/>
      <c r="C203" s="133" t="s">
        <v>402</v>
      </c>
      <c r="D203" s="133" t="s">
        <v>155</v>
      </c>
      <c r="E203" s="134" t="s">
        <v>380</v>
      </c>
      <c r="F203" s="135" t="s">
        <v>381</v>
      </c>
      <c r="G203" s="136" t="s">
        <v>209</v>
      </c>
      <c r="H203" s="137">
        <v>21.01</v>
      </c>
      <c r="I203" s="138"/>
      <c r="J203" s="139">
        <f t="shared" si="0"/>
        <v>0</v>
      </c>
      <c r="K203" s="140"/>
      <c r="L203" s="32"/>
      <c r="M203" s="141" t="s">
        <v>1</v>
      </c>
      <c r="N203" s="142" t="s">
        <v>43</v>
      </c>
      <c r="P203" s="143">
        <f t="shared" si="1"/>
        <v>0</v>
      </c>
      <c r="Q203" s="143">
        <v>0</v>
      </c>
      <c r="R203" s="143">
        <f t="shared" si="2"/>
        <v>0</v>
      </c>
      <c r="S203" s="143">
        <v>0</v>
      </c>
      <c r="T203" s="144">
        <f t="shared" si="3"/>
        <v>0</v>
      </c>
      <c r="AR203" s="145" t="s">
        <v>159</v>
      </c>
      <c r="AT203" s="145" t="s">
        <v>155</v>
      </c>
      <c r="AU203" s="145" t="s">
        <v>88</v>
      </c>
      <c r="AY203" s="17" t="s">
        <v>153</v>
      </c>
      <c r="BE203" s="146">
        <f t="shared" si="4"/>
        <v>0</v>
      </c>
      <c r="BF203" s="146">
        <f t="shared" si="5"/>
        <v>0</v>
      </c>
      <c r="BG203" s="146">
        <f t="shared" si="6"/>
        <v>0</v>
      </c>
      <c r="BH203" s="146">
        <f t="shared" si="7"/>
        <v>0</v>
      </c>
      <c r="BI203" s="146">
        <f t="shared" si="8"/>
        <v>0</v>
      </c>
      <c r="BJ203" s="17" t="s">
        <v>86</v>
      </c>
      <c r="BK203" s="146">
        <f t="shared" si="9"/>
        <v>0</v>
      </c>
      <c r="BL203" s="17" t="s">
        <v>159</v>
      </c>
      <c r="BM203" s="145" t="s">
        <v>1023</v>
      </c>
    </row>
    <row r="204" spans="2:65" s="1" customFormat="1" ht="24.2" customHeight="1">
      <c r="B204" s="32"/>
      <c r="C204" s="133" t="s">
        <v>287</v>
      </c>
      <c r="D204" s="133" t="s">
        <v>155</v>
      </c>
      <c r="E204" s="134" t="s">
        <v>384</v>
      </c>
      <c r="F204" s="135" t="s">
        <v>385</v>
      </c>
      <c r="G204" s="136" t="s">
        <v>226</v>
      </c>
      <c r="H204" s="137">
        <v>1</v>
      </c>
      <c r="I204" s="138"/>
      <c r="J204" s="139">
        <f t="shared" si="0"/>
        <v>0</v>
      </c>
      <c r="K204" s="140"/>
      <c r="L204" s="32"/>
      <c r="M204" s="141" t="s">
        <v>1</v>
      </c>
      <c r="N204" s="142" t="s">
        <v>43</v>
      </c>
      <c r="P204" s="143">
        <f t="shared" si="1"/>
        <v>0</v>
      </c>
      <c r="Q204" s="143">
        <v>1.0189999999999999E-2</v>
      </c>
      <c r="R204" s="143">
        <f t="shared" si="2"/>
        <v>1.0189999999999999E-2</v>
      </c>
      <c r="S204" s="143">
        <v>0</v>
      </c>
      <c r="T204" s="144">
        <f t="shared" si="3"/>
        <v>0</v>
      </c>
      <c r="AR204" s="145" t="s">
        <v>159</v>
      </c>
      <c r="AT204" s="145" t="s">
        <v>155</v>
      </c>
      <c r="AU204" s="145" t="s">
        <v>88</v>
      </c>
      <c r="AY204" s="17" t="s">
        <v>153</v>
      </c>
      <c r="BE204" s="146">
        <f t="shared" si="4"/>
        <v>0</v>
      </c>
      <c r="BF204" s="146">
        <f t="shared" si="5"/>
        <v>0</v>
      </c>
      <c r="BG204" s="146">
        <f t="shared" si="6"/>
        <v>0</v>
      </c>
      <c r="BH204" s="146">
        <f t="shared" si="7"/>
        <v>0</v>
      </c>
      <c r="BI204" s="146">
        <f t="shared" si="8"/>
        <v>0</v>
      </c>
      <c r="BJ204" s="17" t="s">
        <v>86</v>
      </c>
      <c r="BK204" s="146">
        <f t="shared" si="9"/>
        <v>0</v>
      </c>
      <c r="BL204" s="17" t="s">
        <v>159</v>
      </c>
      <c r="BM204" s="145" t="s">
        <v>1024</v>
      </c>
    </row>
    <row r="205" spans="2:65" s="1" customFormat="1" ht="24.2" customHeight="1">
      <c r="B205" s="32"/>
      <c r="C205" s="168" t="s">
        <v>409</v>
      </c>
      <c r="D205" s="168" t="s">
        <v>194</v>
      </c>
      <c r="E205" s="169" t="s">
        <v>1025</v>
      </c>
      <c r="F205" s="170" t="s">
        <v>1026</v>
      </c>
      <c r="G205" s="171" t="s">
        <v>226</v>
      </c>
      <c r="H205" s="172">
        <v>1</v>
      </c>
      <c r="I205" s="173"/>
      <c r="J205" s="174">
        <f t="shared" si="0"/>
        <v>0</v>
      </c>
      <c r="K205" s="175"/>
      <c r="L205" s="176"/>
      <c r="M205" s="177" t="s">
        <v>1</v>
      </c>
      <c r="N205" s="178" t="s">
        <v>43</v>
      </c>
      <c r="P205" s="143">
        <f t="shared" si="1"/>
        <v>0</v>
      </c>
      <c r="Q205" s="143">
        <v>6.8000000000000005E-2</v>
      </c>
      <c r="R205" s="143">
        <f t="shared" si="2"/>
        <v>6.8000000000000005E-2</v>
      </c>
      <c r="S205" s="143">
        <v>0</v>
      </c>
      <c r="T205" s="144">
        <f t="shared" si="3"/>
        <v>0</v>
      </c>
      <c r="AR205" s="145" t="s">
        <v>197</v>
      </c>
      <c r="AT205" s="145" t="s">
        <v>194</v>
      </c>
      <c r="AU205" s="145" t="s">
        <v>88</v>
      </c>
      <c r="AY205" s="17" t="s">
        <v>153</v>
      </c>
      <c r="BE205" s="146">
        <f t="shared" si="4"/>
        <v>0</v>
      </c>
      <c r="BF205" s="146">
        <f t="shared" si="5"/>
        <v>0</v>
      </c>
      <c r="BG205" s="146">
        <f t="shared" si="6"/>
        <v>0</v>
      </c>
      <c r="BH205" s="146">
        <f t="shared" si="7"/>
        <v>0</v>
      </c>
      <c r="BI205" s="146">
        <f t="shared" si="8"/>
        <v>0</v>
      </c>
      <c r="BJ205" s="17" t="s">
        <v>86</v>
      </c>
      <c r="BK205" s="146">
        <f t="shared" si="9"/>
        <v>0</v>
      </c>
      <c r="BL205" s="17" t="s">
        <v>159</v>
      </c>
      <c r="BM205" s="145" t="s">
        <v>1027</v>
      </c>
    </row>
    <row r="206" spans="2:65" s="1" customFormat="1" ht="24.2" customHeight="1">
      <c r="B206" s="32"/>
      <c r="C206" s="133" t="s">
        <v>295</v>
      </c>
      <c r="D206" s="133" t="s">
        <v>155</v>
      </c>
      <c r="E206" s="134" t="s">
        <v>403</v>
      </c>
      <c r="F206" s="135" t="s">
        <v>404</v>
      </c>
      <c r="G206" s="136" t="s">
        <v>226</v>
      </c>
      <c r="H206" s="137">
        <v>2</v>
      </c>
      <c r="I206" s="138"/>
      <c r="J206" s="139">
        <f t="shared" si="0"/>
        <v>0</v>
      </c>
      <c r="K206" s="140"/>
      <c r="L206" s="32"/>
      <c r="M206" s="141" t="s">
        <v>1</v>
      </c>
      <c r="N206" s="142" t="s">
        <v>43</v>
      </c>
      <c r="P206" s="143">
        <f t="shared" si="1"/>
        <v>0</v>
      </c>
      <c r="Q206" s="143">
        <v>1.248E-2</v>
      </c>
      <c r="R206" s="143">
        <f t="shared" si="2"/>
        <v>2.496E-2</v>
      </c>
      <c r="S206" s="143">
        <v>0</v>
      </c>
      <c r="T206" s="144">
        <f t="shared" si="3"/>
        <v>0</v>
      </c>
      <c r="AR206" s="145" t="s">
        <v>159</v>
      </c>
      <c r="AT206" s="145" t="s">
        <v>155</v>
      </c>
      <c r="AU206" s="145" t="s">
        <v>88</v>
      </c>
      <c r="AY206" s="17" t="s">
        <v>153</v>
      </c>
      <c r="BE206" s="146">
        <f t="shared" si="4"/>
        <v>0</v>
      </c>
      <c r="BF206" s="146">
        <f t="shared" si="5"/>
        <v>0</v>
      </c>
      <c r="BG206" s="146">
        <f t="shared" si="6"/>
        <v>0</v>
      </c>
      <c r="BH206" s="146">
        <f t="shared" si="7"/>
        <v>0</v>
      </c>
      <c r="BI206" s="146">
        <f t="shared" si="8"/>
        <v>0</v>
      </c>
      <c r="BJ206" s="17" t="s">
        <v>86</v>
      </c>
      <c r="BK206" s="146">
        <f t="shared" si="9"/>
        <v>0</v>
      </c>
      <c r="BL206" s="17" t="s">
        <v>159</v>
      </c>
      <c r="BM206" s="145" t="s">
        <v>1028</v>
      </c>
    </row>
    <row r="207" spans="2:65" s="1" customFormat="1" ht="33" customHeight="1">
      <c r="B207" s="32"/>
      <c r="C207" s="168" t="s">
        <v>416</v>
      </c>
      <c r="D207" s="168" t="s">
        <v>194</v>
      </c>
      <c r="E207" s="169" t="s">
        <v>748</v>
      </c>
      <c r="F207" s="170" t="s">
        <v>749</v>
      </c>
      <c r="G207" s="171" t="s">
        <v>226</v>
      </c>
      <c r="H207" s="172">
        <v>1</v>
      </c>
      <c r="I207" s="173"/>
      <c r="J207" s="174">
        <f t="shared" si="0"/>
        <v>0</v>
      </c>
      <c r="K207" s="175"/>
      <c r="L207" s="176"/>
      <c r="M207" s="177" t="s">
        <v>1</v>
      </c>
      <c r="N207" s="178" t="s">
        <v>43</v>
      </c>
      <c r="P207" s="143">
        <f t="shared" si="1"/>
        <v>0</v>
      </c>
      <c r="Q207" s="143">
        <v>0.505</v>
      </c>
      <c r="R207" s="143">
        <f t="shared" si="2"/>
        <v>0.505</v>
      </c>
      <c r="S207" s="143">
        <v>0</v>
      </c>
      <c r="T207" s="144">
        <f t="shared" si="3"/>
        <v>0</v>
      </c>
      <c r="AR207" s="145" t="s">
        <v>197</v>
      </c>
      <c r="AT207" s="145" t="s">
        <v>194</v>
      </c>
      <c r="AU207" s="145" t="s">
        <v>88</v>
      </c>
      <c r="AY207" s="17" t="s">
        <v>153</v>
      </c>
      <c r="BE207" s="146">
        <f t="shared" si="4"/>
        <v>0</v>
      </c>
      <c r="BF207" s="146">
        <f t="shared" si="5"/>
        <v>0</v>
      </c>
      <c r="BG207" s="146">
        <f t="shared" si="6"/>
        <v>0</v>
      </c>
      <c r="BH207" s="146">
        <f t="shared" si="7"/>
        <v>0</v>
      </c>
      <c r="BI207" s="146">
        <f t="shared" si="8"/>
        <v>0</v>
      </c>
      <c r="BJ207" s="17" t="s">
        <v>86</v>
      </c>
      <c r="BK207" s="146">
        <f t="shared" si="9"/>
        <v>0</v>
      </c>
      <c r="BL207" s="17" t="s">
        <v>159</v>
      </c>
      <c r="BM207" s="145" t="s">
        <v>1029</v>
      </c>
    </row>
    <row r="208" spans="2:65" s="1" customFormat="1" ht="24.2" customHeight="1">
      <c r="B208" s="32"/>
      <c r="C208" s="168" t="s">
        <v>297</v>
      </c>
      <c r="D208" s="168" t="s">
        <v>194</v>
      </c>
      <c r="E208" s="169" t="s">
        <v>1030</v>
      </c>
      <c r="F208" s="170" t="s">
        <v>1031</v>
      </c>
      <c r="G208" s="171" t="s">
        <v>226</v>
      </c>
      <c r="H208" s="172">
        <v>1</v>
      </c>
      <c r="I208" s="173"/>
      <c r="J208" s="174">
        <f t="shared" si="0"/>
        <v>0</v>
      </c>
      <c r="K208" s="175"/>
      <c r="L208" s="176"/>
      <c r="M208" s="177" t="s">
        <v>1</v>
      </c>
      <c r="N208" s="178" t="s">
        <v>43</v>
      </c>
      <c r="P208" s="143">
        <f t="shared" si="1"/>
        <v>0</v>
      </c>
      <c r="Q208" s="143">
        <v>0.44900000000000001</v>
      </c>
      <c r="R208" s="143">
        <f t="shared" si="2"/>
        <v>0.44900000000000001</v>
      </c>
      <c r="S208" s="143">
        <v>0</v>
      </c>
      <c r="T208" s="144">
        <f t="shared" si="3"/>
        <v>0</v>
      </c>
      <c r="AR208" s="145" t="s">
        <v>197</v>
      </c>
      <c r="AT208" s="145" t="s">
        <v>194</v>
      </c>
      <c r="AU208" s="145" t="s">
        <v>88</v>
      </c>
      <c r="AY208" s="17" t="s">
        <v>153</v>
      </c>
      <c r="BE208" s="146">
        <f t="shared" si="4"/>
        <v>0</v>
      </c>
      <c r="BF208" s="146">
        <f t="shared" si="5"/>
        <v>0</v>
      </c>
      <c r="BG208" s="146">
        <f t="shared" si="6"/>
        <v>0</v>
      </c>
      <c r="BH208" s="146">
        <f t="shared" si="7"/>
        <v>0</v>
      </c>
      <c r="BI208" s="146">
        <f t="shared" si="8"/>
        <v>0</v>
      </c>
      <c r="BJ208" s="17" t="s">
        <v>86</v>
      </c>
      <c r="BK208" s="146">
        <f t="shared" si="9"/>
        <v>0</v>
      </c>
      <c r="BL208" s="17" t="s">
        <v>159</v>
      </c>
      <c r="BM208" s="145" t="s">
        <v>1032</v>
      </c>
    </row>
    <row r="209" spans="2:65" s="1" customFormat="1" ht="24.2" customHeight="1">
      <c r="B209" s="32"/>
      <c r="C209" s="133" t="s">
        <v>423</v>
      </c>
      <c r="D209" s="133" t="s">
        <v>155</v>
      </c>
      <c r="E209" s="134" t="s">
        <v>410</v>
      </c>
      <c r="F209" s="135" t="s">
        <v>411</v>
      </c>
      <c r="G209" s="136" t="s">
        <v>226</v>
      </c>
      <c r="H209" s="137">
        <v>2</v>
      </c>
      <c r="I209" s="138"/>
      <c r="J209" s="139">
        <f t="shared" si="0"/>
        <v>0</v>
      </c>
      <c r="K209" s="140"/>
      <c r="L209" s="32"/>
      <c r="M209" s="141" t="s">
        <v>1</v>
      </c>
      <c r="N209" s="142" t="s">
        <v>43</v>
      </c>
      <c r="P209" s="143">
        <f t="shared" si="1"/>
        <v>0</v>
      </c>
      <c r="Q209" s="143">
        <v>2.8539999999999999E-2</v>
      </c>
      <c r="R209" s="143">
        <f t="shared" si="2"/>
        <v>5.7079999999999999E-2</v>
      </c>
      <c r="S209" s="143">
        <v>0</v>
      </c>
      <c r="T209" s="144">
        <f t="shared" si="3"/>
        <v>0</v>
      </c>
      <c r="AR209" s="145" t="s">
        <v>159</v>
      </c>
      <c r="AT209" s="145" t="s">
        <v>155</v>
      </c>
      <c r="AU209" s="145" t="s">
        <v>88</v>
      </c>
      <c r="AY209" s="17" t="s">
        <v>153</v>
      </c>
      <c r="BE209" s="146">
        <f t="shared" si="4"/>
        <v>0</v>
      </c>
      <c r="BF209" s="146">
        <f t="shared" si="5"/>
        <v>0</v>
      </c>
      <c r="BG209" s="146">
        <f t="shared" si="6"/>
        <v>0</v>
      </c>
      <c r="BH209" s="146">
        <f t="shared" si="7"/>
        <v>0</v>
      </c>
      <c r="BI209" s="146">
        <f t="shared" si="8"/>
        <v>0</v>
      </c>
      <c r="BJ209" s="17" t="s">
        <v>86</v>
      </c>
      <c r="BK209" s="146">
        <f t="shared" si="9"/>
        <v>0</v>
      </c>
      <c r="BL209" s="17" t="s">
        <v>159</v>
      </c>
      <c r="BM209" s="145" t="s">
        <v>1033</v>
      </c>
    </row>
    <row r="210" spans="2:65" s="1" customFormat="1" ht="24.2" customHeight="1">
      <c r="B210" s="32"/>
      <c r="C210" s="168" t="s">
        <v>428</v>
      </c>
      <c r="D210" s="168" t="s">
        <v>194</v>
      </c>
      <c r="E210" s="169" t="s">
        <v>752</v>
      </c>
      <c r="F210" s="170" t="s">
        <v>753</v>
      </c>
      <c r="G210" s="171" t="s">
        <v>226</v>
      </c>
      <c r="H210" s="172">
        <v>1</v>
      </c>
      <c r="I210" s="173"/>
      <c r="J210" s="174">
        <f t="shared" si="0"/>
        <v>0</v>
      </c>
      <c r="K210" s="175"/>
      <c r="L210" s="176"/>
      <c r="M210" s="177" t="s">
        <v>1</v>
      </c>
      <c r="N210" s="178" t="s">
        <v>43</v>
      </c>
      <c r="P210" s="143">
        <f t="shared" si="1"/>
        <v>0</v>
      </c>
      <c r="Q210" s="143">
        <v>1.37</v>
      </c>
      <c r="R210" s="143">
        <f t="shared" si="2"/>
        <v>1.37</v>
      </c>
      <c r="S210" s="143">
        <v>0</v>
      </c>
      <c r="T210" s="144">
        <f t="shared" si="3"/>
        <v>0</v>
      </c>
      <c r="AR210" s="145" t="s">
        <v>197</v>
      </c>
      <c r="AT210" s="145" t="s">
        <v>194</v>
      </c>
      <c r="AU210" s="145" t="s">
        <v>88</v>
      </c>
      <c r="AY210" s="17" t="s">
        <v>153</v>
      </c>
      <c r="BE210" s="146">
        <f t="shared" si="4"/>
        <v>0</v>
      </c>
      <c r="BF210" s="146">
        <f t="shared" si="5"/>
        <v>0</v>
      </c>
      <c r="BG210" s="146">
        <f t="shared" si="6"/>
        <v>0</v>
      </c>
      <c r="BH210" s="146">
        <f t="shared" si="7"/>
        <v>0</v>
      </c>
      <c r="BI210" s="146">
        <f t="shared" si="8"/>
        <v>0</v>
      </c>
      <c r="BJ210" s="17" t="s">
        <v>86</v>
      </c>
      <c r="BK210" s="146">
        <f t="shared" si="9"/>
        <v>0</v>
      </c>
      <c r="BL210" s="17" t="s">
        <v>159</v>
      </c>
      <c r="BM210" s="145" t="s">
        <v>1034</v>
      </c>
    </row>
    <row r="211" spans="2:65" s="1" customFormat="1" ht="24.2" customHeight="1">
      <c r="B211" s="32"/>
      <c r="C211" s="168" t="s">
        <v>290</v>
      </c>
      <c r="D211" s="168" t="s">
        <v>194</v>
      </c>
      <c r="E211" s="169" t="s">
        <v>1035</v>
      </c>
      <c r="F211" s="170" t="s">
        <v>1036</v>
      </c>
      <c r="G211" s="171" t="s">
        <v>226</v>
      </c>
      <c r="H211" s="172">
        <v>1</v>
      </c>
      <c r="I211" s="173"/>
      <c r="J211" s="174">
        <f t="shared" si="0"/>
        <v>0</v>
      </c>
      <c r="K211" s="175"/>
      <c r="L211" s="176"/>
      <c r="M211" s="177" t="s">
        <v>1</v>
      </c>
      <c r="N211" s="178" t="s">
        <v>43</v>
      </c>
      <c r="P211" s="143">
        <f t="shared" si="1"/>
        <v>0</v>
      </c>
      <c r="Q211" s="143">
        <v>2.5299999999999998</v>
      </c>
      <c r="R211" s="143">
        <f t="shared" si="2"/>
        <v>2.5299999999999998</v>
      </c>
      <c r="S211" s="143">
        <v>0</v>
      </c>
      <c r="T211" s="144">
        <f t="shared" si="3"/>
        <v>0</v>
      </c>
      <c r="AR211" s="145" t="s">
        <v>197</v>
      </c>
      <c r="AT211" s="145" t="s">
        <v>194</v>
      </c>
      <c r="AU211" s="145" t="s">
        <v>88</v>
      </c>
      <c r="AY211" s="17" t="s">
        <v>153</v>
      </c>
      <c r="BE211" s="146">
        <f t="shared" si="4"/>
        <v>0</v>
      </c>
      <c r="BF211" s="146">
        <f t="shared" si="5"/>
        <v>0</v>
      </c>
      <c r="BG211" s="146">
        <f t="shared" si="6"/>
        <v>0</v>
      </c>
      <c r="BH211" s="146">
        <f t="shared" si="7"/>
        <v>0</v>
      </c>
      <c r="BI211" s="146">
        <f t="shared" si="8"/>
        <v>0</v>
      </c>
      <c r="BJ211" s="17" t="s">
        <v>86</v>
      </c>
      <c r="BK211" s="146">
        <f t="shared" si="9"/>
        <v>0</v>
      </c>
      <c r="BL211" s="17" t="s">
        <v>159</v>
      </c>
      <c r="BM211" s="145" t="s">
        <v>1037</v>
      </c>
    </row>
    <row r="212" spans="2:65" s="1" customFormat="1" ht="24.2" customHeight="1">
      <c r="B212" s="32"/>
      <c r="C212" s="133" t="s">
        <v>550</v>
      </c>
      <c r="D212" s="133" t="s">
        <v>155</v>
      </c>
      <c r="E212" s="134" t="s">
        <v>1038</v>
      </c>
      <c r="F212" s="135" t="s">
        <v>1039</v>
      </c>
      <c r="G212" s="136" t="s">
        <v>226</v>
      </c>
      <c r="H212" s="137">
        <v>5</v>
      </c>
      <c r="I212" s="138"/>
      <c r="J212" s="139">
        <f t="shared" si="0"/>
        <v>0</v>
      </c>
      <c r="K212" s="140"/>
      <c r="L212" s="32"/>
      <c r="M212" s="141" t="s">
        <v>1</v>
      </c>
      <c r="N212" s="142" t="s">
        <v>43</v>
      </c>
      <c r="P212" s="143">
        <f t="shared" si="1"/>
        <v>0</v>
      </c>
      <c r="Q212" s="143">
        <v>0.12422</v>
      </c>
      <c r="R212" s="143">
        <f t="shared" si="2"/>
        <v>0.62109999999999999</v>
      </c>
      <c r="S212" s="143">
        <v>0</v>
      </c>
      <c r="T212" s="144">
        <f t="shared" si="3"/>
        <v>0</v>
      </c>
      <c r="AR212" s="145" t="s">
        <v>159</v>
      </c>
      <c r="AT212" s="145" t="s">
        <v>155</v>
      </c>
      <c r="AU212" s="145" t="s">
        <v>88</v>
      </c>
      <c r="AY212" s="17" t="s">
        <v>153</v>
      </c>
      <c r="BE212" s="146">
        <f t="shared" si="4"/>
        <v>0</v>
      </c>
      <c r="BF212" s="146">
        <f t="shared" si="5"/>
        <v>0</v>
      </c>
      <c r="BG212" s="146">
        <f t="shared" si="6"/>
        <v>0</v>
      </c>
      <c r="BH212" s="146">
        <f t="shared" si="7"/>
        <v>0</v>
      </c>
      <c r="BI212" s="146">
        <f t="shared" si="8"/>
        <v>0</v>
      </c>
      <c r="BJ212" s="17" t="s">
        <v>86</v>
      </c>
      <c r="BK212" s="146">
        <f t="shared" si="9"/>
        <v>0</v>
      </c>
      <c r="BL212" s="17" t="s">
        <v>159</v>
      </c>
      <c r="BM212" s="145" t="s">
        <v>1040</v>
      </c>
    </row>
    <row r="213" spans="2:65" s="1" customFormat="1" ht="24.2" customHeight="1">
      <c r="B213" s="32"/>
      <c r="C213" s="168" t="s">
        <v>552</v>
      </c>
      <c r="D213" s="168" t="s">
        <v>194</v>
      </c>
      <c r="E213" s="169" t="s">
        <v>1041</v>
      </c>
      <c r="F213" s="170" t="s">
        <v>1042</v>
      </c>
      <c r="G213" s="171" t="s">
        <v>226</v>
      </c>
      <c r="H213" s="172">
        <v>5</v>
      </c>
      <c r="I213" s="173"/>
      <c r="J213" s="174">
        <f t="shared" si="0"/>
        <v>0</v>
      </c>
      <c r="K213" s="175"/>
      <c r="L213" s="176"/>
      <c r="M213" s="177" t="s">
        <v>1</v>
      </c>
      <c r="N213" s="178" t="s">
        <v>43</v>
      </c>
      <c r="P213" s="143">
        <f t="shared" si="1"/>
        <v>0</v>
      </c>
      <c r="Q213" s="143">
        <v>0.108</v>
      </c>
      <c r="R213" s="143">
        <f t="shared" si="2"/>
        <v>0.54</v>
      </c>
      <c r="S213" s="143">
        <v>0</v>
      </c>
      <c r="T213" s="144">
        <f t="shared" si="3"/>
        <v>0</v>
      </c>
      <c r="AR213" s="145" t="s">
        <v>197</v>
      </c>
      <c r="AT213" s="145" t="s">
        <v>194</v>
      </c>
      <c r="AU213" s="145" t="s">
        <v>88</v>
      </c>
      <c r="AY213" s="17" t="s">
        <v>153</v>
      </c>
      <c r="BE213" s="146">
        <f t="shared" si="4"/>
        <v>0</v>
      </c>
      <c r="BF213" s="146">
        <f t="shared" si="5"/>
        <v>0</v>
      </c>
      <c r="BG213" s="146">
        <f t="shared" si="6"/>
        <v>0</v>
      </c>
      <c r="BH213" s="146">
        <f t="shared" si="7"/>
        <v>0</v>
      </c>
      <c r="BI213" s="146">
        <f t="shared" si="8"/>
        <v>0</v>
      </c>
      <c r="BJ213" s="17" t="s">
        <v>86</v>
      </c>
      <c r="BK213" s="146">
        <f t="shared" si="9"/>
        <v>0</v>
      </c>
      <c r="BL213" s="17" t="s">
        <v>159</v>
      </c>
      <c r="BM213" s="145" t="s">
        <v>1043</v>
      </c>
    </row>
    <row r="214" spans="2:65" s="1" customFormat="1" ht="24.2" customHeight="1">
      <c r="B214" s="32"/>
      <c r="C214" s="133" t="s">
        <v>554</v>
      </c>
      <c r="D214" s="133" t="s">
        <v>155</v>
      </c>
      <c r="E214" s="134" t="s">
        <v>1044</v>
      </c>
      <c r="F214" s="135" t="s">
        <v>1045</v>
      </c>
      <c r="G214" s="136" t="s">
        <v>226</v>
      </c>
      <c r="H214" s="137">
        <v>2</v>
      </c>
      <c r="I214" s="138"/>
      <c r="J214" s="139">
        <f t="shared" si="0"/>
        <v>0</v>
      </c>
      <c r="K214" s="140"/>
      <c r="L214" s="32"/>
      <c r="M214" s="141" t="s">
        <v>1</v>
      </c>
      <c r="N214" s="142" t="s">
        <v>43</v>
      </c>
      <c r="P214" s="143">
        <f t="shared" si="1"/>
        <v>0</v>
      </c>
      <c r="Q214" s="143">
        <v>2.972E-2</v>
      </c>
      <c r="R214" s="143">
        <f t="shared" si="2"/>
        <v>5.944E-2</v>
      </c>
      <c r="S214" s="143">
        <v>0</v>
      </c>
      <c r="T214" s="144">
        <f t="shared" si="3"/>
        <v>0</v>
      </c>
      <c r="AR214" s="145" t="s">
        <v>159</v>
      </c>
      <c r="AT214" s="145" t="s">
        <v>155</v>
      </c>
      <c r="AU214" s="145" t="s">
        <v>88</v>
      </c>
      <c r="AY214" s="17" t="s">
        <v>153</v>
      </c>
      <c r="BE214" s="146">
        <f t="shared" si="4"/>
        <v>0</v>
      </c>
      <c r="BF214" s="146">
        <f t="shared" si="5"/>
        <v>0</v>
      </c>
      <c r="BG214" s="146">
        <f t="shared" si="6"/>
        <v>0</v>
      </c>
      <c r="BH214" s="146">
        <f t="shared" si="7"/>
        <v>0</v>
      </c>
      <c r="BI214" s="146">
        <f t="shared" si="8"/>
        <v>0</v>
      </c>
      <c r="BJ214" s="17" t="s">
        <v>86</v>
      </c>
      <c r="BK214" s="146">
        <f t="shared" si="9"/>
        <v>0</v>
      </c>
      <c r="BL214" s="17" t="s">
        <v>159</v>
      </c>
      <c r="BM214" s="145" t="s">
        <v>1046</v>
      </c>
    </row>
    <row r="215" spans="2:65" s="1" customFormat="1" ht="21.75" customHeight="1">
      <c r="B215" s="32"/>
      <c r="C215" s="168" t="s">
        <v>556</v>
      </c>
      <c r="D215" s="168" t="s">
        <v>194</v>
      </c>
      <c r="E215" s="169" t="s">
        <v>1047</v>
      </c>
      <c r="F215" s="170" t="s">
        <v>1048</v>
      </c>
      <c r="G215" s="171" t="s">
        <v>226</v>
      </c>
      <c r="H215" s="172">
        <v>2</v>
      </c>
      <c r="I215" s="173"/>
      <c r="J215" s="174">
        <f t="shared" si="0"/>
        <v>0</v>
      </c>
      <c r="K215" s="175"/>
      <c r="L215" s="176"/>
      <c r="M215" s="177" t="s">
        <v>1</v>
      </c>
      <c r="N215" s="178" t="s">
        <v>43</v>
      </c>
      <c r="P215" s="143">
        <f t="shared" si="1"/>
        <v>0</v>
      </c>
      <c r="Q215" s="143">
        <v>0.04</v>
      </c>
      <c r="R215" s="143">
        <f t="shared" si="2"/>
        <v>0.08</v>
      </c>
      <c r="S215" s="143">
        <v>0</v>
      </c>
      <c r="T215" s="144">
        <f t="shared" si="3"/>
        <v>0</v>
      </c>
      <c r="AR215" s="145" t="s">
        <v>197</v>
      </c>
      <c r="AT215" s="145" t="s">
        <v>194</v>
      </c>
      <c r="AU215" s="145" t="s">
        <v>88</v>
      </c>
      <c r="AY215" s="17" t="s">
        <v>153</v>
      </c>
      <c r="BE215" s="146">
        <f t="shared" si="4"/>
        <v>0</v>
      </c>
      <c r="BF215" s="146">
        <f t="shared" si="5"/>
        <v>0</v>
      </c>
      <c r="BG215" s="146">
        <f t="shared" si="6"/>
        <v>0</v>
      </c>
      <c r="BH215" s="146">
        <f t="shared" si="7"/>
        <v>0</v>
      </c>
      <c r="BI215" s="146">
        <f t="shared" si="8"/>
        <v>0</v>
      </c>
      <c r="BJ215" s="17" t="s">
        <v>86</v>
      </c>
      <c r="BK215" s="146">
        <f t="shared" si="9"/>
        <v>0</v>
      </c>
      <c r="BL215" s="17" t="s">
        <v>159</v>
      </c>
      <c r="BM215" s="145" t="s">
        <v>1049</v>
      </c>
    </row>
    <row r="216" spans="2:65" s="1" customFormat="1" ht="24.2" customHeight="1">
      <c r="B216" s="32"/>
      <c r="C216" s="133" t="s">
        <v>560</v>
      </c>
      <c r="D216" s="133" t="s">
        <v>155</v>
      </c>
      <c r="E216" s="134" t="s">
        <v>1050</v>
      </c>
      <c r="F216" s="135" t="s">
        <v>1051</v>
      </c>
      <c r="G216" s="136" t="s">
        <v>226</v>
      </c>
      <c r="H216" s="137">
        <v>3</v>
      </c>
      <c r="I216" s="138"/>
      <c r="J216" s="139">
        <f t="shared" si="0"/>
        <v>0</v>
      </c>
      <c r="K216" s="140"/>
      <c r="L216" s="32"/>
      <c r="M216" s="141" t="s">
        <v>1</v>
      </c>
      <c r="N216" s="142" t="s">
        <v>43</v>
      </c>
      <c r="P216" s="143">
        <f t="shared" si="1"/>
        <v>0</v>
      </c>
      <c r="Q216" s="143">
        <v>2.972E-2</v>
      </c>
      <c r="R216" s="143">
        <f t="shared" si="2"/>
        <v>8.9160000000000003E-2</v>
      </c>
      <c r="S216" s="143">
        <v>0</v>
      </c>
      <c r="T216" s="144">
        <f t="shared" si="3"/>
        <v>0</v>
      </c>
      <c r="AR216" s="145" t="s">
        <v>159</v>
      </c>
      <c r="AT216" s="145" t="s">
        <v>155</v>
      </c>
      <c r="AU216" s="145" t="s">
        <v>88</v>
      </c>
      <c r="AY216" s="17" t="s">
        <v>153</v>
      </c>
      <c r="BE216" s="146">
        <f t="shared" si="4"/>
        <v>0</v>
      </c>
      <c r="BF216" s="146">
        <f t="shared" si="5"/>
        <v>0</v>
      </c>
      <c r="BG216" s="146">
        <f t="shared" si="6"/>
        <v>0</v>
      </c>
      <c r="BH216" s="146">
        <f t="shared" si="7"/>
        <v>0</v>
      </c>
      <c r="BI216" s="146">
        <f t="shared" si="8"/>
        <v>0</v>
      </c>
      <c r="BJ216" s="17" t="s">
        <v>86</v>
      </c>
      <c r="BK216" s="146">
        <f t="shared" si="9"/>
        <v>0</v>
      </c>
      <c r="BL216" s="17" t="s">
        <v>159</v>
      </c>
      <c r="BM216" s="145" t="s">
        <v>1052</v>
      </c>
    </row>
    <row r="217" spans="2:65" s="1" customFormat="1" ht="24.2" customHeight="1">
      <c r="B217" s="32"/>
      <c r="C217" s="168" t="s">
        <v>564</v>
      </c>
      <c r="D217" s="168" t="s">
        <v>194</v>
      </c>
      <c r="E217" s="169" t="s">
        <v>1053</v>
      </c>
      <c r="F217" s="170" t="s">
        <v>1054</v>
      </c>
      <c r="G217" s="171" t="s">
        <v>226</v>
      </c>
      <c r="H217" s="172">
        <v>3</v>
      </c>
      <c r="I217" s="173"/>
      <c r="J217" s="174">
        <f t="shared" si="0"/>
        <v>0</v>
      </c>
      <c r="K217" s="175"/>
      <c r="L217" s="176"/>
      <c r="M217" s="177" t="s">
        <v>1</v>
      </c>
      <c r="N217" s="178" t="s">
        <v>43</v>
      </c>
      <c r="P217" s="143">
        <f t="shared" si="1"/>
        <v>0</v>
      </c>
      <c r="Q217" s="143">
        <v>5.5E-2</v>
      </c>
      <c r="R217" s="143">
        <f t="shared" si="2"/>
        <v>0.16500000000000001</v>
      </c>
      <c r="S217" s="143">
        <v>0</v>
      </c>
      <c r="T217" s="144">
        <f t="shared" si="3"/>
        <v>0</v>
      </c>
      <c r="AR217" s="145" t="s">
        <v>197</v>
      </c>
      <c r="AT217" s="145" t="s">
        <v>194</v>
      </c>
      <c r="AU217" s="145" t="s">
        <v>88</v>
      </c>
      <c r="AY217" s="17" t="s">
        <v>153</v>
      </c>
      <c r="BE217" s="146">
        <f t="shared" si="4"/>
        <v>0</v>
      </c>
      <c r="BF217" s="146">
        <f t="shared" si="5"/>
        <v>0</v>
      </c>
      <c r="BG217" s="146">
        <f t="shared" si="6"/>
        <v>0</v>
      </c>
      <c r="BH217" s="146">
        <f t="shared" si="7"/>
        <v>0</v>
      </c>
      <c r="BI217" s="146">
        <f t="shared" si="8"/>
        <v>0</v>
      </c>
      <c r="BJ217" s="17" t="s">
        <v>86</v>
      </c>
      <c r="BK217" s="146">
        <f t="shared" si="9"/>
        <v>0</v>
      </c>
      <c r="BL217" s="17" t="s">
        <v>159</v>
      </c>
      <c r="BM217" s="145" t="s">
        <v>1055</v>
      </c>
    </row>
    <row r="218" spans="2:65" s="1" customFormat="1" ht="24.2" customHeight="1">
      <c r="B218" s="32"/>
      <c r="C218" s="133" t="s">
        <v>568</v>
      </c>
      <c r="D218" s="133" t="s">
        <v>155</v>
      </c>
      <c r="E218" s="134" t="s">
        <v>1056</v>
      </c>
      <c r="F218" s="135" t="s">
        <v>1057</v>
      </c>
      <c r="G218" s="136" t="s">
        <v>226</v>
      </c>
      <c r="H218" s="137">
        <v>7</v>
      </c>
      <c r="I218" s="138"/>
      <c r="J218" s="139">
        <f t="shared" si="0"/>
        <v>0</v>
      </c>
      <c r="K218" s="140"/>
      <c r="L218" s="32"/>
      <c r="M218" s="141" t="s">
        <v>1</v>
      </c>
      <c r="N218" s="142" t="s">
        <v>43</v>
      </c>
      <c r="P218" s="143">
        <f t="shared" si="1"/>
        <v>0</v>
      </c>
      <c r="Q218" s="143">
        <v>2.972E-2</v>
      </c>
      <c r="R218" s="143">
        <f t="shared" si="2"/>
        <v>0.20804</v>
      </c>
      <c r="S218" s="143">
        <v>0</v>
      </c>
      <c r="T218" s="144">
        <f t="shared" si="3"/>
        <v>0</v>
      </c>
      <c r="AR218" s="145" t="s">
        <v>159</v>
      </c>
      <c r="AT218" s="145" t="s">
        <v>155</v>
      </c>
      <c r="AU218" s="145" t="s">
        <v>88</v>
      </c>
      <c r="AY218" s="17" t="s">
        <v>153</v>
      </c>
      <c r="BE218" s="146">
        <f t="shared" si="4"/>
        <v>0</v>
      </c>
      <c r="BF218" s="146">
        <f t="shared" si="5"/>
        <v>0</v>
      </c>
      <c r="BG218" s="146">
        <f t="shared" si="6"/>
        <v>0</v>
      </c>
      <c r="BH218" s="146">
        <f t="shared" si="7"/>
        <v>0</v>
      </c>
      <c r="BI218" s="146">
        <f t="shared" si="8"/>
        <v>0</v>
      </c>
      <c r="BJ218" s="17" t="s">
        <v>86</v>
      </c>
      <c r="BK218" s="146">
        <f t="shared" si="9"/>
        <v>0</v>
      </c>
      <c r="BL218" s="17" t="s">
        <v>159</v>
      </c>
      <c r="BM218" s="145" t="s">
        <v>1058</v>
      </c>
    </row>
    <row r="219" spans="2:65" s="1" customFormat="1" ht="24.2" customHeight="1">
      <c r="B219" s="32"/>
      <c r="C219" s="168" t="s">
        <v>572</v>
      </c>
      <c r="D219" s="168" t="s">
        <v>194</v>
      </c>
      <c r="E219" s="169" t="s">
        <v>1059</v>
      </c>
      <c r="F219" s="170" t="s">
        <v>1060</v>
      </c>
      <c r="G219" s="171" t="s">
        <v>226</v>
      </c>
      <c r="H219" s="172">
        <v>7</v>
      </c>
      <c r="I219" s="173"/>
      <c r="J219" s="174">
        <f t="shared" si="0"/>
        <v>0</v>
      </c>
      <c r="K219" s="175"/>
      <c r="L219" s="176"/>
      <c r="M219" s="177" t="s">
        <v>1</v>
      </c>
      <c r="N219" s="178" t="s">
        <v>43</v>
      </c>
      <c r="P219" s="143">
        <f t="shared" si="1"/>
        <v>0</v>
      </c>
      <c r="Q219" s="143">
        <v>0.04</v>
      </c>
      <c r="R219" s="143">
        <f t="shared" si="2"/>
        <v>0.28000000000000003</v>
      </c>
      <c r="S219" s="143">
        <v>0</v>
      </c>
      <c r="T219" s="144">
        <f t="shared" si="3"/>
        <v>0</v>
      </c>
      <c r="AR219" s="145" t="s">
        <v>197</v>
      </c>
      <c r="AT219" s="145" t="s">
        <v>194</v>
      </c>
      <c r="AU219" s="145" t="s">
        <v>88</v>
      </c>
      <c r="AY219" s="17" t="s">
        <v>153</v>
      </c>
      <c r="BE219" s="146">
        <f t="shared" si="4"/>
        <v>0</v>
      </c>
      <c r="BF219" s="146">
        <f t="shared" si="5"/>
        <v>0</v>
      </c>
      <c r="BG219" s="146">
        <f t="shared" si="6"/>
        <v>0</v>
      </c>
      <c r="BH219" s="146">
        <f t="shared" si="7"/>
        <v>0</v>
      </c>
      <c r="BI219" s="146">
        <f t="shared" si="8"/>
        <v>0</v>
      </c>
      <c r="BJ219" s="17" t="s">
        <v>86</v>
      </c>
      <c r="BK219" s="146">
        <f t="shared" si="9"/>
        <v>0</v>
      </c>
      <c r="BL219" s="17" t="s">
        <v>159</v>
      </c>
      <c r="BM219" s="145" t="s">
        <v>1061</v>
      </c>
    </row>
    <row r="220" spans="2:65" s="1" customFormat="1" ht="24.2" customHeight="1">
      <c r="B220" s="32"/>
      <c r="C220" s="133" t="s">
        <v>574</v>
      </c>
      <c r="D220" s="133" t="s">
        <v>155</v>
      </c>
      <c r="E220" s="134" t="s">
        <v>1062</v>
      </c>
      <c r="F220" s="135" t="s">
        <v>1063</v>
      </c>
      <c r="G220" s="136" t="s">
        <v>226</v>
      </c>
      <c r="H220" s="137">
        <v>16</v>
      </c>
      <c r="I220" s="138"/>
      <c r="J220" s="139">
        <f t="shared" si="0"/>
        <v>0</v>
      </c>
      <c r="K220" s="140"/>
      <c r="L220" s="32"/>
      <c r="M220" s="141" t="s">
        <v>1</v>
      </c>
      <c r="N220" s="142" t="s">
        <v>43</v>
      </c>
      <c r="P220" s="143">
        <f t="shared" si="1"/>
        <v>0</v>
      </c>
      <c r="Q220" s="143">
        <v>2.972E-2</v>
      </c>
      <c r="R220" s="143">
        <f t="shared" si="2"/>
        <v>0.47552</v>
      </c>
      <c r="S220" s="143">
        <v>0</v>
      </c>
      <c r="T220" s="144">
        <f t="shared" si="3"/>
        <v>0</v>
      </c>
      <c r="AR220" s="145" t="s">
        <v>159</v>
      </c>
      <c r="AT220" s="145" t="s">
        <v>155</v>
      </c>
      <c r="AU220" s="145" t="s">
        <v>88</v>
      </c>
      <c r="AY220" s="17" t="s">
        <v>153</v>
      </c>
      <c r="BE220" s="146">
        <f t="shared" si="4"/>
        <v>0</v>
      </c>
      <c r="BF220" s="146">
        <f t="shared" si="5"/>
        <v>0</v>
      </c>
      <c r="BG220" s="146">
        <f t="shared" si="6"/>
        <v>0</v>
      </c>
      <c r="BH220" s="146">
        <f t="shared" si="7"/>
        <v>0</v>
      </c>
      <c r="BI220" s="146">
        <f t="shared" si="8"/>
        <v>0</v>
      </c>
      <c r="BJ220" s="17" t="s">
        <v>86</v>
      </c>
      <c r="BK220" s="146">
        <f t="shared" si="9"/>
        <v>0</v>
      </c>
      <c r="BL220" s="17" t="s">
        <v>159</v>
      </c>
      <c r="BM220" s="145" t="s">
        <v>1064</v>
      </c>
    </row>
    <row r="221" spans="2:65" s="1" customFormat="1" ht="24.2" customHeight="1">
      <c r="B221" s="32"/>
      <c r="C221" s="168" t="s">
        <v>576</v>
      </c>
      <c r="D221" s="168" t="s">
        <v>194</v>
      </c>
      <c r="E221" s="169" t="s">
        <v>1065</v>
      </c>
      <c r="F221" s="170" t="s">
        <v>1066</v>
      </c>
      <c r="G221" s="171" t="s">
        <v>226</v>
      </c>
      <c r="H221" s="172">
        <v>5</v>
      </c>
      <c r="I221" s="173"/>
      <c r="J221" s="174">
        <f t="shared" si="0"/>
        <v>0</v>
      </c>
      <c r="K221" s="175"/>
      <c r="L221" s="176"/>
      <c r="M221" s="177" t="s">
        <v>1</v>
      </c>
      <c r="N221" s="178" t="s">
        <v>43</v>
      </c>
      <c r="P221" s="143">
        <f t="shared" si="1"/>
        <v>0</v>
      </c>
      <c r="Q221" s="143">
        <v>5.3999999999999999E-2</v>
      </c>
      <c r="R221" s="143">
        <f t="shared" si="2"/>
        <v>0.27</v>
      </c>
      <c r="S221" s="143">
        <v>0</v>
      </c>
      <c r="T221" s="144">
        <f t="shared" si="3"/>
        <v>0</v>
      </c>
      <c r="AR221" s="145" t="s">
        <v>197</v>
      </c>
      <c r="AT221" s="145" t="s">
        <v>194</v>
      </c>
      <c r="AU221" s="145" t="s">
        <v>88</v>
      </c>
      <c r="AY221" s="17" t="s">
        <v>153</v>
      </c>
      <c r="BE221" s="146">
        <f t="shared" si="4"/>
        <v>0</v>
      </c>
      <c r="BF221" s="146">
        <f t="shared" si="5"/>
        <v>0</v>
      </c>
      <c r="BG221" s="146">
        <f t="shared" si="6"/>
        <v>0</v>
      </c>
      <c r="BH221" s="146">
        <f t="shared" si="7"/>
        <v>0</v>
      </c>
      <c r="BI221" s="146">
        <f t="shared" si="8"/>
        <v>0</v>
      </c>
      <c r="BJ221" s="17" t="s">
        <v>86</v>
      </c>
      <c r="BK221" s="146">
        <f t="shared" si="9"/>
        <v>0</v>
      </c>
      <c r="BL221" s="17" t="s">
        <v>159</v>
      </c>
      <c r="BM221" s="145" t="s">
        <v>1067</v>
      </c>
    </row>
    <row r="222" spans="2:65" s="1" customFormat="1" ht="24.2" customHeight="1">
      <c r="B222" s="32"/>
      <c r="C222" s="168" t="s">
        <v>579</v>
      </c>
      <c r="D222" s="168" t="s">
        <v>194</v>
      </c>
      <c r="E222" s="169" t="s">
        <v>1068</v>
      </c>
      <c r="F222" s="170" t="s">
        <v>1069</v>
      </c>
      <c r="G222" s="171" t="s">
        <v>226</v>
      </c>
      <c r="H222" s="172">
        <v>11</v>
      </c>
      <c r="I222" s="173"/>
      <c r="J222" s="174">
        <f t="shared" si="0"/>
        <v>0</v>
      </c>
      <c r="K222" s="175"/>
      <c r="L222" s="176"/>
      <c r="M222" s="177" t="s">
        <v>1</v>
      </c>
      <c r="N222" s="178" t="s">
        <v>43</v>
      </c>
      <c r="P222" s="143">
        <f t="shared" si="1"/>
        <v>0</v>
      </c>
      <c r="Q222" s="143">
        <v>2.7E-2</v>
      </c>
      <c r="R222" s="143">
        <f t="shared" si="2"/>
        <v>0.29699999999999999</v>
      </c>
      <c r="S222" s="143">
        <v>0</v>
      </c>
      <c r="T222" s="144">
        <f t="shared" si="3"/>
        <v>0</v>
      </c>
      <c r="AR222" s="145" t="s">
        <v>197</v>
      </c>
      <c r="AT222" s="145" t="s">
        <v>194</v>
      </c>
      <c r="AU222" s="145" t="s">
        <v>88</v>
      </c>
      <c r="AY222" s="17" t="s">
        <v>153</v>
      </c>
      <c r="BE222" s="146">
        <f t="shared" si="4"/>
        <v>0</v>
      </c>
      <c r="BF222" s="146">
        <f t="shared" si="5"/>
        <v>0</v>
      </c>
      <c r="BG222" s="146">
        <f t="shared" si="6"/>
        <v>0</v>
      </c>
      <c r="BH222" s="146">
        <f t="shared" si="7"/>
        <v>0</v>
      </c>
      <c r="BI222" s="146">
        <f t="shared" si="8"/>
        <v>0</v>
      </c>
      <c r="BJ222" s="17" t="s">
        <v>86</v>
      </c>
      <c r="BK222" s="146">
        <f t="shared" si="9"/>
        <v>0</v>
      </c>
      <c r="BL222" s="17" t="s">
        <v>159</v>
      </c>
      <c r="BM222" s="145" t="s">
        <v>1070</v>
      </c>
    </row>
    <row r="223" spans="2:65" s="1" customFormat="1" ht="24.2" customHeight="1">
      <c r="B223" s="32"/>
      <c r="C223" s="133" t="s">
        <v>584</v>
      </c>
      <c r="D223" s="133" t="s">
        <v>155</v>
      </c>
      <c r="E223" s="134" t="s">
        <v>1071</v>
      </c>
      <c r="F223" s="135" t="s">
        <v>1072</v>
      </c>
      <c r="G223" s="136" t="s">
        <v>226</v>
      </c>
      <c r="H223" s="137">
        <v>4</v>
      </c>
      <c r="I223" s="138"/>
      <c r="J223" s="139">
        <f t="shared" si="0"/>
        <v>0</v>
      </c>
      <c r="K223" s="140"/>
      <c r="L223" s="32"/>
      <c r="M223" s="141" t="s">
        <v>1</v>
      </c>
      <c r="N223" s="142" t="s">
        <v>43</v>
      </c>
      <c r="P223" s="143">
        <f t="shared" si="1"/>
        <v>0</v>
      </c>
      <c r="Q223" s="143">
        <v>2.972E-2</v>
      </c>
      <c r="R223" s="143">
        <f t="shared" si="2"/>
        <v>0.11888</v>
      </c>
      <c r="S223" s="143">
        <v>0</v>
      </c>
      <c r="T223" s="144">
        <f t="shared" si="3"/>
        <v>0</v>
      </c>
      <c r="AR223" s="145" t="s">
        <v>159</v>
      </c>
      <c r="AT223" s="145" t="s">
        <v>155</v>
      </c>
      <c r="AU223" s="145" t="s">
        <v>88</v>
      </c>
      <c r="AY223" s="17" t="s">
        <v>153</v>
      </c>
      <c r="BE223" s="146">
        <f t="shared" si="4"/>
        <v>0</v>
      </c>
      <c r="BF223" s="146">
        <f t="shared" si="5"/>
        <v>0</v>
      </c>
      <c r="BG223" s="146">
        <f t="shared" si="6"/>
        <v>0</v>
      </c>
      <c r="BH223" s="146">
        <f t="shared" si="7"/>
        <v>0</v>
      </c>
      <c r="BI223" s="146">
        <f t="shared" si="8"/>
        <v>0</v>
      </c>
      <c r="BJ223" s="17" t="s">
        <v>86</v>
      </c>
      <c r="BK223" s="146">
        <f t="shared" si="9"/>
        <v>0</v>
      </c>
      <c r="BL223" s="17" t="s">
        <v>159</v>
      </c>
      <c r="BM223" s="145" t="s">
        <v>1073</v>
      </c>
    </row>
    <row r="224" spans="2:65" s="1" customFormat="1" ht="24.2" customHeight="1">
      <c r="B224" s="32"/>
      <c r="C224" s="168" t="s">
        <v>587</v>
      </c>
      <c r="D224" s="168" t="s">
        <v>194</v>
      </c>
      <c r="E224" s="169" t="s">
        <v>1074</v>
      </c>
      <c r="F224" s="170" t="s">
        <v>1075</v>
      </c>
      <c r="G224" s="171" t="s">
        <v>226</v>
      </c>
      <c r="H224" s="172">
        <v>4</v>
      </c>
      <c r="I224" s="173"/>
      <c r="J224" s="174">
        <f t="shared" si="0"/>
        <v>0</v>
      </c>
      <c r="K224" s="175"/>
      <c r="L224" s="176"/>
      <c r="M224" s="177" t="s">
        <v>1</v>
      </c>
      <c r="N224" s="178" t="s">
        <v>43</v>
      </c>
      <c r="P224" s="143">
        <f t="shared" si="1"/>
        <v>0</v>
      </c>
      <c r="Q224" s="143">
        <v>0.11</v>
      </c>
      <c r="R224" s="143">
        <f t="shared" si="2"/>
        <v>0.44</v>
      </c>
      <c r="S224" s="143">
        <v>0</v>
      </c>
      <c r="T224" s="144">
        <f t="shared" si="3"/>
        <v>0</v>
      </c>
      <c r="AR224" s="145" t="s">
        <v>197</v>
      </c>
      <c r="AT224" s="145" t="s">
        <v>194</v>
      </c>
      <c r="AU224" s="145" t="s">
        <v>88</v>
      </c>
      <c r="AY224" s="17" t="s">
        <v>153</v>
      </c>
      <c r="BE224" s="146">
        <f t="shared" si="4"/>
        <v>0</v>
      </c>
      <c r="BF224" s="146">
        <f t="shared" si="5"/>
        <v>0</v>
      </c>
      <c r="BG224" s="146">
        <f t="shared" si="6"/>
        <v>0</v>
      </c>
      <c r="BH224" s="146">
        <f t="shared" si="7"/>
        <v>0</v>
      </c>
      <c r="BI224" s="146">
        <f t="shared" si="8"/>
        <v>0</v>
      </c>
      <c r="BJ224" s="17" t="s">
        <v>86</v>
      </c>
      <c r="BK224" s="146">
        <f t="shared" si="9"/>
        <v>0</v>
      </c>
      <c r="BL224" s="17" t="s">
        <v>159</v>
      </c>
      <c r="BM224" s="145" t="s">
        <v>1076</v>
      </c>
    </row>
    <row r="225" spans="2:65" s="1" customFormat="1" ht="24.2" customHeight="1">
      <c r="B225" s="32"/>
      <c r="C225" s="133" t="s">
        <v>592</v>
      </c>
      <c r="D225" s="133" t="s">
        <v>155</v>
      </c>
      <c r="E225" s="134" t="s">
        <v>1077</v>
      </c>
      <c r="F225" s="135" t="s">
        <v>1078</v>
      </c>
      <c r="G225" s="136" t="s">
        <v>226</v>
      </c>
      <c r="H225" s="137">
        <v>1</v>
      </c>
      <c r="I225" s="138"/>
      <c r="J225" s="139">
        <f t="shared" si="0"/>
        <v>0</v>
      </c>
      <c r="K225" s="140"/>
      <c r="L225" s="32"/>
      <c r="M225" s="141" t="s">
        <v>1</v>
      </c>
      <c r="N225" s="142" t="s">
        <v>43</v>
      </c>
      <c r="P225" s="143">
        <f t="shared" si="1"/>
        <v>0</v>
      </c>
      <c r="Q225" s="143">
        <v>0.21734000000000001</v>
      </c>
      <c r="R225" s="143">
        <f t="shared" si="2"/>
        <v>0.21734000000000001</v>
      </c>
      <c r="S225" s="143">
        <v>0</v>
      </c>
      <c r="T225" s="144">
        <f t="shared" si="3"/>
        <v>0</v>
      </c>
      <c r="AR225" s="145" t="s">
        <v>159</v>
      </c>
      <c r="AT225" s="145" t="s">
        <v>155</v>
      </c>
      <c r="AU225" s="145" t="s">
        <v>88</v>
      </c>
      <c r="AY225" s="17" t="s">
        <v>153</v>
      </c>
      <c r="BE225" s="146">
        <f t="shared" si="4"/>
        <v>0</v>
      </c>
      <c r="BF225" s="146">
        <f t="shared" si="5"/>
        <v>0</v>
      </c>
      <c r="BG225" s="146">
        <f t="shared" si="6"/>
        <v>0</v>
      </c>
      <c r="BH225" s="146">
        <f t="shared" si="7"/>
        <v>0</v>
      </c>
      <c r="BI225" s="146">
        <f t="shared" si="8"/>
        <v>0</v>
      </c>
      <c r="BJ225" s="17" t="s">
        <v>86</v>
      </c>
      <c r="BK225" s="146">
        <f t="shared" si="9"/>
        <v>0</v>
      </c>
      <c r="BL225" s="17" t="s">
        <v>159</v>
      </c>
      <c r="BM225" s="145" t="s">
        <v>1079</v>
      </c>
    </row>
    <row r="226" spans="2:65" s="1" customFormat="1" ht="24.2" customHeight="1">
      <c r="B226" s="32"/>
      <c r="C226" s="168" t="s">
        <v>598</v>
      </c>
      <c r="D226" s="168" t="s">
        <v>194</v>
      </c>
      <c r="E226" s="169" t="s">
        <v>1080</v>
      </c>
      <c r="F226" s="170" t="s">
        <v>1081</v>
      </c>
      <c r="G226" s="171" t="s">
        <v>226</v>
      </c>
      <c r="H226" s="172">
        <v>1</v>
      </c>
      <c r="I226" s="173"/>
      <c r="J226" s="174">
        <f t="shared" si="0"/>
        <v>0</v>
      </c>
      <c r="K226" s="175"/>
      <c r="L226" s="176"/>
      <c r="M226" s="177" t="s">
        <v>1</v>
      </c>
      <c r="N226" s="178" t="s">
        <v>43</v>
      </c>
      <c r="P226" s="143">
        <f t="shared" si="1"/>
        <v>0</v>
      </c>
      <c r="Q226" s="143">
        <v>0.06</v>
      </c>
      <c r="R226" s="143">
        <f t="shared" si="2"/>
        <v>0.06</v>
      </c>
      <c r="S226" s="143">
        <v>0</v>
      </c>
      <c r="T226" s="144">
        <f t="shared" si="3"/>
        <v>0</v>
      </c>
      <c r="AR226" s="145" t="s">
        <v>197</v>
      </c>
      <c r="AT226" s="145" t="s">
        <v>194</v>
      </c>
      <c r="AU226" s="145" t="s">
        <v>88</v>
      </c>
      <c r="AY226" s="17" t="s">
        <v>153</v>
      </c>
      <c r="BE226" s="146">
        <f t="shared" si="4"/>
        <v>0</v>
      </c>
      <c r="BF226" s="146">
        <f t="shared" si="5"/>
        <v>0</v>
      </c>
      <c r="BG226" s="146">
        <f t="shared" si="6"/>
        <v>0</v>
      </c>
      <c r="BH226" s="146">
        <f t="shared" si="7"/>
        <v>0</v>
      </c>
      <c r="BI226" s="146">
        <f t="shared" si="8"/>
        <v>0</v>
      </c>
      <c r="BJ226" s="17" t="s">
        <v>86</v>
      </c>
      <c r="BK226" s="146">
        <f t="shared" si="9"/>
        <v>0</v>
      </c>
      <c r="BL226" s="17" t="s">
        <v>159</v>
      </c>
      <c r="BM226" s="145" t="s">
        <v>1082</v>
      </c>
    </row>
    <row r="227" spans="2:65" s="1" customFormat="1" ht="24.2" customHeight="1">
      <c r="B227" s="32"/>
      <c r="C227" s="133" t="s">
        <v>768</v>
      </c>
      <c r="D227" s="133" t="s">
        <v>155</v>
      </c>
      <c r="E227" s="134" t="s">
        <v>417</v>
      </c>
      <c r="F227" s="135" t="s">
        <v>418</v>
      </c>
      <c r="G227" s="136" t="s">
        <v>226</v>
      </c>
      <c r="H227" s="137">
        <v>1</v>
      </c>
      <c r="I227" s="138"/>
      <c r="J227" s="139">
        <f t="shared" si="0"/>
        <v>0</v>
      </c>
      <c r="K227" s="140"/>
      <c r="L227" s="32"/>
      <c r="M227" s="141" t="s">
        <v>1</v>
      </c>
      <c r="N227" s="142" t="s">
        <v>43</v>
      </c>
      <c r="P227" s="143">
        <f t="shared" si="1"/>
        <v>0</v>
      </c>
      <c r="Q227" s="143">
        <v>0.21734000000000001</v>
      </c>
      <c r="R227" s="143">
        <f t="shared" si="2"/>
        <v>0.21734000000000001</v>
      </c>
      <c r="S227" s="143">
        <v>0</v>
      </c>
      <c r="T227" s="144">
        <f t="shared" si="3"/>
        <v>0</v>
      </c>
      <c r="AR227" s="145" t="s">
        <v>159</v>
      </c>
      <c r="AT227" s="145" t="s">
        <v>155</v>
      </c>
      <c r="AU227" s="145" t="s">
        <v>88</v>
      </c>
      <c r="AY227" s="17" t="s">
        <v>153</v>
      </c>
      <c r="BE227" s="146">
        <f t="shared" si="4"/>
        <v>0</v>
      </c>
      <c r="BF227" s="146">
        <f t="shared" si="5"/>
        <v>0</v>
      </c>
      <c r="BG227" s="146">
        <f t="shared" si="6"/>
        <v>0</v>
      </c>
      <c r="BH227" s="146">
        <f t="shared" si="7"/>
        <v>0</v>
      </c>
      <c r="BI227" s="146">
        <f t="shared" si="8"/>
        <v>0</v>
      </c>
      <c r="BJ227" s="17" t="s">
        <v>86</v>
      </c>
      <c r="BK227" s="146">
        <f t="shared" si="9"/>
        <v>0</v>
      </c>
      <c r="BL227" s="17" t="s">
        <v>159</v>
      </c>
      <c r="BM227" s="145" t="s">
        <v>1083</v>
      </c>
    </row>
    <row r="228" spans="2:65" s="1" customFormat="1" ht="16.5" customHeight="1">
      <c r="B228" s="32"/>
      <c r="C228" s="168" t="s">
        <v>773</v>
      </c>
      <c r="D228" s="168" t="s">
        <v>194</v>
      </c>
      <c r="E228" s="169" t="s">
        <v>756</v>
      </c>
      <c r="F228" s="170" t="s">
        <v>757</v>
      </c>
      <c r="G228" s="171" t="s">
        <v>226</v>
      </c>
      <c r="H228" s="172">
        <v>1</v>
      </c>
      <c r="I228" s="173"/>
      <c r="J228" s="174">
        <f t="shared" si="0"/>
        <v>0</v>
      </c>
      <c r="K228" s="175"/>
      <c r="L228" s="176"/>
      <c r="M228" s="177" t="s">
        <v>1</v>
      </c>
      <c r="N228" s="178" t="s">
        <v>43</v>
      </c>
      <c r="P228" s="143">
        <f t="shared" si="1"/>
        <v>0</v>
      </c>
      <c r="Q228" s="143">
        <v>0.19600000000000001</v>
      </c>
      <c r="R228" s="143">
        <f t="shared" si="2"/>
        <v>0.19600000000000001</v>
      </c>
      <c r="S228" s="143">
        <v>0</v>
      </c>
      <c r="T228" s="144">
        <f t="shared" si="3"/>
        <v>0</v>
      </c>
      <c r="AR228" s="145" t="s">
        <v>197</v>
      </c>
      <c r="AT228" s="145" t="s">
        <v>194</v>
      </c>
      <c r="AU228" s="145" t="s">
        <v>88</v>
      </c>
      <c r="AY228" s="17" t="s">
        <v>153</v>
      </c>
      <c r="BE228" s="146">
        <f t="shared" si="4"/>
        <v>0</v>
      </c>
      <c r="BF228" s="146">
        <f t="shared" si="5"/>
        <v>0</v>
      </c>
      <c r="BG228" s="146">
        <f t="shared" si="6"/>
        <v>0</v>
      </c>
      <c r="BH228" s="146">
        <f t="shared" si="7"/>
        <v>0</v>
      </c>
      <c r="BI228" s="146">
        <f t="shared" si="8"/>
        <v>0</v>
      </c>
      <c r="BJ228" s="17" t="s">
        <v>86</v>
      </c>
      <c r="BK228" s="146">
        <f t="shared" si="9"/>
        <v>0</v>
      </c>
      <c r="BL228" s="17" t="s">
        <v>159</v>
      </c>
      <c r="BM228" s="145" t="s">
        <v>1084</v>
      </c>
    </row>
    <row r="229" spans="2:65" s="1" customFormat="1" ht="21.75" customHeight="1">
      <c r="B229" s="32"/>
      <c r="C229" s="133" t="s">
        <v>777</v>
      </c>
      <c r="D229" s="133" t="s">
        <v>155</v>
      </c>
      <c r="E229" s="134" t="s">
        <v>241</v>
      </c>
      <c r="F229" s="135" t="s">
        <v>242</v>
      </c>
      <c r="G229" s="136" t="s">
        <v>209</v>
      </c>
      <c r="H229" s="137">
        <v>157</v>
      </c>
      <c r="I229" s="138"/>
      <c r="J229" s="139">
        <f t="shared" si="0"/>
        <v>0</v>
      </c>
      <c r="K229" s="140"/>
      <c r="L229" s="32"/>
      <c r="M229" s="141" t="s">
        <v>1</v>
      </c>
      <c r="N229" s="142" t="s">
        <v>43</v>
      </c>
      <c r="P229" s="143">
        <f t="shared" si="1"/>
        <v>0</v>
      </c>
      <c r="Q229" s="143">
        <v>1.2999999999999999E-4</v>
      </c>
      <c r="R229" s="143">
        <f t="shared" si="2"/>
        <v>2.0409999999999998E-2</v>
      </c>
      <c r="S229" s="143">
        <v>0</v>
      </c>
      <c r="T229" s="144">
        <f t="shared" si="3"/>
        <v>0</v>
      </c>
      <c r="AR229" s="145" t="s">
        <v>159</v>
      </c>
      <c r="AT229" s="145" t="s">
        <v>155</v>
      </c>
      <c r="AU229" s="145" t="s">
        <v>88</v>
      </c>
      <c r="AY229" s="17" t="s">
        <v>153</v>
      </c>
      <c r="BE229" s="146">
        <f t="shared" si="4"/>
        <v>0</v>
      </c>
      <c r="BF229" s="146">
        <f t="shared" si="5"/>
        <v>0</v>
      </c>
      <c r="BG229" s="146">
        <f t="shared" si="6"/>
        <v>0</v>
      </c>
      <c r="BH229" s="146">
        <f t="shared" si="7"/>
        <v>0</v>
      </c>
      <c r="BI229" s="146">
        <f t="shared" si="8"/>
        <v>0</v>
      </c>
      <c r="BJ229" s="17" t="s">
        <v>86</v>
      </c>
      <c r="BK229" s="146">
        <f t="shared" si="9"/>
        <v>0</v>
      </c>
      <c r="BL229" s="17" t="s">
        <v>159</v>
      </c>
      <c r="BM229" s="145" t="s">
        <v>1085</v>
      </c>
    </row>
    <row r="230" spans="2:65" s="11" customFormat="1" ht="22.8" customHeight="1">
      <c r="B230" s="121"/>
      <c r="D230" s="122" t="s">
        <v>77</v>
      </c>
      <c r="E230" s="131" t="s">
        <v>426</v>
      </c>
      <c r="F230" s="131" t="s">
        <v>427</v>
      </c>
      <c r="I230" s="124"/>
      <c r="J230" s="132">
        <f>BK230</f>
        <v>0</v>
      </c>
      <c r="L230" s="121"/>
      <c r="M230" s="126"/>
      <c r="P230" s="127">
        <f>P231</f>
        <v>0</v>
      </c>
      <c r="R230" s="127">
        <f>R231</f>
        <v>0</v>
      </c>
      <c r="T230" s="128">
        <f>T231</f>
        <v>0</v>
      </c>
      <c r="AR230" s="122" t="s">
        <v>86</v>
      </c>
      <c r="AT230" s="129" t="s">
        <v>77</v>
      </c>
      <c r="AU230" s="129" t="s">
        <v>86</v>
      </c>
      <c r="AY230" s="122" t="s">
        <v>153</v>
      </c>
      <c r="BK230" s="130">
        <f>BK231</f>
        <v>0</v>
      </c>
    </row>
    <row r="231" spans="2:65" s="1" customFormat="1" ht="24.2" customHeight="1">
      <c r="B231" s="32"/>
      <c r="C231" s="133" t="s">
        <v>781</v>
      </c>
      <c r="D231" s="133" t="s">
        <v>155</v>
      </c>
      <c r="E231" s="134" t="s">
        <v>247</v>
      </c>
      <c r="F231" s="135" t="s">
        <v>248</v>
      </c>
      <c r="G231" s="136" t="s">
        <v>176</v>
      </c>
      <c r="H231" s="137">
        <v>71.956000000000003</v>
      </c>
      <c r="I231" s="138"/>
      <c r="J231" s="139">
        <f>ROUND(I231*H231,2)</f>
        <v>0</v>
      </c>
      <c r="K231" s="140"/>
      <c r="L231" s="32"/>
      <c r="M231" s="179" t="s">
        <v>1</v>
      </c>
      <c r="N231" s="180" t="s">
        <v>43</v>
      </c>
      <c r="O231" s="181"/>
      <c r="P231" s="182">
        <f>O231*H231</f>
        <v>0</v>
      </c>
      <c r="Q231" s="182">
        <v>0</v>
      </c>
      <c r="R231" s="182">
        <f>Q231*H231</f>
        <v>0</v>
      </c>
      <c r="S231" s="182">
        <v>0</v>
      </c>
      <c r="T231" s="183">
        <f>S231*H231</f>
        <v>0</v>
      </c>
      <c r="AR231" s="145" t="s">
        <v>159</v>
      </c>
      <c r="AT231" s="145" t="s">
        <v>155</v>
      </c>
      <c r="AU231" s="145" t="s">
        <v>88</v>
      </c>
      <c r="AY231" s="17" t="s">
        <v>153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7" t="s">
        <v>86</v>
      </c>
      <c r="BK231" s="146">
        <f>ROUND(I231*H231,2)</f>
        <v>0</v>
      </c>
      <c r="BL231" s="17" t="s">
        <v>159</v>
      </c>
      <c r="BM231" s="145" t="s">
        <v>1086</v>
      </c>
    </row>
    <row r="232" spans="2:65" s="1" customFormat="1" ht="6.95" customHeight="1">
      <c r="B232" s="44"/>
      <c r="C232" s="45"/>
      <c r="D232" s="45"/>
      <c r="E232" s="45"/>
      <c r="F232" s="45"/>
      <c r="G232" s="45"/>
      <c r="H232" s="45"/>
      <c r="I232" s="45"/>
      <c r="J232" s="45"/>
      <c r="K232" s="45"/>
      <c r="L232" s="32"/>
    </row>
  </sheetData>
  <sheetProtection algorithmName="SHA-512" hashValue="PTgrNV/i4hkzcdWW+VJncizRwXOY1ofbC3Glt/BFfeHn3Ik+tCUVHeYiQNqIpFwoV1vkEcf8L/YswEv4rguwFg==" saltValue="J5PSJNllZCNBms2iaXT7qC8YYoBVzjjvD/KFDRDtPMOg5iYnnRhM16DLTYEofyrDNWEL3e/tZ1L2trjJ2xkiSQ==" spinCount="100000" sheet="1" objects="1" scenarios="1" formatColumns="0" formatRows="0" autoFilter="0"/>
  <autoFilter ref="C121:K231" xr:uid="{00000000-0009-0000-0000-000008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28</vt:i4>
      </vt:variant>
    </vt:vector>
  </HeadingPairs>
  <TitlesOfParts>
    <vt:vector size="42" baseType="lpstr">
      <vt:lpstr>Rekapitulace stavby</vt:lpstr>
      <vt:lpstr>IO 02-2N - Kanalizační př...</vt:lpstr>
      <vt:lpstr>IO 02-2U - Kanalizační př...</vt:lpstr>
      <vt:lpstr>IO 02N - Splašková kanali...</vt:lpstr>
      <vt:lpstr>IO 02U - Splašková kanali...</vt:lpstr>
      <vt:lpstr>IO 03 - Kanalizační výtlak</vt:lpstr>
      <vt:lpstr>IO 04 - Splašková čerpací...</vt:lpstr>
      <vt:lpstr>IO 04-2 - Oplocení čerpac...</vt:lpstr>
      <vt:lpstr>IO 05 - Dešťová kanalizace</vt:lpstr>
      <vt:lpstr>IO 06 - Chodník a sjezd k...</vt:lpstr>
      <vt:lpstr>IO 08_2N - Obnova povrchů...</vt:lpstr>
      <vt:lpstr>IO 08_2U - Obnova povrchů...</vt:lpstr>
      <vt:lpstr>IO 09 - Přípojka NN</vt:lpstr>
      <vt:lpstr>VRN_2 - VRN - kanalizace</vt:lpstr>
      <vt:lpstr>'IO 02-2N - Kanalizační př...'!Názvy_tisku</vt:lpstr>
      <vt:lpstr>'IO 02-2U - Kanalizační př...'!Názvy_tisku</vt:lpstr>
      <vt:lpstr>'IO 02N - Splašková kanali...'!Názvy_tisku</vt:lpstr>
      <vt:lpstr>'IO 02U - Splašková kanali...'!Názvy_tisku</vt:lpstr>
      <vt:lpstr>'IO 03 - Kanalizační výtlak'!Názvy_tisku</vt:lpstr>
      <vt:lpstr>'IO 04 - Splašková čerpací...'!Názvy_tisku</vt:lpstr>
      <vt:lpstr>'IO 04-2 - Oplocení čerpac...'!Názvy_tisku</vt:lpstr>
      <vt:lpstr>'IO 05 - Dešťová kanalizace'!Názvy_tisku</vt:lpstr>
      <vt:lpstr>'IO 06 - Chodník a sjezd k...'!Názvy_tisku</vt:lpstr>
      <vt:lpstr>'IO 08_2N - Obnova povrchů...'!Názvy_tisku</vt:lpstr>
      <vt:lpstr>'IO 08_2U - Obnova povrchů...'!Názvy_tisku</vt:lpstr>
      <vt:lpstr>'IO 09 - Přípojka NN'!Názvy_tisku</vt:lpstr>
      <vt:lpstr>'Rekapitulace stavby'!Názvy_tisku</vt:lpstr>
      <vt:lpstr>'VRN_2 - VRN - kanalizace'!Názvy_tisku</vt:lpstr>
      <vt:lpstr>'IO 02-2N - Kanalizační př...'!Oblast_tisku</vt:lpstr>
      <vt:lpstr>'IO 02-2U - Kanalizační př...'!Oblast_tisku</vt:lpstr>
      <vt:lpstr>'IO 02N - Splašková kanali...'!Oblast_tisku</vt:lpstr>
      <vt:lpstr>'IO 02U - Splašková kanali...'!Oblast_tisku</vt:lpstr>
      <vt:lpstr>'IO 03 - Kanalizační výtlak'!Oblast_tisku</vt:lpstr>
      <vt:lpstr>'IO 04 - Splašková čerpací...'!Oblast_tisku</vt:lpstr>
      <vt:lpstr>'IO 04-2 - Oplocení čerpac...'!Oblast_tisku</vt:lpstr>
      <vt:lpstr>'IO 05 - Dešťová kanalizace'!Oblast_tisku</vt:lpstr>
      <vt:lpstr>'IO 06 - Chodník a sjezd k...'!Oblast_tisku</vt:lpstr>
      <vt:lpstr>'IO 08_2N - Obnova povrchů...'!Oblast_tisku</vt:lpstr>
      <vt:lpstr>'IO 08_2U - Obnova povrchů...'!Oblast_tisku</vt:lpstr>
      <vt:lpstr>'IO 09 - Přípojka NN'!Oblast_tisku</vt:lpstr>
      <vt:lpstr>'Rekapitulace stavby'!Oblast_tisku</vt:lpstr>
      <vt:lpstr>'VRN_2 - VRN - kanalizace'!Oblast_tisku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NOTEBOOK14\Igea</dc:creator>
  <cp:lastModifiedBy>Mgr. Ing. Ladislav Kavřík</cp:lastModifiedBy>
  <dcterms:created xsi:type="dcterms:W3CDTF">2025-02-08T18:21:55Z</dcterms:created>
  <dcterms:modified xsi:type="dcterms:W3CDTF">2025-02-10T22:07:11Z</dcterms:modified>
</cp:coreProperties>
</file>