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00 0 Naklady" sheetId="12" r:id="rId4"/>
    <sheet name="1 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 Naklady'!$1:$7</definedName>
    <definedName name="_xlnm.Print_Titles" localSheetId="4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 Naklady'!$A$1:$W$28</definedName>
    <definedName name="_xlnm.Print_Area" localSheetId="4">'1 1 Pol'!$A$1:$W$152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I41" i="1" s="1"/>
  <c r="F41" i="1"/>
  <c r="G40" i="1"/>
  <c r="F40" i="1"/>
  <c r="G39" i="1"/>
  <c r="F39" i="1"/>
  <c r="F44" i="1" s="1"/>
  <c r="G23" i="1" s="1"/>
  <c r="G146" i="13"/>
  <c r="BA122" i="13"/>
  <c r="BA97" i="13"/>
  <c r="BA91" i="13"/>
  <c r="BA89" i="13"/>
  <c r="BA80" i="13"/>
  <c r="BA76" i="13"/>
  <c r="BA72" i="13"/>
  <c r="BA69" i="13"/>
  <c r="BA22" i="13"/>
  <c r="BA19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1" i="13"/>
  <c r="I11" i="13"/>
  <c r="K11" i="13"/>
  <c r="M11" i="13"/>
  <c r="O11" i="13"/>
  <c r="Q11" i="13"/>
  <c r="V11" i="13"/>
  <c r="G12" i="13"/>
  <c r="I12" i="13"/>
  <c r="K12" i="13"/>
  <c r="M12" i="13"/>
  <c r="O12" i="13"/>
  <c r="Q12" i="13"/>
  <c r="V12" i="13"/>
  <c r="G15" i="13"/>
  <c r="M15" i="13" s="1"/>
  <c r="I15" i="13"/>
  <c r="K15" i="13"/>
  <c r="O15" i="13"/>
  <c r="O8" i="13" s="1"/>
  <c r="Q15" i="13"/>
  <c r="V15" i="13"/>
  <c r="G18" i="13"/>
  <c r="M18" i="13" s="1"/>
  <c r="I18" i="13"/>
  <c r="K18" i="13"/>
  <c r="O18" i="13"/>
  <c r="Q18" i="13"/>
  <c r="V18" i="13"/>
  <c r="G21" i="13"/>
  <c r="I21" i="13"/>
  <c r="K21" i="13"/>
  <c r="M21" i="13"/>
  <c r="O21" i="13"/>
  <c r="Q21" i="13"/>
  <c r="V21" i="13"/>
  <c r="G24" i="13"/>
  <c r="I24" i="13"/>
  <c r="K24" i="13"/>
  <c r="M24" i="13"/>
  <c r="O24" i="13"/>
  <c r="Q24" i="13"/>
  <c r="V24" i="13"/>
  <c r="G29" i="13"/>
  <c r="M29" i="13" s="1"/>
  <c r="I29" i="13"/>
  <c r="K29" i="13"/>
  <c r="O29" i="13"/>
  <c r="Q29" i="13"/>
  <c r="V29" i="13"/>
  <c r="G31" i="13"/>
  <c r="I31" i="13"/>
  <c r="K31" i="13"/>
  <c r="M31" i="13"/>
  <c r="O31" i="13"/>
  <c r="Q31" i="13"/>
  <c r="V31" i="13"/>
  <c r="G33" i="13"/>
  <c r="M33" i="13" s="1"/>
  <c r="I33" i="13"/>
  <c r="K33" i="13"/>
  <c r="O33" i="13"/>
  <c r="Q33" i="13"/>
  <c r="V33" i="13"/>
  <c r="G37" i="13"/>
  <c r="I37" i="13"/>
  <c r="K37" i="13"/>
  <c r="M37" i="13"/>
  <c r="O37" i="13"/>
  <c r="Q37" i="13"/>
  <c r="V37" i="13"/>
  <c r="G40" i="13"/>
  <c r="M40" i="13" s="1"/>
  <c r="I40" i="13"/>
  <c r="K40" i="13"/>
  <c r="O40" i="13"/>
  <c r="Q40" i="13"/>
  <c r="V40" i="13"/>
  <c r="G48" i="13"/>
  <c r="I48" i="13"/>
  <c r="K48" i="13"/>
  <c r="M48" i="13"/>
  <c r="O48" i="13"/>
  <c r="Q48" i="13"/>
  <c r="V48" i="13"/>
  <c r="G56" i="13"/>
  <c r="M56" i="13" s="1"/>
  <c r="I56" i="13"/>
  <c r="K56" i="13"/>
  <c r="O56" i="13"/>
  <c r="Q56" i="13"/>
  <c r="V56" i="13"/>
  <c r="G57" i="13"/>
  <c r="I57" i="13"/>
  <c r="K57" i="13"/>
  <c r="M57" i="13"/>
  <c r="O57" i="13"/>
  <c r="Q57" i="13"/>
  <c r="V57" i="13"/>
  <c r="G62" i="13"/>
  <c r="M62" i="13" s="1"/>
  <c r="I62" i="13"/>
  <c r="K62" i="13"/>
  <c r="O62" i="13"/>
  <c r="Q62" i="13"/>
  <c r="V62" i="13"/>
  <c r="G64" i="13"/>
  <c r="M64" i="13" s="1"/>
  <c r="I64" i="13"/>
  <c r="I63" i="13" s="1"/>
  <c r="K64" i="13"/>
  <c r="K63" i="13" s="1"/>
  <c r="O64" i="13"/>
  <c r="Q64" i="13"/>
  <c r="Q63" i="13" s="1"/>
  <c r="V64" i="13"/>
  <c r="V63" i="13" s="1"/>
  <c r="G66" i="13"/>
  <c r="I66" i="13"/>
  <c r="K66" i="13"/>
  <c r="M66" i="13"/>
  <c r="O66" i="13"/>
  <c r="Q66" i="13"/>
  <c r="V66" i="13"/>
  <c r="G68" i="13"/>
  <c r="G63" i="13" s="1"/>
  <c r="I68" i="13"/>
  <c r="K68" i="13"/>
  <c r="O68" i="13"/>
  <c r="O63" i="13" s="1"/>
  <c r="Q68" i="13"/>
  <c r="V68" i="13"/>
  <c r="G71" i="13"/>
  <c r="M71" i="13" s="1"/>
  <c r="I71" i="13"/>
  <c r="K71" i="13"/>
  <c r="O71" i="13"/>
  <c r="Q71" i="13"/>
  <c r="V71" i="13"/>
  <c r="G75" i="13"/>
  <c r="I75" i="13"/>
  <c r="K75" i="13"/>
  <c r="M75" i="13"/>
  <c r="O75" i="13"/>
  <c r="Q75" i="13"/>
  <c r="V75" i="13"/>
  <c r="G79" i="13"/>
  <c r="G74" i="13" s="1"/>
  <c r="I79" i="13"/>
  <c r="K79" i="13"/>
  <c r="O79" i="13"/>
  <c r="O74" i="13" s="1"/>
  <c r="Q79" i="13"/>
  <c r="V79" i="13"/>
  <c r="G81" i="13"/>
  <c r="M81" i="13" s="1"/>
  <c r="I81" i="13"/>
  <c r="I74" i="13" s="1"/>
  <c r="K81" i="13"/>
  <c r="O81" i="13"/>
  <c r="Q81" i="13"/>
  <c r="Q74" i="13" s="1"/>
  <c r="V81" i="13"/>
  <c r="G84" i="13"/>
  <c r="M84" i="13" s="1"/>
  <c r="I84" i="13"/>
  <c r="K84" i="13"/>
  <c r="K74" i="13" s="1"/>
  <c r="O84" i="13"/>
  <c r="Q84" i="13"/>
  <c r="V84" i="13"/>
  <c r="V74" i="13" s="1"/>
  <c r="K87" i="13"/>
  <c r="V87" i="13"/>
  <c r="G88" i="13"/>
  <c r="M88" i="13" s="1"/>
  <c r="M87" i="13" s="1"/>
  <c r="I88" i="13"/>
  <c r="K88" i="13"/>
  <c r="O88" i="13"/>
  <c r="O87" i="13" s="1"/>
  <c r="Q88" i="13"/>
  <c r="V88" i="13"/>
  <c r="G90" i="13"/>
  <c r="M90" i="13" s="1"/>
  <c r="I90" i="13"/>
  <c r="I87" i="13" s="1"/>
  <c r="K90" i="13"/>
  <c r="O90" i="13"/>
  <c r="Q90" i="13"/>
  <c r="Q87" i="13" s="1"/>
  <c r="V90" i="13"/>
  <c r="G93" i="13"/>
  <c r="I93" i="13"/>
  <c r="I92" i="13" s="1"/>
  <c r="K93" i="13"/>
  <c r="M93" i="13"/>
  <c r="O93" i="13"/>
  <c r="Q93" i="13"/>
  <c r="Q92" i="13" s="1"/>
  <c r="V93" i="13"/>
  <c r="G95" i="13"/>
  <c r="G92" i="13" s="1"/>
  <c r="I95" i="13"/>
  <c r="K95" i="13"/>
  <c r="K92" i="13" s="1"/>
  <c r="O95" i="13"/>
  <c r="O92" i="13" s="1"/>
  <c r="Q95" i="13"/>
  <c r="V95" i="13"/>
  <c r="V92" i="13" s="1"/>
  <c r="G96" i="13"/>
  <c r="I96" i="13"/>
  <c r="K96" i="13"/>
  <c r="M96" i="13"/>
  <c r="O96" i="13"/>
  <c r="Q96" i="13"/>
  <c r="V96" i="13"/>
  <c r="G98" i="13"/>
  <c r="M98" i="13" s="1"/>
  <c r="I98" i="13"/>
  <c r="K98" i="13"/>
  <c r="O98" i="13"/>
  <c r="Q98" i="13"/>
  <c r="V98" i="13"/>
  <c r="G101" i="13"/>
  <c r="M101" i="13" s="1"/>
  <c r="M100" i="13" s="1"/>
  <c r="I101" i="13"/>
  <c r="K101" i="13"/>
  <c r="K100" i="13" s="1"/>
  <c r="O101" i="13"/>
  <c r="O100" i="13" s="1"/>
  <c r="Q101" i="13"/>
  <c r="V101" i="13"/>
  <c r="V100" i="13" s="1"/>
  <c r="G106" i="13"/>
  <c r="I106" i="13"/>
  <c r="I100" i="13" s="1"/>
  <c r="K106" i="13"/>
  <c r="M106" i="13"/>
  <c r="O106" i="13"/>
  <c r="Q106" i="13"/>
  <c r="Q100" i="13" s="1"/>
  <c r="V106" i="13"/>
  <c r="G109" i="13"/>
  <c r="O109" i="13"/>
  <c r="G110" i="13"/>
  <c r="I110" i="13"/>
  <c r="I109" i="13" s="1"/>
  <c r="K110" i="13"/>
  <c r="M110" i="13"/>
  <c r="O110" i="13"/>
  <c r="Q110" i="13"/>
  <c r="Q109" i="13" s="1"/>
  <c r="V110" i="13"/>
  <c r="G113" i="13"/>
  <c r="M113" i="13" s="1"/>
  <c r="I113" i="13"/>
  <c r="K113" i="13"/>
  <c r="K109" i="13" s="1"/>
  <c r="O113" i="13"/>
  <c r="Q113" i="13"/>
  <c r="V113" i="13"/>
  <c r="V109" i="13" s="1"/>
  <c r="G115" i="13"/>
  <c r="I115" i="13"/>
  <c r="K115" i="13"/>
  <c r="M115" i="13"/>
  <c r="O115" i="13"/>
  <c r="Q115" i="13"/>
  <c r="V115" i="13"/>
  <c r="G120" i="13"/>
  <c r="K120" i="13"/>
  <c r="O120" i="13"/>
  <c r="V120" i="13"/>
  <c r="G121" i="13"/>
  <c r="I121" i="13"/>
  <c r="I120" i="13" s="1"/>
  <c r="K121" i="13"/>
  <c r="M121" i="13"/>
  <c r="M120" i="13" s="1"/>
  <c r="O121" i="13"/>
  <c r="Q121" i="13"/>
  <c r="Q120" i="13" s="1"/>
  <c r="V121" i="13"/>
  <c r="G128" i="13"/>
  <c r="I128" i="13"/>
  <c r="I127" i="13" s="1"/>
  <c r="K128" i="13"/>
  <c r="M128" i="13"/>
  <c r="O128" i="13"/>
  <c r="Q128" i="13"/>
  <c r="Q127" i="13" s="1"/>
  <c r="V128" i="13"/>
  <c r="G132" i="13"/>
  <c r="G127" i="13" s="1"/>
  <c r="I132" i="13"/>
  <c r="K132" i="13"/>
  <c r="K127" i="13" s="1"/>
  <c r="O132" i="13"/>
  <c r="O127" i="13" s="1"/>
  <c r="Q132" i="13"/>
  <c r="V132" i="13"/>
  <c r="V127" i="13" s="1"/>
  <c r="G136" i="13"/>
  <c r="I136" i="13"/>
  <c r="K136" i="13"/>
  <c r="M136" i="13"/>
  <c r="O136" i="13"/>
  <c r="Q136" i="13"/>
  <c r="V136" i="13"/>
  <c r="G141" i="13"/>
  <c r="M141" i="13" s="1"/>
  <c r="I141" i="13"/>
  <c r="K141" i="13"/>
  <c r="O141" i="13"/>
  <c r="Q141" i="13"/>
  <c r="V141" i="13"/>
  <c r="AE146" i="13"/>
  <c r="AF146" i="13"/>
  <c r="G27" i="12"/>
  <c r="BA21" i="12"/>
  <c r="BA19" i="12"/>
  <c r="BA17" i="12"/>
  <c r="I8" i="12"/>
  <c r="Q8" i="12"/>
  <c r="G9" i="12"/>
  <c r="M9" i="12" s="1"/>
  <c r="M8" i="12" s="1"/>
  <c r="I9" i="12"/>
  <c r="K9" i="12"/>
  <c r="K8" i="12" s="1"/>
  <c r="O9" i="12"/>
  <c r="O8" i="12" s="1"/>
  <c r="Q9" i="12"/>
  <c r="V9" i="12"/>
  <c r="V8" i="12" s="1"/>
  <c r="G12" i="12"/>
  <c r="G11" i="12" s="1"/>
  <c r="I12" i="12"/>
  <c r="K12" i="12"/>
  <c r="K11" i="12" s="1"/>
  <c r="O12" i="12"/>
  <c r="O11" i="12" s="1"/>
  <c r="Q12" i="12"/>
  <c r="V12" i="12"/>
  <c r="V11" i="12" s="1"/>
  <c r="G14" i="12"/>
  <c r="I14" i="12"/>
  <c r="K14" i="12"/>
  <c r="M14" i="12"/>
  <c r="O14" i="12"/>
  <c r="Q14" i="12"/>
  <c r="V14" i="12"/>
  <c r="G16" i="12"/>
  <c r="M16" i="12" s="1"/>
  <c r="I16" i="12"/>
  <c r="K16" i="12"/>
  <c r="O16" i="12"/>
  <c r="Q16" i="12"/>
  <c r="V16" i="12"/>
  <c r="G18" i="12"/>
  <c r="I18" i="12"/>
  <c r="I11" i="12" s="1"/>
  <c r="K18" i="12"/>
  <c r="M18" i="12"/>
  <c r="O18" i="12"/>
  <c r="Q18" i="12"/>
  <c r="Q11" i="12" s="1"/>
  <c r="V18" i="12"/>
  <c r="G20" i="12"/>
  <c r="M20" i="12" s="1"/>
  <c r="I20" i="12"/>
  <c r="K20" i="12"/>
  <c r="O20" i="12"/>
  <c r="Q20" i="12"/>
  <c r="V20" i="12"/>
  <c r="G22" i="12"/>
  <c r="I22" i="12"/>
  <c r="K22" i="12"/>
  <c r="M22" i="12"/>
  <c r="O22" i="12"/>
  <c r="Q22" i="12"/>
  <c r="V22" i="12"/>
  <c r="G24" i="12"/>
  <c r="M24" i="12" s="1"/>
  <c r="I24" i="12"/>
  <c r="K24" i="12"/>
  <c r="O24" i="12"/>
  <c r="Q24" i="12"/>
  <c r="V24" i="12"/>
  <c r="AE27" i="12"/>
  <c r="AF27" i="12"/>
  <c r="I20" i="1"/>
  <c r="I19" i="1"/>
  <c r="I18" i="1"/>
  <c r="I17" i="1"/>
  <c r="I16" i="1"/>
  <c r="I62" i="1"/>
  <c r="J61" i="1" s="1"/>
  <c r="G44" i="1"/>
  <c r="G25" i="1" s="1"/>
  <c r="H44" i="1"/>
  <c r="I44" i="1"/>
  <c r="J43" i="1" s="1"/>
  <c r="I43" i="1"/>
  <c r="I42" i="1"/>
  <c r="I39" i="1"/>
  <c r="J52" i="1" l="1"/>
  <c r="J56" i="1"/>
  <c r="J54" i="1"/>
  <c r="I40" i="1"/>
  <c r="A27" i="1"/>
  <c r="A28" i="1" s="1"/>
  <c r="G28" i="1" s="1"/>
  <c r="G27" i="1" s="1"/>
  <c r="G29" i="1" s="1"/>
  <c r="J41" i="1"/>
  <c r="J40" i="1"/>
  <c r="J42" i="1"/>
  <c r="M109" i="13"/>
  <c r="M8" i="13"/>
  <c r="M132" i="13"/>
  <c r="M127" i="13" s="1"/>
  <c r="G100" i="13"/>
  <c r="G87" i="13"/>
  <c r="G8" i="13"/>
  <c r="M95" i="13"/>
  <c r="M92" i="13" s="1"/>
  <c r="M79" i="13"/>
  <c r="M74" i="13" s="1"/>
  <c r="M68" i="13"/>
  <c r="M63" i="13" s="1"/>
  <c r="M12" i="12"/>
  <c r="M11" i="12" s="1"/>
  <c r="G8" i="12"/>
  <c r="J58" i="1"/>
  <c r="J60" i="1"/>
  <c r="J51" i="1"/>
  <c r="J53" i="1"/>
  <c r="J55" i="1"/>
  <c r="J57" i="1"/>
  <c r="J59" i="1"/>
  <c r="J39" i="1"/>
  <c r="J44" i="1" s="1"/>
  <c r="I21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J62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<sst xmlns="http://schemas.openxmlformats.org/spreadsheetml/2006/main" count="771" uniqueCount="321">
  <si>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</si>
  <si>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</si>
  <si>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</si>
  <si>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</si>
  <si>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</si>
  <si>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</si>
  <si>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</si>
  <si>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</si>
  <si>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</si>
  <si>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</si>
  <si>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</si>
  <si>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</si>
  <si>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</si>
  <si>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</si>
  <si>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</si>
  <si>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</si>
  <si>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</si>
  <si>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</si>
  <si>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</si>
  <si>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</si>
  <si>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</si>
  <si>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</si>
  <si>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</si>
  <si>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</si>
  <si>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</si>
  <si>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</si>
  <si>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</si>
  <si>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</si>
  <si>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</si>
  <si>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</si>
  <si>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</si>
  <si>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</si>
  <si>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</si>
  <si>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</si>
  <si>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</si>
  <si>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</si>
  <si>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</si>
  <si>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</si>
  <si>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</si>
  <si>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</si>
  <si>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</si>
  <si>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</si>
  <si>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</si>
  <si>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 xml:space="preserve">2017/047 </t>
  </si>
  <si>
    <t>Obec Rebešovice - podzemní kontejnery na tříděný odpad</t>
  </si>
  <si>
    <t>Obec Rebešovice</t>
  </si>
  <si>
    <t>Zámecká 12</t>
  </si>
  <si>
    <t>Rebešovice-Rebešovice</t>
  </si>
  <si>
    <t>66461</t>
  </si>
  <si>
    <t>00488089</t>
  </si>
  <si>
    <t>CZ00488089</t>
  </si>
  <si>
    <t>PROJEKTOVÁ KANCELÁŘ KOPŘIVÍK, spol. s r.o.</t>
  </si>
  <si>
    <t>Ulrychova 851/12</t>
  </si>
  <si>
    <t>Brno-Komín</t>
  </si>
  <si>
    <t>62400</t>
  </si>
  <si>
    <t>60704411</t>
  </si>
  <si>
    <t>CZ60704411</t>
  </si>
  <si>
    <t>Stavba</t>
  </si>
  <si>
    <t>00</t>
  </si>
  <si>
    <t>Vedlejší a ostatní náklady</t>
  </si>
  <si>
    <t>0</t>
  </si>
  <si>
    <t>VN+ON</t>
  </si>
  <si>
    <t>1</t>
  </si>
  <si>
    <t>Podzemní kontejnery na tříděný odpad</t>
  </si>
  <si>
    <t>stavební část</t>
  </si>
  <si>
    <t>Celkem za stavbu</t>
  </si>
  <si>
    <t>CZK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</si>
  <si>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</si>
  <si>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</si>
  <si>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</si>
  <si>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</si>
  <si>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</si>
  <si>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</si>
  <si>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</si>
  <si>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38</t>
  </si>
  <si>
    <t>Kompletní konstrukce</t>
  </si>
  <si>
    <t>5</t>
  </si>
  <si>
    <t>Komunikace</t>
  </si>
  <si>
    <t>63</t>
  </si>
  <si>
    <t>Podlahy a podlahové konstrukce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</si>
  <si>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</si>
  <si>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</si>
  <si>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</si>
  <si>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</si>
  <si>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</si>
  <si>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</si>
  <si>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</si>
  <si>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</si>
  <si>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</si>
  <si>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</si>
  <si>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</si>
  <si>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</si>
  <si>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</si>
  <si>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</si>
  <si>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</si>
  <si>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</si>
  <si>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</si>
  <si>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</si>
  <si>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</si>
  <si>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</si>
  <si>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</si>
  <si>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</si>
  <si>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</si>
  <si>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</si>
  <si>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</si>
  <si>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</si>
  <si>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</si>
  <si>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</si>
  <si>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</si>
  <si>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</si>
  <si>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</si>
  <si>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</si>
  <si>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</si>
  <si>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</si>
  <si>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</si>
  <si>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</si>
  <si>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</si>
  <si>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005121 R</t>
  </si>
  <si>
    <t>Zařízení staveniště</t>
  </si>
  <si>
    <t>Soubor</t>
  </si>
  <si>
    <t>RTS 17/ II</t>
  </si>
  <si>
    <t>Indiv</t>
  </si>
  <si>
    <t>POL99_2</t>
  </si>
  <si>
    <t>Veškeré náklady spojené s vybudováním, provozem a odstraněním zařízení staveniště.</t>
  </si>
  <si>
    <t>POP</t>
  </si>
  <si>
    <t>00411102</t>
  </si>
  <si>
    <t>Vypracování realizační  projektové dokumentace</t>
  </si>
  <si>
    <t>Vlastní</t>
  </si>
  <si>
    <t>POL99_8</t>
  </si>
  <si>
    <t>.</t>
  </si>
  <si>
    <t>005211010R</t>
  </si>
  <si>
    <t>Předání a převzetí staveniště</t>
  </si>
  <si>
    <t>Náklady spojené s účastí zhotovitele na předání a převzetí staveniště.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</si>
  <si>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</si>
  <si>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</si>
  <si>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</si>
  <si>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</si>
  <si>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</si>
  <si>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</si>
  <si>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</si>
  <si>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</si>
  <si>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</si>
  <si>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</si>
  <si>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</si>
  <si>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</si>
  <si>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</si>
  <si>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</si>
  <si>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</si>
  <si>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</si>
  <si>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END</t>
  </si>
  <si>
    <t>Položkový soupis prací a dodávek</t>
  </si>
  <si>
    <t>113106121R00</t>
  </si>
  <si>
    <t>Rozebrání komunikací pro pěší s jakýmkoliv ložem a výplní spár_x000D_
 z betonových nebo kameninových dlaždic nebo tvarovek</t>
  </si>
  <si>
    <t>m2</t>
  </si>
  <si>
    <t>822-1</t>
  </si>
  <si>
    <t>POL1_</t>
  </si>
  <si>
    <t>s přemístěním hmot na skládku na vzdálenost do 3 m nebo s naložením na dopravní prostředek</t>
  </si>
  <si>
    <t>SPI</t>
  </si>
  <si>
    <t>113107525R00</t>
  </si>
  <si>
    <t>Odstranění podkladů nebo krytů z kameniva hrubého drceného, v ploše jednotlivě do 50 m2, tloušťka vrstvy 250 mm</t>
  </si>
  <si>
    <t>122201101R00</t>
  </si>
  <si>
    <t>Odkopávky a  prokopávky nezapažené v hornině 3_x000D_
 do 100 m3</t>
  </si>
  <si>
    <t>m3</t>
  </si>
  <si>
    <t>800-1</t>
  </si>
  <si>
    <t>s přehozením výkopku na vzdálenost do 3 m nebo s naložením na dopravní prostředek,</t>
  </si>
  <si>
    <t>7,6*(1,8*,6/2+,8*,6)</t>
  </si>
  <si>
    <t>VV</t>
  </si>
  <si>
    <t>122201109R00</t>
  </si>
  <si>
    <t>Odkopávky a  prokopávky nezapažené v hornině 3_x000D_
 příplatek k cenám za lepivost horniny</t>
  </si>
  <si>
    <t>131201201R00</t>
  </si>
  <si>
    <t>Hloubení zapažených jam a zářezů do 100 m3, v hornině 3, hloubení ručně a strojně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</si>
  <si>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</si>
  <si>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6,8*(2,562*2,6+,35*,9)</t>
  </si>
  <si>
    <t>131201209R00</t>
  </si>
  <si>
    <t xml:space="preserve">Hloubení zapažených jam a zářezů příplatek za lepivost, v hornině 3,  </t>
  </si>
  <si>
    <t>139601102R00</t>
  </si>
  <si>
    <t>Ruční výkop jam, rýh a šachet v hornině 3</t>
  </si>
  <si>
    <t>s přehozením na vzdálenost do 5 m nebo s naložením na ruční dopravní prostředek</t>
  </si>
  <si>
    <t>,25*6,08*2,2</t>
  </si>
  <si>
    <t>(7,6-6,8+,6)*1,15*,9</t>
  </si>
  <si>
    <t>7,6*,3*,25</t>
  </si>
  <si>
    <t>151101201R00</t>
  </si>
  <si>
    <t>Zřízení pažení stěn výkopu bez rozepření, vzepření příložné, hloubky do 4 m</t>
  </si>
  <si>
    <t>(6,8*2+2,6*2)*2,562+(7,6-6,8+1,2)*1,5</t>
  </si>
  <si>
    <t>151101211R00</t>
  </si>
  <si>
    <t>Odstranění pažení stěn výkopu příložné, hloubky do 4 m</t>
  </si>
  <si>
    <t>s uložením pažin na vzdálenost do 3 m od okraje výkopu,</t>
  </si>
  <si>
    <t>161101102R00</t>
  </si>
  <si>
    <t>Svislé přemístění výkopku z horniny 1 až 4, při hloubce výkopu přes 2,5 do 4 m</t>
  </si>
  <si>
    <t>bez naložení do dopravní nádoby, ale s vyprázdněním dopravní nádoby na hromadu nebo na dopravní prostředek,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</si>
  <si>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</si>
  <si>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</si>
  <si>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</si>
  <si>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>12,1076*2</t>
  </si>
  <si>
    <t>162701105R00</t>
  </si>
  <si>
    <t>Vodorovné přemístění výkopku z horniny 1 až 4, na vzdálenost přes 9 000  do 10 000 m</t>
  </si>
  <si>
    <t>-12,1076</t>
  </si>
  <si>
    <t>167101101R00</t>
  </si>
  <si>
    <t>Nakládání, skládání, překládání neulehlého výkopku nakládání výkopku_x000D_
 do 100 m3, z horniny 1 až 4</t>
  </si>
  <si>
    <t>Mezisoučet</t>
  </si>
  <si>
    <t>12,1076</t>
  </si>
  <si>
    <t>171201201R00</t>
  </si>
  <si>
    <t>Uložení sypaniny na dočasnou skládku tak, že na 1 m2 plochy připadá přes 2 m3 výkopku nebo ornice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</si>
  <si>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</si>
  <si>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</si>
  <si>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</si>
  <si>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,75*,3*7,6</t>
  </si>
  <si>
    <t>,4*2,3*(6,08+2,2*2)</t>
  </si>
  <si>
    <t>(7,6-6,8+,6)*,6*,9</t>
  </si>
  <si>
    <t>199000002R00</t>
  </si>
  <si>
    <t>Poplatky za skládku horniny 1- 4</t>
  </si>
  <si>
    <t>271571111R00</t>
  </si>
  <si>
    <t xml:space="preserve">Polštáře zhutněné pod základy štěrkopísek tříděný,  </t>
  </si>
  <si>
    <t>800-2</t>
  </si>
  <si>
    <t>6,08*2,2*,1</t>
  </si>
  <si>
    <t>279311921R00</t>
  </si>
  <si>
    <t>Beton základových zdí prostý třídy C 20/25</t>
  </si>
  <si>
    <t>801-1</t>
  </si>
  <si>
    <t>,4*1,8*6,8</t>
  </si>
  <si>
    <t>279351101R00</t>
  </si>
  <si>
    <t>Bednění základových zdí jednostranné, zřízení</t>
  </si>
  <si>
    <t>bednění svislé nebo šikmé (odkloněné), půdorysně přímé nebo zalomené základových zdí ve volných nebo zapažených jámách, rýhách, šachtách, včetně případných vzpěr,</t>
  </si>
  <si>
    <t>1,8*6,8</t>
  </si>
  <si>
    <t>279351102R00</t>
  </si>
  <si>
    <t>Bednění základových zdí jednostranné, odstranění</t>
  </si>
  <si>
    <t>Včetně  očištění, vytřídění a uložení bednicího materiálu.</t>
  </si>
  <si>
    <t>311351805R00</t>
  </si>
  <si>
    <t>Bednění nadzákladových zdí oboustranné za každou stranu pro beton pohledový, zřízení</t>
  </si>
  <si>
    <t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t>
  </si>
  <si>
    <t>(1,6+1,15)*7,6</t>
  </si>
  <si>
    <t>,45*,55+,25*1,15</t>
  </si>
  <si>
    <t>311351806R00</t>
  </si>
  <si>
    <t>Bednění nadzákladových zdí oboustranné za každou stranu pro beton pohledový, odstranění</t>
  </si>
  <si>
    <t>311361821R00</t>
  </si>
  <si>
    <t>Výztuž nadzákladových zdí z betonářské oceli 10 505(R)</t>
  </si>
  <si>
    <t>t</t>
  </si>
  <si>
    <t>včetně distančních prvků</t>
  </si>
  <si>
    <t>(,45*,55+,25*1,15)*7,6*,12</t>
  </si>
  <si>
    <t>311321825R0x</t>
  </si>
  <si>
    <t>Železobeton nadzákladových zdí pohledový  C30/37-XC4-XD2-XF2-S3</t>
  </si>
  <si>
    <t>Včetně pomocného lešení o výšce podlahy do 1900 mm a pro zatížení 1,5 kPa.</t>
  </si>
  <si>
    <t>(,45*,55+,25*1,15)*7,6</t>
  </si>
  <si>
    <t>380 1</t>
  </si>
  <si>
    <t>podzemní kontejner objem 5m3 -kompl.dod+mtz</t>
  </si>
  <si>
    <t>sada</t>
  </si>
  <si>
    <t>POL2_</t>
  </si>
  <si>
    <t>součástí dodávky jedné sady je: železobetonová nádrž s certifikátem ČSN 750905, bezpečnostní plošina zabraňující pádu osoby do jímky s nosností dle EN 13071-2 tj. 160 Kg, vlastní kontejner na odpad o objemu  5 m3 dle EN 13071-2 – dvojhák, pochozí plocha DLE VÝBĚRU - plech, vhazovací šachta  a zprovoznění technologie na místě stavby a  technická dokumentace potřebná pro projektovou dokumentaci a následné stavební řízení.</t>
  </si>
  <si>
    <t>380 2</t>
  </si>
  <si>
    <t>podzemní kontejner objem 3m3 -kompl.dod+mtz</t>
  </si>
  <si>
    <t>součástí dodávky jedné sady je: železobetonová nádrž s certifikátem ČSN 750905, bezpečnostní plošina zabraňující pádu osoby do jímky s nosností dle EN 13071-2 tj. 160 Kg, vlastní kontejner na odpad o objemu  3 m3 dle EN 13071-2 – dvojhák, pochozí plocha DLE VÝBĚRU-plech, vhazovací šachta  a zprovoznění technologie na místě stavby a  technická dokumentace potřebná pro projektovou dokumentaci a následné stavební řízení.</t>
  </si>
  <si>
    <t>564231111R00</t>
  </si>
  <si>
    <t>Podklad nebo podsyp ze štěrkopísku tloušťka po zhutnění 100 mm</t>
  </si>
  <si>
    <t>s rozprostřením, vlhčením a zhutněním</t>
  </si>
  <si>
    <t>564851111RT2</t>
  </si>
  <si>
    <t>Podklad ze štěrkodrti s rozprostřením a zhutněním frakce 0-32 mm, tloušťka po zhutnění 150 mm</t>
  </si>
  <si>
    <t>596811111R00</t>
  </si>
  <si>
    <t>Kladení dlažby z betonových nebo kameninových dlaždic do lože z kameniva těženého tloušťky do 30 mm</t>
  </si>
  <si>
    <t>komunikací pro pěší do velikosti dlaždic 0,25 m2 s provedením lože do tl. 30 mm, s vyplněním spár a se smetením přebytečného materiálu na vzdálenost do 3 m</t>
  </si>
  <si>
    <t>59245310R</t>
  </si>
  <si>
    <t>dlažba betonová dvouvrstvá; čtverec; povrch reliéfní; šedá; l = 300 mm; š = 300 mm; tl. 3,3 mm</t>
  </si>
  <si>
    <t>SPCM</t>
  </si>
  <si>
    <t>POL3_</t>
  </si>
  <si>
    <t>(17,5-9,5)*1,2</t>
  </si>
  <si>
    <t>631315621R00</t>
  </si>
  <si>
    <t>Mazanina z betonu prostého tl. přes 120 do 240 mm třídy C 20/25</t>
  </si>
  <si>
    <t>(z kameniva) hlazená dřevěným hladítkem</t>
  </si>
  <si>
    <t>Včetně vytvoření dilatačních spár, bez zaplnění.</t>
  </si>
  <si>
    <t>6,08*2,2*,15</t>
  </si>
  <si>
    <t>(7,6-6,8)*,55*,15</t>
  </si>
  <si>
    <t>631319165R00</t>
  </si>
  <si>
    <t>Příplatek za přehlazení povrchu tloušťka mazaniny od 120 mm do 240 mm</t>
  </si>
  <si>
    <t>betonové mazaniny min. B 10 ocelovým hladítkem s poprášením cementem pro konečnou úpravu mazaniny</t>
  </si>
  <si>
    <t>935112211R00</t>
  </si>
  <si>
    <t>Osazení příkopového žlabu se zřízením lože tl. 100 mm z betonu C 8/10, z betonových příkopových tvárnic, šířky přes 500 do 800 mm</t>
  </si>
  <si>
    <t>m</t>
  </si>
  <si>
    <t>s vyplněním a zatřením spár cementovou maltou, se zřízením lože tl. 10 cm</t>
  </si>
  <si>
    <t>Včetně  dodání hmot pro lože a vyplnění spár.</t>
  </si>
  <si>
    <t>899623161R0x</t>
  </si>
  <si>
    <t>Obetonování  kontejnerů  betonem C20/25</t>
  </si>
  <si>
    <t>,3*2*1,8*2,25+,15*,5*6,08</t>
  </si>
  <si>
    <t>59227001R</t>
  </si>
  <si>
    <t>žlab odvodňovací beton; l = 295,5 mm; š = 665 mm; h = 155,0 mm; barva přírodní</t>
  </si>
  <si>
    <t>kus</t>
  </si>
  <si>
    <t>Začátek provozního součtu</t>
  </si>
  <si>
    <t xml:space="preserve">  7,6/,3*1,02</t>
  </si>
  <si>
    <t>Konec provozního součtu</t>
  </si>
  <si>
    <t>26</t>
  </si>
  <si>
    <t>998152121R00</t>
  </si>
  <si>
    <t>Přesun hmot pro oplocení a objekty zvláštní,monol. vodorovně do 50 m výšky do 3 m</t>
  </si>
  <si>
    <t>801-5</t>
  </si>
  <si>
    <t>POL7_</t>
  </si>
  <si>
    <t>na novostavbách a změnách objektů pro oplocení (815 2 JKSo), objekty zvláštní pro chov živočichů (815 3 JKSO), objekty pozemní různé (815 9 JKSO)</t>
  </si>
  <si>
    <t>se svislou nosnou konstrukcí monolitickou betonovou tyčovou nebo plošnou ( KMCH 2 a 3 - JKSO šesté místo)</t>
  </si>
  <si>
    <t xml:space="preserve">Hmotnosti z položek s pořadovými čísly: : </t>
  </si>
  <si>
    <t xml:space="preserve">8,17,18,19,21,23,24,27,28,29,30,31,32,33,34,35, : </t>
  </si>
  <si>
    <t>Součet: : 54,75010</t>
  </si>
  <si>
    <t>979082213R00</t>
  </si>
  <si>
    <t>Vodorovná doprava suti po suchu bez naložení, ale se složením a hrubým urovnáním na vzdálenost do 1 km</t>
  </si>
  <si>
    <t>POL8_</t>
  </si>
  <si>
    <t xml:space="preserve">Demontážní hmotnosti z položek s pořadovými čísly: : </t>
  </si>
  <si>
    <t xml:space="preserve">1,2, : </t>
  </si>
  <si>
    <t>Součet: : 6,53600</t>
  </si>
  <si>
    <t>979082219R00</t>
  </si>
  <si>
    <t>Vodorovná doprava suti po suchu příplatek k ceně za každý další i započatý 1 km přes 1 km</t>
  </si>
  <si>
    <t>Součet: : 91,50400</t>
  </si>
  <si>
    <t>979087212R00</t>
  </si>
  <si>
    <t>Nakládání na dopravní prostředky suti</t>
  </si>
  <si>
    <t>pro vodorovnou dopravu</t>
  </si>
  <si>
    <t>979990001R00</t>
  </si>
  <si>
    <t>Poplatek za skládku stavební suti</t>
  </si>
  <si>
    <t>801-3</t>
  </si>
  <si>
    <t>RTS 17/ I</t>
  </si>
  <si>
    <t>JKSO:</t>
  </si>
  <si>
    <t>815.99</t>
  </si>
  <si>
    <t>objekty zvláštní pozemní ostatní</t>
  </si>
  <si>
    <t>JKSO</t>
  </si>
  <si>
    <t xml:space="preserve"> m3</t>
  </si>
  <si>
    <t>svislá nosná konstrukce montovaná z dílců betonových plošných</t>
  </si>
  <si>
    <t>JKSOChar</t>
  </si>
  <si>
    <t>novostavba objektu</t>
  </si>
  <si>
    <t>JKSOAkce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</si>
</sst>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0" fontId="20" fillId="0" borderId="0" xfId="0" applyNumberFormat="1" applyFont="1" applyBorder="1" applyAlignment="1">
      <alignment horizontal="center" vertical="top" wrapText="1" shrinkToFit="1"/>
    </xf>
    <xf numFmtId="0" fontId="20" fillId="0" borderId="0" xfId="0" applyNumberFormat="1" applyFont="1" applyBorder="1" applyAlignment="1">
      <alignment vertical="top" wrapText="1" shrinkToFit="1"/>
    </xf>
    <xf numFmtId="0" fontId="21" fillId="0" borderId="0" xfId="0" applyNumberFormat="1" applyFont="1" applyBorder="1" applyAlignment="1">
      <alignment horizontal="center" vertical="top" wrapText="1" shrinkToFit="1"/>
    </xf>
    <xf numFmtId="0" fontId="21" fillId="0" borderId="0" xfId="0" applyNumberFormat="1" applyFont="1" applyBorder="1" applyAlignment="1">
      <alignment vertical="top" wrapText="1" shrinkToFit="1"/>
    </xf>
    <xf numFmtId="0" fontId="22" fillId="0" borderId="0" xfId="0" applyNumberFormat="1" applyFont="1" applyBorder="1" applyAlignment="1">
      <alignment horizontal="center" vertical="top" wrapText="1" shrinkToFit="1"/>
    </xf>
    <xf numFmtId="0" fontId="22" fillId="0" borderId="0" xfId="0" applyNumberFormat="1" applyFont="1" applyBorder="1" applyAlignment="1">
      <alignment vertical="top" wrapText="1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20" fillId="0" borderId="0" xfId="0" quotePrefix="1" applyNumberFormat="1" applyFont="1" applyBorder="1" applyAlignment="1">
      <alignment horizontal="left" vertical="top" wrapText="1"/>
    </xf>
    <xf numFmtId="0" fontId="21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22" fillId="0" borderId="0" xfId="0" applyNumberFormat="1" applyFont="1" applyBorder="1" applyAlignment="1">
      <alignment horizontal="left" vertical="top" wrapText="1"/>
    </xf>
    <xf numFmtId="0" fontId="22" fillId="0" borderId="0" xfId="0" quotePrefix="1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3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0MPsj2IREvYRcHOR2Buzms9cBLiCkBa2X3JJyOg8w+w5xHaKw4WQWoys/9QPirZwlpvZBzUnEAFTH6k+S79lAA==" saltValue="R5eoT2cFKjcZzrh464Cn+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5"/>
  <sheetViews>
    <sheetView showGridLines="0" tabSelected="1" topLeftCell="B1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68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3"/>
      <c r="B2" s="99" t="s">
        <v>22</v>
      </c>
      <c r="C2" s="100"/>
      <c r="D2" s="101" t="s">
        <v>43</v>
      </c>
      <c r="E2" s="102" t="s">
        <v>44</v>
      </c>
      <c r="F2" s="103"/>
      <c r="G2" s="103"/>
      <c r="H2" s="103"/>
      <c r="I2" s="103"/>
      <c r="J2" s="104"/>
      <c r="O2" s="2"/>
    </row>
    <row r="3" spans="1:15" ht="27" hidden="1" customHeight="1" x14ac:dyDescent="0.2">
      <c r="A3" s="3"/>
      <c r="B3" s="105"/>
      <c r="C3" s="100"/>
      <c r="D3" s="106"/>
      <c r="E3" s="107"/>
      <c r="F3" s="108"/>
      <c r="G3" s="108"/>
      <c r="H3" s="108"/>
      <c r="I3" s="108"/>
      <c r="J3" s="109"/>
    </row>
    <row r="4" spans="1:15" ht="23.25" customHeight="1" x14ac:dyDescent="0.2">
      <c r="A4" s="3"/>
      <c r="B4" s="110"/>
      <c r="C4" s="111"/>
      <c r="D4" s="112"/>
      <c r="E4" s="113"/>
      <c r="F4" s="113"/>
      <c r="G4" s="113"/>
      <c r="H4" s="113"/>
      <c r="I4" s="113"/>
      <c r="J4" s="114"/>
    </row>
    <row r="5" spans="1:15" ht="24" customHeight="1" x14ac:dyDescent="0.2">
      <c r="A5" s="3"/>
      <c r="B5" s="42" t="s">
        <v>42</v>
      </c>
      <c r="C5" s="4"/>
      <c r="D5" s="115" t="s">
        <v>45</v>
      </c>
      <c r="E5" s="25"/>
      <c r="F5" s="25"/>
      <c r="G5" s="25"/>
      <c r="H5" s="26" t="s">
        <v>40</v>
      </c>
      <c r="I5" s="115" t="s">
        <v>49</v>
      </c>
      <c r="J5" s="10"/>
    </row>
    <row r="6" spans="1:15" ht="15.75" customHeight="1" x14ac:dyDescent="0.2">
      <c r="A6" s="3"/>
      <c r="B6" s="37"/>
      <c r="C6" s="25"/>
      <c r="D6" s="115" t="s">
        <v>46</v>
      </c>
      <c r="E6" s="25"/>
      <c r="F6" s="25"/>
      <c r="G6" s="25"/>
      <c r="H6" s="26" t="s">
        <v>34</v>
      </c>
      <c r="I6" s="115" t="s">
        <v>50</v>
      </c>
      <c r="J6" s="10"/>
    </row>
    <row r="7" spans="1:15" ht="15.75" customHeight="1" x14ac:dyDescent="0.2">
      <c r="A7" s="3"/>
      <c r="B7" s="38"/>
      <c r="C7" s="117" t="s">
        <v>48</v>
      </c>
      <c r="D7" s="116" t="s">
        <v>47</v>
      </c>
      <c r="E7" s="31"/>
      <c r="F7" s="31"/>
      <c r="G7" s="31"/>
      <c r="H7" s="32"/>
      <c r="I7" s="31"/>
      <c r="J7" s="46"/>
    </row>
    <row r="8" spans="1:15" ht="24" hidden="1" customHeight="1" x14ac:dyDescent="0.2">
      <c r="A8" s="3"/>
      <c r="B8" s="42" t="s">
        <v>20</v>
      </c>
      <c r="C8" s="4"/>
      <c r="D8" s="118" t="s">
        <v>51</v>
      </c>
      <c r="E8" s="4"/>
      <c r="F8" s="4"/>
      <c r="G8" s="41"/>
      <c r="H8" s="26" t="s">
        <v>40</v>
      </c>
      <c r="I8" s="115" t="s">
        <v>55</v>
      </c>
      <c r="J8" s="10"/>
    </row>
    <row r="9" spans="1:15" ht="15.75" hidden="1" customHeight="1" x14ac:dyDescent="0.2">
      <c r="A9" s="3"/>
      <c r="B9" s="3"/>
      <c r="C9" s="4"/>
      <c r="D9" s="118" t="s">
        <v>52</v>
      </c>
      <c r="E9" s="4"/>
      <c r="F9" s="4"/>
      <c r="G9" s="41"/>
      <c r="H9" s="26" t="s">
        <v>34</v>
      </c>
      <c r="I9" s="115" t="s">
        <v>56</v>
      </c>
      <c r="J9" s="10"/>
    </row>
    <row r="10" spans="1:15" ht="15.75" hidden="1" customHeight="1" x14ac:dyDescent="0.2">
      <c r="A10" s="3"/>
      <c r="B10" s="47"/>
      <c r="C10" s="117" t="s">
        <v>54</v>
      </c>
      <c r="D10" s="119" t="s">
        <v>53</v>
      </c>
      <c r="E10" s="50"/>
      <c r="F10" s="50"/>
      <c r="G10" s="48"/>
      <c r="H10" s="48"/>
      <c r="I10" s="49"/>
      <c r="J10" s="46"/>
    </row>
    <row r="11" spans="1:15" ht="24" customHeight="1" x14ac:dyDescent="0.2">
      <c r="A11" s="3"/>
      <c r="B11" s="42" t="s">
        <v>19</v>
      </c>
      <c r="C11" s="4"/>
      <c r="D11" s="120"/>
      <c r="E11" s="120"/>
      <c r="F11" s="120"/>
      <c r="G11" s="120"/>
      <c r="H11" s="26" t="s">
        <v>40</v>
      </c>
      <c r="I11" s="124"/>
      <c r="J11" s="10"/>
    </row>
    <row r="12" spans="1:15" ht="15.75" customHeight="1" x14ac:dyDescent="0.2">
      <c r="A12" s="3"/>
      <c r="B12" s="37"/>
      <c r="C12" s="25"/>
      <c r="D12" s="121"/>
      <c r="E12" s="121"/>
      <c r="F12" s="121"/>
      <c r="G12" s="121"/>
      <c r="H12" s="26" t="s">
        <v>34</v>
      </c>
      <c r="I12" s="124"/>
      <c r="J12" s="10"/>
    </row>
    <row r="13" spans="1:15" ht="15.75" customHeight="1" x14ac:dyDescent="0.2">
      <c r="A13" s="3"/>
      <c r="B13" s="38"/>
      <c r="C13" s="123"/>
      <c r="D13" s="122"/>
      <c r="E13" s="122"/>
      <c r="F13" s="122"/>
      <c r="G13" s="122"/>
      <c r="H13" s="27"/>
      <c r="I13" s="31"/>
      <c r="J13" s="46"/>
    </row>
    <row r="14" spans="1:15" ht="24" hidden="1" customHeight="1" x14ac:dyDescent="0.2">
      <c r="A14" s="3"/>
      <c r="B14" s="61" t="s">
        <v>21</v>
      </c>
      <c r="C14" s="62"/>
      <c r="D14" s="63"/>
      <c r="E14" s="64"/>
      <c r="F14" s="64"/>
      <c r="G14" s="64"/>
      <c r="H14" s="65"/>
      <c r="I14" s="64"/>
      <c r="J14" s="66"/>
    </row>
    <row r="15" spans="1:15" ht="32.25" customHeight="1" x14ac:dyDescent="0.2">
      <c r="A15" s="3"/>
      <c r="B15" s="47" t="s">
        <v>32</v>
      </c>
      <c r="C15" s="67"/>
      <c r="D15" s="48"/>
      <c r="E15" s="84"/>
      <c r="F15" s="84"/>
      <c r="G15" s="85"/>
      <c r="H15" s="85"/>
      <c r="I15" s="85" t="s">
        <v>29</v>
      </c>
      <c r="J15" s="86"/>
    </row>
    <row r="16" spans="1:15" ht="23.25" customHeight="1" x14ac:dyDescent="0.2">
      <c r="A16" s="190" t="s">
        <v>24</v>
      </c>
      <c r="B16" s="52" t="s">
        <v>24</v>
      </c>
      <c r="C16" s="53"/>
      <c r="D16" s="54"/>
      <c r="E16" s="81"/>
      <c r="F16" s="82"/>
      <c r="G16" s="81"/>
      <c r="H16" s="82"/>
      <c r="I16" s="81">
        <f>SUMIF(F51:F61,A16,I51:I61)+SUMIF(F51:F61,"PSU",I51:I61)</f>
        <v>0</v>
      </c>
      <c r="J16" s="83"/>
    </row>
    <row r="17" spans="1:10" ht="23.25" customHeight="1" x14ac:dyDescent="0.2">
      <c r="A17" s="190" t="s">
        <v>25</v>
      </c>
      <c r="B17" s="52" t="s">
        <v>25</v>
      </c>
      <c r="C17" s="53"/>
      <c r="D17" s="54"/>
      <c r="E17" s="81"/>
      <c r="F17" s="82"/>
      <c r="G17" s="81"/>
      <c r="H17" s="82"/>
      <c r="I17" s="81">
        <f>SUMIF(F51:F61,A17,I51:I61)</f>
        <v>0</v>
      </c>
      <c r="J17" s="83"/>
    </row>
    <row r="18" spans="1:10" ht="23.25" customHeight="1" x14ac:dyDescent="0.2">
      <c r="A18" s="190" t="s">
        <v>26</v>
      </c>
      <c r="B18" s="52" t="s">
        <v>26</v>
      </c>
      <c r="C18" s="53"/>
      <c r="D18" s="54"/>
      <c r="E18" s="81"/>
      <c r="F18" s="82"/>
      <c r="G18" s="81"/>
      <c r="H18" s="82"/>
      <c r="I18" s="81">
        <f>SUMIF(F51:F61,A18,I51:I61)</f>
        <v>0</v>
      </c>
      <c r="J18" s="83"/>
    </row>
    <row r="19" spans="1:10" ht="23.25" customHeight="1" x14ac:dyDescent="0.2">
      <c r="A19" s="190" t="s">
        <v>87</v>
      </c>
      <c r="B19" s="52" t="s">
        <v>27</v>
      </c>
      <c r="C19" s="53"/>
      <c r="D19" s="54"/>
      <c r="E19" s="81"/>
      <c r="F19" s="82"/>
      <c r="G19" s="81"/>
      <c r="H19" s="82"/>
      <c r="I19" s="81">
        <f>SUMIF(F51:F61,A19,I51:I61)</f>
        <v>0</v>
      </c>
      <c r="J19" s="83"/>
    </row>
    <row r="20" spans="1:10" ht="23.25" customHeight="1" x14ac:dyDescent="0.2">
      <c r="A20" s="190" t="s">
        <v>88</v>
      </c>
      <c r="B20" s="52" t="s">
        <v>28</v>
      </c>
      <c r="C20" s="53"/>
      <c r="D20" s="54"/>
      <c r="E20" s="81"/>
      <c r="F20" s="82"/>
      <c r="G20" s="81"/>
      <c r="H20" s="82"/>
      <c r="I20" s="81">
        <f>SUMIF(F51:F61,A20,I51:I61)</f>
        <v>0</v>
      </c>
      <c r="J20" s="83"/>
    </row>
    <row r="21" spans="1:10" ht="23.25" customHeight="1" x14ac:dyDescent="0.2">
      <c r="A21" s="3"/>
      <c r="B21" s="69" t="s">
        <v>29</v>
      </c>
      <c r="C21" s="70"/>
      <c r="D21" s="71"/>
      <c r="E21" s="87"/>
      <c r="F21" s="88"/>
      <c r="G21" s="87"/>
      <c r="H21" s="88"/>
      <c r="I21" s="87">
        <f>SUM(I16:J20)</f>
        <v>0</v>
      </c>
      <c r="J21" s="94"/>
    </row>
    <row r="22" spans="1:10" ht="33" customHeight="1" x14ac:dyDescent="0.2">
      <c r="A22" s="3"/>
      <c r="B22" s="60" t="s">
        <v>33</v>
      </c>
      <c r="C22" s="53"/>
      <c r="D22" s="54"/>
      <c r="E22" s="59"/>
      <c r="F22" s="56"/>
      <c r="G22" s="45"/>
      <c r="H22" s="45"/>
      <c r="I22" s="45"/>
      <c r="J22" s="57"/>
    </row>
    <row r="23" spans="1:10" ht="23.25" customHeight="1" x14ac:dyDescent="0.2">
      <c r="A23" s="3"/>
      <c r="B23" s="52" t="s">
        <v>12</v>
      </c>
      <c r="C23" s="53"/>
      <c r="D23" s="54"/>
      <c r="E23" s="55">
        <v>15</v>
      </c>
      <c r="F23" s="56" t="s">
        <v>0</v>
      </c>
      <c r="G23" s="92">
        <f>ZakladDPHSniVypocet</f>
        <v>0</v>
      </c>
      <c r="H23" s="93"/>
      <c r="I23" s="93"/>
      <c r="J23" s="57" t="str">
        <f t="shared" ref="J23:J28" si="0">Mena</f>
        <v>CZK</v>
      </c>
    </row>
    <row r="24" spans="1:10" ht="23.25" hidden="1" customHeight="1" x14ac:dyDescent="0.2">
      <c r="A24" s="3"/>
      <c r="B24" s="52" t="s">
        <v>13</v>
      </c>
      <c r="C24" s="53"/>
      <c r="D24" s="54"/>
      <c r="E24" s="55">
        <f>SazbaDPH1</f>
        <v>15</v>
      </c>
      <c r="F24" s="56" t="s">
        <v>0</v>
      </c>
      <c r="G24" s="90">
        <f>I23*E23/100</f>
        <v>0</v>
      </c>
      <c r="H24" s="91"/>
      <c r="I24" s="91"/>
      <c r="J24" s="57" t="str">
        <f t="shared" si="0"/>
        <v>CZK</v>
      </c>
    </row>
    <row r="25" spans="1:10" ht="23.25" customHeight="1" x14ac:dyDescent="0.2">
      <c r="A25" s="3"/>
      <c r="B25" s="52" t="s">
        <v>14</v>
      </c>
      <c r="C25" s="53"/>
      <c r="D25" s="54"/>
      <c r="E25" s="55">
        <v>21</v>
      </c>
      <c r="F25" s="56" t="s">
        <v>0</v>
      </c>
      <c r="G25" s="92">
        <f>ZakladDPHZaklVypocet</f>
        <v>0</v>
      </c>
      <c r="H25" s="93"/>
      <c r="I25" s="93"/>
      <c r="J25" s="57" t="str">
        <f t="shared" si="0"/>
        <v>CZK</v>
      </c>
    </row>
    <row r="26" spans="1:10" ht="23.25" customHeight="1" x14ac:dyDescent="0.2">
      <c r="A26" s="3"/>
      <c r="B26" s="44" t="s">
        <v>15</v>
      </c>
      <c r="C26" s="21"/>
      <c r="D26" s="17"/>
      <c r="E26" s="39">
        <f>SazbaDPH2</f>
        <v>21</v>
      </c>
      <c r="F26" s="40" t="s">
        <v>0</v>
      </c>
      <c r="G26" s="78">
        <f>I25*E25/100</f>
        <v>0</v>
      </c>
      <c r="H26" s="79"/>
      <c r="I26" s="79"/>
      <c r="J26" s="51" t="str">
        <f t="shared" si="0"/>
        <v>CZK</v>
      </c>
    </row>
    <row r="27" spans="1:10" ht="23.25" customHeight="1" thickBot="1" x14ac:dyDescent="0.25">
      <c r="A27" s="3">
        <f>ZakladDPHSni+ZakladDPHZakl</f>
        <v>0</v>
      </c>
      <c r="B27" s="43" t="s">
        <v>4</v>
      </c>
      <c r="C27" s="19"/>
      <c r="D27" s="22"/>
      <c r="E27" s="19"/>
      <c r="F27" s="20"/>
      <c r="G27" s="80">
        <f>CenaCelkemBezDPH-(ZakladDPHSni+ZakladDPHZakl)</f>
        <v>0</v>
      </c>
      <c r="H27" s="80"/>
      <c r="I27" s="80"/>
      <c r="J27" s="58" t="str">
        <f t="shared" si="0"/>
        <v>CZK</v>
      </c>
    </row>
    <row r="28" spans="1:10" ht="27.75" customHeight="1" thickBot="1" x14ac:dyDescent="0.25">
      <c r="A28" s="3">
        <f>(A27-INT(A27))*100</f>
        <v>0</v>
      </c>
      <c r="B28" s="163" t="s">
        <v>23</v>
      </c>
      <c r="C28" s="164"/>
      <c r="D28" s="164"/>
      <c r="E28" s="165"/>
      <c r="F28" s="166"/>
      <c r="G28" s="167">
        <f>IF(A28&gt;50, ROUNDUP(A27, 0), ROUNDDOWN(A27, 0))</f>
        <v>0</v>
      </c>
      <c r="H28" s="167"/>
      <c r="I28" s="167"/>
      <c r="J28" s="168" t="str">
        <f t="shared" si="0"/>
        <v>CZK</v>
      </c>
    </row>
    <row r="29" spans="1:10" ht="27" customHeight="1" thickBot="1" x14ac:dyDescent="0.25">
      <c r="A29" s="3"/>
      <c r="B29" s="163" t="s">
        <v>35</v>
      </c>
      <c r="C29" s="169"/>
      <c r="D29" s="169"/>
      <c r="E29" s="169"/>
      <c r="F29" s="169"/>
      <c r="G29" s="170">
        <f>ZakladDPHSni+DPHSni+ZakladDPHZakl+DPHZakl+Zaokrouhleni</f>
        <v>0</v>
      </c>
      <c r="H29" s="170"/>
      <c r="I29" s="170"/>
      <c r="J29" s="171" t="s">
        <v>66</v>
      </c>
    </row>
    <row r="30" spans="1:10" ht="12.75" customHeight="1" x14ac:dyDescent="0.2">
      <c r="A30" s="3"/>
      <c r="B30" s="3"/>
      <c r="C30" s="4"/>
      <c r="D30" s="4"/>
      <c r="E30" s="4"/>
      <c r="F30" s="4"/>
      <c r="G30" s="41"/>
      <c r="H30" s="4"/>
      <c r="I30" s="41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1"/>
      <c r="H31" s="4"/>
      <c r="I31" s="41"/>
      <c r="J31" s="11"/>
    </row>
    <row r="32" spans="1:10" ht="18.75" customHeight="1" x14ac:dyDescent="0.2">
      <c r="A32" s="3"/>
      <c r="B32" s="23"/>
      <c r="C32" s="18" t="s">
        <v>11</v>
      </c>
      <c r="D32" s="35"/>
      <c r="E32" s="35"/>
      <c r="F32" s="18" t="s">
        <v>10</v>
      </c>
      <c r="G32" s="35"/>
      <c r="H32" s="36">
        <f ca="1">TODAY()</f>
        <v>43081</v>
      </c>
      <c r="I32" s="35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1"/>
      <c r="H33" s="4"/>
      <c r="I33" s="41"/>
      <c r="J33" s="11"/>
    </row>
    <row r="34" spans="1:10" s="33" customFormat="1" ht="18.75" customHeight="1" x14ac:dyDescent="0.2">
      <c r="A34" s="28"/>
      <c r="B34" s="28"/>
      <c r="C34" s="29"/>
      <c r="D34" s="24"/>
      <c r="E34" s="24"/>
      <c r="F34" s="29"/>
      <c r="G34" s="30"/>
      <c r="H34" s="24"/>
      <c r="I34" s="30"/>
      <c r="J34" s="34"/>
    </row>
    <row r="35" spans="1:10" ht="12.75" customHeight="1" x14ac:dyDescent="0.2">
      <c r="A35" s="3"/>
      <c r="B35" s="3"/>
      <c r="C35" s="4"/>
      <c r="D35" s="89" t="s">
        <v>2</v>
      </c>
      <c r="E35" s="89"/>
      <c r="F35" s="4"/>
      <c r="G35" s="41"/>
      <c r="H35" s="12" t="s">
        <v>3</v>
      </c>
      <c r="I35" s="41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0" t="s">
        <v>16</v>
      </c>
      <c r="C37" s="131"/>
      <c r="D37" s="131"/>
      <c r="E37" s="131"/>
      <c r="F37" s="132"/>
      <c r="G37" s="132"/>
      <c r="H37" s="132"/>
      <c r="I37" s="132"/>
      <c r="J37" s="131"/>
    </row>
    <row r="38" spans="1:10" ht="25.5" customHeight="1" x14ac:dyDescent="0.2">
      <c r="A38" s="129" t="s">
        <v>37</v>
      </c>
      <c r="B38" s="133" t="s">
        <v>17</v>
      </c>
      <c r="C38" s="134" t="s">
        <v>5</v>
      </c>
      <c r="D38" s="135"/>
      <c r="E38" s="135"/>
      <c r="F38" s="136" t="str">
        <f>B23</f>
        <v>Základ pro sníženou DPH</v>
      </c>
      <c r="G38" s="136" t="str">
        <f>B25</f>
        <v>Základ pro základní DPH</v>
      </c>
      <c r="H38" s="137" t="s">
        <v>18</v>
      </c>
      <c r="I38" s="138" t="s">
        <v>1</v>
      </c>
      <c r="J38" s="139" t="s">
        <v>0</v>
      </c>
    </row>
    <row r="39" spans="1:10" ht="25.5" hidden="1" customHeight="1" x14ac:dyDescent="0.2">
      <c r="A39" s="129">
        <v>1</v>
      </c>
      <c r="B39" s="140" t="s">
        <v>57</v>
      </c>
      <c r="C39" s="141"/>
      <c r="D39" s="142"/>
      <c r="E39" s="142"/>
      <c r="F39" s="143">
        <f>'00 0 Naklady'!AE27+'1 1 Pol'!AE146</f>
        <v>0</v>
      </c>
      <c r="G39" s="144">
        <f>'00 0 Naklady'!AF27+'1 1 Pol'!AF146</f>
        <v>0</v>
      </c>
      <c r="H39" s="145"/>
      <c r="I39" s="146">
        <f>F39+G39+H39</f>
        <v>0</v>
      </c>
      <c r="J39" s="147" t="str">
        <f>IF(CenaCelkemVypocet=0,"",I39/CenaCelkemVypocet*100)</f>
        <v/>
      </c>
    </row>
    <row r="40" spans="1:10" ht="25.5" customHeight="1" x14ac:dyDescent="0.2">
      <c r="A40" s="129">
        <v>2</v>
      </c>
      <c r="B40" s="148" t="s">
        <v>58</v>
      </c>
      <c r="C40" s="149" t="s">
        <v>59</v>
      </c>
      <c r="D40" s="150"/>
      <c r="E40" s="150"/>
      <c r="F40" s="151">
        <f>'00 0 Naklady'!AE27</f>
        <v>0</v>
      </c>
      <c r="G40" s="152">
        <f>'00 0 Naklady'!AF27</f>
        <v>0</v>
      </c>
      <c r="H40" s="152"/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29">
        <v>3</v>
      </c>
      <c r="B41" s="155" t="s">
        <v>60</v>
      </c>
      <c r="C41" s="141" t="s">
        <v>61</v>
      </c>
      <c r="D41" s="142"/>
      <c r="E41" s="142"/>
      <c r="F41" s="156">
        <f>'00 0 Naklady'!AE27</f>
        <v>0</v>
      </c>
      <c r="G41" s="145">
        <f>'00 0 Naklady'!AF27</f>
        <v>0</v>
      </c>
      <c r="H41" s="145"/>
      <c r="I41" s="146">
        <f>F41+G41+H41</f>
        <v>0</v>
      </c>
      <c r="J41" s="147" t="str">
        <f>IF(CenaCelkemVypocet=0,"",I41/CenaCelkemVypocet*100)</f>
        <v/>
      </c>
    </row>
    <row r="42" spans="1:10" ht="25.5" customHeight="1" x14ac:dyDescent="0.2">
      <c r="A42" s="129">
        <v>2</v>
      </c>
      <c r="B42" s="148" t="s">
        <v>62</v>
      </c>
      <c r="C42" s="149" t="s">
        <v>63</v>
      </c>
      <c r="D42" s="150"/>
      <c r="E42" s="150"/>
      <c r="F42" s="151">
        <f>'1 1 Pol'!AE146</f>
        <v>0</v>
      </c>
      <c r="G42" s="152">
        <f>'1 1 Pol'!AF146</f>
        <v>0</v>
      </c>
      <c r="H42" s="152"/>
      <c r="I42" s="153">
        <f>F42+G42+H42</f>
        <v>0</v>
      </c>
      <c r="J42" s="154" t="str">
        <f>IF(CenaCelkemVypocet=0,"",I42/CenaCelkemVypocet*100)</f>
        <v/>
      </c>
    </row>
    <row r="43" spans="1:10" ht="25.5" customHeight="1" x14ac:dyDescent="0.2">
      <c r="A43" s="129">
        <v>3</v>
      </c>
      <c r="B43" s="155" t="s">
        <v>62</v>
      </c>
      <c r="C43" s="141" t="s">
        <v>64</v>
      </c>
      <c r="D43" s="142"/>
      <c r="E43" s="142"/>
      <c r="F43" s="156">
        <f>'1 1 Pol'!AE146</f>
        <v>0</v>
      </c>
      <c r="G43" s="145">
        <f>'1 1 Pol'!AF146</f>
        <v>0</v>
      </c>
      <c r="H43" s="145"/>
      <c r="I43" s="146">
        <f>F43+G43+H43</f>
        <v>0</v>
      </c>
      <c r="J43" s="147" t="str">
        <f>IF(CenaCelkemVypocet=0,"",I43/CenaCelkemVypocet*100)</f>
        <v/>
      </c>
    </row>
    <row r="44" spans="1:10" ht="25.5" customHeight="1" x14ac:dyDescent="0.2">
      <c r="A44" s="129"/>
      <c r="B44" s="157" t="s">
        <v>65</v>
      </c>
      <c r="C44" s="158"/>
      <c r="D44" s="158"/>
      <c r="E44" s="158"/>
      <c r="F44" s="159">
        <f>SUMIF(A39:A43,"=1",F39:F43)</f>
        <v>0</v>
      </c>
      <c r="G44" s="160">
        <f>SUMIF(A39:A43,"=1",G39:G43)</f>
        <v>0</v>
      </c>
      <c r="H44" s="160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75" x14ac:dyDescent="0.25">
      <c r="B48" s="172" t="s">
        <v>67</v>
      </c>
    </row>
    <row r="50" spans="1:10" ht="25.5" customHeight="1" x14ac:dyDescent="0.2">
      <c r="A50" s="173"/>
      <c r="B50" s="176" t="s">
        <v>17</v>
      </c>
      <c r="C50" s="176" t="s">
        <v>5</v>
      </c>
      <c r="D50" s="177"/>
      <c r="E50" s="177"/>
      <c r="F50" s="178" t="s">
        <v>68</v>
      </c>
      <c r="G50" s="178"/>
      <c r="H50" s="178"/>
      <c r="I50" s="178" t="s">
        <v>29</v>
      </c>
      <c r="J50" s="178" t="s">
        <v>0</v>
      </c>
    </row>
    <row r="51" spans="1:10" ht="25.5" customHeight="1" x14ac:dyDescent="0.2">
      <c r="A51" s="174"/>
      <c r="B51" s="179" t="s">
        <v>62</v>
      </c>
      <c r="C51" s="180" t="s">
        <v>69</v>
      </c>
      <c r="D51" s="181"/>
      <c r="E51" s="181"/>
      <c r="F51" s="186" t="s">
        <v>24</v>
      </c>
      <c r="G51" s="187"/>
      <c r="H51" s="187"/>
      <c r="I51" s="187">
        <f>'1 1 Pol'!G8</f>
        <v>0</v>
      </c>
      <c r="J51" s="184" t="str">
        <f>IF(I62=0,"",I51/I62*100)</f>
        <v/>
      </c>
    </row>
    <row r="52" spans="1:10" ht="25.5" customHeight="1" x14ac:dyDescent="0.2">
      <c r="A52" s="174"/>
      <c r="B52" s="179" t="s">
        <v>70</v>
      </c>
      <c r="C52" s="180" t="s">
        <v>71</v>
      </c>
      <c r="D52" s="181"/>
      <c r="E52" s="181"/>
      <c r="F52" s="186" t="s">
        <v>24</v>
      </c>
      <c r="G52" s="187"/>
      <c r="H52" s="187"/>
      <c r="I52" s="187">
        <f>'1 1 Pol'!G63</f>
        <v>0</v>
      </c>
      <c r="J52" s="184" t="str">
        <f>IF(I62=0,"",I52/I62*100)</f>
        <v/>
      </c>
    </row>
    <row r="53" spans="1:10" ht="25.5" customHeight="1" x14ac:dyDescent="0.2">
      <c r="A53" s="174"/>
      <c r="B53" s="179" t="s">
        <v>72</v>
      </c>
      <c r="C53" s="180" t="s">
        <v>73</v>
      </c>
      <c r="D53" s="181"/>
      <c r="E53" s="181"/>
      <c r="F53" s="186" t="s">
        <v>24</v>
      </c>
      <c r="G53" s="187"/>
      <c r="H53" s="187"/>
      <c r="I53" s="187">
        <f>'1 1 Pol'!G74</f>
        <v>0</v>
      </c>
      <c r="J53" s="184" t="str">
        <f>IF(I62=0,"",I53/I62*100)</f>
        <v/>
      </c>
    </row>
    <row r="54" spans="1:10" ht="25.5" customHeight="1" x14ac:dyDescent="0.2">
      <c r="A54" s="174"/>
      <c r="B54" s="179" t="s">
        <v>74</v>
      </c>
      <c r="C54" s="180" t="s">
        <v>75</v>
      </c>
      <c r="D54" s="181"/>
      <c r="E54" s="181"/>
      <c r="F54" s="186" t="s">
        <v>24</v>
      </c>
      <c r="G54" s="187"/>
      <c r="H54" s="187"/>
      <c r="I54" s="187">
        <f>'1 1 Pol'!G87</f>
        <v>0</v>
      </c>
      <c r="J54" s="184" t="str">
        <f>IF(I62=0,"",I54/I62*100)</f>
        <v/>
      </c>
    </row>
    <row r="55" spans="1:10" ht="25.5" customHeight="1" x14ac:dyDescent="0.2">
      <c r="A55" s="174"/>
      <c r="B55" s="179" t="s">
        <v>76</v>
      </c>
      <c r="C55" s="180" t="s">
        <v>77</v>
      </c>
      <c r="D55" s="181"/>
      <c r="E55" s="181"/>
      <c r="F55" s="186" t="s">
        <v>24</v>
      </c>
      <c r="G55" s="187"/>
      <c r="H55" s="187"/>
      <c r="I55" s="187">
        <f>'1 1 Pol'!G92</f>
        <v>0</v>
      </c>
      <c r="J55" s="184" t="str">
        <f>IF(I62=0,"",I55/I62*100)</f>
        <v/>
      </c>
    </row>
    <row r="56" spans="1:10" ht="25.5" customHeight="1" x14ac:dyDescent="0.2">
      <c r="A56" s="174"/>
      <c r="B56" s="179" t="s">
        <v>78</v>
      </c>
      <c r="C56" s="180" t="s">
        <v>79</v>
      </c>
      <c r="D56" s="181"/>
      <c r="E56" s="181"/>
      <c r="F56" s="186" t="s">
        <v>24</v>
      </c>
      <c r="G56" s="187"/>
      <c r="H56" s="187"/>
      <c r="I56" s="187">
        <f>'1 1 Pol'!G100</f>
        <v>0</v>
      </c>
      <c r="J56" s="184" t="str">
        <f>IF(I62=0,"",I56/I62*100)</f>
        <v/>
      </c>
    </row>
    <row r="57" spans="1:10" ht="25.5" customHeight="1" x14ac:dyDescent="0.2">
      <c r="A57" s="174"/>
      <c r="B57" s="179" t="s">
        <v>80</v>
      </c>
      <c r="C57" s="180" t="s">
        <v>81</v>
      </c>
      <c r="D57" s="181"/>
      <c r="E57" s="181"/>
      <c r="F57" s="186" t="s">
        <v>24</v>
      </c>
      <c r="G57" s="187"/>
      <c r="H57" s="187"/>
      <c r="I57" s="187">
        <f>'1 1 Pol'!G109</f>
        <v>0</v>
      </c>
      <c r="J57" s="184" t="str">
        <f>IF(I62=0,"",I57/I62*100)</f>
        <v/>
      </c>
    </row>
    <row r="58" spans="1:10" ht="25.5" customHeight="1" x14ac:dyDescent="0.2">
      <c r="A58" s="174"/>
      <c r="B58" s="179" t="s">
        <v>82</v>
      </c>
      <c r="C58" s="180" t="s">
        <v>83</v>
      </c>
      <c r="D58" s="181"/>
      <c r="E58" s="181"/>
      <c r="F58" s="186" t="s">
        <v>24</v>
      </c>
      <c r="G58" s="187"/>
      <c r="H58" s="187"/>
      <c r="I58" s="187">
        <f>'1 1 Pol'!G120</f>
        <v>0</v>
      </c>
      <c r="J58" s="184" t="str">
        <f>IF(I62=0,"",I58/I62*100)</f>
        <v/>
      </c>
    </row>
    <row r="59" spans="1:10" ht="25.5" customHeight="1" x14ac:dyDescent="0.2">
      <c r="A59" s="174"/>
      <c r="B59" s="179" t="s">
        <v>84</v>
      </c>
      <c r="C59" s="180" t="s">
        <v>85</v>
      </c>
      <c r="D59" s="181"/>
      <c r="E59" s="181"/>
      <c r="F59" s="186" t="s">
        <v>86</v>
      </c>
      <c r="G59" s="187"/>
      <c r="H59" s="187"/>
      <c r="I59" s="187">
        <f>'1 1 Pol'!G127</f>
        <v>0</v>
      </c>
      <c r="J59" s="184" t="str">
        <f>IF(I62=0,"",I59/I62*100)</f>
        <v/>
      </c>
    </row>
    <row r="60" spans="1:10" ht="25.5" customHeight="1" x14ac:dyDescent="0.2">
      <c r="A60" s="174"/>
      <c r="B60" s="179" t="s">
        <v>87</v>
      </c>
      <c r="C60" s="180" t="s">
        <v>27</v>
      </c>
      <c r="D60" s="181"/>
      <c r="E60" s="181"/>
      <c r="F60" s="186" t="s">
        <v>87</v>
      </c>
      <c r="G60" s="187"/>
      <c r="H60" s="187"/>
      <c r="I60" s="187">
        <f>'00 0 Naklady'!G8</f>
        <v>0</v>
      </c>
      <c r="J60" s="184" t="str">
        <f>IF(I62=0,"",I60/I62*100)</f>
        <v/>
      </c>
    </row>
    <row r="61" spans="1:10" ht="25.5" customHeight="1" x14ac:dyDescent="0.2">
      <c r="A61" s="174"/>
      <c r="B61" s="179" t="s">
        <v>88</v>
      </c>
      <c r="C61" s="180" t="s">
        <v>28</v>
      </c>
      <c r="D61" s="181"/>
      <c r="E61" s="181"/>
      <c r="F61" s="186" t="s">
        <v>88</v>
      </c>
      <c r="G61" s="187"/>
      <c r="H61" s="187"/>
      <c r="I61" s="187">
        <f>'00 0 Naklady'!G11</f>
        <v>0</v>
      </c>
      <c r="J61" s="184" t="str">
        <f>IF(I62=0,"",I61/I62*100)</f>
        <v/>
      </c>
    </row>
    <row r="62" spans="1:10" ht="25.5" customHeight="1" x14ac:dyDescent="0.2">
      <c r="A62" s="175"/>
      <c r="B62" s="182" t="s">
        <v>1</v>
      </c>
      <c r="C62" s="182"/>
      <c r="D62" s="183"/>
      <c r="E62" s="183"/>
      <c r="F62" s="188"/>
      <c r="G62" s="189"/>
      <c r="H62" s="189"/>
      <c r="I62" s="189">
        <f>SUM(I51:I61)</f>
        <v>0</v>
      </c>
      <c r="J62" s="185">
        <f>SUM(J51:J61)</f>
        <v>0</v>
      </c>
    </row>
    <row r="63" spans="1:10" x14ac:dyDescent="0.2">
      <c r="F63" s="127"/>
      <c r="G63" s="126"/>
      <c r="H63" s="127"/>
      <c r="I63" s="126"/>
      <c r="J63" s="128"/>
    </row>
    <row r="64" spans="1:10" x14ac:dyDescent="0.2">
      <c r="F64" s="127"/>
      <c r="G64" s="126"/>
      <c r="H64" s="127"/>
      <c r="I64" s="126"/>
      <c r="J64" s="128"/>
    </row>
    <row r="65" spans="6:10" x14ac:dyDescent="0.2">
      <c r="F65" s="127"/>
      <c r="G65" s="126"/>
      <c r="H65" s="127"/>
      <c r="I65" s="126"/>
      <c r="J65" s="128"/>
    </row>
  </sheetData>
  <sheetProtection algorithmName="SHA-512" hashValue="9ZTplfPV+2xTSfqC4SS2hfEvYb+j8MkVmqjw3iYOd+y4MBwe4/QZ5kBt+j3nb/tO7uVxnfiEiBkqw8jtM6WsYw==" saltValue="HUpO07SMjaOUVSfTFkdbO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60:E60"/>
    <mergeCell ref="C61:E61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95" t="s">
        <v>6</v>
      </c>
      <c r="B1" s="95"/>
      <c r="C1" s="96"/>
      <c r="D1" s="95"/>
      <c r="E1" s="95"/>
      <c r="F1" s="95"/>
      <c r="G1" s="95"/>
    </row>
    <row r="2" spans="1:7" ht="24.95" customHeight="1" x14ac:dyDescent="0.2">
      <c r="A2" s="73" t="s">
        <v>7</v>
      </c>
      <c r="B2" s="72"/>
      <c r="C2" s="97"/>
      <c r="D2" s="97"/>
      <c r="E2" s="97"/>
      <c r="F2" s="97"/>
      <c r="G2" s="98"/>
    </row>
    <row r="3" spans="1:7" ht="24.95" customHeight="1" x14ac:dyDescent="0.2">
      <c r="A3" s="73" t="s">
        <v>8</v>
      </c>
      <c r="B3" s="72"/>
      <c r="C3" s="97"/>
      <c r="D3" s="97"/>
      <c r="E3" s="97"/>
      <c r="F3" s="97"/>
      <c r="G3" s="98"/>
    </row>
    <row r="4" spans="1:7" ht="24.95" customHeight="1" x14ac:dyDescent="0.2">
      <c r="A4" s="73" t="s">
        <v>9</v>
      </c>
      <c r="B4" s="72"/>
      <c r="C4" s="97"/>
      <c r="D4" s="97"/>
      <c r="E4" s="97"/>
      <c r="F4" s="97"/>
      <c r="G4" s="98"/>
    </row>
    <row r="5" spans="1:7" x14ac:dyDescent="0.2">
      <c r="B5" s="6"/>
      <c r="C5" s="7"/>
      <c r="D5" s="8"/>
    </row>
  </sheetData>
  <sheetProtection algorithmName="SHA-512" hashValue="hMnEz3n+5za78odjgSzAK260PNX15zaqFKwdpFvjdV3nB3ZocJOeOaXldJXN7nqI6GFRfjg59zF76PNe7PcW9A==" saltValue="4kxrSBOVOZ2Lp2ug14gq5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2" t="s">
        <v>89</v>
      </c>
      <c r="B1" s="192"/>
      <c r="C1" s="192"/>
      <c r="D1" s="192"/>
      <c r="E1" s="192"/>
      <c r="F1" s="192"/>
      <c r="G1" s="192"/>
      <c r="AG1" t="s">
        <v>90</v>
      </c>
    </row>
    <row r="2" spans="1:60" ht="24.95" customHeight="1" x14ac:dyDescent="0.2">
      <c r="A2" s="193" t="s">
        <v>7</v>
      </c>
      <c r="B2" s="72" t="s">
        <v>43</v>
      </c>
      <c r="C2" s="196" t="s">
        <v>44</v>
      </c>
      <c r="D2" s="194"/>
      <c r="E2" s="194"/>
      <c r="F2" s="194"/>
      <c r="G2" s="195"/>
      <c r="AG2" t="s">
        <v>91</v>
      </c>
    </row>
    <row r="3" spans="1:60" ht="24.95" customHeight="1" x14ac:dyDescent="0.2">
      <c r="A3" s="193" t="s">
        <v>8</v>
      </c>
      <c r="B3" s="72" t="s">
        <v>58</v>
      </c>
      <c r="C3" s="196" t="s">
        <v>59</v>
      </c>
      <c r="D3" s="194"/>
      <c r="E3" s="194"/>
      <c r="F3" s="194"/>
      <c r="G3" s="195"/>
      <c r="AC3" s="125" t="s">
        <v>92</v>
      </c>
      <c r="AG3" t="s">
        <v>93</v>
      </c>
    </row>
    <row r="4" spans="1:60" ht="24.95" customHeight="1" x14ac:dyDescent="0.2">
      <c r="A4" s="197" t="s">
        <v>9</v>
      </c>
      <c r="B4" s="198" t="s">
        <v>60</v>
      </c>
      <c r="C4" s="199" t="s">
        <v>61</v>
      </c>
      <c r="D4" s="200"/>
      <c r="E4" s="200"/>
      <c r="F4" s="200"/>
      <c r="G4" s="201"/>
      <c r="AG4" t="s">
        <v>94</v>
      </c>
    </row>
    <row r="5" spans="1:60" x14ac:dyDescent="0.2">
      <c r="D5" s="191"/>
    </row>
    <row r="6" spans="1:60" ht="38.25" x14ac:dyDescent="0.2">
      <c r="A6" s="203" t="s">
        <v>95</v>
      </c>
      <c r="B6" s="205" t="s">
        <v>96</v>
      </c>
      <c r="C6" s="205" t="s">
        <v>97</v>
      </c>
      <c r="D6" s="204" t="s">
        <v>98</v>
      </c>
      <c r="E6" s="203" t="s">
        <v>99</v>
      </c>
      <c r="F6" s="202" t="s">
        <v>100</v>
      </c>
      <c r="G6" s="203" t="s">
        <v>29</v>
      </c>
      <c r="H6" s="206" t="s">
        <v>30</v>
      </c>
      <c r="I6" s="206" t="s">
        <v>101</v>
      </c>
      <c r="J6" s="206" t="s">
        <v>31</v>
      </c>
      <c r="K6" s="206" t="s">
        <v>102</v>
      </c>
      <c r="L6" s="206" t="s">
        <v>103</v>
      </c>
      <c r="M6" s="206" t="s">
        <v>104</v>
      </c>
      <c r="N6" s="206" t="s">
        <v>105</v>
      </c>
      <c r="O6" s="206" t="s">
        <v>106</v>
      </c>
      <c r="P6" s="206" t="s">
        <v>107</v>
      </c>
      <c r="Q6" s="206" t="s">
        <v>108</v>
      </c>
      <c r="R6" s="206" t="s">
        <v>109</v>
      </c>
      <c r="S6" s="206" t="s">
        <v>110</v>
      </c>
      <c r="T6" s="206" t="s">
        <v>111</v>
      </c>
      <c r="U6" s="206" t="s">
        <v>112</v>
      </c>
      <c r="V6" s="206" t="s">
        <v>113</v>
      </c>
      <c r="W6" s="206" t="s">
        <v>114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</row>
    <row r="8" spans="1:60" x14ac:dyDescent="0.2">
      <c r="A8" s="218" t="s">
        <v>115</v>
      </c>
      <c r="B8" s="219" t="s">
        <v>87</v>
      </c>
      <c r="C8" s="234" t="s">
        <v>27</v>
      </c>
      <c r="D8" s="220"/>
      <c r="E8" s="221"/>
      <c r="F8" s="222"/>
      <c r="G8" s="222">
        <f>SUMIF(AG9:AG10,"&lt;&gt;NOR",G9:G10)</f>
        <v>0</v>
      </c>
      <c r="H8" s="222"/>
      <c r="I8" s="222">
        <f>SUM(I9:I10)</f>
        <v>0</v>
      </c>
      <c r="J8" s="222"/>
      <c r="K8" s="222">
        <f>SUM(K9:K10)</f>
        <v>0</v>
      </c>
      <c r="L8" s="222"/>
      <c r="M8" s="222">
        <f>SUM(M9:M10)</f>
        <v>0</v>
      </c>
      <c r="N8" s="222"/>
      <c r="O8" s="222">
        <f>SUM(O9:O10)</f>
        <v>0</v>
      </c>
      <c r="P8" s="222"/>
      <c r="Q8" s="222">
        <f>SUM(Q9:Q10)</f>
        <v>0</v>
      </c>
      <c r="R8" s="222"/>
      <c r="S8" s="222"/>
      <c r="T8" s="223"/>
      <c r="U8" s="217"/>
      <c r="V8" s="217">
        <f>SUM(V9:V10)</f>
        <v>0</v>
      </c>
      <c r="W8" s="217"/>
      <c r="AG8" t="s">
        <v>116</v>
      </c>
    </row>
    <row r="9" spans="1:60" outlineLevel="1" x14ac:dyDescent="0.2">
      <c r="A9" s="224">
        <v>1</v>
      </c>
      <c r="B9" s="225" t="s">
        <v>117</v>
      </c>
      <c r="C9" s="235" t="s">
        <v>118</v>
      </c>
      <c r="D9" s="226" t="s">
        <v>119</v>
      </c>
      <c r="E9" s="227">
        <v>1</v>
      </c>
      <c r="F9" s="228"/>
      <c r="G9" s="229">
        <f>ROUND(E9*F9,2)</f>
        <v>0</v>
      </c>
      <c r="H9" s="228"/>
      <c r="I9" s="229">
        <f>ROUND(E9*H9,2)</f>
        <v>0</v>
      </c>
      <c r="J9" s="228"/>
      <c r="K9" s="229">
        <f>ROUND(E9*J9,2)</f>
        <v>0</v>
      </c>
      <c r="L9" s="229">
        <v>21</v>
      </c>
      <c r="M9" s="229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29"/>
      <c r="S9" s="229" t="s">
        <v>120</v>
      </c>
      <c r="T9" s="230" t="s">
        <v>121</v>
      </c>
      <c r="U9" s="216">
        <v>0</v>
      </c>
      <c r="V9" s="216">
        <f>ROUND(E9*U9,2)</f>
        <v>0</v>
      </c>
      <c r="W9" s="216"/>
      <c r="X9" s="207"/>
      <c r="Y9" s="207"/>
      <c r="Z9" s="207"/>
      <c r="AA9" s="207"/>
      <c r="AB9" s="207"/>
      <c r="AC9" s="207"/>
      <c r="AD9" s="207"/>
      <c r="AE9" s="207"/>
      <c r="AF9" s="207"/>
      <c r="AG9" s="207" t="s">
        <v>122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 x14ac:dyDescent="0.2">
      <c r="A10" s="214"/>
      <c r="B10" s="215"/>
      <c r="C10" s="236" t="s">
        <v>123</v>
      </c>
      <c r="D10" s="231"/>
      <c r="E10" s="231"/>
      <c r="F10" s="231"/>
      <c r="G10" s="231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07"/>
      <c r="Y10" s="207"/>
      <c r="Z10" s="207"/>
      <c r="AA10" s="207"/>
      <c r="AB10" s="207"/>
      <c r="AC10" s="207"/>
      <c r="AD10" s="207"/>
      <c r="AE10" s="207"/>
      <c r="AF10" s="207"/>
      <c r="AG10" s="207" t="s">
        <v>124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x14ac:dyDescent="0.2">
      <c r="A11" s="218" t="s">
        <v>115</v>
      </c>
      <c r="B11" s="219" t="s">
        <v>88</v>
      </c>
      <c r="C11" s="234" t="s">
        <v>28</v>
      </c>
      <c r="D11" s="220"/>
      <c r="E11" s="221"/>
      <c r="F11" s="222"/>
      <c r="G11" s="222">
        <f>SUMIF(AG12:AG25,"&lt;&gt;NOR",G12:G25)</f>
        <v>0</v>
      </c>
      <c r="H11" s="222"/>
      <c r="I11" s="222">
        <f>SUM(I12:I25)</f>
        <v>0</v>
      </c>
      <c r="J11" s="222"/>
      <c r="K11" s="222">
        <f>SUM(K12:K25)</f>
        <v>0</v>
      </c>
      <c r="L11" s="222"/>
      <c r="M11" s="222">
        <f>SUM(M12:M25)</f>
        <v>0</v>
      </c>
      <c r="N11" s="222"/>
      <c r="O11" s="222">
        <f>SUM(O12:O25)</f>
        <v>0</v>
      </c>
      <c r="P11" s="222"/>
      <c r="Q11" s="222">
        <f>SUM(Q12:Q25)</f>
        <v>0</v>
      </c>
      <c r="R11" s="222"/>
      <c r="S11" s="222"/>
      <c r="T11" s="223"/>
      <c r="U11" s="217"/>
      <c r="V11" s="217">
        <f>SUM(V12:V25)</f>
        <v>0</v>
      </c>
      <c r="W11" s="217"/>
      <c r="AG11" t="s">
        <v>116</v>
      </c>
    </row>
    <row r="12" spans="1:60" outlineLevel="1" x14ac:dyDescent="0.2">
      <c r="A12" s="224">
        <v>2</v>
      </c>
      <c r="B12" s="225" t="s">
        <v>125</v>
      </c>
      <c r="C12" s="235" t="s">
        <v>126</v>
      </c>
      <c r="D12" s="226" t="s">
        <v>119</v>
      </c>
      <c r="E12" s="227">
        <v>1</v>
      </c>
      <c r="F12" s="228"/>
      <c r="G12" s="229">
        <f>ROUND(E12*F12,2)</f>
        <v>0</v>
      </c>
      <c r="H12" s="228"/>
      <c r="I12" s="229">
        <f>ROUND(E12*H12,2)</f>
        <v>0</v>
      </c>
      <c r="J12" s="228"/>
      <c r="K12" s="229">
        <f>ROUND(E12*J12,2)</f>
        <v>0</v>
      </c>
      <c r="L12" s="229">
        <v>21</v>
      </c>
      <c r="M12" s="229">
        <f>G12*(1+L12/100)</f>
        <v>0</v>
      </c>
      <c r="N12" s="229">
        <v>0</v>
      </c>
      <c r="O12" s="229">
        <f>ROUND(E12*N12,2)</f>
        <v>0</v>
      </c>
      <c r="P12" s="229">
        <v>0</v>
      </c>
      <c r="Q12" s="229">
        <f>ROUND(E12*P12,2)</f>
        <v>0</v>
      </c>
      <c r="R12" s="229"/>
      <c r="S12" s="229" t="s">
        <v>127</v>
      </c>
      <c r="T12" s="230" t="s">
        <v>121</v>
      </c>
      <c r="U12" s="216">
        <v>0</v>
      </c>
      <c r="V12" s="216">
        <f>ROUND(E12*U12,2)</f>
        <v>0</v>
      </c>
      <c r="W12" s="216"/>
      <c r="X12" s="207"/>
      <c r="Y12" s="207"/>
      <c r="Z12" s="207"/>
      <c r="AA12" s="207"/>
      <c r="AB12" s="207"/>
      <c r="AC12" s="207"/>
      <c r="AD12" s="207"/>
      <c r="AE12" s="207"/>
      <c r="AF12" s="207"/>
      <c r="AG12" s="207" t="s">
        <v>128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outlineLevel="1" x14ac:dyDescent="0.2">
      <c r="A13" s="214"/>
      <c r="B13" s="215"/>
      <c r="C13" s="236" t="s">
        <v>129</v>
      </c>
      <c r="D13" s="231"/>
      <c r="E13" s="231"/>
      <c r="F13" s="231"/>
      <c r="G13" s="231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07"/>
      <c r="Y13" s="207"/>
      <c r="Z13" s="207"/>
      <c r="AA13" s="207"/>
      <c r="AB13" s="207"/>
      <c r="AC13" s="207"/>
      <c r="AD13" s="207"/>
      <c r="AE13" s="207"/>
      <c r="AF13" s="207"/>
      <c r="AG13" s="207" t="s">
        <v>124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 x14ac:dyDescent="0.2">
      <c r="A14" s="224">
        <v>3</v>
      </c>
      <c r="B14" s="225" t="s">
        <v>130</v>
      </c>
      <c r="C14" s="235" t="s">
        <v>131</v>
      </c>
      <c r="D14" s="226" t="s">
        <v>119</v>
      </c>
      <c r="E14" s="227">
        <v>1</v>
      </c>
      <c r="F14" s="228"/>
      <c r="G14" s="229">
        <f>ROUND(E14*F14,2)</f>
        <v>0</v>
      </c>
      <c r="H14" s="228"/>
      <c r="I14" s="229">
        <f>ROUND(E14*H14,2)</f>
        <v>0</v>
      </c>
      <c r="J14" s="228"/>
      <c r="K14" s="229">
        <f>ROUND(E14*J14,2)</f>
        <v>0</v>
      </c>
      <c r="L14" s="229">
        <v>21</v>
      </c>
      <c r="M14" s="229">
        <f>G14*(1+L14/100)</f>
        <v>0</v>
      </c>
      <c r="N14" s="229">
        <v>0</v>
      </c>
      <c r="O14" s="229">
        <f>ROUND(E14*N14,2)</f>
        <v>0</v>
      </c>
      <c r="P14" s="229">
        <v>0</v>
      </c>
      <c r="Q14" s="229">
        <f>ROUND(E14*P14,2)</f>
        <v>0</v>
      </c>
      <c r="R14" s="229"/>
      <c r="S14" s="229" t="s">
        <v>120</v>
      </c>
      <c r="T14" s="230" t="s">
        <v>121</v>
      </c>
      <c r="U14" s="216">
        <v>0</v>
      </c>
      <c r="V14" s="216">
        <f>ROUND(E14*U14,2)</f>
        <v>0</v>
      </c>
      <c r="W14" s="216"/>
      <c r="X14" s="207"/>
      <c r="Y14" s="207"/>
      <c r="Z14" s="207"/>
      <c r="AA14" s="207"/>
      <c r="AB14" s="207"/>
      <c r="AC14" s="207"/>
      <c r="AD14" s="207"/>
      <c r="AE14" s="207"/>
      <c r="AF14" s="207"/>
      <c r="AG14" s="207" t="s">
        <v>128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outlineLevel="1" x14ac:dyDescent="0.2">
      <c r="A15" s="214"/>
      <c r="B15" s="215"/>
      <c r="C15" s="236" t="s">
        <v>132</v>
      </c>
      <c r="D15" s="231"/>
      <c r="E15" s="231"/>
      <c r="F15" s="231"/>
      <c r="G15" s="231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07"/>
      <c r="Y15" s="207"/>
      <c r="Z15" s="207"/>
      <c r="AA15" s="207"/>
      <c r="AB15" s="207"/>
      <c r="AC15" s="207"/>
      <c r="AD15" s="207"/>
      <c r="AE15" s="207"/>
      <c r="AF15" s="207"/>
      <c r="AG15" s="207" t="s">
        <v>124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outlineLevel="1" x14ac:dyDescent="0.2">
      <c r="A16" s="224">
        <v>4</v>
      </c>
      <c r="B16" s="225" t="s">
        <v>133</v>
      </c>
      <c r="C16" s="235" t="s">
        <v>134</v>
      </c>
      <c r="D16" s="226" t="s">
        <v>119</v>
      </c>
      <c r="E16" s="227">
        <v>1</v>
      </c>
      <c r="F16" s="228"/>
      <c r="G16" s="229">
        <f>ROUND(E16*F16,2)</f>
        <v>0</v>
      </c>
      <c r="H16" s="228"/>
      <c r="I16" s="229">
        <f>ROUND(E16*H16,2)</f>
        <v>0</v>
      </c>
      <c r="J16" s="228"/>
      <c r="K16" s="229">
        <f>ROUND(E16*J16,2)</f>
        <v>0</v>
      </c>
      <c r="L16" s="229">
        <v>21</v>
      </c>
      <c r="M16" s="229">
        <f>G16*(1+L16/100)</f>
        <v>0</v>
      </c>
      <c r="N16" s="229">
        <v>0</v>
      </c>
      <c r="O16" s="229">
        <f>ROUND(E16*N16,2)</f>
        <v>0</v>
      </c>
      <c r="P16" s="229">
        <v>0</v>
      </c>
      <c r="Q16" s="229">
        <f>ROUND(E16*P16,2)</f>
        <v>0</v>
      </c>
      <c r="R16" s="229"/>
      <c r="S16" s="229" t="s">
        <v>120</v>
      </c>
      <c r="T16" s="230" t="s">
        <v>121</v>
      </c>
      <c r="U16" s="216">
        <v>0</v>
      </c>
      <c r="V16" s="216">
        <f>ROUND(E16*U16,2)</f>
        <v>0</v>
      </c>
      <c r="W16" s="216"/>
      <c r="X16" s="207"/>
      <c r="Y16" s="207"/>
      <c r="Z16" s="207"/>
      <c r="AA16" s="207"/>
      <c r="AB16" s="207"/>
      <c r="AC16" s="207"/>
      <c r="AD16" s="207"/>
      <c r="AE16" s="207"/>
      <c r="AF16" s="207"/>
      <c r="AG16" s="207" t="s">
        <v>128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ht="33.75" outlineLevel="1" x14ac:dyDescent="0.2">
      <c r="A17" s="214"/>
      <c r="B17" s="215"/>
      <c r="C17" s="236" t="s">
        <v>135</v>
      </c>
      <c r="D17" s="231"/>
      <c r="E17" s="231"/>
      <c r="F17" s="231"/>
      <c r="G17" s="231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07"/>
      <c r="Y17" s="207"/>
      <c r="Z17" s="207"/>
      <c r="AA17" s="207"/>
      <c r="AB17" s="207"/>
      <c r="AC17" s="207"/>
      <c r="AD17" s="207"/>
      <c r="AE17" s="207"/>
      <c r="AF17" s="207"/>
      <c r="AG17" s="207" t="s">
        <v>124</v>
      </c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32" t="str">
        <f>C17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7" s="207"/>
      <c r="BC17" s="207"/>
      <c r="BD17" s="207"/>
      <c r="BE17" s="207"/>
      <c r="BF17" s="207"/>
      <c r="BG17" s="207"/>
      <c r="BH17" s="207"/>
    </row>
    <row r="18" spans="1:60" outlineLevel="1" x14ac:dyDescent="0.2">
      <c r="A18" s="224">
        <v>5</v>
      </c>
      <c r="B18" s="225" t="s">
        <v>136</v>
      </c>
      <c r="C18" s="235" t="s">
        <v>137</v>
      </c>
      <c r="D18" s="226" t="s">
        <v>119</v>
      </c>
      <c r="E18" s="227">
        <v>1</v>
      </c>
      <c r="F18" s="228"/>
      <c r="G18" s="229">
        <f>ROUND(E18*F18,2)</f>
        <v>0</v>
      </c>
      <c r="H18" s="228"/>
      <c r="I18" s="229">
        <f>ROUND(E18*H18,2)</f>
        <v>0</v>
      </c>
      <c r="J18" s="228"/>
      <c r="K18" s="229">
        <f>ROUND(E18*J18,2)</f>
        <v>0</v>
      </c>
      <c r="L18" s="229">
        <v>21</v>
      </c>
      <c r="M18" s="229">
        <f>G18*(1+L18/100)</f>
        <v>0</v>
      </c>
      <c r="N18" s="229">
        <v>0</v>
      </c>
      <c r="O18" s="229">
        <f>ROUND(E18*N18,2)</f>
        <v>0</v>
      </c>
      <c r="P18" s="229">
        <v>0</v>
      </c>
      <c r="Q18" s="229">
        <f>ROUND(E18*P18,2)</f>
        <v>0</v>
      </c>
      <c r="R18" s="229"/>
      <c r="S18" s="229" t="s">
        <v>120</v>
      </c>
      <c r="T18" s="230" t="s">
        <v>121</v>
      </c>
      <c r="U18" s="216">
        <v>0</v>
      </c>
      <c r="V18" s="216">
        <f>ROUND(E18*U18,2)</f>
        <v>0</v>
      </c>
      <c r="W18" s="216"/>
      <c r="X18" s="207"/>
      <c r="Y18" s="207"/>
      <c r="Z18" s="207"/>
      <c r="AA18" s="207"/>
      <c r="AB18" s="207"/>
      <c r="AC18" s="207"/>
      <c r="AD18" s="207"/>
      <c r="AE18" s="207"/>
      <c r="AF18" s="207"/>
      <c r="AG18" s="207" t="s">
        <v>128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ht="33.75" outlineLevel="1" x14ac:dyDescent="0.2">
      <c r="A19" s="214"/>
      <c r="B19" s="215"/>
      <c r="C19" s="236" t="s">
        <v>138</v>
      </c>
      <c r="D19" s="231"/>
      <c r="E19" s="231"/>
      <c r="F19" s="231"/>
      <c r="G19" s="231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07"/>
      <c r="Y19" s="207"/>
      <c r="Z19" s="207"/>
      <c r="AA19" s="207"/>
      <c r="AB19" s="207"/>
      <c r="AC19" s="207"/>
      <c r="AD19" s="207"/>
      <c r="AE19" s="207"/>
      <c r="AF19" s="207"/>
      <c r="AG19" s="207" t="s">
        <v>124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32" t="str">
        <f>C19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9" s="207"/>
      <c r="BC19" s="207"/>
      <c r="BD19" s="207"/>
      <c r="BE19" s="207"/>
      <c r="BF19" s="207"/>
      <c r="BG19" s="207"/>
      <c r="BH19" s="207"/>
    </row>
    <row r="20" spans="1:60" outlineLevel="1" x14ac:dyDescent="0.2">
      <c r="A20" s="224">
        <v>6</v>
      </c>
      <c r="B20" s="225" t="s">
        <v>139</v>
      </c>
      <c r="C20" s="235" t="s">
        <v>140</v>
      </c>
      <c r="D20" s="226" t="s">
        <v>119</v>
      </c>
      <c r="E20" s="227">
        <v>1</v>
      </c>
      <c r="F20" s="228"/>
      <c r="G20" s="229">
        <f>ROUND(E20*F20,2)</f>
        <v>0</v>
      </c>
      <c r="H20" s="228"/>
      <c r="I20" s="229">
        <f>ROUND(E20*H20,2)</f>
        <v>0</v>
      </c>
      <c r="J20" s="228"/>
      <c r="K20" s="229">
        <f>ROUND(E20*J20,2)</f>
        <v>0</v>
      </c>
      <c r="L20" s="229">
        <v>21</v>
      </c>
      <c r="M20" s="229">
        <f>G20*(1+L20/100)</f>
        <v>0</v>
      </c>
      <c r="N20" s="229">
        <v>0</v>
      </c>
      <c r="O20" s="229">
        <f>ROUND(E20*N20,2)</f>
        <v>0</v>
      </c>
      <c r="P20" s="229">
        <v>0</v>
      </c>
      <c r="Q20" s="229">
        <f>ROUND(E20*P20,2)</f>
        <v>0</v>
      </c>
      <c r="R20" s="229"/>
      <c r="S20" s="229" t="s">
        <v>120</v>
      </c>
      <c r="T20" s="230" t="s">
        <v>121</v>
      </c>
      <c r="U20" s="216">
        <v>0</v>
      </c>
      <c r="V20" s="216">
        <f>ROUND(E20*U20,2)</f>
        <v>0</v>
      </c>
      <c r="W20" s="216"/>
      <c r="X20" s="207"/>
      <c r="Y20" s="207"/>
      <c r="Z20" s="207"/>
      <c r="AA20" s="207"/>
      <c r="AB20" s="207"/>
      <c r="AC20" s="207"/>
      <c r="AD20" s="207"/>
      <c r="AE20" s="207"/>
      <c r="AF20" s="207"/>
      <c r="AG20" s="207" t="s">
        <v>128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ht="22.5" outlineLevel="1" x14ac:dyDescent="0.2">
      <c r="A21" s="214"/>
      <c r="B21" s="215"/>
      <c r="C21" s="236" t="s">
        <v>141</v>
      </c>
      <c r="D21" s="231"/>
      <c r="E21" s="231"/>
      <c r="F21" s="231"/>
      <c r="G21" s="231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07"/>
      <c r="Y21" s="207"/>
      <c r="Z21" s="207"/>
      <c r="AA21" s="207"/>
      <c r="AB21" s="207"/>
      <c r="AC21" s="207"/>
      <c r="AD21" s="207"/>
      <c r="AE21" s="207"/>
      <c r="AF21" s="207"/>
      <c r="AG21" s="207" t="s">
        <v>124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32" t="str">
        <f>C21</f>
        <v>Náklady zhotovitele, související s prováděním zkoušek a revizí předepsaných technickými normami nebo objednatelem a které jsou pro provedení díla nezbytné.</v>
      </c>
      <c r="BB21" s="207"/>
      <c r="BC21" s="207"/>
      <c r="BD21" s="207"/>
      <c r="BE21" s="207"/>
      <c r="BF21" s="207"/>
      <c r="BG21" s="207"/>
      <c r="BH21" s="207"/>
    </row>
    <row r="22" spans="1:60" outlineLevel="1" x14ac:dyDescent="0.2">
      <c r="A22" s="224">
        <v>7</v>
      </c>
      <c r="B22" s="225" t="s">
        <v>142</v>
      </c>
      <c r="C22" s="235" t="s">
        <v>143</v>
      </c>
      <c r="D22" s="226" t="s">
        <v>119</v>
      </c>
      <c r="E22" s="227">
        <v>1</v>
      </c>
      <c r="F22" s="228"/>
      <c r="G22" s="229">
        <f>ROUND(E22*F22,2)</f>
        <v>0</v>
      </c>
      <c r="H22" s="228"/>
      <c r="I22" s="229">
        <f>ROUND(E22*H22,2)</f>
        <v>0</v>
      </c>
      <c r="J22" s="228"/>
      <c r="K22" s="229">
        <f>ROUND(E22*J22,2)</f>
        <v>0</v>
      </c>
      <c r="L22" s="229">
        <v>21</v>
      </c>
      <c r="M22" s="229">
        <f>G22*(1+L22/100)</f>
        <v>0</v>
      </c>
      <c r="N22" s="229">
        <v>0</v>
      </c>
      <c r="O22" s="229">
        <f>ROUND(E22*N22,2)</f>
        <v>0</v>
      </c>
      <c r="P22" s="229">
        <v>0</v>
      </c>
      <c r="Q22" s="229">
        <f>ROUND(E22*P22,2)</f>
        <v>0</v>
      </c>
      <c r="R22" s="229"/>
      <c r="S22" s="229" t="s">
        <v>120</v>
      </c>
      <c r="T22" s="230" t="s">
        <v>121</v>
      </c>
      <c r="U22" s="216">
        <v>0</v>
      </c>
      <c r="V22" s="216">
        <f>ROUND(E22*U22,2)</f>
        <v>0</v>
      </c>
      <c r="W22" s="216"/>
      <c r="X22" s="207"/>
      <c r="Y22" s="207"/>
      <c r="Z22" s="207"/>
      <c r="AA22" s="207"/>
      <c r="AB22" s="207"/>
      <c r="AC22" s="207"/>
      <c r="AD22" s="207"/>
      <c r="AE22" s="207"/>
      <c r="AF22" s="207"/>
      <c r="AG22" s="207" t="s">
        <v>128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outlineLevel="1" x14ac:dyDescent="0.2">
      <c r="A23" s="214"/>
      <c r="B23" s="215"/>
      <c r="C23" s="236" t="s">
        <v>144</v>
      </c>
      <c r="D23" s="231"/>
      <c r="E23" s="231"/>
      <c r="F23" s="231"/>
      <c r="G23" s="231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07"/>
      <c r="Y23" s="207"/>
      <c r="Z23" s="207"/>
      <c r="AA23" s="207"/>
      <c r="AB23" s="207"/>
      <c r="AC23" s="207"/>
      <c r="AD23" s="207"/>
      <c r="AE23" s="207"/>
      <c r="AF23" s="207"/>
      <c r="AG23" s="207" t="s">
        <v>124</v>
      </c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">
      <c r="A24" s="224">
        <v>8</v>
      </c>
      <c r="B24" s="225" t="s">
        <v>145</v>
      </c>
      <c r="C24" s="235" t="s">
        <v>146</v>
      </c>
      <c r="D24" s="226" t="s">
        <v>119</v>
      </c>
      <c r="E24" s="227">
        <v>1</v>
      </c>
      <c r="F24" s="228"/>
      <c r="G24" s="229">
        <f>ROUND(E24*F24,2)</f>
        <v>0</v>
      </c>
      <c r="H24" s="228"/>
      <c r="I24" s="229">
        <f>ROUND(E24*H24,2)</f>
        <v>0</v>
      </c>
      <c r="J24" s="228"/>
      <c r="K24" s="229">
        <f>ROUND(E24*J24,2)</f>
        <v>0</v>
      </c>
      <c r="L24" s="229">
        <v>21</v>
      </c>
      <c r="M24" s="229">
        <f>G24*(1+L24/100)</f>
        <v>0</v>
      </c>
      <c r="N24" s="229">
        <v>0</v>
      </c>
      <c r="O24" s="229">
        <f>ROUND(E24*N24,2)</f>
        <v>0</v>
      </c>
      <c r="P24" s="229">
        <v>0</v>
      </c>
      <c r="Q24" s="229">
        <f>ROUND(E24*P24,2)</f>
        <v>0</v>
      </c>
      <c r="R24" s="229"/>
      <c r="S24" s="229" t="s">
        <v>120</v>
      </c>
      <c r="T24" s="230" t="s">
        <v>121</v>
      </c>
      <c r="U24" s="216">
        <v>0</v>
      </c>
      <c r="V24" s="216">
        <f>ROUND(E24*U24,2)</f>
        <v>0</v>
      </c>
      <c r="W24" s="216"/>
      <c r="X24" s="207"/>
      <c r="Y24" s="207"/>
      <c r="Z24" s="207"/>
      <c r="AA24" s="207"/>
      <c r="AB24" s="207"/>
      <c r="AC24" s="207"/>
      <c r="AD24" s="207"/>
      <c r="AE24" s="207"/>
      <c r="AF24" s="207"/>
      <c r="AG24" s="207" t="s">
        <v>128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 x14ac:dyDescent="0.2">
      <c r="A25" s="214"/>
      <c r="B25" s="215"/>
      <c r="C25" s="236" t="s">
        <v>147</v>
      </c>
      <c r="D25" s="231"/>
      <c r="E25" s="231"/>
      <c r="F25" s="231"/>
      <c r="G25" s="231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07"/>
      <c r="Y25" s="207"/>
      <c r="Z25" s="207"/>
      <c r="AA25" s="207"/>
      <c r="AB25" s="207"/>
      <c r="AC25" s="207"/>
      <c r="AD25" s="207"/>
      <c r="AE25" s="207"/>
      <c r="AF25" s="207"/>
      <c r="AG25" s="207" t="s">
        <v>124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x14ac:dyDescent="0.2">
      <c r="A26" s="5"/>
      <c r="B26" s="6"/>
      <c r="C26" s="237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AE26">
        <v>15</v>
      </c>
      <c r="AF26">
        <v>21</v>
      </c>
    </row>
    <row r="27" spans="1:60" x14ac:dyDescent="0.2">
      <c r="A27" s="210"/>
      <c r="B27" s="211" t="s">
        <v>29</v>
      </c>
      <c r="C27" s="238"/>
      <c r="D27" s="212"/>
      <c r="E27" s="213"/>
      <c r="F27" s="213"/>
      <c r="G27" s="233">
        <f>G8+G11</f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AE27">
        <f>SUMIF(L7:L25,AE26,G7:G25)</f>
        <v>0</v>
      </c>
      <c r="AF27">
        <f>SUMIF(L7:L25,AF26,G7:G25)</f>
        <v>0</v>
      </c>
      <c r="AG27" t="s">
        <v>148</v>
      </c>
    </row>
    <row r="28" spans="1:60" x14ac:dyDescent="0.2">
      <c r="C28" s="239"/>
      <c r="D28" s="191"/>
      <c r="AG28" t="s">
        <v>149</v>
      </c>
    </row>
    <row r="29" spans="1:60" x14ac:dyDescent="0.2">
      <c r="D29" s="191"/>
    </row>
    <row r="30" spans="1:60" x14ac:dyDescent="0.2">
      <c r="D30" s="191"/>
    </row>
    <row r="31" spans="1:60" x14ac:dyDescent="0.2">
      <c r="D31" s="191"/>
    </row>
    <row r="32" spans="1:60" x14ac:dyDescent="0.2">
      <c r="D32" s="191"/>
    </row>
    <row r="33" spans="4:4" x14ac:dyDescent="0.2">
      <c r="D33" s="191"/>
    </row>
    <row r="34" spans="4:4" x14ac:dyDescent="0.2">
      <c r="D34" s="191"/>
    </row>
    <row r="35" spans="4:4" x14ac:dyDescent="0.2">
      <c r="D35" s="191"/>
    </row>
    <row r="36" spans="4:4" x14ac:dyDescent="0.2">
      <c r="D36" s="191"/>
    </row>
    <row r="37" spans="4:4" x14ac:dyDescent="0.2">
      <c r="D37" s="191"/>
    </row>
    <row r="38" spans="4:4" x14ac:dyDescent="0.2">
      <c r="D38" s="191"/>
    </row>
    <row r="39" spans="4:4" x14ac:dyDescent="0.2">
      <c r="D39" s="191"/>
    </row>
    <row r="40" spans="4:4" x14ac:dyDescent="0.2">
      <c r="D40" s="191"/>
    </row>
    <row r="41" spans="4:4" x14ac:dyDescent="0.2">
      <c r="D41" s="191"/>
    </row>
    <row r="42" spans="4:4" x14ac:dyDescent="0.2">
      <c r="D42" s="191"/>
    </row>
    <row r="43" spans="4:4" x14ac:dyDescent="0.2">
      <c r="D43" s="191"/>
    </row>
    <row r="44" spans="4:4" x14ac:dyDescent="0.2">
      <c r="D44" s="191"/>
    </row>
    <row r="45" spans="4:4" x14ac:dyDescent="0.2">
      <c r="D45" s="191"/>
    </row>
    <row r="46" spans="4:4" x14ac:dyDescent="0.2">
      <c r="D46" s="191"/>
    </row>
    <row r="47" spans="4:4" x14ac:dyDescent="0.2">
      <c r="D47" s="191"/>
    </row>
    <row r="48" spans="4:4" x14ac:dyDescent="0.2">
      <c r="D48" s="191"/>
    </row>
    <row r="49" spans="4:4" x14ac:dyDescent="0.2">
      <c r="D49" s="191"/>
    </row>
    <row r="50" spans="4:4" x14ac:dyDescent="0.2">
      <c r="D50" s="191"/>
    </row>
    <row r="51" spans="4:4" x14ac:dyDescent="0.2">
      <c r="D51" s="191"/>
    </row>
    <row r="52" spans="4:4" x14ac:dyDescent="0.2">
      <c r="D52" s="191"/>
    </row>
    <row r="53" spans="4:4" x14ac:dyDescent="0.2">
      <c r="D53" s="191"/>
    </row>
    <row r="54" spans="4:4" x14ac:dyDescent="0.2">
      <c r="D54" s="191"/>
    </row>
    <row r="55" spans="4:4" x14ac:dyDescent="0.2">
      <c r="D55" s="191"/>
    </row>
    <row r="56" spans="4:4" x14ac:dyDescent="0.2">
      <c r="D56" s="191"/>
    </row>
    <row r="57" spans="4:4" x14ac:dyDescent="0.2">
      <c r="D57" s="191"/>
    </row>
    <row r="58" spans="4:4" x14ac:dyDescent="0.2">
      <c r="D58" s="191"/>
    </row>
    <row r="59" spans="4:4" x14ac:dyDescent="0.2">
      <c r="D59" s="191"/>
    </row>
    <row r="60" spans="4:4" x14ac:dyDescent="0.2">
      <c r="D60" s="191"/>
    </row>
    <row r="61" spans="4:4" x14ac:dyDescent="0.2">
      <c r="D61" s="191"/>
    </row>
    <row r="62" spans="4:4" x14ac:dyDescent="0.2">
      <c r="D62" s="191"/>
    </row>
    <row r="63" spans="4:4" x14ac:dyDescent="0.2">
      <c r="D63" s="191"/>
    </row>
    <row r="64" spans="4:4" x14ac:dyDescent="0.2">
      <c r="D64" s="191"/>
    </row>
    <row r="65" spans="4:4" x14ac:dyDescent="0.2">
      <c r="D65" s="191"/>
    </row>
    <row r="66" spans="4:4" x14ac:dyDescent="0.2">
      <c r="D66" s="191"/>
    </row>
    <row r="67" spans="4:4" x14ac:dyDescent="0.2">
      <c r="D67" s="191"/>
    </row>
    <row r="68" spans="4:4" x14ac:dyDescent="0.2">
      <c r="D68" s="191"/>
    </row>
    <row r="69" spans="4:4" x14ac:dyDescent="0.2">
      <c r="D69" s="191"/>
    </row>
    <row r="70" spans="4:4" x14ac:dyDescent="0.2">
      <c r="D70" s="191"/>
    </row>
    <row r="71" spans="4:4" x14ac:dyDescent="0.2">
      <c r="D71" s="191"/>
    </row>
    <row r="72" spans="4:4" x14ac:dyDescent="0.2">
      <c r="D72" s="191"/>
    </row>
    <row r="73" spans="4:4" x14ac:dyDescent="0.2">
      <c r="D73" s="191"/>
    </row>
    <row r="74" spans="4:4" x14ac:dyDescent="0.2">
      <c r="D74" s="191"/>
    </row>
    <row r="75" spans="4:4" x14ac:dyDescent="0.2">
      <c r="D75" s="191"/>
    </row>
    <row r="76" spans="4:4" x14ac:dyDescent="0.2">
      <c r="D76" s="191"/>
    </row>
    <row r="77" spans="4:4" x14ac:dyDescent="0.2">
      <c r="D77" s="191"/>
    </row>
    <row r="78" spans="4:4" x14ac:dyDescent="0.2">
      <c r="D78" s="191"/>
    </row>
    <row r="79" spans="4:4" x14ac:dyDescent="0.2">
      <c r="D79" s="191"/>
    </row>
    <row r="80" spans="4:4" x14ac:dyDescent="0.2">
      <c r="D80" s="191"/>
    </row>
    <row r="81" spans="4:4" x14ac:dyDescent="0.2">
      <c r="D81" s="191"/>
    </row>
    <row r="82" spans="4:4" x14ac:dyDescent="0.2">
      <c r="D82" s="191"/>
    </row>
    <row r="83" spans="4:4" x14ac:dyDescent="0.2">
      <c r="D83" s="191"/>
    </row>
    <row r="84" spans="4:4" x14ac:dyDescent="0.2">
      <c r="D84" s="191"/>
    </row>
    <row r="85" spans="4:4" x14ac:dyDescent="0.2">
      <c r="D85" s="191"/>
    </row>
    <row r="86" spans="4:4" x14ac:dyDescent="0.2">
      <c r="D86" s="191"/>
    </row>
    <row r="87" spans="4:4" x14ac:dyDescent="0.2">
      <c r="D87" s="191"/>
    </row>
    <row r="88" spans="4:4" x14ac:dyDescent="0.2">
      <c r="D88" s="191"/>
    </row>
    <row r="89" spans="4:4" x14ac:dyDescent="0.2">
      <c r="D89" s="191"/>
    </row>
    <row r="90" spans="4:4" x14ac:dyDescent="0.2">
      <c r="D90" s="191"/>
    </row>
    <row r="91" spans="4:4" x14ac:dyDescent="0.2">
      <c r="D91" s="191"/>
    </row>
    <row r="92" spans="4:4" x14ac:dyDescent="0.2">
      <c r="D92" s="191"/>
    </row>
    <row r="93" spans="4:4" x14ac:dyDescent="0.2">
      <c r="D93" s="191"/>
    </row>
    <row r="94" spans="4:4" x14ac:dyDescent="0.2">
      <c r="D94" s="191"/>
    </row>
    <row r="95" spans="4:4" x14ac:dyDescent="0.2">
      <c r="D95" s="191"/>
    </row>
    <row r="96" spans="4:4" x14ac:dyDescent="0.2">
      <c r="D96" s="191"/>
    </row>
    <row r="97" spans="4:4" x14ac:dyDescent="0.2">
      <c r="D97" s="191"/>
    </row>
    <row r="98" spans="4:4" x14ac:dyDescent="0.2">
      <c r="D98" s="191"/>
    </row>
    <row r="99" spans="4:4" x14ac:dyDescent="0.2">
      <c r="D99" s="191"/>
    </row>
    <row r="100" spans="4:4" x14ac:dyDescent="0.2">
      <c r="D100" s="191"/>
    </row>
    <row r="101" spans="4:4" x14ac:dyDescent="0.2">
      <c r="D101" s="191"/>
    </row>
    <row r="102" spans="4:4" x14ac:dyDescent="0.2">
      <c r="D102" s="191"/>
    </row>
    <row r="103" spans="4:4" x14ac:dyDescent="0.2">
      <c r="D103" s="191"/>
    </row>
    <row r="104" spans="4:4" x14ac:dyDescent="0.2">
      <c r="D104" s="191"/>
    </row>
    <row r="105" spans="4:4" x14ac:dyDescent="0.2">
      <c r="D105" s="191"/>
    </row>
    <row r="106" spans="4:4" x14ac:dyDescent="0.2">
      <c r="D106" s="191"/>
    </row>
    <row r="107" spans="4:4" x14ac:dyDescent="0.2">
      <c r="D107" s="191"/>
    </row>
    <row r="108" spans="4:4" x14ac:dyDescent="0.2">
      <c r="D108" s="191"/>
    </row>
    <row r="109" spans="4:4" x14ac:dyDescent="0.2">
      <c r="D109" s="191"/>
    </row>
    <row r="110" spans="4:4" x14ac:dyDescent="0.2">
      <c r="D110" s="191"/>
    </row>
    <row r="111" spans="4:4" x14ac:dyDescent="0.2">
      <c r="D111" s="191"/>
    </row>
    <row r="112" spans="4:4" x14ac:dyDescent="0.2">
      <c r="D112" s="191"/>
    </row>
    <row r="113" spans="4:4" x14ac:dyDescent="0.2">
      <c r="D113" s="191"/>
    </row>
    <row r="114" spans="4:4" x14ac:dyDescent="0.2">
      <c r="D114" s="191"/>
    </row>
    <row r="115" spans="4:4" x14ac:dyDescent="0.2">
      <c r="D115" s="191"/>
    </row>
    <row r="116" spans="4:4" x14ac:dyDescent="0.2">
      <c r="D116" s="191"/>
    </row>
    <row r="117" spans="4:4" x14ac:dyDescent="0.2">
      <c r="D117" s="191"/>
    </row>
    <row r="118" spans="4:4" x14ac:dyDescent="0.2">
      <c r="D118" s="191"/>
    </row>
    <row r="119" spans="4:4" x14ac:dyDescent="0.2">
      <c r="D119" s="191"/>
    </row>
    <row r="120" spans="4:4" x14ac:dyDescent="0.2">
      <c r="D120" s="191"/>
    </row>
    <row r="121" spans="4:4" x14ac:dyDescent="0.2">
      <c r="D121" s="191"/>
    </row>
    <row r="122" spans="4:4" x14ac:dyDescent="0.2">
      <c r="D122" s="191"/>
    </row>
    <row r="123" spans="4:4" x14ac:dyDescent="0.2">
      <c r="D123" s="191"/>
    </row>
    <row r="124" spans="4:4" x14ac:dyDescent="0.2">
      <c r="D124" s="191"/>
    </row>
    <row r="125" spans="4:4" x14ac:dyDescent="0.2">
      <c r="D125" s="191"/>
    </row>
    <row r="126" spans="4:4" x14ac:dyDescent="0.2">
      <c r="D126" s="191"/>
    </row>
    <row r="127" spans="4:4" x14ac:dyDescent="0.2">
      <c r="D127" s="191"/>
    </row>
    <row r="128" spans="4:4" x14ac:dyDescent="0.2">
      <c r="D128" s="191"/>
    </row>
    <row r="129" spans="4:4" x14ac:dyDescent="0.2">
      <c r="D129" s="191"/>
    </row>
    <row r="130" spans="4:4" x14ac:dyDescent="0.2">
      <c r="D130" s="191"/>
    </row>
    <row r="131" spans="4:4" x14ac:dyDescent="0.2">
      <c r="D131" s="191"/>
    </row>
    <row r="132" spans="4:4" x14ac:dyDescent="0.2">
      <c r="D132" s="191"/>
    </row>
    <row r="133" spans="4:4" x14ac:dyDescent="0.2">
      <c r="D133" s="191"/>
    </row>
    <row r="134" spans="4:4" x14ac:dyDescent="0.2">
      <c r="D134" s="191"/>
    </row>
    <row r="135" spans="4:4" x14ac:dyDescent="0.2">
      <c r="D135" s="191"/>
    </row>
    <row r="136" spans="4:4" x14ac:dyDescent="0.2">
      <c r="D136" s="191"/>
    </row>
    <row r="137" spans="4:4" x14ac:dyDescent="0.2">
      <c r="D137" s="191"/>
    </row>
    <row r="138" spans="4:4" x14ac:dyDescent="0.2">
      <c r="D138" s="191"/>
    </row>
    <row r="139" spans="4:4" x14ac:dyDescent="0.2">
      <c r="D139" s="191"/>
    </row>
    <row r="140" spans="4:4" x14ac:dyDescent="0.2">
      <c r="D140" s="191"/>
    </row>
    <row r="141" spans="4:4" x14ac:dyDescent="0.2">
      <c r="D141" s="191"/>
    </row>
    <row r="142" spans="4:4" x14ac:dyDescent="0.2">
      <c r="D142" s="191"/>
    </row>
    <row r="143" spans="4:4" x14ac:dyDescent="0.2">
      <c r="D143" s="191"/>
    </row>
    <row r="144" spans="4:4" x14ac:dyDescent="0.2">
      <c r="D144" s="191"/>
    </row>
    <row r="145" spans="4:4" x14ac:dyDescent="0.2">
      <c r="D145" s="191"/>
    </row>
    <row r="146" spans="4:4" x14ac:dyDescent="0.2">
      <c r="D146" s="191"/>
    </row>
    <row r="147" spans="4:4" x14ac:dyDescent="0.2">
      <c r="D147" s="191"/>
    </row>
    <row r="148" spans="4:4" x14ac:dyDescent="0.2">
      <c r="D148" s="191"/>
    </row>
    <row r="149" spans="4:4" x14ac:dyDescent="0.2">
      <c r="D149" s="191"/>
    </row>
    <row r="150" spans="4:4" x14ac:dyDescent="0.2">
      <c r="D150" s="191"/>
    </row>
    <row r="151" spans="4:4" x14ac:dyDescent="0.2">
      <c r="D151" s="191"/>
    </row>
    <row r="152" spans="4:4" x14ac:dyDescent="0.2">
      <c r="D152" s="191"/>
    </row>
    <row r="153" spans="4:4" x14ac:dyDescent="0.2">
      <c r="D153" s="191"/>
    </row>
    <row r="154" spans="4:4" x14ac:dyDescent="0.2">
      <c r="D154" s="191"/>
    </row>
    <row r="155" spans="4:4" x14ac:dyDescent="0.2">
      <c r="D155" s="191"/>
    </row>
    <row r="156" spans="4:4" x14ac:dyDescent="0.2">
      <c r="D156" s="191"/>
    </row>
    <row r="157" spans="4:4" x14ac:dyDescent="0.2">
      <c r="D157" s="191"/>
    </row>
    <row r="158" spans="4:4" x14ac:dyDescent="0.2">
      <c r="D158" s="191"/>
    </row>
    <row r="159" spans="4:4" x14ac:dyDescent="0.2">
      <c r="D159" s="191"/>
    </row>
    <row r="160" spans="4:4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sheetProtection algorithmName="SHA-512" hashValue="KysaCU5u9IG7ijhDhAA3efeFVXxxoT5jovmeal0NnrmjLQH+lei+RZUO+zZaREdQXBnOwi7eiRUtYw2yvFhdEQ==" saltValue="z94yVOacuAliRbDcLaakpQ==" spinCount="100000" sheet="1"/>
  <mergeCells count="12">
    <mergeCell ref="C15:G15"/>
    <mergeCell ref="C17:G17"/>
    <mergeCell ref="C19:G19"/>
    <mergeCell ref="C21:G21"/>
    <mergeCell ref="C23:G23"/>
    <mergeCell ref="C25:G25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2" t="s">
        <v>150</v>
      </c>
      <c r="B1" s="192"/>
      <c r="C1" s="192"/>
      <c r="D1" s="192"/>
      <c r="E1" s="192"/>
      <c r="F1" s="192"/>
      <c r="G1" s="192"/>
      <c r="AG1" t="s">
        <v>90</v>
      </c>
    </row>
    <row r="2" spans="1:60" ht="24.95" customHeight="1" x14ac:dyDescent="0.2">
      <c r="A2" s="193" t="s">
        <v>7</v>
      </c>
      <c r="B2" s="72" t="s">
        <v>43</v>
      </c>
      <c r="C2" s="196" t="s">
        <v>44</v>
      </c>
      <c r="D2" s="194"/>
      <c r="E2" s="194"/>
      <c r="F2" s="194"/>
      <c r="G2" s="195"/>
      <c r="AG2" t="s">
        <v>91</v>
      </c>
    </row>
    <row r="3" spans="1:60" ht="24.95" customHeight="1" x14ac:dyDescent="0.2">
      <c r="A3" s="193" t="s">
        <v>8</v>
      </c>
      <c r="B3" s="72" t="s">
        <v>62</v>
      </c>
      <c r="C3" s="196" t="s">
        <v>63</v>
      </c>
      <c r="D3" s="194"/>
      <c r="E3" s="194"/>
      <c r="F3" s="194"/>
      <c r="G3" s="195"/>
      <c r="AC3" s="125" t="s">
        <v>91</v>
      </c>
      <c r="AG3" t="s">
        <v>93</v>
      </c>
    </row>
    <row r="4" spans="1:60" ht="24.95" customHeight="1" x14ac:dyDescent="0.2">
      <c r="A4" s="197" t="s">
        <v>9</v>
      </c>
      <c r="B4" s="198" t="s">
        <v>62</v>
      </c>
      <c r="C4" s="199" t="s">
        <v>64</v>
      </c>
      <c r="D4" s="200"/>
      <c r="E4" s="200"/>
      <c r="F4" s="200"/>
      <c r="G4" s="201"/>
      <c r="AG4" t="s">
        <v>94</v>
      </c>
    </row>
    <row r="5" spans="1:60" x14ac:dyDescent="0.2">
      <c r="D5" s="191"/>
    </row>
    <row r="6" spans="1:60" ht="38.25" x14ac:dyDescent="0.2">
      <c r="A6" s="203" t="s">
        <v>95</v>
      </c>
      <c r="B6" s="205" t="s">
        <v>96</v>
      </c>
      <c r="C6" s="205" t="s">
        <v>97</v>
      </c>
      <c r="D6" s="204" t="s">
        <v>98</v>
      </c>
      <c r="E6" s="203" t="s">
        <v>99</v>
      </c>
      <c r="F6" s="202" t="s">
        <v>100</v>
      </c>
      <c r="G6" s="203" t="s">
        <v>29</v>
      </c>
      <c r="H6" s="206" t="s">
        <v>30</v>
      </c>
      <c r="I6" s="206" t="s">
        <v>101</v>
      </c>
      <c r="J6" s="206" t="s">
        <v>31</v>
      </c>
      <c r="K6" s="206" t="s">
        <v>102</v>
      </c>
      <c r="L6" s="206" t="s">
        <v>103</v>
      </c>
      <c r="M6" s="206" t="s">
        <v>104</v>
      </c>
      <c r="N6" s="206" t="s">
        <v>105</v>
      </c>
      <c r="O6" s="206" t="s">
        <v>106</v>
      </c>
      <c r="P6" s="206" t="s">
        <v>107</v>
      </c>
      <c r="Q6" s="206" t="s">
        <v>108</v>
      </c>
      <c r="R6" s="206" t="s">
        <v>109</v>
      </c>
      <c r="S6" s="206" t="s">
        <v>110</v>
      </c>
      <c r="T6" s="206" t="s">
        <v>111</v>
      </c>
      <c r="U6" s="206" t="s">
        <v>112</v>
      </c>
      <c r="V6" s="206" t="s">
        <v>113</v>
      </c>
      <c r="W6" s="206" t="s">
        <v>114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</row>
    <row r="8" spans="1:60" x14ac:dyDescent="0.2">
      <c r="A8" s="218" t="s">
        <v>115</v>
      </c>
      <c r="B8" s="219" t="s">
        <v>62</v>
      </c>
      <c r="C8" s="234" t="s">
        <v>69</v>
      </c>
      <c r="D8" s="220"/>
      <c r="E8" s="221"/>
      <c r="F8" s="222"/>
      <c r="G8" s="222">
        <f>SUMIF(AG9:AG62,"&lt;&gt;NOR",G9:G62)</f>
        <v>0</v>
      </c>
      <c r="H8" s="222"/>
      <c r="I8" s="222">
        <f>SUM(I9:I62)</f>
        <v>0</v>
      </c>
      <c r="J8" s="222"/>
      <c r="K8" s="222">
        <f>SUM(K9:K62)</f>
        <v>0</v>
      </c>
      <c r="L8" s="222"/>
      <c r="M8" s="222">
        <f>SUM(M9:M62)</f>
        <v>0</v>
      </c>
      <c r="N8" s="222"/>
      <c r="O8" s="222">
        <f>SUM(O9:O62)</f>
        <v>0.04</v>
      </c>
      <c r="P8" s="222"/>
      <c r="Q8" s="222">
        <f>SUM(Q9:Q62)</f>
        <v>6.5400000000000009</v>
      </c>
      <c r="R8" s="222"/>
      <c r="S8" s="222"/>
      <c r="T8" s="223"/>
      <c r="U8" s="217"/>
      <c r="V8" s="217">
        <f>SUM(V9:V62)</f>
        <v>246.84</v>
      </c>
      <c r="W8" s="217"/>
      <c r="AG8" t="s">
        <v>116</v>
      </c>
    </row>
    <row r="9" spans="1:60" ht="22.5" outlineLevel="1" x14ac:dyDescent="0.2">
      <c r="A9" s="224">
        <v>1</v>
      </c>
      <c r="B9" s="225" t="s">
        <v>151</v>
      </c>
      <c r="C9" s="235" t="s">
        <v>152</v>
      </c>
      <c r="D9" s="226" t="s">
        <v>153</v>
      </c>
      <c r="E9" s="227">
        <v>9.5</v>
      </c>
      <c r="F9" s="228"/>
      <c r="G9" s="229">
        <f>ROUND(E9*F9,2)</f>
        <v>0</v>
      </c>
      <c r="H9" s="228"/>
      <c r="I9" s="229">
        <f>ROUND(E9*H9,2)</f>
        <v>0</v>
      </c>
      <c r="J9" s="228"/>
      <c r="K9" s="229">
        <f>ROUND(E9*J9,2)</f>
        <v>0</v>
      </c>
      <c r="L9" s="229">
        <v>21</v>
      </c>
      <c r="M9" s="229">
        <f>G9*(1+L9/100)</f>
        <v>0</v>
      </c>
      <c r="N9" s="229">
        <v>0</v>
      </c>
      <c r="O9" s="229">
        <f>ROUND(E9*N9,2)</f>
        <v>0</v>
      </c>
      <c r="P9" s="229">
        <v>0.13800000000000001</v>
      </c>
      <c r="Q9" s="229">
        <f>ROUND(E9*P9,2)</f>
        <v>1.31</v>
      </c>
      <c r="R9" s="229" t="s">
        <v>154</v>
      </c>
      <c r="S9" s="229" t="s">
        <v>120</v>
      </c>
      <c r="T9" s="230" t="s">
        <v>120</v>
      </c>
      <c r="U9" s="216">
        <v>0.16</v>
      </c>
      <c r="V9" s="216">
        <f>ROUND(E9*U9,2)</f>
        <v>1.52</v>
      </c>
      <c r="W9" s="216"/>
      <c r="X9" s="207"/>
      <c r="Y9" s="207"/>
      <c r="Z9" s="207"/>
      <c r="AA9" s="207"/>
      <c r="AB9" s="207"/>
      <c r="AC9" s="207"/>
      <c r="AD9" s="207"/>
      <c r="AE9" s="207"/>
      <c r="AF9" s="207"/>
      <c r="AG9" s="207" t="s">
        <v>155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 x14ac:dyDescent="0.2">
      <c r="A10" s="214"/>
      <c r="B10" s="215"/>
      <c r="C10" s="257" t="s">
        <v>156</v>
      </c>
      <c r="D10" s="247"/>
      <c r="E10" s="247"/>
      <c r="F10" s="247"/>
      <c r="G10" s="247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07"/>
      <c r="Y10" s="207"/>
      <c r="Z10" s="207"/>
      <c r="AA10" s="207"/>
      <c r="AB10" s="207"/>
      <c r="AC10" s="207"/>
      <c r="AD10" s="207"/>
      <c r="AE10" s="207"/>
      <c r="AF10" s="207"/>
      <c r="AG10" s="207" t="s">
        <v>157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ht="22.5" outlineLevel="1" x14ac:dyDescent="0.2">
      <c r="A11" s="248">
        <v>2</v>
      </c>
      <c r="B11" s="249" t="s">
        <v>158</v>
      </c>
      <c r="C11" s="258" t="s">
        <v>159</v>
      </c>
      <c r="D11" s="250" t="s">
        <v>153</v>
      </c>
      <c r="E11" s="251">
        <v>9.5</v>
      </c>
      <c r="F11" s="252"/>
      <c r="G11" s="253">
        <f>ROUND(E11*F11,2)</f>
        <v>0</v>
      </c>
      <c r="H11" s="252"/>
      <c r="I11" s="253">
        <f>ROUND(E11*H11,2)</f>
        <v>0</v>
      </c>
      <c r="J11" s="252"/>
      <c r="K11" s="253">
        <f>ROUND(E11*J11,2)</f>
        <v>0</v>
      </c>
      <c r="L11" s="253">
        <v>21</v>
      </c>
      <c r="M11" s="253">
        <f>G11*(1+L11/100)</f>
        <v>0</v>
      </c>
      <c r="N11" s="253">
        <v>0</v>
      </c>
      <c r="O11" s="253">
        <f>ROUND(E11*N11,2)</f>
        <v>0</v>
      </c>
      <c r="P11" s="253">
        <v>0.55000000000000004</v>
      </c>
      <c r="Q11" s="253">
        <f>ROUND(E11*P11,2)</f>
        <v>5.23</v>
      </c>
      <c r="R11" s="253" t="s">
        <v>154</v>
      </c>
      <c r="S11" s="253" t="s">
        <v>120</v>
      </c>
      <c r="T11" s="254" t="s">
        <v>120</v>
      </c>
      <c r="U11" s="216">
        <v>0.84770000000000001</v>
      </c>
      <c r="V11" s="216">
        <f>ROUND(E11*U11,2)</f>
        <v>8.0500000000000007</v>
      </c>
      <c r="W11" s="216"/>
      <c r="X11" s="207"/>
      <c r="Y11" s="207"/>
      <c r="Z11" s="207"/>
      <c r="AA11" s="207"/>
      <c r="AB11" s="207"/>
      <c r="AC11" s="207"/>
      <c r="AD11" s="207"/>
      <c r="AE11" s="207"/>
      <c r="AF11" s="207"/>
      <c r="AG11" s="207" t="s">
        <v>155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ht="22.5" outlineLevel="1" x14ac:dyDescent="0.2">
      <c r="A12" s="224">
        <v>3</v>
      </c>
      <c r="B12" s="225" t="s">
        <v>160</v>
      </c>
      <c r="C12" s="235" t="s">
        <v>161</v>
      </c>
      <c r="D12" s="226" t="s">
        <v>162</v>
      </c>
      <c r="E12" s="227">
        <v>7.7519999999999998</v>
      </c>
      <c r="F12" s="228"/>
      <c r="G12" s="229">
        <f>ROUND(E12*F12,2)</f>
        <v>0</v>
      </c>
      <c r="H12" s="228"/>
      <c r="I12" s="229">
        <f>ROUND(E12*H12,2)</f>
        <v>0</v>
      </c>
      <c r="J12" s="228"/>
      <c r="K12" s="229">
        <f>ROUND(E12*J12,2)</f>
        <v>0</v>
      </c>
      <c r="L12" s="229">
        <v>21</v>
      </c>
      <c r="M12" s="229">
        <f>G12*(1+L12/100)</f>
        <v>0</v>
      </c>
      <c r="N12" s="229">
        <v>0</v>
      </c>
      <c r="O12" s="229">
        <f>ROUND(E12*N12,2)</f>
        <v>0</v>
      </c>
      <c r="P12" s="229">
        <v>0</v>
      </c>
      <c r="Q12" s="229">
        <f>ROUND(E12*P12,2)</f>
        <v>0</v>
      </c>
      <c r="R12" s="229" t="s">
        <v>163</v>
      </c>
      <c r="S12" s="229" t="s">
        <v>120</v>
      </c>
      <c r="T12" s="230" t="s">
        <v>120</v>
      </c>
      <c r="U12" s="216">
        <v>0.36799999999999999</v>
      </c>
      <c r="V12" s="216">
        <f>ROUND(E12*U12,2)</f>
        <v>2.85</v>
      </c>
      <c r="W12" s="216"/>
      <c r="X12" s="207"/>
      <c r="Y12" s="207"/>
      <c r="Z12" s="207"/>
      <c r="AA12" s="207"/>
      <c r="AB12" s="207"/>
      <c r="AC12" s="207"/>
      <c r="AD12" s="207"/>
      <c r="AE12" s="207"/>
      <c r="AF12" s="207"/>
      <c r="AG12" s="207" t="s">
        <v>155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outlineLevel="1" x14ac:dyDescent="0.2">
      <c r="A13" s="214"/>
      <c r="B13" s="215"/>
      <c r="C13" s="257" t="s">
        <v>164</v>
      </c>
      <c r="D13" s="247"/>
      <c r="E13" s="247"/>
      <c r="F13" s="247"/>
      <c r="G13" s="247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07"/>
      <c r="Y13" s="207"/>
      <c r="Z13" s="207"/>
      <c r="AA13" s="207"/>
      <c r="AB13" s="207"/>
      <c r="AC13" s="207"/>
      <c r="AD13" s="207"/>
      <c r="AE13" s="207"/>
      <c r="AF13" s="207"/>
      <c r="AG13" s="207" t="s">
        <v>157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 x14ac:dyDescent="0.2">
      <c r="A14" s="214"/>
      <c r="B14" s="215"/>
      <c r="C14" s="259" t="s">
        <v>165</v>
      </c>
      <c r="D14" s="241"/>
      <c r="E14" s="242">
        <v>7.7519999999999998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07"/>
      <c r="Y14" s="207"/>
      <c r="Z14" s="207"/>
      <c r="AA14" s="207"/>
      <c r="AB14" s="207"/>
      <c r="AC14" s="207"/>
      <c r="AD14" s="207"/>
      <c r="AE14" s="207"/>
      <c r="AF14" s="207"/>
      <c r="AG14" s="207" t="s">
        <v>166</v>
      </c>
      <c r="AH14" s="207">
        <v>0</v>
      </c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ht="22.5" outlineLevel="1" x14ac:dyDescent="0.2">
      <c r="A15" s="224">
        <v>4</v>
      </c>
      <c r="B15" s="225" t="s">
        <v>167</v>
      </c>
      <c r="C15" s="235" t="s">
        <v>168</v>
      </c>
      <c r="D15" s="226" t="s">
        <v>162</v>
      </c>
      <c r="E15" s="227">
        <v>7.7519999999999998</v>
      </c>
      <c r="F15" s="228"/>
      <c r="G15" s="229">
        <f>ROUND(E15*F15,2)</f>
        <v>0</v>
      </c>
      <c r="H15" s="228"/>
      <c r="I15" s="229">
        <f>ROUND(E15*H15,2)</f>
        <v>0</v>
      </c>
      <c r="J15" s="228"/>
      <c r="K15" s="229">
        <f>ROUND(E15*J15,2)</f>
        <v>0</v>
      </c>
      <c r="L15" s="229">
        <v>21</v>
      </c>
      <c r="M15" s="229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29" t="s">
        <v>163</v>
      </c>
      <c r="S15" s="229" t="s">
        <v>120</v>
      </c>
      <c r="T15" s="230" t="s">
        <v>120</v>
      </c>
      <c r="U15" s="216">
        <v>5.8000000000000003E-2</v>
      </c>
      <c r="V15" s="216">
        <f>ROUND(E15*U15,2)</f>
        <v>0.45</v>
      </c>
      <c r="W15" s="216"/>
      <c r="X15" s="207"/>
      <c r="Y15" s="207"/>
      <c r="Z15" s="207"/>
      <c r="AA15" s="207"/>
      <c r="AB15" s="207"/>
      <c r="AC15" s="207"/>
      <c r="AD15" s="207"/>
      <c r="AE15" s="207"/>
      <c r="AF15" s="207"/>
      <c r="AG15" s="207" t="s">
        <v>155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outlineLevel="1" x14ac:dyDescent="0.2">
      <c r="A16" s="214"/>
      <c r="B16" s="215"/>
      <c r="C16" s="257" t="s">
        <v>164</v>
      </c>
      <c r="D16" s="247"/>
      <c r="E16" s="247"/>
      <c r="F16" s="247"/>
      <c r="G16" s="247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07"/>
      <c r="Y16" s="207"/>
      <c r="Z16" s="207"/>
      <c r="AA16" s="207"/>
      <c r="AB16" s="207"/>
      <c r="AC16" s="207"/>
      <c r="AD16" s="207"/>
      <c r="AE16" s="207"/>
      <c r="AF16" s="207"/>
      <c r="AG16" s="207" t="s">
        <v>157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 x14ac:dyDescent="0.2">
      <c r="A17" s="214"/>
      <c r="B17" s="215"/>
      <c r="C17" s="259" t="s">
        <v>165</v>
      </c>
      <c r="D17" s="241"/>
      <c r="E17" s="242">
        <v>7.7519999999999998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07"/>
      <c r="Y17" s="207"/>
      <c r="Z17" s="207"/>
      <c r="AA17" s="207"/>
      <c r="AB17" s="207"/>
      <c r="AC17" s="207"/>
      <c r="AD17" s="207"/>
      <c r="AE17" s="207"/>
      <c r="AF17" s="207"/>
      <c r="AG17" s="207" t="s">
        <v>166</v>
      </c>
      <c r="AH17" s="207">
        <v>0</v>
      </c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outlineLevel="1" x14ac:dyDescent="0.2">
      <c r="A18" s="224">
        <v>5</v>
      </c>
      <c r="B18" s="225" t="s">
        <v>169</v>
      </c>
      <c r="C18" s="235" t="s">
        <v>170</v>
      </c>
      <c r="D18" s="226" t="s">
        <v>162</v>
      </c>
      <c r="E18" s="227">
        <v>47.438160000000003</v>
      </c>
      <c r="F18" s="228"/>
      <c r="G18" s="229">
        <f>ROUND(E18*F18,2)</f>
        <v>0</v>
      </c>
      <c r="H18" s="228"/>
      <c r="I18" s="229">
        <f>ROUND(E18*H18,2)</f>
        <v>0</v>
      </c>
      <c r="J18" s="228"/>
      <c r="K18" s="229">
        <f>ROUND(E18*J18,2)</f>
        <v>0</v>
      </c>
      <c r="L18" s="229">
        <v>21</v>
      </c>
      <c r="M18" s="229">
        <f>G18*(1+L18/100)</f>
        <v>0</v>
      </c>
      <c r="N18" s="229">
        <v>0</v>
      </c>
      <c r="O18" s="229">
        <f>ROUND(E18*N18,2)</f>
        <v>0</v>
      </c>
      <c r="P18" s="229">
        <v>0</v>
      </c>
      <c r="Q18" s="229">
        <f>ROUND(E18*P18,2)</f>
        <v>0</v>
      </c>
      <c r="R18" s="229" t="s">
        <v>163</v>
      </c>
      <c r="S18" s="229" t="s">
        <v>120</v>
      </c>
      <c r="T18" s="230" t="s">
        <v>120</v>
      </c>
      <c r="U18" s="216">
        <v>2.2490000000000001</v>
      </c>
      <c r="V18" s="216">
        <f>ROUND(E18*U18,2)</f>
        <v>106.69</v>
      </c>
      <c r="W18" s="216"/>
      <c r="X18" s="207"/>
      <c r="Y18" s="207"/>
      <c r="Z18" s="207"/>
      <c r="AA18" s="207"/>
      <c r="AB18" s="207"/>
      <c r="AC18" s="207"/>
      <c r="AD18" s="207"/>
      <c r="AE18" s="207"/>
      <c r="AF18" s="207"/>
      <c r="AG18" s="207" t="s">
        <v>155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ht="22.5" outlineLevel="1" x14ac:dyDescent="0.2">
      <c r="A19" s="214"/>
      <c r="B19" s="215"/>
      <c r="C19" s="257" t="s">
        <v>171</v>
      </c>
      <c r="D19" s="247"/>
      <c r="E19" s="247"/>
      <c r="F19" s="247"/>
      <c r="G19" s="247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07"/>
      <c r="Y19" s="207"/>
      <c r="Z19" s="207"/>
      <c r="AA19" s="207"/>
      <c r="AB19" s="207"/>
      <c r="AC19" s="207"/>
      <c r="AD19" s="207"/>
      <c r="AE19" s="207"/>
      <c r="AF19" s="207"/>
      <c r="AG19" s="207" t="s">
        <v>157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32" t="str">
        <f>C19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19" s="207"/>
      <c r="BC19" s="207"/>
      <c r="BD19" s="207"/>
      <c r="BE19" s="207"/>
      <c r="BF19" s="207"/>
      <c r="BG19" s="207"/>
      <c r="BH19" s="207"/>
    </row>
    <row r="20" spans="1:60" outlineLevel="1" x14ac:dyDescent="0.2">
      <c r="A20" s="214"/>
      <c r="B20" s="215"/>
      <c r="C20" s="259" t="s">
        <v>172</v>
      </c>
      <c r="D20" s="241"/>
      <c r="E20" s="242">
        <v>47.438160000000003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07"/>
      <c r="Y20" s="207"/>
      <c r="Z20" s="207"/>
      <c r="AA20" s="207"/>
      <c r="AB20" s="207"/>
      <c r="AC20" s="207"/>
      <c r="AD20" s="207"/>
      <c r="AE20" s="207"/>
      <c r="AF20" s="207"/>
      <c r="AG20" s="207" t="s">
        <v>166</v>
      </c>
      <c r="AH20" s="207">
        <v>0</v>
      </c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">
      <c r="A21" s="224">
        <v>6</v>
      </c>
      <c r="B21" s="225" t="s">
        <v>173</v>
      </c>
      <c r="C21" s="235" t="s">
        <v>174</v>
      </c>
      <c r="D21" s="226" t="s">
        <v>162</v>
      </c>
      <c r="E21" s="227">
        <v>47.438160000000003</v>
      </c>
      <c r="F21" s="228"/>
      <c r="G21" s="229">
        <f>ROUND(E21*F21,2)</f>
        <v>0</v>
      </c>
      <c r="H21" s="228"/>
      <c r="I21" s="229">
        <f>ROUND(E21*H21,2)</f>
        <v>0</v>
      </c>
      <c r="J21" s="228"/>
      <c r="K21" s="229">
        <f>ROUND(E21*J21,2)</f>
        <v>0</v>
      </c>
      <c r="L21" s="229">
        <v>21</v>
      </c>
      <c r="M21" s="229">
        <f>G21*(1+L21/100)</f>
        <v>0</v>
      </c>
      <c r="N21" s="229">
        <v>0</v>
      </c>
      <c r="O21" s="229">
        <f>ROUND(E21*N21,2)</f>
        <v>0</v>
      </c>
      <c r="P21" s="229">
        <v>0</v>
      </c>
      <c r="Q21" s="229">
        <f>ROUND(E21*P21,2)</f>
        <v>0</v>
      </c>
      <c r="R21" s="229" t="s">
        <v>163</v>
      </c>
      <c r="S21" s="229" t="s">
        <v>120</v>
      </c>
      <c r="T21" s="230" t="s">
        <v>120</v>
      </c>
      <c r="U21" s="216">
        <v>0.107</v>
      </c>
      <c r="V21" s="216">
        <f>ROUND(E21*U21,2)</f>
        <v>5.08</v>
      </c>
      <c r="W21" s="216"/>
      <c r="X21" s="207"/>
      <c r="Y21" s="207"/>
      <c r="Z21" s="207"/>
      <c r="AA21" s="207"/>
      <c r="AB21" s="207"/>
      <c r="AC21" s="207"/>
      <c r="AD21" s="207"/>
      <c r="AE21" s="207"/>
      <c r="AF21" s="207"/>
      <c r="AG21" s="207" t="s">
        <v>155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ht="22.5" outlineLevel="1" x14ac:dyDescent="0.2">
      <c r="A22" s="214"/>
      <c r="B22" s="215"/>
      <c r="C22" s="257" t="s">
        <v>171</v>
      </c>
      <c r="D22" s="247"/>
      <c r="E22" s="247"/>
      <c r="F22" s="247"/>
      <c r="G22" s="247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07"/>
      <c r="Y22" s="207"/>
      <c r="Z22" s="207"/>
      <c r="AA22" s="207"/>
      <c r="AB22" s="207"/>
      <c r="AC22" s="207"/>
      <c r="AD22" s="207"/>
      <c r="AE22" s="207"/>
      <c r="AF22" s="207"/>
      <c r="AG22" s="207" t="s">
        <v>157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32" t="str">
        <f>C22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22" s="207"/>
      <c r="BC22" s="207"/>
      <c r="BD22" s="207"/>
      <c r="BE22" s="207"/>
      <c r="BF22" s="207"/>
      <c r="BG22" s="207"/>
      <c r="BH22" s="207"/>
    </row>
    <row r="23" spans="1:60" outlineLevel="1" x14ac:dyDescent="0.2">
      <c r="A23" s="214"/>
      <c r="B23" s="215"/>
      <c r="C23" s="259" t="s">
        <v>172</v>
      </c>
      <c r="D23" s="241"/>
      <c r="E23" s="242">
        <v>47.438160000000003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07"/>
      <c r="Y23" s="207"/>
      <c r="Z23" s="207"/>
      <c r="AA23" s="207"/>
      <c r="AB23" s="207"/>
      <c r="AC23" s="207"/>
      <c r="AD23" s="207"/>
      <c r="AE23" s="207"/>
      <c r="AF23" s="207"/>
      <c r="AG23" s="207" t="s">
        <v>166</v>
      </c>
      <c r="AH23" s="207">
        <v>0</v>
      </c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">
      <c r="A24" s="224">
        <v>7</v>
      </c>
      <c r="B24" s="225" t="s">
        <v>175</v>
      </c>
      <c r="C24" s="235" t="s">
        <v>176</v>
      </c>
      <c r="D24" s="226" t="s">
        <v>162</v>
      </c>
      <c r="E24" s="227">
        <v>5.3630000000000004</v>
      </c>
      <c r="F24" s="228"/>
      <c r="G24" s="229">
        <f>ROUND(E24*F24,2)</f>
        <v>0</v>
      </c>
      <c r="H24" s="228"/>
      <c r="I24" s="229">
        <f>ROUND(E24*H24,2)</f>
        <v>0</v>
      </c>
      <c r="J24" s="228"/>
      <c r="K24" s="229">
        <f>ROUND(E24*J24,2)</f>
        <v>0</v>
      </c>
      <c r="L24" s="229">
        <v>21</v>
      </c>
      <c r="M24" s="229">
        <f>G24*(1+L24/100)</f>
        <v>0</v>
      </c>
      <c r="N24" s="229">
        <v>0</v>
      </c>
      <c r="O24" s="229">
        <f>ROUND(E24*N24,2)</f>
        <v>0</v>
      </c>
      <c r="P24" s="229">
        <v>0</v>
      </c>
      <c r="Q24" s="229">
        <f>ROUND(E24*P24,2)</f>
        <v>0</v>
      </c>
      <c r="R24" s="229" t="s">
        <v>163</v>
      </c>
      <c r="S24" s="229" t="s">
        <v>120</v>
      </c>
      <c r="T24" s="230" t="s">
        <v>120</v>
      </c>
      <c r="U24" s="216">
        <v>3.5329999999999999</v>
      </c>
      <c r="V24" s="216">
        <f>ROUND(E24*U24,2)</f>
        <v>18.95</v>
      </c>
      <c r="W24" s="216"/>
      <c r="X24" s="207"/>
      <c r="Y24" s="207"/>
      <c r="Z24" s="207"/>
      <c r="AA24" s="207"/>
      <c r="AB24" s="207"/>
      <c r="AC24" s="207"/>
      <c r="AD24" s="207"/>
      <c r="AE24" s="207"/>
      <c r="AF24" s="207"/>
      <c r="AG24" s="207" t="s">
        <v>155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 x14ac:dyDescent="0.2">
      <c r="A25" s="214"/>
      <c r="B25" s="215"/>
      <c r="C25" s="257" t="s">
        <v>177</v>
      </c>
      <c r="D25" s="247"/>
      <c r="E25" s="247"/>
      <c r="F25" s="247"/>
      <c r="G25" s="247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07"/>
      <c r="Y25" s="207"/>
      <c r="Z25" s="207"/>
      <c r="AA25" s="207"/>
      <c r="AB25" s="207"/>
      <c r="AC25" s="207"/>
      <c r="AD25" s="207"/>
      <c r="AE25" s="207"/>
      <c r="AF25" s="207"/>
      <c r="AG25" s="207" t="s">
        <v>157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outlineLevel="1" x14ac:dyDescent="0.2">
      <c r="A26" s="214"/>
      <c r="B26" s="215"/>
      <c r="C26" s="259" t="s">
        <v>178</v>
      </c>
      <c r="D26" s="241"/>
      <c r="E26" s="242">
        <v>3.3439999999999999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07"/>
      <c r="Y26" s="207"/>
      <c r="Z26" s="207"/>
      <c r="AA26" s="207"/>
      <c r="AB26" s="207"/>
      <c r="AC26" s="207"/>
      <c r="AD26" s="207"/>
      <c r="AE26" s="207"/>
      <c r="AF26" s="207"/>
      <c r="AG26" s="207" t="s">
        <v>166</v>
      </c>
      <c r="AH26" s="207">
        <v>0</v>
      </c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outlineLevel="1" x14ac:dyDescent="0.2">
      <c r="A27" s="214"/>
      <c r="B27" s="215"/>
      <c r="C27" s="259" t="s">
        <v>179</v>
      </c>
      <c r="D27" s="241"/>
      <c r="E27" s="242">
        <v>1.4490000000000001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07"/>
      <c r="Y27" s="207"/>
      <c r="Z27" s="207"/>
      <c r="AA27" s="207"/>
      <c r="AB27" s="207"/>
      <c r="AC27" s="207"/>
      <c r="AD27" s="207"/>
      <c r="AE27" s="207"/>
      <c r="AF27" s="207"/>
      <c r="AG27" s="207" t="s">
        <v>166</v>
      </c>
      <c r="AH27" s="207">
        <v>0</v>
      </c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outlineLevel="1" x14ac:dyDescent="0.2">
      <c r="A28" s="214"/>
      <c r="B28" s="215"/>
      <c r="C28" s="259" t="s">
        <v>180</v>
      </c>
      <c r="D28" s="241"/>
      <c r="E28" s="242">
        <v>0.56999999999999995</v>
      </c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07"/>
      <c r="Y28" s="207"/>
      <c r="Z28" s="207"/>
      <c r="AA28" s="207"/>
      <c r="AB28" s="207"/>
      <c r="AC28" s="207"/>
      <c r="AD28" s="207"/>
      <c r="AE28" s="207"/>
      <c r="AF28" s="207"/>
      <c r="AG28" s="207" t="s">
        <v>166</v>
      </c>
      <c r="AH28" s="207">
        <v>0</v>
      </c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outlineLevel="1" x14ac:dyDescent="0.2">
      <c r="A29" s="224">
        <v>8</v>
      </c>
      <c r="B29" s="225" t="s">
        <v>181</v>
      </c>
      <c r="C29" s="235" t="s">
        <v>182</v>
      </c>
      <c r="D29" s="226" t="s">
        <v>153</v>
      </c>
      <c r="E29" s="227">
        <v>51.165599999999998</v>
      </c>
      <c r="F29" s="228"/>
      <c r="G29" s="229">
        <f>ROUND(E29*F29,2)</f>
        <v>0</v>
      </c>
      <c r="H29" s="228"/>
      <c r="I29" s="229">
        <f>ROUND(E29*H29,2)</f>
        <v>0</v>
      </c>
      <c r="J29" s="228"/>
      <c r="K29" s="229">
        <f>ROUND(E29*J29,2)</f>
        <v>0</v>
      </c>
      <c r="L29" s="229">
        <v>21</v>
      </c>
      <c r="M29" s="229">
        <f>G29*(1+L29/100)</f>
        <v>0</v>
      </c>
      <c r="N29" s="229">
        <v>6.9999999999999999E-4</v>
      </c>
      <c r="O29" s="229">
        <f>ROUND(E29*N29,2)</f>
        <v>0.04</v>
      </c>
      <c r="P29" s="229">
        <v>0</v>
      </c>
      <c r="Q29" s="229">
        <f>ROUND(E29*P29,2)</f>
        <v>0</v>
      </c>
      <c r="R29" s="229" t="s">
        <v>163</v>
      </c>
      <c r="S29" s="229" t="s">
        <v>120</v>
      </c>
      <c r="T29" s="230" t="s">
        <v>120</v>
      </c>
      <c r="U29" s="216">
        <v>0.156</v>
      </c>
      <c r="V29" s="216">
        <f>ROUND(E29*U29,2)</f>
        <v>7.98</v>
      </c>
      <c r="W29" s="216"/>
      <c r="X29" s="207"/>
      <c r="Y29" s="207"/>
      <c r="Z29" s="207"/>
      <c r="AA29" s="207"/>
      <c r="AB29" s="207"/>
      <c r="AC29" s="207"/>
      <c r="AD29" s="207"/>
      <c r="AE29" s="207"/>
      <c r="AF29" s="207"/>
      <c r="AG29" s="207" t="s">
        <v>155</v>
      </c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outlineLevel="1" x14ac:dyDescent="0.2">
      <c r="A30" s="214"/>
      <c r="B30" s="215"/>
      <c r="C30" s="259" t="s">
        <v>183</v>
      </c>
      <c r="D30" s="241"/>
      <c r="E30" s="242">
        <v>51.165599999999998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07"/>
      <c r="Y30" s="207"/>
      <c r="Z30" s="207"/>
      <c r="AA30" s="207"/>
      <c r="AB30" s="207"/>
      <c r="AC30" s="207"/>
      <c r="AD30" s="207"/>
      <c r="AE30" s="207"/>
      <c r="AF30" s="207"/>
      <c r="AG30" s="207" t="s">
        <v>166</v>
      </c>
      <c r="AH30" s="207">
        <v>0</v>
      </c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">
      <c r="A31" s="224">
        <v>9</v>
      </c>
      <c r="B31" s="225" t="s">
        <v>184</v>
      </c>
      <c r="C31" s="235" t="s">
        <v>185</v>
      </c>
      <c r="D31" s="226" t="s">
        <v>153</v>
      </c>
      <c r="E31" s="227">
        <v>51.165599999999998</v>
      </c>
      <c r="F31" s="228"/>
      <c r="G31" s="229">
        <f>ROUND(E31*F31,2)</f>
        <v>0</v>
      </c>
      <c r="H31" s="228"/>
      <c r="I31" s="229">
        <f>ROUND(E31*H31,2)</f>
        <v>0</v>
      </c>
      <c r="J31" s="228"/>
      <c r="K31" s="229">
        <f>ROUND(E31*J31,2)</f>
        <v>0</v>
      </c>
      <c r="L31" s="229">
        <v>21</v>
      </c>
      <c r="M31" s="229">
        <f>G31*(1+L31/100)</f>
        <v>0</v>
      </c>
      <c r="N31" s="229">
        <v>0</v>
      </c>
      <c r="O31" s="229">
        <f>ROUND(E31*N31,2)</f>
        <v>0</v>
      </c>
      <c r="P31" s="229">
        <v>0</v>
      </c>
      <c r="Q31" s="229">
        <f>ROUND(E31*P31,2)</f>
        <v>0</v>
      </c>
      <c r="R31" s="229" t="s">
        <v>163</v>
      </c>
      <c r="S31" s="229" t="s">
        <v>120</v>
      </c>
      <c r="T31" s="230" t="s">
        <v>120</v>
      </c>
      <c r="U31" s="216">
        <v>9.5000000000000001E-2</v>
      </c>
      <c r="V31" s="216">
        <f>ROUND(E31*U31,2)</f>
        <v>4.8600000000000003</v>
      </c>
      <c r="W31" s="216"/>
      <c r="X31" s="207"/>
      <c r="Y31" s="207"/>
      <c r="Z31" s="207"/>
      <c r="AA31" s="207"/>
      <c r="AB31" s="207"/>
      <c r="AC31" s="207"/>
      <c r="AD31" s="207"/>
      <c r="AE31" s="207"/>
      <c r="AF31" s="207"/>
      <c r="AG31" s="207" t="s">
        <v>155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">
      <c r="A32" s="214"/>
      <c r="B32" s="215"/>
      <c r="C32" s="257" t="s">
        <v>186</v>
      </c>
      <c r="D32" s="247"/>
      <c r="E32" s="247"/>
      <c r="F32" s="247"/>
      <c r="G32" s="247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07"/>
      <c r="Y32" s="207"/>
      <c r="Z32" s="207"/>
      <c r="AA32" s="207"/>
      <c r="AB32" s="207"/>
      <c r="AC32" s="207"/>
      <c r="AD32" s="207"/>
      <c r="AE32" s="207"/>
      <c r="AF32" s="207"/>
      <c r="AG32" s="207" t="s">
        <v>157</v>
      </c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">
      <c r="A33" s="224">
        <v>10</v>
      </c>
      <c r="B33" s="225" t="s">
        <v>187</v>
      </c>
      <c r="C33" s="235" t="s">
        <v>188</v>
      </c>
      <c r="D33" s="226" t="s">
        <v>162</v>
      </c>
      <c r="E33" s="227">
        <v>50.782159999999998</v>
      </c>
      <c r="F33" s="228"/>
      <c r="G33" s="229">
        <f>ROUND(E33*F33,2)</f>
        <v>0</v>
      </c>
      <c r="H33" s="228"/>
      <c r="I33" s="229">
        <f>ROUND(E33*H33,2)</f>
        <v>0</v>
      </c>
      <c r="J33" s="228"/>
      <c r="K33" s="229">
        <f>ROUND(E33*J33,2)</f>
        <v>0</v>
      </c>
      <c r="L33" s="229">
        <v>21</v>
      </c>
      <c r="M33" s="229">
        <f>G33*(1+L33/100)</f>
        <v>0</v>
      </c>
      <c r="N33" s="229">
        <v>0</v>
      </c>
      <c r="O33" s="229">
        <f>ROUND(E33*N33,2)</f>
        <v>0</v>
      </c>
      <c r="P33" s="229">
        <v>0</v>
      </c>
      <c r="Q33" s="229">
        <f>ROUND(E33*P33,2)</f>
        <v>0</v>
      </c>
      <c r="R33" s="229" t="s">
        <v>163</v>
      </c>
      <c r="S33" s="229" t="s">
        <v>120</v>
      </c>
      <c r="T33" s="230" t="s">
        <v>120</v>
      </c>
      <c r="U33" s="216">
        <v>0.51900000000000002</v>
      </c>
      <c r="V33" s="216">
        <f>ROUND(E33*U33,2)</f>
        <v>26.36</v>
      </c>
      <c r="W33" s="216"/>
      <c r="X33" s="207"/>
      <c r="Y33" s="207"/>
      <c r="Z33" s="207"/>
      <c r="AA33" s="207"/>
      <c r="AB33" s="207"/>
      <c r="AC33" s="207"/>
      <c r="AD33" s="207"/>
      <c r="AE33" s="207"/>
      <c r="AF33" s="207"/>
      <c r="AG33" s="207" t="s">
        <v>155</v>
      </c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outlineLevel="1" x14ac:dyDescent="0.2">
      <c r="A34" s="214"/>
      <c r="B34" s="215"/>
      <c r="C34" s="257" t="s">
        <v>189</v>
      </c>
      <c r="D34" s="247"/>
      <c r="E34" s="247"/>
      <c r="F34" s="247"/>
      <c r="G34" s="247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07"/>
      <c r="Y34" s="207"/>
      <c r="Z34" s="207"/>
      <c r="AA34" s="207"/>
      <c r="AB34" s="207"/>
      <c r="AC34" s="207"/>
      <c r="AD34" s="207"/>
      <c r="AE34" s="207"/>
      <c r="AF34" s="207"/>
      <c r="AG34" s="207" t="s">
        <v>157</v>
      </c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outlineLevel="1" x14ac:dyDescent="0.2">
      <c r="A35" s="214"/>
      <c r="B35" s="215"/>
      <c r="C35" s="259" t="s">
        <v>172</v>
      </c>
      <c r="D35" s="241"/>
      <c r="E35" s="242">
        <v>47.438160000000003</v>
      </c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07"/>
      <c r="Y35" s="207"/>
      <c r="Z35" s="207"/>
      <c r="AA35" s="207"/>
      <c r="AB35" s="207"/>
      <c r="AC35" s="207"/>
      <c r="AD35" s="207"/>
      <c r="AE35" s="207"/>
      <c r="AF35" s="207"/>
      <c r="AG35" s="207" t="s">
        <v>166</v>
      </c>
      <c r="AH35" s="207">
        <v>0</v>
      </c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outlineLevel="1" x14ac:dyDescent="0.2">
      <c r="A36" s="214"/>
      <c r="B36" s="215"/>
      <c r="C36" s="259" t="s">
        <v>178</v>
      </c>
      <c r="D36" s="241"/>
      <c r="E36" s="242">
        <v>3.3439999999999999</v>
      </c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07"/>
      <c r="Y36" s="207"/>
      <c r="Z36" s="207"/>
      <c r="AA36" s="207"/>
      <c r="AB36" s="207"/>
      <c r="AC36" s="207"/>
      <c r="AD36" s="207"/>
      <c r="AE36" s="207"/>
      <c r="AF36" s="207"/>
      <c r="AG36" s="207" t="s">
        <v>166</v>
      </c>
      <c r="AH36" s="207">
        <v>0</v>
      </c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outlineLevel="1" x14ac:dyDescent="0.2">
      <c r="A37" s="224">
        <v>11</v>
      </c>
      <c r="B37" s="225" t="s">
        <v>190</v>
      </c>
      <c r="C37" s="235" t="s">
        <v>191</v>
      </c>
      <c r="D37" s="226" t="s">
        <v>162</v>
      </c>
      <c r="E37" s="227">
        <v>24.215199999999999</v>
      </c>
      <c r="F37" s="228"/>
      <c r="G37" s="229">
        <f>ROUND(E37*F37,2)</f>
        <v>0</v>
      </c>
      <c r="H37" s="228"/>
      <c r="I37" s="229">
        <f>ROUND(E37*H37,2)</f>
        <v>0</v>
      </c>
      <c r="J37" s="228"/>
      <c r="K37" s="229">
        <f>ROUND(E37*J37,2)</f>
        <v>0</v>
      </c>
      <c r="L37" s="229">
        <v>21</v>
      </c>
      <c r="M37" s="229">
        <f>G37*(1+L37/100)</f>
        <v>0</v>
      </c>
      <c r="N37" s="229">
        <v>0</v>
      </c>
      <c r="O37" s="229">
        <f>ROUND(E37*N37,2)</f>
        <v>0</v>
      </c>
      <c r="P37" s="229">
        <v>0</v>
      </c>
      <c r="Q37" s="229">
        <f>ROUND(E37*P37,2)</f>
        <v>0</v>
      </c>
      <c r="R37" s="229" t="s">
        <v>163</v>
      </c>
      <c r="S37" s="229" t="s">
        <v>120</v>
      </c>
      <c r="T37" s="230" t="s">
        <v>120</v>
      </c>
      <c r="U37" s="216">
        <v>7.3999999999999996E-2</v>
      </c>
      <c r="V37" s="216">
        <f>ROUND(E37*U37,2)</f>
        <v>1.79</v>
      </c>
      <c r="W37" s="216"/>
      <c r="X37" s="207"/>
      <c r="Y37" s="207"/>
      <c r="Z37" s="207"/>
      <c r="AA37" s="207"/>
      <c r="AB37" s="207"/>
      <c r="AC37" s="207"/>
      <c r="AD37" s="207"/>
      <c r="AE37" s="207"/>
      <c r="AF37" s="207"/>
      <c r="AG37" s="207" t="s">
        <v>155</v>
      </c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outlineLevel="1" x14ac:dyDescent="0.2">
      <c r="A38" s="214"/>
      <c r="B38" s="215"/>
      <c r="C38" s="257" t="s">
        <v>192</v>
      </c>
      <c r="D38" s="247"/>
      <c r="E38" s="247"/>
      <c r="F38" s="247"/>
      <c r="G38" s="247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07"/>
      <c r="Y38" s="207"/>
      <c r="Z38" s="207"/>
      <c r="AA38" s="207"/>
      <c r="AB38" s="207"/>
      <c r="AC38" s="207"/>
      <c r="AD38" s="207"/>
      <c r="AE38" s="207"/>
      <c r="AF38" s="207"/>
      <c r="AG38" s="207" t="s">
        <v>157</v>
      </c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outlineLevel="1" x14ac:dyDescent="0.2">
      <c r="A39" s="214"/>
      <c r="B39" s="215"/>
      <c r="C39" s="259" t="s">
        <v>193</v>
      </c>
      <c r="D39" s="241"/>
      <c r="E39" s="242">
        <v>24.215199999999999</v>
      </c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07"/>
      <c r="Y39" s="207"/>
      <c r="Z39" s="207"/>
      <c r="AA39" s="207"/>
      <c r="AB39" s="207"/>
      <c r="AC39" s="207"/>
      <c r="AD39" s="207"/>
      <c r="AE39" s="207"/>
      <c r="AF39" s="207"/>
      <c r="AG39" s="207" t="s">
        <v>166</v>
      </c>
      <c r="AH39" s="207">
        <v>0</v>
      </c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ht="22.5" outlineLevel="1" x14ac:dyDescent="0.2">
      <c r="A40" s="224">
        <v>12</v>
      </c>
      <c r="B40" s="225" t="s">
        <v>194</v>
      </c>
      <c r="C40" s="235" t="s">
        <v>195</v>
      </c>
      <c r="D40" s="226" t="s">
        <v>162</v>
      </c>
      <c r="E40" s="227">
        <v>48.44556</v>
      </c>
      <c r="F40" s="228"/>
      <c r="G40" s="229">
        <f>ROUND(E40*F40,2)</f>
        <v>0</v>
      </c>
      <c r="H40" s="228"/>
      <c r="I40" s="229">
        <f>ROUND(E40*H40,2)</f>
        <v>0</v>
      </c>
      <c r="J40" s="228"/>
      <c r="K40" s="229">
        <f>ROUND(E40*J40,2)</f>
        <v>0</v>
      </c>
      <c r="L40" s="229">
        <v>21</v>
      </c>
      <c r="M40" s="229">
        <f>G40*(1+L40/100)</f>
        <v>0</v>
      </c>
      <c r="N40" s="229">
        <v>0</v>
      </c>
      <c r="O40" s="229">
        <f>ROUND(E40*N40,2)</f>
        <v>0</v>
      </c>
      <c r="P40" s="229">
        <v>0</v>
      </c>
      <c r="Q40" s="229">
        <f>ROUND(E40*P40,2)</f>
        <v>0</v>
      </c>
      <c r="R40" s="229" t="s">
        <v>163</v>
      </c>
      <c r="S40" s="229" t="s">
        <v>120</v>
      </c>
      <c r="T40" s="230" t="s">
        <v>120</v>
      </c>
      <c r="U40" s="216">
        <v>1.0999999999999999E-2</v>
      </c>
      <c r="V40" s="216">
        <f>ROUND(E40*U40,2)</f>
        <v>0.53</v>
      </c>
      <c r="W40" s="216"/>
      <c r="X40" s="207"/>
      <c r="Y40" s="207"/>
      <c r="Z40" s="207"/>
      <c r="AA40" s="207"/>
      <c r="AB40" s="207"/>
      <c r="AC40" s="207"/>
      <c r="AD40" s="207"/>
      <c r="AE40" s="207"/>
      <c r="AF40" s="207"/>
      <c r="AG40" s="207" t="s">
        <v>155</v>
      </c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outlineLevel="1" x14ac:dyDescent="0.2">
      <c r="A41" s="214"/>
      <c r="B41" s="215"/>
      <c r="C41" s="257" t="s">
        <v>192</v>
      </c>
      <c r="D41" s="247"/>
      <c r="E41" s="247"/>
      <c r="F41" s="247"/>
      <c r="G41" s="247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07"/>
      <c r="Y41" s="207"/>
      <c r="Z41" s="207"/>
      <c r="AA41" s="207"/>
      <c r="AB41" s="207"/>
      <c r="AC41" s="207"/>
      <c r="AD41" s="207"/>
      <c r="AE41" s="207"/>
      <c r="AF41" s="207"/>
      <c r="AG41" s="207" t="s">
        <v>157</v>
      </c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outlineLevel="1" x14ac:dyDescent="0.2">
      <c r="A42" s="214"/>
      <c r="B42" s="215"/>
      <c r="C42" s="259" t="s">
        <v>165</v>
      </c>
      <c r="D42" s="241"/>
      <c r="E42" s="242">
        <v>7.7519999999999998</v>
      </c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07"/>
      <c r="Y42" s="207"/>
      <c r="Z42" s="207"/>
      <c r="AA42" s="207"/>
      <c r="AB42" s="207"/>
      <c r="AC42" s="207"/>
      <c r="AD42" s="207"/>
      <c r="AE42" s="207"/>
      <c r="AF42" s="207"/>
      <c r="AG42" s="207" t="s">
        <v>166</v>
      </c>
      <c r="AH42" s="207">
        <v>0</v>
      </c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outlineLevel="1" x14ac:dyDescent="0.2">
      <c r="A43" s="214"/>
      <c r="B43" s="215"/>
      <c r="C43" s="259" t="s">
        <v>172</v>
      </c>
      <c r="D43" s="241"/>
      <c r="E43" s="242">
        <v>47.438160000000003</v>
      </c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07"/>
      <c r="Y43" s="207"/>
      <c r="Z43" s="207"/>
      <c r="AA43" s="207"/>
      <c r="AB43" s="207"/>
      <c r="AC43" s="207"/>
      <c r="AD43" s="207"/>
      <c r="AE43" s="207"/>
      <c r="AF43" s="207"/>
      <c r="AG43" s="207" t="s">
        <v>166</v>
      </c>
      <c r="AH43" s="207">
        <v>0</v>
      </c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</row>
    <row r="44" spans="1:60" outlineLevel="1" x14ac:dyDescent="0.2">
      <c r="A44" s="214"/>
      <c r="B44" s="215"/>
      <c r="C44" s="259" t="s">
        <v>178</v>
      </c>
      <c r="D44" s="241"/>
      <c r="E44" s="242">
        <v>3.3439999999999999</v>
      </c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07"/>
      <c r="Y44" s="207"/>
      <c r="Z44" s="207"/>
      <c r="AA44" s="207"/>
      <c r="AB44" s="207"/>
      <c r="AC44" s="207"/>
      <c r="AD44" s="207"/>
      <c r="AE44" s="207"/>
      <c r="AF44" s="207"/>
      <c r="AG44" s="207" t="s">
        <v>166</v>
      </c>
      <c r="AH44" s="207">
        <v>0</v>
      </c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</row>
    <row r="45" spans="1:60" outlineLevel="1" x14ac:dyDescent="0.2">
      <c r="A45" s="214"/>
      <c r="B45" s="215"/>
      <c r="C45" s="259" t="s">
        <v>179</v>
      </c>
      <c r="D45" s="241"/>
      <c r="E45" s="242">
        <v>1.4490000000000001</v>
      </c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07"/>
      <c r="Y45" s="207"/>
      <c r="Z45" s="207"/>
      <c r="AA45" s="207"/>
      <c r="AB45" s="207"/>
      <c r="AC45" s="207"/>
      <c r="AD45" s="207"/>
      <c r="AE45" s="207"/>
      <c r="AF45" s="207"/>
      <c r="AG45" s="207" t="s">
        <v>166</v>
      </c>
      <c r="AH45" s="207">
        <v>0</v>
      </c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</row>
    <row r="46" spans="1:60" outlineLevel="1" x14ac:dyDescent="0.2">
      <c r="A46" s="214"/>
      <c r="B46" s="215"/>
      <c r="C46" s="259" t="s">
        <v>180</v>
      </c>
      <c r="D46" s="241"/>
      <c r="E46" s="242">
        <v>0.56999999999999995</v>
      </c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07"/>
      <c r="Y46" s="207"/>
      <c r="Z46" s="207"/>
      <c r="AA46" s="207"/>
      <c r="AB46" s="207"/>
      <c r="AC46" s="207"/>
      <c r="AD46" s="207"/>
      <c r="AE46" s="207"/>
      <c r="AF46" s="207"/>
      <c r="AG46" s="207" t="s">
        <v>166</v>
      </c>
      <c r="AH46" s="207">
        <v>0</v>
      </c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outlineLevel="1" x14ac:dyDescent="0.2">
      <c r="A47" s="214"/>
      <c r="B47" s="215"/>
      <c r="C47" s="259" t="s">
        <v>196</v>
      </c>
      <c r="D47" s="241"/>
      <c r="E47" s="242">
        <v>-12.1076</v>
      </c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07"/>
      <c r="Y47" s="207"/>
      <c r="Z47" s="207"/>
      <c r="AA47" s="207"/>
      <c r="AB47" s="207"/>
      <c r="AC47" s="207"/>
      <c r="AD47" s="207"/>
      <c r="AE47" s="207"/>
      <c r="AF47" s="207"/>
      <c r="AG47" s="207" t="s">
        <v>166</v>
      </c>
      <c r="AH47" s="207">
        <v>0</v>
      </c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</row>
    <row r="48" spans="1:60" ht="22.5" outlineLevel="1" x14ac:dyDescent="0.2">
      <c r="A48" s="224">
        <v>13</v>
      </c>
      <c r="B48" s="225" t="s">
        <v>197</v>
      </c>
      <c r="C48" s="235" t="s">
        <v>198</v>
      </c>
      <c r="D48" s="226" t="s">
        <v>162</v>
      </c>
      <c r="E48" s="227">
        <v>72.660759999999996</v>
      </c>
      <c r="F48" s="228"/>
      <c r="G48" s="229">
        <f>ROUND(E48*F48,2)</f>
        <v>0</v>
      </c>
      <c r="H48" s="228"/>
      <c r="I48" s="229">
        <f>ROUND(E48*H48,2)</f>
        <v>0</v>
      </c>
      <c r="J48" s="228"/>
      <c r="K48" s="229">
        <f>ROUND(E48*J48,2)</f>
        <v>0</v>
      </c>
      <c r="L48" s="229">
        <v>21</v>
      </c>
      <c r="M48" s="229">
        <f>G48*(1+L48/100)</f>
        <v>0</v>
      </c>
      <c r="N48" s="229">
        <v>0</v>
      </c>
      <c r="O48" s="229">
        <f>ROUND(E48*N48,2)</f>
        <v>0</v>
      </c>
      <c r="P48" s="229">
        <v>0</v>
      </c>
      <c r="Q48" s="229">
        <f>ROUND(E48*P48,2)</f>
        <v>0</v>
      </c>
      <c r="R48" s="229" t="s">
        <v>163</v>
      </c>
      <c r="S48" s="229" t="s">
        <v>120</v>
      </c>
      <c r="T48" s="230" t="s">
        <v>120</v>
      </c>
      <c r="U48" s="216">
        <v>0.65200000000000002</v>
      </c>
      <c r="V48" s="216">
        <f>ROUND(E48*U48,2)</f>
        <v>47.37</v>
      </c>
      <c r="W48" s="216"/>
      <c r="X48" s="207"/>
      <c r="Y48" s="207"/>
      <c r="Z48" s="207"/>
      <c r="AA48" s="207"/>
      <c r="AB48" s="207"/>
      <c r="AC48" s="207"/>
      <c r="AD48" s="207"/>
      <c r="AE48" s="207"/>
      <c r="AF48" s="207"/>
      <c r="AG48" s="207" t="s">
        <v>155</v>
      </c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</row>
    <row r="49" spans="1:60" outlineLevel="1" x14ac:dyDescent="0.2">
      <c r="A49" s="214"/>
      <c r="B49" s="215"/>
      <c r="C49" s="259" t="s">
        <v>165</v>
      </c>
      <c r="D49" s="241"/>
      <c r="E49" s="242">
        <v>7.7519999999999998</v>
      </c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07"/>
      <c r="Y49" s="207"/>
      <c r="Z49" s="207"/>
      <c r="AA49" s="207"/>
      <c r="AB49" s="207"/>
      <c r="AC49" s="207"/>
      <c r="AD49" s="207"/>
      <c r="AE49" s="207"/>
      <c r="AF49" s="207"/>
      <c r="AG49" s="207" t="s">
        <v>166</v>
      </c>
      <c r="AH49" s="207">
        <v>0</v>
      </c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</row>
    <row r="50" spans="1:60" outlineLevel="1" x14ac:dyDescent="0.2">
      <c r="A50" s="214"/>
      <c r="B50" s="215"/>
      <c r="C50" s="259" t="s">
        <v>172</v>
      </c>
      <c r="D50" s="241"/>
      <c r="E50" s="242">
        <v>47.438160000000003</v>
      </c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07"/>
      <c r="Y50" s="207"/>
      <c r="Z50" s="207"/>
      <c r="AA50" s="207"/>
      <c r="AB50" s="207"/>
      <c r="AC50" s="207"/>
      <c r="AD50" s="207"/>
      <c r="AE50" s="207"/>
      <c r="AF50" s="207"/>
      <c r="AG50" s="207" t="s">
        <v>166</v>
      </c>
      <c r="AH50" s="207">
        <v>0</v>
      </c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</row>
    <row r="51" spans="1:60" outlineLevel="1" x14ac:dyDescent="0.2">
      <c r="A51" s="214"/>
      <c r="B51" s="215"/>
      <c r="C51" s="259" t="s">
        <v>178</v>
      </c>
      <c r="D51" s="241"/>
      <c r="E51" s="242">
        <v>3.3439999999999999</v>
      </c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07"/>
      <c r="Y51" s="207"/>
      <c r="Z51" s="207"/>
      <c r="AA51" s="207"/>
      <c r="AB51" s="207"/>
      <c r="AC51" s="207"/>
      <c r="AD51" s="207"/>
      <c r="AE51" s="207"/>
      <c r="AF51" s="207"/>
      <c r="AG51" s="207" t="s">
        <v>166</v>
      </c>
      <c r="AH51" s="207">
        <v>0</v>
      </c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</row>
    <row r="52" spans="1:60" outlineLevel="1" x14ac:dyDescent="0.2">
      <c r="A52" s="214"/>
      <c r="B52" s="215"/>
      <c r="C52" s="259" t="s">
        <v>179</v>
      </c>
      <c r="D52" s="241"/>
      <c r="E52" s="242">
        <v>1.4490000000000001</v>
      </c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07"/>
      <c r="Y52" s="207"/>
      <c r="Z52" s="207"/>
      <c r="AA52" s="207"/>
      <c r="AB52" s="207"/>
      <c r="AC52" s="207"/>
      <c r="AD52" s="207"/>
      <c r="AE52" s="207"/>
      <c r="AF52" s="207"/>
      <c r="AG52" s="207" t="s">
        <v>166</v>
      </c>
      <c r="AH52" s="207">
        <v>0</v>
      </c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</row>
    <row r="53" spans="1:60" outlineLevel="1" x14ac:dyDescent="0.2">
      <c r="A53" s="214"/>
      <c r="B53" s="215"/>
      <c r="C53" s="259" t="s">
        <v>180</v>
      </c>
      <c r="D53" s="241"/>
      <c r="E53" s="242">
        <v>0.56999999999999995</v>
      </c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07"/>
      <c r="Y53" s="207"/>
      <c r="Z53" s="207"/>
      <c r="AA53" s="207"/>
      <c r="AB53" s="207"/>
      <c r="AC53" s="207"/>
      <c r="AD53" s="207"/>
      <c r="AE53" s="207"/>
      <c r="AF53" s="207"/>
      <c r="AG53" s="207" t="s">
        <v>166</v>
      </c>
      <c r="AH53" s="207">
        <v>0</v>
      </c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</row>
    <row r="54" spans="1:60" outlineLevel="1" x14ac:dyDescent="0.2">
      <c r="A54" s="214"/>
      <c r="B54" s="215"/>
      <c r="C54" s="260" t="s">
        <v>199</v>
      </c>
      <c r="D54" s="243"/>
      <c r="E54" s="244">
        <v>60.553159999999998</v>
      </c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07"/>
      <c r="Y54" s="207"/>
      <c r="Z54" s="207"/>
      <c r="AA54" s="207"/>
      <c r="AB54" s="207"/>
      <c r="AC54" s="207"/>
      <c r="AD54" s="207"/>
      <c r="AE54" s="207"/>
      <c r="AF54" s="207"/>
      <c r="AG54" s="207" t="s">
        <v>166</v>
      </c>
      <c r="AH54" s="207">
        <v>1</v>
      </c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</row>
    <row r="55" spans="1:60" outlineLevel="1" x14ac:dyDescent="0.2">
      <c r="A55" s="214"/>
      <c r="B55" s="215"/>
      <c r="C55" s="259" t="s">
        <v>200</v>
      </c>
      <c r="D55" s="241"/>
      <c r="E55" s="242">
        <v>12.1076</v>
      </c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07"/>
      <c r="Y55" s="207"/>
      <c r="Z55" s="207"/>
      <c r="AA55" s="207"/>
      <c r="AB55" s="207"/>
      <c r="AC55" s="207"/>
      <c r="AD55" s="207"/>
      <c r="AE55" s="207"/>
      <c r="AF55" s="207"/>
      <c r="AG55" s="207" t="s">
        <v>166</v>
      </c>
      <c r="AH55" s="207">
        <v>0</v>
      </c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</row>
    <row r="56" spans="1:60" ht="22.5" outlineLevel="1" x14ac:dyDescent="0.2">
      <c r="A56" s="248">
        <v>14</v>
      </c>
      <c r="B56" s="249" t="s">
        <v>201</v>
      </c>
      <c r="C56" s="258" t="s">
        <v>202</v>
      </c>
      <c r="D56" s="250" t="s">
        <v>162</v>
      </c>
      <c r="E56" s="251">
        <v>48.44556</v>
      </c>
      <c r="F56" s="252"/>
      <c r="G56" s="253">
        <f>ROUND(E56*F56,2)</f>
        <v>0</v>
      </c>
      <c r="H56" s="252"/>
      <c r="I56" s="253">
        <f>ROUND(E56*H56,2)</f>
        <v>0</v>
      </c>
      <c r="J56" s="252"/>
      <c r="K56" s="253">
        <f>ROUND(E56*J56,2)</f>
        <v>0</v>
      </c>
      <c r="L56" s="253">
        <v>21</v>
      </c>
      <c r="M56" s="253">
        <f>G56*(1+L56/100)</f>
        <v>0</v>
      </c>
      <c r="N56" s="253">
        <v>0</v>
      </c>
      <c r="O56" s="253">
        <f>ROUND(E56*N56,2)</f>
        <v>0</v>
      </c>
      <c r="P56" s="253">
        <v>0</v>
      </c>
      <c r="Q56" s="253">
        <f>ROUND(E56*P56,2)</f>
        <v>0</v>
      </c>
      <c r="R56" s="253" t="s">
        <v>163</v>
      </c>
      <c r="S56" s="253" t="s">
        <v>120</v>
      </c>
      <c r="T56" s="254" t="s">
        <v>120</v>
      </c>
      <c r="U56" s="216">
        <v>8.9999999999999993E-3</v>
      </c>
      <c r="V56" s="216">
        <f>ROUND(E56*U56,2)</f>
        <v>0.44</v>
      </c>
      <c r="W56" s="216"/>
      <c r="X56" s="207"/>
      <c r="Y56" s="207"/>
      <c r="Z56" s="207"/>
      <c r="AA56" s="207"/>
      <c r="AB56" s="207"/>
      <c r="AC56" s="207"/>
      <c r="AD56" s="207"/>
      <c r="AE56" s="207"/>
      <c r="AF56" s="207"/>
      <c r="AG56" s="207" t="s">
        <v>155</v>
      </c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</row>
    <row r="57" spans="1:60" ht="22.5" outlineLevel="1" x14ac:dyDescent="0.2">
      <c r="A57" s="224">
        <v>15</v>
      </c>
      <c r="B57" s="225" t="s">
        <v>203</v>
      </c>
      <c r="C57" s="235" t="s">
        <v>204</v>
      </c>
      <c r="D57" s="226" t="s">
        <v>162</v>
      </c>
      <c r="E57" s="227">
        <v>12.1076</v>
      </c>
      <c r="F57" s="228"/>
      <c r="G57" s="229">
        <f>ROUND(E57*F57,2)</f>
        <v>0</v>
      </c>
      <c r="H57" s="228"/>
      <c r="I57" s="229">
        <f>ROUND(E57*H57,2)</f>
        <v>0</v>
      </c>
      <c r="J57" s="228"/>
      <c r="K57" s="229">
        <f>ROUND(E57*J57,2)</f>
        <v>0</v>
      </c>
      <c r="L57" s="229">
        <v>21</v>
      </c>
      <c r="M57" s="229">
        <f>G57*(1+L57/100)</f>
        <v>0</v>
      </c>
      <c r="N57" s="229">
        <v>0</v>
      </c>
      <c r="O57" s="229">
        <f>ROUND(E57*N57,2)</f>
        <v>0</v>
      </c>
      <c r="P57" s="229">
        <v>0</v>
      </c>
      <c r="Q57" s="229">
        <f>ROUND(E57*P57,2)</f>
        <v>0</v>
      </c>
      <c r="R57" s="229" t="s">
        <v>163</v>
      </c>
      <c r="S57" s="229" t="s">
        <v>120</v>
      </c>
      <c r="T57" s="230" t="s">
        <v>120</v>
      </c>
      <c r="U57" s="216">
        <v>1.1499999999999999</v>
      </c>
      <c r="V57" s="216">
        <f>ROUND(E57*U57,2)</f>
        <v>13.92</v>
      </c>
      <c r="W57" s="216"/>
      <c r="X57" s="207"/>
      <c r="Y57" s="207"/>
      <c r="Z57" s="207"/>
      <c r="AA57" s="207"/>
      <c r="AB57" s="207"/>
      <c r="AC57" s="207"/>
      <c r="AD57" s="207"/>
      <c r="AE57" s="207"/>
      <c r="AF57" s="207"/>
      <c r="AG57" s="207" t="s">
        <v>155</v>
      </c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</row>
    <row r="58" spans="1:60" outlineLevel="1" x14ac:dyDescent="0.2">
      <c r="A58" s="214"/>
      <c r="B58" s="215"/>
      <c r="C58" s="257" t="s">
        <v>205</v>
      </c>
      <c r="D58" s="247"/>
      <c r="E58" s="247"/>
      <c r="F58" s="247"/>
      <c r="G58" s="247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07"/>
      <c r="Y58" s="207"/>
      <c r="Z58" s="207"/>
      <c r="AA58" s="207"/>
      <c r="AB58" s="207"/>
      <c r="AC58" s="207"/>
      <c r="AD58" s="207"/>
      <c r="AE58" s="207"/>
      <c r="AF58" s="207"/>
      <c r="AG58" s="207" t="s">
        <v>157</v>
      </c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</row>
    <row r="59" spans="1:60" outlineLevel="1" x14ac:dyDescent="0.2">
      <c r="A59" s="214"/>
      <c r="B59" s="215"/>
      <c r="C59" s="259" t="s">
        <v>206</v>
      </c>
      <c r="D59" s="241"/>
      <c r="E59" s="242">
        <v>1.71</v>
      </c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07"/>
      <c r="Y59" s="207"/>
      <c r="Z59" s="207"/>
      <c r="AA59" s="207"/>
      <c r="AB59" s="207"/>
      <c r="AC59" s="207"/>
      <c r="AD59" s="207"/>
      <c r="AE59" s="207"/>
      <c r="AF59" s="207"/>
      <c r="AG59" s="207" t="s">
        <v>166</v>
      </c>
      <c r="AH59" s="207">
        <v>0</v>
      </c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</row>
    <row r="60" spans="1:60" outlineLevel="1" x14ac:dyDescent="0.2">
      <c r="A60" s="214"/>
      <c r="B60" s="215"/>
      <c r="C60" s="259" t="s">
        <v>207</v>
      </c>
      <c r="D60" s="241"/>
      <c r="E60" s="242">
        <v>9.6416000000000004</v>
      </c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07"/>
      <c r="Y60" s="207"/>
      <c r="Z60" s="207"/>
      <c r="AA60" s="207"/>
      <c r="AB60" s="207"/>
      <c r="AC60" s="207"/>
      <c r="AD60" s="207"/>
      <c r="AE60" s="207"/>
      <c r="AF60" s="207"/>
      <c r="AG60" s="207" t="s">
        <v>166</v>
      </c>
      <c r="AH60" s="207">
        <v>0</v>
      </c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</row>
    <row r="61" spans="1:60" outlineLevel="1" x14ac:dyDescent="0.2">
      <c r="A61" s="214"/>
      <c r="B61" s="215"/>
      <c r="C61" s="259" t="s">
        <v>208</v>
      </c>
      <c r="D61" s="241"/>
      <c r="E61" s="242">
        <v>0.75600000000000001</v>
      </c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07"/>
      <c r="Y61" s="207"/>
      <c r="Z61" s="207"/>
      <c r="AA61" s="207"/>
      <c r="AB61" s="207"/>
      <c r="AC61" s="207"/>
      <c r="AD61" s="207"/>
      <c r="AE61" s="207"/>
      <c r="AF61" s="207"/>
      <c r="AG61" s="207" t="s">
        <v>166</v>
      </c>
      <c r="AH61" s="207">
        <v>0</v>
      </c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</row>
    <row r="62" spans="1:60" outlineLevel="1" x14ac:dyDescent="0.2">
      <c r="A62" s="248">
        <v>16</v>
      </c>
      <c r="B62" s="249" t="s">
        <v>209</v>
      </c>
      <c r="C62" s="258" t="s">
        <v>210</v>
      </c>
      <c r="D62" s="250" t="s">
        <v>162</v>
      </c>
      <c r="E62" s="251">
        <v>48.44556</v>
      </c>
      <c r="F62" s="252"/>
      <c r="G62" s="253">
        <f>ROUND(E62*F62,2)</f>
        <v>0</v>
      </c>
      <c r="H62" s="252"/>
      <c r="I62" s="253">
        <f>ROUND(E62*H62,2)</f>
        <v>0</v>
      </c>
      <c r="J62" s="252"/>
      <c r="K62" s="253">
        <f>ROUND(E62*J62,2)</f>
        <v>0</v>
      </c>
      <c r="L62" s="253">
        <v>21</v>
      </c>
      <c r="M62" s="253">
        <f>G62*(1+L62/100)</f>
        <v>0</v>
      </c>
      <c r="N62" s="253">
        <v>0</v>
      </c>
      <c r="O62" s="253">
        <f>ROUND(E62*N62,2)</f>
        <v>0</v>
      </c>
      <c r="P62" s="253">
        <v>0</v>
      </c>
      <c r="Q62" s="253">
        <f>ROUND(E62*P62,2)</f>
        <v>0</v>
      </c>
      <c r="R62" s="253" t="s">
        <v>163</v>
      </c>
      <c r="S62" s="253" t="s">
        <v>120</v>
      </c>
      <c r="T62" s="254" t="s">
        <v>120</v>
      </c>
      <c r="U62" s="216">
        <v>0</v>
      </c>
      <c r="V62" s="216">
        <f>ROUND(E62*U62,2)</f>
        <v>0</v>
      </c>
      <c r="W62" s="216"/>
      <c r="X62" s="207"/>
      <c r="Y62" s="207"/>
      <c r="Z62" s="207"/>
      <c r="AA62" s="207"/>
      <c r="AB62" s="207"/>
      <c r="AC62" s="207"/>
      <c r="AD62" s="207"/>
      <c r="AE62" s="207"/>
      <c r="AF62" s="207"/>
      <c r="AG62" s="207" t="s">
        <v>155</v>
      </c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</row>
    <row r="63" spans="1:60" x14ac:dyDescent="0.2">
      <c r="A63" s="218" t="s">
        <v>115</v>
      </c>
      <c r="B63" s="219" t="s">
        <v>70</v>
      </c>
      <c r="C63" s="234" t="s">
        <v>71</v>
      </c>
      <c r="D63" s="220"/>
      <c r="E63" s="221"/>
      <c r="F63" s="222"/>
      <c r="G63" s="222">
        <f>SUMIF(AG64:AG73,"&lt;&gt;NOR",G64:G73)</f>
        <v>0</v>
      </c>
      <c r="H63" s="222"/>
      <c r="I63" s="222">
        <f>SUM(I64:I73)</f>
        <v>0</v>
      </c>
      <c r="J63" s="222"/>
      <c r="K63" s="222">
        <f>SUM(K64:K73)</f>
        <v>0</v>
      </c>
      <c r="L63" s="222"/>
      <c r="M63" s="222">
        <f>SUM(M64:M73)</f>
        <v>0</v>
      </c>
      <c r="N63" s="222"/>
      <c r="O63" s="222">
        <f>SUM(O64:O73)</f>
        <v>15.379999999999999</v>
      </c>
      <c r="P63" s="222"/>
      <c r="Q63" s="222">
        <f>SUM(Q64:Q73)</f>
        <v>0</v>
      </c>
      <c r="R63" s="222"/>
      <c r="S63" s="222"/>
      <c r="T63" s="223"/>
      <c r="U63" s="217"/>
      <c r="V63" s="217">
        <f>SUM(V64:V73)</f>
        <v>17.510000000000002</v>
      </c>
      <c r="W63" s="217"/>
      <c r="AG63" t="s">
        <v>116</v>
      </c>
    </row>
    <row r="64" spans="1:60" outlineLevel="1" x14ac:dyDescent="0.2">
      <c r="A64" s="224">
        <v>17</v>
      </c>
      <c r="B64" s="225" t="s">
        <v>211</v>
      </c>
      <c r="C64" s="235" t="s">
        <v>212</v>
      </c>
      <c r="D64" s="226" t="s">
        <v>162</v>
      </c>
      <c r="E64" s="227">
        <v>1.3375999999999999</v>
      </c>
      <c r="F64" s="228"/>
      <c r="G64" s="229">
        <f>ROUND(E64*F64,2)</f>
        <v>0</v>
      </c>
      <c r="H64" s="228"/>
      <c r="I64" s="229">
        <f>ROUND(E64*H64,2)</f>
        <v>0</v>
      </c>
      <c r="J64" s="228"/>
      <c r="K64" s="229">
        <f>ROUND(E64*J64,2)</f>
        <v>0</v>
      </c>
      <c r="L64" s="229">
        <v>21</v>
      </c>
      <c r="M64" s="229">
        <f>G64*(1+L64/100)</f>
        <v>0</v>
      </c>
      <c r="N64" s="229">
        <v>1.9397</v>
      </c>
      <c r="O64" s="229">
        <f>ROUND(E64*N64,2)</f>
        <v>2.59</v>
      </c>
      <c r="P64" s="229">
        <v>0</v>
      </c>
      <c r="Q64" s="229">
        <f>ROUND(E64*P64,2)</f>
        <v>0</v>
      </c>
      <c r="R64" s="229" t="s">
        <v>213</v>
      </c>
      <c r="S64" s="229" t="s">
        <v>120</v>
      </c>
      <c r="T64" s="230" t="s">
        <v>120</v>
      </c>
      <c r="U64" s="216">
        <v>0.96499999999999997</v>
      </c>
      <c r="V64" s="216">
        <f>ROUND(E64*U64,2)</f>
        <v>1.29</v>
      </c>
      <c r="W64" s="216"/>
      <c r="X64" s="207"/>
      <c r="Y64" s="207"/>
      <c r="Z64" s="207"/>
      <c r="AA64" s="207"/>
      <c r="AB64" s="207"/>
      <c r="AC64" s="207"/>
      <c r="AD64" s="207"/>
      <c r="AE64" s="207"/>
      <c r="AF64" s="207"/>
      <c r="AG64" s="207" t="s">
        <v>155</v>
      </c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</row>
    <row r="65" spans="1:60" outlineLevel="1" x14ac:dyDescent="0.2">
      <c r="A65" s="214"/>
      <c r="B65" s="215"/>
      <c r="C65" s="259" t="s">
        <v>214</v>
      </c>
      <c r="D65" s="241"/>
      <c r="E65" s="242">
        <v>1.3375999999999999</v>
      </c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07"/>
      <c r="Y65" s="207"/>
      <c r="Z65" s="207"/>
      <c r="AA65" s="207"/>
      <c r="AB65" s="207"/>
      <c r="AC65" s="207"/>
      <c r="AD65" s="207"/>
      <c r="AE65" s="207"/>
      <c r="AF65" s="207"/>
      <c r="AG65" s="207" t="s">
        <v>166</v>
      </c>
      <c r="AH65" s="207">
        <v>0</v>
      </c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</row>
    <row r="66" spans="1:60" outlineLevel="1" x14ac:dyDescent="0.2">
      <c r="A66" s="224">
        <v>18</v>
      </c>
      <c r="B66" s="225" t="s">
        <v>215</v>
      </c>
      <c r="C66" s="235" t="s">
        <v>216</v>
      </c>
      <c r="D66" s="226" t="s">
        <v>162</v>
      </c>
      <c r="E66" s="227">
        <v>4.8959999999999999</v>
      </c>
      <c r="F66" s="228"/>
      <c r="G66" s="229">
        <f>ROUND(E66*F66,2)</f>
        <v>0</v>
      </c>
      <c r="H66" s="228"/>
      <c r="I66" s="229">
        <f>ROUND(E66*H66,2)</f>
        <v>0</v>
      </c>
      <c r="J66" s="228"/>
      <c r="K66" s="229">
        <f>ROUND(E66*J66,2)</f>
        <v>0</v>
      </c>
      <c r="L66" s="229">
        <v>21</v>
      </c>
      <c r="M66" s="229">
        <f>G66*(1+L66/100)</f>
        <v>0</v>
      </c>
      <c r="N66" s="229">
        <v>2.5249999999999999</v>
      </c>
      <c r="O66" s="229">
        <f>ROUND(E66*N66,2)</f>
        <v>12.36</v>
      </c>
      <c r="P66" s="229">
        <v>0</v>
      </c>
      <c r="Q66" s="229">
        <f>ROUND(E66*P66,2)</f>
        <v>0</v>
      </c>
      <c r="R66" s="229" t="s">
        <v>217</v>
      </c>
      <c r="S66" s="229" t="s">
        <v>120</v>
      </c>
      <c r="T66" s="230" t="s">
        <v>120</v>
      </c>
      <c r="U66" s="216">
        <v>0.58899999999999997</v>
      </c>
      <c r="V66" s="216">
        <f>ROUND(E66*U66,2)</f>
        <v>2.88</v>
      </c>
      <c r="W66" s="216"/>
      <c r="X66" s="207"/>
      <c r="Y66" s="207"/>
      <c r="Z66" s="207"/>
      <c r="AA66" s="207"/>
      <c r="AB66" s="207"/>
      <c r="AC66" s="207"/>
      <c r="AD66" s="207"/>
      <c r="AE66" s="207"/>
      <c r="AF66" s="207"/>
      <c r="AG66" s="207" t="s">
        <v>155</v>
      </c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</row>
    <row r="67" spans="1:60" outlineLevel="1" x14ac:dyDescent="0.2">
      <c r="A67" s="214"/>
      <c r="B67" s="215"/>
      <c r="C67" s="259" t="s">
        <v>218</v>
      </c>
      <c r="D67" s="241"/>
      <c r="E67" s="242">
        <v>4.8959999999999999</v>
      </c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07"/>
      <c r="Y67" s="207"/>
      <c r="Z67" s="207"/>
      <c r="AA67" s="207"/>
      <c r="AB67" s="207"/>
      <c r="AC67" s="207"/>
      <c r="AD67" s="207"/>
      <c r="AE67" s="207"/>
      <c r="AF67" s="207"/>
      <c r="AG67" s="207" t="s">
        <v>166</v>
      </c>
      <c r="AH67" s="207">
        <v>0</v>
      </c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</row>
    <row r="68" spans="1:60" outlineLevel="1" x14ac:dyDescent="0.2">
      <c r="A68" s="224">
        <v>19</v>
      </c>
      <c r="B68" s="225" t="s">
        <v>219</v>
      </c>
      <c r="C68" s="235" t="s">
        <v>220</v>
      </c>
      <c r="D68" s="226" t="s">
        <v>153</v>
      </c>
      <c r="E68" s="227">
        <v>12.24</v>
      </c>
      <c r="F68" s="228"/>
      <c r="G68" s="229">
        <f>ROUND(E68*F68,2)</f>
        <v>0</v>
      </c>
      <c r="H68" s="228"/>
      <c r="I68" s="229">
        <f>ROUND(E68*H68,2)</f>
        <v>0</v>
      </c>
      <c r="J68" s="228"/>
      <c r="K68" s="229">
        <f>ROUND(E68*J68,2)</f>
        <v>0</v>
      </c>
      <c r="L68" s="229">
        <v>21</v>
      </c>
      <c r="M68" s="229">
        <f>G68*(1+L68/100)</f>
        <v>0</v>
      </c>
      <c r="N68" s="229">
        <v>3.5249999999999997E-2</v>
      </c>
      <c r="O68" s="229">
        <f>ROUND(E68*N68,2)</f>
        <v>0.43</v>
      </c>
      <c r="P68" s="229">
        <v>0</v>
      </c>
      <c r="Q68" s="229">
        <f>ROUND(E68*P68,2)</f>
        <v>0</v>
      </c>
      <c r="R68" s="229" t="s">
        <v>217</v>
      </c>
      <c r="S68" s="229" t="s">
        <v>120</v>
      </c>
      <c r="T68" s="230" t="s">
        <v>120</v>
      </c>
      <c r="U68" s="216">
        <v>0.74</v>
      </c>
      <c r="V68" s="216">
        <f>ROUND(E68*U68,2)</f>
        <v>9.06</v>
      </c>
      <c r="W68" s="216"/>
      <c r="X68" s="207"/>
      <c r="Y68" s="207"/>
      <c r="Z68" s="207"/>
      <c r="AA68" s="207"/>
      <c r="AB68" s="207"/>
      <c r="AC68" s="207"/>
      <c r="AD68" s="207"/>
      <c r="AE68" s="207"/>
      <c r="AF68" s="207"/>
      <c r="AG68" s="207" t="s">
        <v>155</v>
      </c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</row>
    <row r="69" spans="1:60" ht="22.5" outlineLevel="1" x14ac:dyDescent="0.2">
      <c r="A69" s="214"/>
      <c r="B69" s="215"/>
      <c r="C69" s="257" t="s">
        <v>221</v>
      </c>
      <c r="D69" s="247"/>
      <c r="E69" s="247"/>
      <c r="F69" s="247"/>
      <c r="G69" s="247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07"/>
      <c r="Y69" s="207"/>
      <c r="Z69" s="207"/>
      <c r="AA69" s="207"/>
      <c r="AB69" s="207"/>
      <c r="AC69" s="207"/>
      <c r="AD69" s="207"/>
      <c r="AE69" s="207"/>
      <c r="AF69" s="207"/>
      <c r="AG69" s="207" t="s">
        <v>157</v>
      </c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32" t="str">
        <f>C69</f>
        <v>bednění svislé nebo šikmé (odkloněné), půdorysně přímé nebo zalomené základových zdí ve volných nebo zapažených jámách, rýhách, šachtách, včetně případných vzpěr,</v>
      </c>
      <c r="BB69" s="207"/>
      <c r="BC69" s="207"/>
      <c r="BD69" s="207"/>
      <c r="BE69" s="207"/>
      <c r="BF69" s="207"/>
      <c r="BG69" s="207"/>
      <c r="BH69" s="207"/>
    </row>
    <row r="70" spans="1:60" outlineLevel="1" x14ac:dyDescent="0.2">
      <c r="A70" s="214"/>
      <c r="B70" s="215"/>
      <c r="C70" s="259" t="s">
        <v>222</v>
      </c>
      <c r="D70" s="241"/>
      <c r="E70" s="242">
        <v>12.24</v>
      </c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07"/>
      <c r="Y70" s="207"/>
      <c r="Z70" s="207"/>
      <c r="AA70" s="207"/>
      <c r="AB70" s="207"/>
      <c r="AC70" s="207"/>
      <c r="AD70" s="207"/>
      <c r="AE70" s="207"/>
      <c r="AF70" s="207"/>
      <c r="AG70" s="207" t="s">
        <v>166</v>
      </c>
      <c r="AH70" s="207">
        <v>0</v>
      </c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</row>
    <row r="71" spans="1:60" outlineLevel="1" x14ac:dyDescent="0.2">
      <c r="A71" s="224">
        <v>20</v>
      </c>
      <c r="B71" s="225" t="s">
        <v>223</v>
      </c>
      <c r="C71" s="235" t="s">
        <v>224</v>
      </c>
      <c r="D71" s="226" t="s">
        <v>153</v>
      </c>
      <c r="E71" s="227">
        <v>12.24</v>
      </c>
      <c r="F71" s="228"/>
      <c r="G71" s="229">
        <f>ROUND(E71*F71,2)</f>
        <v>0</v>
      </c>
      <c r="H71" s="228"/>
      <c r="I71" s="229">
        <f>ROUND(E71*H71,2)</f>
        <v>0</v>
      </c>
      <c r="J71" s="228"/>
      <c r="K71" s="229">
        <f>ROUND(E71*J71,2)</f>
        <v>0</v>
      </c>
      <c r="L71" s="229">
        <v>21</v>
      </c>
      <c r="M71" s="229">
        <f>G71*(1+L71/100)</f>
        <v>0</v>
      </c>
      <c r="N71" s="229">
        <v>0</v>
      </c>
      <c r="O71" s="229">
        <f>ROUND(E71*N71,2)</f>
        <v>0</v>
      </c>
      <c r="P71" s="229">
        <v>0</v>
      </c>
      <c r="Q71" s="229">
        <f>ROUND(E71*P71,2)</f>
        <v>0</v>
      </c>
      <c r="R71" s="229" t="s">
        <v>217</v>
      </c>
      <c r="S71" s="229" t="s">
        <v>120</v>
      </c>
      <c r="T71" s="230" t="s">
        <v>120</v>
      </c>
      <c r="U71" s="216">
        <v>0.35</v>
      </c>
      <c r="V71" s="216">
        <f>ROUND(E71*U71,2)</f>
        <v>4.28</v>
      </c>
      <c r="W71" s="216"/>
      <c r="X71" s="207"/>
      <c r="Y71" s="207"/>
      <c r="Z71" s="207"/>
      <c r="AA71" s="207"/>
      <c r="AB71" s="207"/>
      <c r="AC71" s="207"/>
      <c r="AD71" s="207"/>
      <c r="AE71" s="207"/>
      <c r="AF71" s="207"/>
      <c r="AG71" s="207" t="s">
        <v>155</v>
      </c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</row>
    <row r="72" spans="1:60" ht="22.5" outlineLevel="1" x14ac:dyDescent="0.2">
      <c r="A72" s="214"/>
      <c r="B72" s="215"/>
      <c r="C72" s="257" t="s">
        <v>221</v>
      </c>
      <c r="D72" s="247"/>
      <c r="E72" s="247"/>
      <c r="F72" s="247"/>
      <c r="G72" s="247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07"/>
      <c r="Y72" s="207"/>
      <c r="Z72" s="207"/>
      <c r="AA72" s="207"/>
      <c r="AB72" s="207"/>
      <c r="AC72" s="207"/>
      <c r="AD72" s="207"/>
      <c r="AE72" s="207"/>
      <c r="AF72" s="207"/>
      <c r="AG72" s="207" t="s">
        <v>157</v>
      </c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32" t="str">
        <f>C72</f>
        <v>bednění svislé nebo šikmé (odkloněné), půdorysně přímé nebo zalomené základových zdí ve volných nebo zapažených jámách, rýhách, šachtách, včetně případných vzpěr,</v>
      </c>
      <c r="BB72" s="207"/>
      <c r="BC72" s="207"/>
      <c r="BD72" s="207"/>
      <c r="BE72" s="207"/>
      <c r="BF72" s="207"/>
      <c r="BG72" s="207"/>
      <c r="BH72" s="207"/>
    </row>
    <row r="73" spans="1:60" outlineLevel="1" x14ac:dyDescent="0.2">
      <c r="A73" s="214"/>
      <c r="B73" s="215"/>
      <c r="C73" s="261" t="s">
        <v>225</v>
      </c>
      <c r="D73" s="255"/>
      <c r="E73" s="255"/>
      <c r="F73" s="255"/>
      <c r="G73" s="255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07"/>
      <c r="Y73" s="207"/>
      <c r="Z73" s="207"/>
      <c r="AA73" s="207"/>
      <c r="AB73" s="207"/>
      <c r="AC73" s="207"/>
      <c r="AD73" s="207"/>
      <c r="AE73" s="207"/>
      <c r="AF73" s="207"/>
      <c r="AG73" s="207" t="s">
        <v>124</v>
      </c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</row>
    <row r="74" spans="1:60" x14ac:dyDescent="0.2">
      <c r="A74" s="218" t="s">
        <v>115</v>
      </c>
      <c r="B74" s="219" t="s">
        <v>72</v>
      </c>
      <c r="C74" s="234" t="s">
        <v>73</v>
      </c>
      <c r="D74" s="220"/>
      <c r="E74" s="221"/>
      <c r="F74" s="222"/>
      <c r="G74" s="222">
        <f>SUMIF(AG75:AG86,"&lt;&gt;NOR",G75:G86)</f>
        <v>0</v>
      </c>
      <c r="H74" s="222"/>
      <c r="I74" s="222">
        <f>SUM(I75:I86)</f>
        <v>0</v>
      </c>
      <c r="J74" s="222"/>
      <c r="K74" s="222">
        <f>SUM(K75:K86)</f>
        <v>0</v>
      </c>
      <c r="L74" s="222"/>
      <c r="M74" s="222">
        <f>SUM(M75:M86)</f>
        <v>0</v>
      </c>
      <c r="N74" s="222"/>
      <c r="O74" s="222">
        <f>SUM(O75:O86)</f>
        <v>12.09</v>
      </c>
      <c r="P74" s="222"/>
      <c r="Q74" s="222">
        <f>SUM(Q75:Q86)</f>
        <v>0</v>
      </c>
      <c r="R74" s="222"/>
      <c r="S74" s="222"/>
      <c r="T74" s="223"/>
      <c r="U74" s="217"/>
      <c r="V74" s="217">
        <f>SUM(V75:V86)</f>
        <v>38.69</v>
      </c>
      <c r="W74" s="217"/>
      <c r="AG74" t="s">
        <v>116</v>
      </c>
    </row>
    <row r="75" spans="1:60" ht="22.5" outlineLevel="1" x14ac:dyDescent="0.2">
      <c r="A75" s="224">
        <v>21</v>
      </c>
      <c r="B75" s="225" t="s">
        <v>226</v>
      </c>
      <c r="C75" s="235" t="s">
        <v>227</v>
      </c>
      <c r="D75" s="226" t="s">
        <v>153</v>
      </c>
      <c r="E75" s="227">
        <v>21.434999999999999</v>
      </c>
      <c r="F75" s="228"/>
      <c r="G75" s="229">
        <f>ROUND(E75*F75,2)</f>
        <v>0</v>
      </c>
      <c r="H75" s="228"/>
      <c r="I75" s="229">
        <f>ROUND(E75*H75,2)</f>
        <v>0</v>
      </c>
      <c r="J75" s="228"/>
      <c r="K75" s="229">
        <f>ROUND(E75*J75,2)</f>
        <v>0</v>
      </c>
      <c r="L75" s="229">
        <v>21</v>
      </c>
      <c r="M75" s="229">
        <f>G75*(1+L75/100)</f>
        <v>0</v>
      </c>
      <c r="N75" s="229">
        <v>6.0310000000000002E-2</v>
      </c>
      <c r="O75" s="229">
        <f>ROUND(E75*N75,2)</f>
        <v>1.29</v>
      </c>
      <c r="P75" s="229">
        <v>0</v>
      </c>
      <c r="Q75" s="229">
        <f>ROUND(E75*P75,2)</f>
        <v>0</v>
      </c>
      <c r="R75" s="229" t="s">
        <v>217</v>
      </c>
      <c r="S75" s="229" t="s">
        <v>120</v>
      </c>
      <c r="T75" s="230" t="s">
        <v>120</v>
      </c>
      <c r="U75" s="216">
        <v>0.65</v>
      </c>
      <c r="V75" s="216">
        <f>ROUND(E75*U75,2)</f>
        <v>13.93</v>
      </c>
      <c r="W75" s="216"/>
      <c r="X75" s="207"/>
      <c r="Y75" s="207"/>
      <c r="Z75" s="207"/>
      <c r="AA75" s="207"/>
      <c r="AB75" s="207"/>
      <c r="AC75" s="207"/>
      <c r="AD75" s="207"/>
      <c r="AE75" s="207"/>
      <c r="AF75" s="207"/>
      <c r="AG75" s="207" t="s">
        <v>155</v>
      </c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</row>
    <row r="76" spans="1:60" ht="22.5" outlineLevel="1" x14ac:dyDescent="0.2">
      <c r="A76" s="214"/>
      <c r="B76" s="215"/>
      <c r="C76" s="257" t="s">
        <v>228</v>
      </c>
      <c r="D76" s="247"/>
      <c r="E76" s="247"/>
      <c r="F76" s="247"/>
      <c r="G76" s="247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07"/>
      <c r="Y76" s="207"/>
      <c r="Z76" s="207"/>
      <c r="AA76" s="207"/>
      <c r="AB76" s="207"/>
      <c r="AC76" s="207"/>
      <c r="AD76" s="207"/>
      <c r="AE76" s="207"/>
      <c r="AF76" s="207"/>
      <c r="AG76" s="207" t="s">
        <v>157</v>
      </c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32" t="str">
        <f>C76</f>
        <v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v>
      </c>
      <c r="BB76" s="207"/>
      <c r="BC76" s="207"/>
      <c r="BD76" s="207"/>
      <c r="BE76" s="207"/>
      <c r="BF76" s="207"/>
      <c r="BG76" s="207"/>
      <c r="BH76" s="207"/>
    </row>
    <row r="77" spans="1:60" outlineLevel="1" x14ac:dyDescent="0.2">
      <c r="A77" s="214"/>
      <c r="B77" s="215"/>
      <c r="C77" s="259" t="s">
        <v>229</v>
      </c>
      <c r="D77" s="241"/>
      <c r="E77" s="242">
        <v>20.9</v>
      </c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07"/>
      <c r="Y77" s="207"/>
      <c r="Z77" s="207"/>
      <c r="AA77" s="207"/>
      <c r="AB77" s="207"/>
      <c r="AC77" s="207"/>
      <c r="AD77" s="207"/>
      <c r="AE77" s="207"/>
      <c r="AF77" s="207"/>
      <c r="AG77" s="207" t="s">
        <v>166</v>
      </c>
      <c r="AH77" s="207">
        <v>0</v>
      </c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</row>
    <row r="78" spans="1:60" outlineLevel="1" x14ac:dyDescent="0.2">
      <c r="A78" s="214"/>
      <c r="B78" s="215"/>
      <c r="C78" s="259" t="s">
        <v>230</v>
      </c>
      <c r="D78" s="241"/>
      <c r="E78" s="242">
        <v>0.53500000000000003</v>
      </c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07"/>
      <c r="Y78" s="207"/>
      <c r="Z78" s="207"/>
      <c r="AA78" s="207"/>
      <c r="AB78" s="207"/>
      <c r="AC78" s="207"/>
      <c r="AD78" s="207"/>
      <c r="AE78" s="207"/>
      <c r="AF78" s="207"/>
      <c r="AG78" s="207" t="s">
        <v>166</v>
      </c>
      <c r="AH78" s="207">
        <v>0</v>
      </c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</row>
    <row r="79" spans="1:60" ht="22.5" outlineLevel="1" x14ac:dyDescent="0.2">
      <c r="A79" s="224">
        <v>22</v>
      </c>
      <c r="B79" s="225" t="s">
        <v>231</v>
      </c>
      <c r="C79" s="235" t="s">
        <v>232</v>
      </c>
      <c r="D79" s="226" t="s">
        <v>153</v>
      </c>
      <c r="E79" s="227">
        <v>21.434999999999999</v>
      </c>
      <c r="F79" s="228"/>
      <c r="G79" s="229">
        <f>ROUND(E79*F79,2)</f>
        <v>0</v>
      </c>
      <c r="H79" s="228"/>
      <c r="I79" s="229">
        <f>ROUND(E79*H79,2)</f>
        <v>0</v>
      </c>
      <c r="J79" s="228"/>
      <c r="K79" s="229">
        <f>ROUND(E79*J79,2)</f>
        <v>0</v>
      </c>
      <c r="L79" s="229">
        <v>21</v>
      </c>
      <c r="M79" s="229">
        <f>G79*(1+L79/100)</f>
        <v>0</v>
      </c>
      <c r="N79" s="229">
        <v>0</v>
      </c>
      <c r="O79" s="229">
        <f>ROUND(E79*N79,2)</f>
        <v>0</v>
      </c>
      <c r="P79" s="229">
        <v>0</v>
      </c>
      <c r="Q79" s="229">
        <f>ROUND(E79*P79,2)</f>
        <v>0</v>
      </c>
      <c r="R79" s="229" t="s">
        <v>217</v>
      </c>
      <c r="S79" s="229" t="s">
        <v>120</v>
      </c>
      <c r="T79" s="230" t="s">
        <v>120</v>
      </c>
      <c r="U79" s="216">
        <v>0.35</v>
      </c>
      <c r="V79" s="216">
        <f>ROUND(E79*U79,2)</f>
        <v>7.5</v>
      </c>
      <c r="W79" s="216"/>
      <c r="X79" s="207"/>
      <c r="Y79" s="207"/>
      <c r="Z79" s="207"/>
      <c r="AA79" s="207"/>
      <c r="AB79" s="207"/>
      <c r="AC79" s="207"/>
      <c r="AD79" s="207"/>
      <c r="AE79" s="207"/>
      <c r="AF79" s="207"/>
      <c r="AG79" s="207" t="s">
        <v>155</v>
      </c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</row>
    <row r="80" spans="1:60" ht="22.5" outlineLevel="1" x14ac:dyDescent="0.2">
      <c r="A80" s="214"/>
      <c r="B80" s="215"/>
      <c r="C80" s="257" t="s">
        <v>228</v>
      </c>
      <c r="D80" s="247"/>
      <c r="E80" s="247"/>
      <c r="F80" s="247"/>
      <c r="G80" s="247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07"/>
      <c r="Y80" s="207"/>
      <c r="Z80" s="207"/>
      <c r="AA80" s="207"/>
      <c r="AB80" s="207"/>
      <c r="AC80" s="207"/>
      <c r="AD80" s="207"/>
      <c r="AE80" s="207"/>
      <c r="AF80" s="207"/>
      <c r="AG80" s="207" t="s">
        <v>157</v>
      </c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32" t="str">
        <f>C80</f>
        <v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v>
      </c>
      <c r="BB80" s="207"/>
      <c r="BC80" s="207"/>
      <c r="BD80" s="207"/>
      <c r="BE80" s="207"/>
      <c r="BF80" s="207"/>
      <c r="BG80" s="207"/>
      <c r="BH80" s="207"/>
    </row>
    <row r="81" spans="1:60" outlineLevel="1" x14ac:dyDescent="0.2">
      <c r="A81" s="224">
        <v>23</v>
      </c>
      <c r="B81" s="225" t="s">
        <v>233</v>
      </c>
      <c r="C81" s="235" t="s">
        <v>234</v>
      </c>
      <c r="D81" s="226" t="s">
        <v>235</v>
      </c>
      <c r="E81" s="227">
        <v>0.48792000000000002</v>
      </c>
      <c r="F81" s="228"/>
      <c r="G81" s="229">
        <f>ROUND(E81*F81,2)</f>
        <v>0</v>
      </c>
      <c r="H81" s="228"/>
      <c r="I81" s="229">
        <f>ROUND(E81*H81,2)</f>
        <v>0</v>
      </c>
      <c r="J81" s="228"/>
      <c r="K81" s="229">
        <f>ROUND(E81*J81,2)</f>
        <v>0</v>
      </c>
      <c r="L81" s="229">
        <v>21</v>
      </c>
      <c r="M81" s="229">
        <f>G81*(1+L81/100)</f>
        <v>0</v>
      </c>
      <c r="N81" s="229">
        <v>1.0202899999999999</v>
      </c>
      <c r="O81" s="229">
        <f>ROUND(E81*N81,2)</f>
        <v>0.5</v>
      </c>
      <c r="P81" s="229">
        <v>0</v>
      </c>
      <c r="Q81" s="229">
        <f>ROUND(E81*P81,2)</f>
        <v>0</v>
      </c>
      <c r="R81" s="229" t="s">
        <v>217</v>
      </c>
      <c r="S81" s="229" t="s">
        <v>120</v>
      </c>
      <c r="T81" s="230" t="s">
        <v>120</v>
      </c>
      <c r="U81" s="216">
        <v>25.271000000000001</v>
      </c>
      <c r="V81" s="216">
        <f>ROUND(E81*U81,2)</f>
        <v>12.33</v>
      </c>
      <c r="W81" s="216"/>
      <c r="X81" s="207"/>
      <c r="Y81" s="207"/>
      <c r="Z81" s="207"/>
      <c r="AA81" s="207"/>
      <c r="AB81" s="207"/>
      <c r="AC81" s="207"/>
      <c r="AD81" s="207"/>
      <c r="AE81" s="207"/>
      <c r="AF81" s="207"/>
      <c r="AG81" s="207" t="s">
        <v>155</v>
      </c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</row>
    <row r="82" spans="1:60" outlineLevel="1" x14ac:dyDescent="0.2">
      <c r="A82" s="214"/>
      <c r="B82" s="215"/>
      <c r="C82" s="257" t="s">
        <v>236</v>
      </c>
      <c r="D82" s="247"/>
      <c r="E82" s="247"/>
      <c r="F82" s="247"/>
      <c r="G82" s="247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07"/>
      <c r="Y82" s="207"/>
      <c r="Z82" s="207"/>
      <c r="AA82" s="207"/>
      <c r="AB82" s="207"/>
      <c r="AC82" s="207"/>
      <c r="AD82" s="207"/>
      <c r="AE82" s="207"/>
      <c r="AF82" s="207"/>
      <c r="AG82" s="207" t="s">
        <v>157</v>
      </c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</row>
    <row r="83" spans="1:60" outlineLevel="1" x14ac:dyDescent="0.2">
      <c r="A83" s="214"/>
      <c r="B83" s="215"/>
      <c r="C83" s="259" t="s">
        <v>237</v>
      </c>
      <c r="D83" s="241"/>
      <c r="E83" s="242">
        <v>0.48792000000000002</v>
      </c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07"/>
      <c r="Y83" s="207"/>
      <c r="Z83" s="207"/>
      <c r="AA83" s="207"/>
      <c r="AB83" s="207"/>
      <c r="AC83" s="207"/>
      <c r="AD83" s="207"/>
      <c r="AE83" s="207"/>
      <c r="AF83" s="207"/>
      <c r="AG83" s="207" t="s">
        <v>166</v>
      </c>
      <c r="AH83" s="207">
        <v>0</v>
      </c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1:60" outlineLevel="1" x14ac:dyDescent="0.2">
      <c r="A84" s="224">
        <v>24</v>
      </c>
      <c r="B84" s="225" t="s">
        <v>238</v>
      </c>
      <c r="C84" s="235" t="s">
        <v>239</v>
      </c>
      <c r="D84" s="226" t="s">
        <v>162</v>
      </c>
      <c r="E84" s="227">
        <v>4.0659999999999998</v>
      </c>
      <c r="F84" s="228"/>
      <c r="G84" s="229">
        <f>ROUND(E84*F84,2)</f>
        <v>0</v>
      </c>
      <c r="H84" s="228"/>
      <c r="I84" s="229">
        <f>ROUND(E84*H84,2)</f>
        <v>0</v>
      </c>
      <c r="J84" s="228"/>
      <c r="K84" s="229">
        <f>ROUND(E84*J84,2)</f>
        <v>0</v>
      </c>
      <c r="L84" s="229">
        <v>21</v>
      </c>
      <c r="M84" s="229">
        <f>G84*(1+L84/100)</f>
        <v>0</v>
      </c>
      <c r="N84" s="229">
        <v>2.5327000000000002</v>
      </c>
      <c r="O84" s="229">
        <f>ROUND(E84*N84,2)</f>
        <v>10.3</v>
      </c>
      <c r="P84" s="229">
        <v>0</v>
      </c>
      <c r="Q84" s="229">
        <f>ROUND(E84*P84,2)</f>
        <v>0</v>
      </c>
      <c r="R84" s="229"/>
      <c r="S84" s="229" t="s">
        <v>127</v>
      </c>
      <c r="T84" s="230" t="s">
        <v>121</v>
      </c>
      <c r="U84" s="216">
        <v>1.212</v>
      </c>
      <c r="V84" s="216">
        <f>ROUND(E84*U84,2)</f>
        <v>4.93</v>
      </c>
      <c r="W84" s="216"/>
      <c r="X84" s="207"/>
      <c r="Y84" s="207"/>
      <c r="Z84" s="207"/>
      <c r="AA84" s="207"/>
      <c r="AB84" s="207"/>
      <c r="AC84" s="207"/>
      <c r="AD84" s="207"/>
      <c r="AE84" s="207"/>
      <c r="AF84" s="207"/>
      <c r="AG84" s="207" t="s">
        <v>155</v>
      </c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</row>
    <row r="85" spans="1:60" outlineLevel="1" x14ac:dyDescent="0.2">
      <c r="A85" s="214"/>
      <c r="B85" s="215"/>
      <c r="C85" s="236" t="s">
        <v>240</v>
      </c>
      <c r="D85" s="231"/>
      <c r="E85" s="231"/>
      <c r="F85" s="231"/>
      <c r="G85" s="231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07"/>
      <c r="Y85" s="207"/>
      <c r="Z85" s="207"/>
      <c r="AA85" s="207"/>
      <c r="AB85" s="207"/>
      <c r="AC85" s="207"/>
      <c r="AD85" s="207"/>
      <c r="AE85" s="207"/>
      <c r="AF85" s="207"/>
      <c r="AG85" s="207" t="s">
        <v>124</v>
      </c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</row>
    <row r="86" spans="1:60" outlineLevel="1" x14ac:dyDescent="0.2">
      <c r="A86" s="214"/>
      <c r="B86" s="215"/>
      <c r="C86" s="259" t="s">
        <v>241</v>
      </c>
      <c r="D86" s="241"/>
      <c r="E86" s="242">
        <v>4.0659999999999998</v>
      </c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07"/>
      <c r="Y86" s="207"/>
      <c r="Z86" s="207"/>
      <c r="AA86" s="207"/>
      <c r="AB86" s="207"/>
      <c r="AC86" s="207"/>
      <c r="AD86" s="207"/>
      <c r="AE86" s="207"/>
      <c r="AF86" s="207"/>
      <c r="AG86" s="207" t="s">
        <v>166</v>
      </c>
      <c r="AH86" s="207">
        <v>0</v>
      </c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</row>
    <row r="87" spans="1:60" x14ac:dyDescent="0.2">
      <c r="A87" s="218" t="s">
        <v>115</v>
      </c>
      <c r="B87" s="219" t="s">
        <v>74</v>
      </c>
      <c r="C87" s="234" t="s">
        <v>75</v>
      </c>
      <c r="D87" s="220"/>
      <c r="E87" s="221"/>
      <c r="F87" s="222"/>
      <c r="G87" s="222">
        <f>SUMIF(AG88:AG91,"&lt;&gt;NOR",G88:G91)</f>
        <v>0</v>
      </c>
      <c r="H87" s="222"/>
      <c r="I87" s="222">
        <f>SUM(I88:I91)</f>
        <v>0</v>
      </c>
      <c r="J87" s="222"/>
      <c r="K87" s="222">
        <f>SUM(K88:K91)</f>
        <v>0</v>
      </c>
      <c r="L87" s="222"/>
      <c r="M87" s="222">
        <f>SUM(M88:M91)</f>
        <v>0</v>
      </c>
      <c r="N87" s="222"/>
      <c r="O87" s="222">
        <f>SUM(O88:O91)</f>
        <v>0</v>
      </c>
      <c r="P87" s="222"/>
      <c r="Q87" s="222">
        <f>SUM(Q88:Q91)</f>
        <v>0</v>
      </c>
      <c r="R87" s="222"/>
      <c r="S87" s="222"/>
      <c r="T87" s="223"/>
      <c r="U87" s="217"/>
      <c r="V87" s="217">
        <f>SUM(V88:V91)</f>
        <v>0</v>
      </c>
      <c r="W87" s="217"/>
      <c r="AG87" t="s">
        <v>116</v>
      </c>
    </row>
    <row r="88" spans="1:60" outlineLevel="1" x14ac:dyDescent="0.2">
      <c r="A88" s="224">
        <v>25</v>
      </c>
      <c r="B88" s="225" t="s">
        <v>242</v>
      </c>
      <c r="C88" s="235" t="s">
        <v>243</v>
      </c>
      <c r="D88" s="226" t="s">
        <v>244</v>
      </c>
      <c r="E88" s="227">
        <v>2</v>
      </c>
      <c r="F88" s="228"/>
      <c r="G88" s="229">
        <f>ROUND(E88*F88,2)</f>
        <v>0</v>
      </c>
      <c r="H88" s="228"/>
      <c r="I88" s="229">
        <f>ROUND(E88*H88,2)</f>
        <v>0</v>
      </c>
      <c r="J88" s="228"/>
      <c r="K88" s="229">
        <f>ROUND(E88*J88,2)</f>
        <v>0</v>
      </c>
      <c r="L88" s="229">
        <v>21</v>
      </c>
      <c r="M88" s="229">
        <f>G88*(1+L88/100)</f>
        <v>0</v>
      </c>
      <c r="N88" s="229">
        <v>0</v>
      </c>
      <c r="O88" s="229">
        <f>ROUND(E88*N88,2)</f>
        <v>0</v>
      </c>
      <c r="P88" s="229">
        <v>0</v>
      </c>
      <c r="Q88" s="229">
        <f>ROUND(E88*P88,2)</f>
        <v>0</v>
      </c>
      <c r="R88" s="229"/>
      <c r="S88" s="229" t="s">
        <v>127</v>
      </c>
      <c r="T88" s="230" t="s">
        <v>121</v>
      </c>
      <c r="U88" s="216">
        <v>0</v>
      </c>
      <c r="V88" s="216">
        <f>ROUND(E88*U88,2)</f>
        <v>0</v>
      </c>
      <c r="W88" s="216"/>
      <c r="X88" s="207"/>
      <c r="Y88" s="207"/>
      <c r="Z88" s="207"/>
      <c r="AA88" s="207"/>
      <c r="AB88" s="207"/>
      <c r="AC88" s="207"/>
      <c r="AD88" s="207"/>
      <c r="AE88" s="207"/>
      <c r="AF88" s="207"/>
      <c r="AG88" s="207" t="s">
        <v>245</v>
      </c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</row>
    <row r="89" spans="1:60" ht="45" outlineLevel="1" x14ac:dyDescent="0.2">
      <c r="A89" s="214"/>
      <c r="B89" s="215"/>
      <c r="C89" s="236" t="s">
        <v>246</v>
      </c>
      <c r="D89" s="231"/>
      <c r="E89" s="231"/>
      <c r="F89" s="231"/>
      <c r="G89" s="231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07"/>
      <c r="Y89" s="207"/>
      <c r="Z89" s="207"/>
      <c r="AA89" s="207"/>
      <c r="AB89" s="207"/>
      <c r="AC89" s="207"/>
      <c r="AD89" s="207"/>
      <c r="AE89" s="207"/>
      <c r="AF89" s="207"/>
      <c r="AG89" s="207" t="s">
        <v>124</v>
      </c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32" t="str">
        <f>C89</f>
        <v>součástí dodávky jedné sady je: železobetonová nádrž s certifikátem ČSN 750905, bezpečnostní plošina zabraňující pádu osoby do jímky s nosností dle EN 13071-2 tj. 160 Kg, vlastní kontejner na odpad o objemu  5 m3 dle EN 13071-2 – dvojhák, pochozí plocha DLE VÝBĚRU - plech, vhazovací šachta  a zprovoznění technologie na místě stavby a  technická dokumentace potřebná pro projektovou dokumentaci a následné stavební řízení.</v>
      </c>
      <c r="BB89" s="207"/>
      <c r="BC89" s="207"/>
      <c r="BD89" s="207"/>
      <c r="BE89" s="207"/>
      <c r="BF89" s="207"/>
      <c r="BG89" s="207"/>
      <c r="BH89" s="207"/>
    </row>
    <row r="90" spans="1:60" outlineLevel="1" x14ac:dyDescent="0.2">
      <c r="A90" s="224">
        <v>26</v>
      </c>
      <c r="B90" s="225" t="s">
        <v>247</v>
      </c>
      <c r="C90" s="235" t="s">
        <v>248</v>
      </c>
      <c r="D90" s="226" t="s">
        <v>244</v>
      </c>
      <c r="E90" s="227">
        <v>1</v>
      </c>
      <c r="F90" s="228"/>
      <c r="G90" s="229">
        <f>ROUND(E90*F90,2)</f>
        <v>0</v>
      </c>
      <c r="H90" s="228"/>
      <c r="I90" s="229">
        <f>ROUND(E90*H90,2)</f>
        <v>0</v>
      </c>
      <c r="J90" s="228"/>
      <c r="K90" s="229">
        <f>ROUND(E90*J90,2)</f>
        <v>0</v>
      </c>
      <c r="L90" s="229">
        <v>21</v>
      </c>
      <c r="M90" s="229">
        <f>G90*(1+L90/100)</f>
        <v>0</v>
      </c>
      <c r="N90" s="229">
        <v>0</v>
      </c>
      <c r="O90" s="229">
        <f>ROUND(E90*N90,2)</f>
        <v>0</v>
      </c>
      <c r="P90" s="229">
        <v>0</v>
      </c>
      <c r="Q90" s="229">
        <f>ROUND(E90*P90,2)</f>
        <v>0</v>
      </c>
      <c r="R90" s="229"/>
      <c r="S90" s="229" t="s">
        <v>127</v>
      </c>
      <c r="T90" s="230" t="s">
        <v>121</v>
      </c>
      <c r="U90" s="216">
        <v>0</v>
      </c>
      <c r="V90" s="216">
        <f>ROUND(E90*U90,2)</f>
        <v>0</v>
      </c>
      <c r="W90" s="216"/>
      <c r="X90" s="207"/>
      <c r="Y90" s="207"/>
      <c r="Z90" s="207"/>
      <c r="AA90" s="207"/>
      <c r="AB90" s="207"/>
      <c r="AC90" s="207"/>
      <c r="AD90" s="207"/>
      <c r="AE90" s="207"/>
      <c r="AF90" s="207"/>
      <c r="AG90" s="207" t="s">
        <v>245</v>
      </c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</row>
    <row r="91" spans="1:60" ht="45" outlineLevel="1" x14ac:dyDescent="0.2">
      <c r="A91" s="214"/>
      <c r="B91" s="215"/>
      <c r="C91" s="236" t="s">
        <v>249</v>
      </c>
      <c r="D91" s="231"/>
      <c r="E91" s="231"/>
      <c r="F91" s="231"/>
      <c r="G91" s="231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07"/>
      <c r="Y91" s="207"/>
      <c r="Z91" s="207"/>
      <c r="AA91" s="207"/>
      <c r="AB91" s="207"/>
      <c r="AC91" s="207"/>
      <c r="AD91" s="207"/>
      <c r="AE91" s="207"/>
      <c r="AF91" s="207"/>
      <c r="AG91" s="207" t="s">
        <v>124</v>
      </c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32" t="str">
        <f>C91</f>
        <v>součástí dodávky jedné sady je: železobetonová nádrž s certifikátem ČSN 750905, bezpečnostní plošina zabraňující pádu osoby do jímky s nosností dle EN 13071-2 tj. 160 Kg, vlastní kontejner na odpad o objemu  3 m3 dle EN 13071-2 – dvojhák, pochozí plocha DLE VÝBĚRU-plech, vhazovací šachta  a zprovoznění technologie na místě stavby a  technická dokumentace potřebná pro projektovou dokumentaci a následné stavební řízení.</v>
      </c>
      <c r="BB91" s="207"/>
      <c r="BC91" s="207"/>
      <c r="BD91" s="207"/>
      <c r="BE91" s="207"/>
      <c r="BF91" s="207"/>
      <c r="BG91" s="207"/>
      <c r="BH91" s="207"/>
    </row>
    <row r="92" spans="1:60" x14ac:dyDescent="0.2">
      <c r="A92" s="218" t="s">
        <v>115</v>
      </c>
      <c r="B92" s="219" t="s">
        <v>76</v>
      </c>
      <c r="C92" s="234" t="s">
        <v>77</v>
      </c>
      <c r="D92" s="220"/>
      <c r="E92" s="221"/>
      <c r="F92" s="222"/>
      <c r="G92" s="222">
        <f>SUMIF(AG93:AG99,"&lt;&gt;NOR",G93:G99)</f>
        <v>0</v>
      </c>
      <c r="H92" s="222"/>
      <c r="I92" s="222">
        <f>SUM(I93:I99)</f>
        <v>0</v>
      </c>
      <c r="J92" s="222"/>
      <c r="K92" s="222">
        <f>SUM(K93:K99)</f>
        <v>0</v>
      </c>
      <c r="L92" s="222"/>
      <c r="M92" s="222">
        <f>SUM(M93:M99)</f>
        <v>0</v>
      </c>
      <c r="N92" s="222"/>
      <c r="O92" s="222">
        <f>SUM(O93:O99)</f>
        <v>12.34</v>
      </c>
      <c r="P92" s="222"/>
      <c r="Q92" s="222">
        <f>SUM(Q93:Q99)</f>
        <v>0</v>
      </c>
      <c r="R92" s="222"/>
      <c r="S92" s="222"/>
      <c r="T92" s="223"/>
      <c r="U92" s="217"/>
      <c r="V92" s="217">
        <f>SUM(V93:V99)</f>
        <v>7.4799999999999995</v>
      </c>
      <c r="W92" s="217"/>
      <c r="AG92" t="s">
        <v>116</v>
      </c>
    </row>
    <row r="93" spans="1:60" outlineLevel="1" x14ac:dyDescent="0.2">
      <c r="A93" s="224">
        <v>27</v>
      </c>
      <c r="B93" s="225" t="s">
        <v>250</v>
      </c>
      <c r="C93" s="235" t="s">
        <v>251</v>
      </c>
      <c r="D93" s="226" t="s">
        <v>153</v>
      </c>
      <c r="E93" s="227">
        <v>17.5</v>
      </c>
      <c r="F93" s="228"/>
      <c r="G93" s="229">
        <f>ROUND(E93*F93,2)</f>
        <v>0</v>
      </c>
      <c r="H93" s="228"/>
      <c r="I93" s="229">
        <f>ROUND(E93*H93,2)</f>
        <v>0</v>
      </c>
      <c r="J93" s="228"/>
      <c r="K93" s="229">
        <f>ROUND(E93*J93,2)</f>
        <v>0</v>
      </c>
      <c r="L93" s="229">
        <v>21</v>
      </c>
      <c r="M93" s="229">
        <f>G93*(1+L93/100)</f>
        <v>0</v>
      </c>
      <c r="N93" s="229">
        <v>0.2024</v>
      </c>
      <c r="O93" s="229">
        <f>ROUND(E93*N93,2)</f>
        <v>3.54</v>
      </c>
      <c r="P93" s="229">
        <v>0</v>
      </c>
      <c r="Q93" s="229">
        <f>ROUND(E93*P93,2)</f>
        <v>0</v>
      </c>
      <c r="R93" s="229" t="s">
        <v>154</v>
      </c>
      <c r="S93" s="229" t="s">
        <v>120</v>
      </c>
      <c r="T93" s="230" t="s">
        <v>120</v>
      </c>
      <c r="U93" s="216">
        <v>2.5999999999999999E-2</v>
      </c>
      <c r="V93" s="216">
        <f>ROUND(E93*U93,2)</f>
        <v>0.46</v>
      </c>
      <c r="W93" s="216"/>
      <c r="X93" s="207"/>
      <c r="Y93" s="207"/>
      <c r="Z93" s="207"/>
      <c r="AA93" s="207"/>
      <c r="AB93" s="207"/>
      <c r="AC93" s="207"/>
      <c r="AD93" s="207"/>
      <c r="AE93" s="207"/>
      <c r="AF93" s="207"/>
      <c r="AG93" s="207" t="s">
        <v>155</v>
      </c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</row>
    <row r="94" spans="1:60" outlineLevel="1" x14ac:dyDescent="0.2">
      <c r="A94" s="214"/>
      <c r="B94" s="215"/>
      <c r="C94" s="257" t="s">
        <v>252</v>
      </c>
      <c r="D94" s="247"/>
      <c r="E94" s="247"/>
      <c r="F94" s="247"/>
      <c r="G94" s="247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07"/>
      <c r="Y94" s="207"/>
      <c r="Z94" s="207"/>
      <c r="AA94" s="207"/>
      <c r="AB94" s="207"/>
      <c r="AC94" s="207"/>
      <c r="AD94" s="207"/>
      <c r="AE94" s="207"/>
      <c r="AF94" s="207"/>
      <c r="AG94" s="207" t="s">
        <v>157</v>
      </c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</row>
    <row r="95" spans="1:60" ht="22.5" outlineLevel="1" x14ac:dyDescent="0.2">
      <c r="A95" s="248">
        <v>28</v>
      </c>
      <c r="B95" s="249" t="s">
        <v>253</v>
      </c>
      <c r="C95" s="258" t="s">
        <v>254</v>
      </c>
      <c r="D95" s="250" t="s">
        <v>153</v>
      </c>
      <c r="E95" s="251">
        <v>17.5</v>
      </c>
      <c r="F95" s="252"/>
      <c r="G95" s="253">
        <f>ROUND(E95*F95,2)</f>
        <v>0</v>
      </c>
      <c r="H95" s="252"/>
      <c r="I95" s="253">
        <f>ROUND(E95*H95,2)</f>
        <v>0</v>
      </c>
      <c r="J95" s="252"/>
      <c r="K95" s="253">
        <f>ROUND(E95*J95,2)</f>
        <v>0</v>
      </c>
      <c r="L95" s="253">
        <v>21</v>
      </c>
      <c r="M95" s="253">
        <f>G95*(1+L95/100)</f>
        <v>0</v>
      </c>
      <c r="N95" s="253">
        <v>0.378</v>
      </c>
      <c r="O95" s="253">
        <f>ROUND(E95*N95,2)</f>
        <v>6.62</v>
      </c>
      <c r="P95" s="253">
        <v>0</v>
      </c>
      <c r="Q95" s="253">
        <f>ROUND(E95*P95,2)</f>
        <v>0</v>
      </c>
      <c r="R95" s="253" t="s">
        <v>154</v>
      </c>
      <c r="S95" s="253" t="s">
        <v>120</v>
      </c>
      <c r="T95" s="254" t="s">
        <v>120</v>
      </c>
      <c r="U95" s="216">
        <v>2.5999999999999999E-2</v>
      </c>
      <c r="V95" s="216">
        <f>ROUND(E95*U95,2)</f>
        <v>0.46</v>
      </c>
      <c r="W95" s="216"/>
      <c r="X95" s="207"/>
      <c r="Y95" s="207"/>
      <c r="Z95" s="207"/>
      <c r="AA95" s="207"/>
      <c r="AB95" s="207"/>
      <c r="AC95" s="207"/>
      <c r="AD95" s="207"/>
      <c r="AE95" s="207"/>
      <c r="AF95" s="207"/>
      <c r="AG95" s="207" t="s">
        <v>155</v>
      </c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207"/>
      <c r="BB95" s="207"/>
      <c r="BC95" s="207"/>
      <c r="BD95" s="207"/>
      <c r="BE95" s="207"/>
      <c r="BF95" s="207"/>
      <c r="BG95" s="207"/>
      <c r="BH95" s="207"/>
    </row>
    <row r="96" spans="1:60" ht="22.5" outlineLevel="1" x14ac:dyDescent="0.2">
      <c r="A96" s="224">
        <v>29</v>
      </c>
      <c r="B96" s="225" t="s">
        <v>255</v>
      </c>
      <c r="C96" s="235" t="s">
        <v>256</v>
      </c>
      <c r="D96" s="226" t="s">
        <v>153</v>
      </c>
      <c r="E96" s="227">
        <v>17.5</v>
      </c>
      <c r="F96" s="228"/>
      <c r="G96" s="229">
        <f>ROUND(E96*F96,2)</f>
        <v>0</v>
      </c>
      <c r="H96" s="228"/>
      <c r="I96" s="229">
        <f>ROUND(E96*H96,2)</f>
        <v>0</v>
      </c>
      <c r="J96" s="228"/>
      <c r="K96" s="229">
        <f>ROUND(E96*J96,2)</f>
        <v>0</v>
      </c>
      <c r="L96" s="229">
        <v>21</v>
      </c>
      <c r="M96" s="229">
        <f>G96*(1+L96/100)</f>
        <v>0</v>
      </c>
      <c r="N96" s="229">
        <v>7.1999999999999995E-2</v>
      </c>
      <c r="O96" s="229">
        <f>ROUND(E96*N96,2)</f>
        <v>1.26</v>
      </c>
      <c r="P96" s="229">
        <v>0</v>
      </c>
      <c r="Q96" s="229">
        <f>ROUND(E96*P96,2)</f>
        <v>0</v>
      </c>
      <c r="R96" s="229" t="s">
        <v>154</v>
      </c>
      <c r="S96" s="229" t="s">
        <v>120</v>
      </c>
      <c r="T96" s="230" t="s">
        <v>120</v>
      </c>
      <c r="U96" s="216">
        <v>0.375</v>
      </c>
      <c r="V96" s="216">
        <f>ROUND(E96*U96,2)</f>
        <v>6.56</v>
      </c>
      <c r="W96" s="216"/>
      <c r="X96" s="207"/>
      <c r="Y96" s="207"/>
      <c r="Z96" s="207"/>
      <c r="AA96" s="207"/>
      <c r="AB96" s="207"/>
      <c r="AC96" s="207"/>
      <c r="AD96" s="207"/>
      <c r="AE96" s="207"/>
      <c r="AF96" s="207"/>
      <c r="AG96" s="207" t="s">
        <v>155</v>
      </c>
      <c r="AH96" s="207"/>
      <c r="AI96" s="207"/>
      <c r="AJ96" s="207"/>
      <c r="AK96" s="207"/>
      <c r="AL96" s="207"/>
      <c r="AM96" s="207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  <c r="AZ96" s="207"/>
      <c r="BA96" s="207"/>
      <c r="BB96" s="207"/>
      <c r="BC96" s="207"/>
      <c r="BD96" s="207"/>
      <c r="BE96" s="207"/>
      <c r="BF96" s="207"/>
      <c r="BG96" s="207"/>
      <c r="BH96" s="207"/>
    </row>
    <row r="97" spans="1:60" ht="22.5" outlineLevel="1" x14ac:dyDescent="0.2">
      <c r="A97" s="214"/>
      <c r="B97" s="215"/>
      <c r="C97" s="257" t="s">
        <v>257</v>
      </c>
      <c r="D97" s="247"/>
      <c r="E97" s="247"/>
      <c r="F97" s="247"/>
      <c r="G97" s="247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07"/>
      <c r="Y97" s="207"/>
      <c r="Z97" s="207"/>
      <c r="AA97" s="207"/>
      <c r="AB97" s="207"/>
      <c r="AC97" s="207"/>
      <c r="AD97" s="207"/>
      <c r="AE97" s="207"/>
      <c r="AF97" s="207"/>
      <c r="AG97" s="207" t="s">
        <v>157</v>
      </c>
      <c r="AH97" s="207"/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  <c r="AZ97" s="207"/>
      <c r="BA97" s="232" t="str">
        <f>C97</f>
        <v>komunikací pro pěší do velikosti dlaždic 0,25 m2 s provedením lože do tl. 30 mm, s vyplněním spár a se smetením přebytečného materiálu na vzdálenost do 3 m</v>
      </c>
      <c r="BB97" s="207"/>
      <c r="BC97" s="207"/>
      <c r="BD97" s="207"/>
      <c r="BE97" s="207"/>
      <c r="BF97" s="207"/>
      <c r="BG97" s="207"/>
      <c r="BH97" s="207"/>
    </row>
    <row r="98" spans="1:60" ht="22.5" outlineLevel="1" x14ac:dyDescent="0.2">
      <c r="A98" s="224">
        <v>30</v>
      </c>
      <c r="B98" s="225" t="s">
        <v>258</v>
      </c>
      <c r="C98" s="235" t="s">
        <v>259</v>
      </c>
      <c r="D98" s="226" t="s">
        <v>153</v>
      </c>
      <c r="E98" s="227">
        <v>9.6</v>
      </c>
      <c r="F98" s="228"/>
      <c r="G98" s="229">
        <f>ROUND(E98*F98,2)</f>
        <v>0</v>
      </c>
      <c r="H98" s="228"/>
      <c r="I98" s="229">
        <f>ROUND(E98*H98,2)</f>
        <v>0</v>
      </c>
      <c r="J98" s="228"/>
      <c r="K98" s="229">
        <f>ROUND(E98*J98,2)</f>
        <v>0</v>
      </c>
      <c r="L98" s="229">
        <v>21</v>
      </c>
      <c r="M98" s="229">
        <f>G98*(1+L98/100)</f>
        <v>0</v>
      </c>
      <c r="N98" s="229">
        <v>9.6000000000000002E-2</v>
      </c>
      <c r="O98" s="229">
        <f>ROUND(E98*N98,2)</f>
        <v>0.92</v>
      </c>
      <c r="P98" s="229">
        <v>0</v>
      </c>
      <c r="Q98" s="229">
        <f>ROUND(E98*P98,2)</f>
        <v>0</v>
      </c>
      <c r="R98" s="229" t="s">
        <v>260</v>
      </c>
      <c r="S98" s="229" t="s">
        <v>120</v>
      </c>
      <c r="T98" s="230" t="s">
        <v>120</v>
      </c>
      <c r="U98" s="216">
        <v>0</v>
      </c>
      <c r="V98" s="216">
        <f>ROUND(E98*U98,2)</f>
        <v>0</v>
      </c>
      <c r="W98" s="216"/>
      <c r="X98" s="207"/>
      <c r="Y98" s="207"/>
      <c r="Z98" s="207"/>
      <c r="AA98" s="207"/>
      <c r="AB98" s="207"/>
      <c r="AC98" s="207"/>
      <c r="AD98" s="207"/>
      <c r="AE98" s="207"/>
      <c r="AF98" s="207"/>
      <c r="AG98" s="207" t="s">
        <v>261</v>
      </c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07"/>
      <c r="BA98" s="207"/>
      <c r="BB98" s="207"/>
      <c r="BC98" s="207"/>
      <c r="BD98" s="207"/>
      <c r="BE98" s="207"/>
      <c r="BF98" s="207"/>
      <c r="BG98" s="207"/>
      <c r="BH98" s="207"/>
    </row>
    <row r="99" spans="1:60" outlineLevel="1" x14ac:dyDescent="0.2">
      <c r="A99" s="214"/>
      <c r="B99" s="215"/>
      <c r="C99" s="259" t="s">
        <v>262</v>
      </c>
      <c r="D99" s="241"/>
      <c r="E99" s="242">
        <v>9.6</v>
      </c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07"/>
      <c r="Y99" s="207"/>
      <c r="Z99" s="207"/>
      <c r="AA99" s="207"/>
      <c r="AB99" s="207"/>
      <c r="AC99" s="207"/>
      <c r="AD99" s="207"/>
      <c r="AE99" s="207"/>
      <c r="AF99" s="207"/>
      <c r="AG99" s="207" t="s">
        <v>166</v>
      </c>
      <c r="AH99" s="207">
        <v>0</v>
      </c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</row>
    <row r="100" spans="1:60" x14ac:dyDescent="0.2">
      <c r="A100" s="218" t="s">
        <v>115</v>
      </c>
      <c r="B100" s="219" t="s">
        <v>78</v>
      </c>
      <c r="C100" s="234" t="s">
        <v>79</v>
      </c>
      <c r="D100" s="220"/>
      <c r="E100" s="221"/>
      <c r="F100" s="222"/>
      <c r="G100" s="222">
        <f>SUMIF(AG101:AG108,"&lt;&gt;NOR",G101:G108)</f>
        <v>0</v>
      </c>
      <c r="H100" s="222"/>
      <c r="I100" s="222">
        <f>SUM(I101:I108)</f>
        <v>0</v>
      </c>
      <c r="J100" s="222"/>
      <c r="K100" s="222">
        <f>SUM(K101:K108)</f>
        <v>0</v>
      </c>
      <c r="L100" s="222"/>
      <c r="M100" s="222">
        <f>SUM(M101:M108)</f>
        <v>0</v>
      </c>
      <c r="N100" s="222"/>
      <c r="O100" s="222">
        <f>SUM(O101:O108)</f>
        <v>5.25</v>
      </c>
      <c r="P100" s="222"/>
      <c r="Q100" s="222">
        <f>SUM(Q101:Q108)</f>
        <v>0</v>
      </c>
      <c r="R100" s="222"/>
      <c r="S100" s="222"/>
      <c r="T100" s="223"/>
      <c r="U100" s="217"/>
      <c r="V100" s="217">
        <f>SUM(V101:V108)</f>
        <v>6.15</v>
      </c>
      <c r="W100" s="217"/>
      <c r="AG100" t="s">
        <v>116</v>
      </c>
    </row>
    <row r="101" spans="1:60" outlineLevel="1" x14ac:dyDescent="0.2">
      <c r="A101" s="224">
        <v>31</v>
      </c>
      <c r="B101" s="225" t="s">
        <v>263</v>
      </c>
      <c r="C101" s="235" t="s">
        <v>264</v>
      </c>
      <c r="D101" s="226" t="s">
        <v>162</v>
      </c>
      <c r="E101" s="227">
        <v>2.0724</v>
      </c>
      <c r="F101" s="228"/>
      <c r="G101" s="229">
        <f>ROUND(E101*F101,2)</f>
        <v>0</v>
      </c>
      <c r="H101" s="228"/>
      <c r="I101" s="229">
        <f>ROUND(E101*H101,2)</f>
        <v>0</v>
      </c>
      <c r="J101" s="228"/>
      <c r="K101" s="229">
        <f>ROUND(E101*J101,2)</f>
        <v>0</v>
      </c>
      <c r="L101" s="229">
        <v>21</v>
      </c>
      <c r="M101" s="229">
        <f>G101*(1+L101/100)</f>
        <v>0</v>
      </c>
      <c r="N101" s="229">
        <v>2.5249999999999999</v>
      </c>
      <c r="O101" s="229">
        <f>ROUND(E101*N101,2)</f>
        <v>5.23</v>
      </c>
      <c r="P101" s="229">
        <v>0</v>
      </c>
      <c r="Q101" s="229">
        <f>ROUND(E101*P101,2)</f>
        <v>0</v>
      </c>
      <c r="R101" s="229" t="s">
        <v>217</v>
      </c>
      <c r="S101" s="229" t="s">
        <v>120</v>
      </c>
      <c r="T101" s="230" t="s">
        <v>120</v>
      </c>
      <c r="U101" s="216">
        <v>2.3170000000000002</v>
      </c>
      <c r="V101" s="216">
        <f>ROUND(E101*U101,2)</f>
        <v>4.8</v>
      </c>
      <c r="W101" s="216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 t="s">
        <v>155</v>
      </c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207"/>
      <c r="BE101" s="207"/>
      <c r="BF101" s="207"/>
      <c r="BG101" s="207"/>
      <c r="BH101" s="207"/>
    </row>
    <row r="102" spans="1:60" outlineLevel="1" x14ac:dyDescent="0.2">
      <c r="A102" s="214"/>
      <c r="B102" s="215"/>
      <c r="C102" s="257" t="s">
        <v>265</v>
      </c>
      <c r="D102" s="247"/>
      <c r="E102" s="247"/>
      <c r="F102" s="247"/>
      <c r="G102" s="247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 t="s">
        <v>157</v>
      </c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  <c r="BG102" s="207"/>
      <c r="BH102" s="207"/>
    </row>
    <row r="103" spans="1:60" outlineLevel="1" x14ac:dyDescent="0.2">
      <c r="A103" s="214"/>
      <c r="B103" s="215"/>
      <c r="C103" s="261" t="s">
        <v>266</v>
      </c>
      <c r="D103" s="255"/>
      <c r="E103" s="255"/>
      <c r="F103" s="255"/>
      <c r="G103" s="255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 t="s">
        <v>124</v>
      </c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  <c r="BG103" s="207"/>
      <c r="BH103" s="207"/>
    </row>
    <row r="104" spans="1:60" outlineLevel="1" x14ac:dyDescent="0.2">
      <c r="A104" s="214"/>
      <c r="B104" s="215"/>
      <c r="C104" s="259" t="s">
        <v>267</v>
      </c>
      <c r="D104" s="241"/>
      <c r="E104" s="242">
        <v>2.0064000000000002</v>
      </c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 t="s">
        <v>166</v>
      </c>
      <c r="AH104" s="207">
        <v>0</v>
      </c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</row>
    <row r="105" spans="1:60" outlineLevel="1" x14ac:dyDescent="0.2">
      <c r="A105" s="214"/>
      <c r="B105" s="215"/>
      <c r="C105" s="259" t="s">
        <v>268</v>
      </c>
      <c r="D105" s="241"/>
      <c r="E105" s="242">
        <v>6.6000000000000003E-2</v>
      </c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 t="s">
        <v>166</v>
      </c>
      <c r="AH105" s="207">
        <v>0</v>
      </c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</row>
    <row r="106" spans="1:60" outlineLevel="1" x14ac:dyDescent="0.2">
      <c r="A106" s="224">
        <v>32</v>
      </c>
      <c r="B106" s="225" t="s">
        <v>269</v>
      </c>
      <c r="C106" s="235" t="s">
        <v>270</v>
      </c>
      <c r="D106" s="226" t="s">
        <v>162</v>
      </c>
      <c r="E106" s="227">
        <v>2.0064000000000002</v>
      </c>
      <c r="F106" s="228"/>
      <c r="G106" s="229">
        <f>ROUND(E106*F106,2)</f>
        <v>0</v>
      </c>
      <c r="H106" s="228"/>
      <c r="I106" s="229">
        <f>ROUND(E106*H106,2)</f>
        <v>0</v>
      </c>
      <c r="J106" s="228"/>
      <c r="K106" s="229">
        <f>ROUND(E106*J106,2)</f>
        <v>0</v>
      </c>
      <c r="L106" s="229">
        <v>21</v>
      </c>
      <c r="M106" s="229">
        <f>G106*(1+L106/100)</f>
        <v>0</v>
      </c>
      <c r="N106" s="229">
        <v>0.01</v>
      </c>
      <c r="O106" s="229">
        <f>ROUND(E106*N106,2)</f>
        <v>0.02</v>
      </c>
      <c r="P106" s="229">
        <v>0</v>
      </c>
      <c r="Q106" s="229">
        <f>ROUND(E106*P106,2)</f>
        <v>0</v>
      </c>
      <c r="R106" s="229" t="s">
        <v>217</v>
      </c>
      <c r="S106" s="229" t="s">
        <v>120</v>
      </c>
      <c r="T106" s="230" t="s">
        <v>120</v>
      </c>
      <c r="U106" s="216">
        <v>0.67500000000000004</v>
      </c>
      <c r="V106" s="216">
        <f>ROUND(E106*U106,2)</f>
        <v>1.35</v>
      </c>
      <c r="W106" s="216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 t="s">
        <v>155</v>
      </c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</row>
    <row r="107" spans="1:60" outlineLevel="1" x14ac:dyDescent="0.2">
      <c r="A107" s="214"/>
      <c r="B107" s="215"/>
      <c r="C107" s="257" t="s">
        <v>271</v>
      </c>
      <c r="D107" s="247"/>
      <c r="E107" s="247"/>
      <c r="F107" s="247"/>
      <c r="G107" s="247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 t="s">
        <v>157</v>
      </c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</row>
    <row r="108" spans="1:60" outlineLevel="1" x14ac:dyDescent="0.2">
      <c r="A108" s="214"/>
      <c r="B108" s="215"/>
      <c r="C108" s="259" t="s">
        <v>267</v>
      </c>
      <c r="D108" s="241"/>
      <c r="E108" s="242">
        <v>2.0064000000000002</v>
      </c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 t="s">
        <v>166</v>
      </c>
      <c r="AH108" s="207">
        <v>0</v>
      </c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</row>
    <row r="109" spans="1:60" x14ac:dyDescent="0.2">
      <c r="A109" s="218" t="s">
        <v>115</v>
      </c>
      <c r="B109" s="219" t="s">
        <v>80</v>
      </c>
      <c r="C109" s="234" t="s">
        <v>81</v>
      </c>
      <c r="D109" s="220"/>
      <c r="E109" s="221"/>
      <c r="F109" s="222"/>
      <c r="G109" s="222">
        <f>SUMIF(AG110:AG119,"&lt;&gt;NOR",G110:G119)</f>
        <v>0</v>
      </c>
      <c r="H109" s="222"/>
      <c r="I109" s="222">
        <f>SUM(I110:I119)</f>
        <v>0</v>
      </c>
      <c r="J109" s="222"/>
      <c r="K109" s="222">
        <f>SUM(K110:K119)</f>
        <v>0</v>
      </c>
      <c r="L109" s="222"/>
      <c r="M109" s="222">
        <f>SUM(M110:M119)</f>
        <v>0</v>
      </c>
      <c r="N109" s="222"/>
      <c r="O109" s="222">
        <f>SUM(O110:O119)</f>
        <v>9.65</v>
      </c>
      <c r="P109" s="222"/>
      <c r="Q109" s="222">
        <f>SUM(Q110:Q119)</f>
        <v>0</v>
      </c>
      <c r="R109" s="222"/>
      <c r="S109" s="222"/>
      <c r="T109" s="223"/>
      <c r="U109" s="217"/>
      <c r="V109" s="217">
        <f>SUM(V110:V119)</f>
        <v>5.64</v>
      </c>
      <c r="W109" s="217"/>
      <c r="AG109" t="s">
        <v>116</v>
      </c>
    </row>
    <row r="110" spans="1:60" ht="22.5" outlineLevel="1" x14ac:dyDescent="0.2">
      <c r="A110" s="224">
        <v>33</v>
      </c>
      <c r="B110" s="225" t="s">
        <v>272</v>
      </c>
      <c r="C110" s="235" t="s">
        <v>273</v>
      </c>
      <c r="D110" s="226" t="s">
        <v>274</v>
      </c>
      <c r="E110" s="227">
        <v>7.6</v>
      </c>
      <c r="F110" s="228"/>
      <c r="G110" s="229">
        <f>ROUND(E110*F110,2)</f>
        <v>0</v>
      </c>
      <c r="H110" s="228"/>
      <c r="I110" s="229">
        <f>ROUND(E110*H110,2)</f>
        <v>0</v>
      </c>
      <c r="J110" s="228"/>
      <c r="K110" s="229">
        <f>ROUND(E110*J110,2)</f>
        <v>0</v>
      </c>
      <c r="L110" s="229">
        <v>21</v>
      </c>
      <c r="M110" s="229">
        <f>G110*(1+L110/100)</f>
        <v>0</v>
      </c>
      <c r="N110" s="229">
        <v>0.18207000000000001</v>
      </c>
      <c r="O110" s="229">
        <f>ROUND(E110*N110,2)</f>
        <v>1.38</v>
      </c>
      <c r="P110" s="229">
        <v>0</v>
      </c>
      <c r="Q110" s="229">
        <f>ROUND(E110*P110,2)</f>
        <v>0</v>
      </c>
      <c r="R110" s="229" t="s">
        <v>154</v>
      </c>
      <c r="S110" s="229" t="s">
        <v>120</v>
      </c>
      <c r="T110" s="230" t="s">
        <v>120</v>
      </c>
      <c r="U110" s="216">
        <v>0.248</v>
      </c>
      <c r="V110" s="216">
        <f>ROUND(E110*U110,2)</f>
        <v>1.88</v>
      </c>
      <c r="W110" s="216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 t="s">
        <v>155</v>
      </c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07"/>
      <c r="AZ110" s="207"/>
      <c r="BA110" s="207"/>
      <c r="BB110" s="207"/>
      <c r="BC110" s="207"/>
      <c r="BD110" s="207"/>
      <c r="BE110" s="207"/>
      <c r="BF110" s="207"/>
      <c r="BG110" s="207"/>
      <c r="BH110" s="207"/>
    </row>
    <row r="111" spans="1:60" outlineLevel="1" x14ac:dyDescent="0.2">
      <c r="A111" s="214"/>
      <c r="B111" s="215"/>
      <c r="C111" s="257" t="s">
        <v>275</v>
      </c>
      <c r="D111" s="247"/>
      <c r="E111" s="247"/>
      <c r="F111" s="247"/>
      <c r="G111" s="247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 t="s">
        <v>157</v>
      </c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07"/>
      <c r="AZ111" s="207"/>
      <c r="BA111" s="207"/>
      <c r="BB111" s="207"/>
      <c r="BC111" s="207"/>
      <c r="BD111" s="207"/>
      <c r="BE111" s="207"/>
      <c r="BF111" s="207"/>
      <c r="BG111" s="207"/>
      <c r="BH111" s="207"/>
    </row>
    <row r="112" spans="1:60" outlineLevel="1" x14ac:dyDescent="0.2">
      <c r="A112" s="214"/>
      <c r="B112" s="215"/>
      <c r="C112" s="261" t="s">
        <v>276</v>
      </c>
      <c r="D112" s="255"/>
      <c r="E112" s="255"/>
      <c r="F112" s="255"/>
      <c r="G112" s="255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 t="s">
        <v>124</v>
      </c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  <c r="BG112" s="207"/>
      <c r="BH112" s="207"/>
    </row>
    <row r="113" spans="1:60" outlineLevel="1" x14ac:dyDescent="0.2">
      <c r="A113" s="224">
        <v>34</v>
      </c>
      <c r="B113" s="225" t="s">
        <v>277</v>
      </c>
      <c r="C113" s="235" t="s">
        <v>278</v>
      </c>
      <c r="D113" s="226" t="s">
        <v>162</v>
      </c>
      <c r="E113" s="227">
        <v>2.8860000000000001</v>
      </c>
      <c r="F113" s="228"/>
      <c r="G113" s="229">
        <f>ROUND(E113*F113,2)</f>
        <v>0</v>
      </c>
      <c r="H113" s="228"/>
      <c r="I113" s="229">
        <f>ROUND(E113*H113,2)</f>
        <v>0</v>
      </c>
      <c r="J113" s="228"/>
      <c r="K113" s="229">
        <f>ROUND(E113*J113,2)</f>
        <v>0</v>
      </c>
      <c r="L113" s="229">
        <v>21</v>
      </c>
      <c r="M113" s="229">
        <f>G113*(1+L113/100)</f>
        <v>0</v>
      </c>
      <c r="N113" s="229">
        <v>2.5249999999999999</v>
      </c>
      <c r="O113" s="229">
        <f>ROUND(E113*N113,2)</f>
        <v>7.29</v>
      </c>
      <c r="P113" s="229">
        <v>0</v>
      </c>
      <c r="Q113" s="229">
        <f>ROUND(E113*P113,2)</f>
        <v>0</v>
      </c>
      <c r="R113" s="229"/>
      <c r="S113" s="229" t="s">
        <v>127</v>
      </c>
      <c r="T113" s="230" t="s">
        <v>120</v>
      </c>
      <c r="U113" s="216">
        <v>1.3029999999999999</v>
      </c>
      <c r="V113" s="216">
        <f>ROUND(E113*U113,2)</f>
        <v>3.76</v>
      </c>
      <c r="W113" s="216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 t="s">
        <v>155</v>
      </c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07"/>
      <c r="AZ113" s="207"/>
      <c r="BA113" s="207"/>
      <c r="BB113" s="207"/>
      <c r="BC113" s="207"/>
      <c r="BD113" s="207"/>
      <c r="BE113" s="207"/>
      <c r="BF113" s="207"/>
      <c r="BG113" s="207"/>
      <c r="BH113" s="207"/>
    </row>
    <row r="114" spans="1:60" outlineLevel="1" x14ac:dyDescent="0.2">
      <c r="A114" s="214"/>
      <c r="B114" s="215"/>
      <c r="C114" s="259" t="s">
        <v>279</v>
      </c>
      <c r="D114" s="241"/>
      <c r="E114" s="242">
        <v>2.8860000000000001</v>
      </c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 t="s">
        <v>166</v>
      </c>
      <c r="AH114" s="207">
        <v>0</v>
      </c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</row>
    <row r="115" spans="1:60" outlineLevel="1" x14ac:dyDescent="0.2">
      <c r="A115" s="224">
        <v>35</v>
      </c>
      <c r="B115" s="225" t="s">
        <v>280</v>
      </c>
      <c r="C115" s="235" t="s">
        <v>281</v>
      </c>
      <c r="D115" s="226" t="s">
        <v>282</v>
      </c>
      <c r="E115" s="227">
        <v>26</v>
      </c>
      <c r="F115" s="228"/>
      <c r="G115" s="229">
        <f>ROUND(E115*F115,2)</f>
        <v>0</v>
      </c>
      <c r="H115" s="228"/>
      <c r="I115" s="229">
        <f>ROUND(E115*H115,2)</f>
        <v>0</v>
      </c>
      <c r="J115" s="228"/>
      <c r="K115" s="229">
        <f>ROUND(E115*J115,2)</f>
        <v>0</v>
      </c>
      <c r="L115" s="229">
        <v>21</v>
      </c>
      <c r="M115" s="229">
        <f>G115*(1+L115/100)</f>
        <v>0</v>
      </c>
      <c r="N115" s="229">
        <v>3.7499999999999999E-2</v>
      </c>
      <c r="O115" s="229">
        <f>ROUND(E115*N115,2)</f>
        <v>0.98</v>
      </c>
      <c r="P115" s="229">
        <v>0</v>
      </c>
      <c r="Q115" s="229">
        <f>ROUND(E115*P115,2)</f>
        <v>0</v>
      </c>
      <c r="R115" s="229" t="s">
        <v>260</v>
      </c>
      <c r="S115" s="229" t="s">
        <v>120</v>
      </c>
      <c r="T115" s="230" t="s">
        <v>120</v>
      </c>
      <c r="U115" s="216">
        <v>0</v>
      </c>
      <c r="V115" s="216">
        <f>ROUND(E115*U115,2)</f>
        <v>0</v>
      </c>
      <c r="W115" s="216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 t="s">
        <v>261</v>
      </c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  <c r="BG115" s="207"/>
      <c r="BH115" s="207"/>
    </row>
    <row r="116" spans="1:60" outlineLevel="1" x14ac:dyDescent="0.2">
      <c r="A116" s="214"/>
      <c r="B116" s="215"/>
      <c r="C116" s="262" t="s">
        <v>283</v>
      </c>
      <c r="D116" s="245"/>
      <c r="E116" s="24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 t="s">
        <v>166</v>
      </c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  <c r="BG116" s="207"/>
      <c r="BH116" s="207"/>
    </row>
    <row r="117" spans="1:60" outlineLevel="1" x14ac:dyDescent="0.2">
      <c r="A117" s="214"/>
      <c r="B117" s="215"/>
      <c r="C117" s="263" t="s">
        <v>284</v>
      </c>
      <c r="D117" s="245"/>
      <c r="E117" s="246">
        <v>25.84</v>
      </c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 t="s">
        <v>166</v>
      </c>
      <c r="AH117" s="207">
        <v>2</v>
      </c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207"/>
      <c r="BE117" s="207"/>
      <c r="BF117" s="207"/>
      <c r="BG117" s="207"/>
      <c r="BH117" s="207"/>
    </row>
    <row r="118" spans="1:60" outlineLevel="1" x14ac:dyDescent="0.2">
      <c r="A118" s="214"/>
      <c r="B118" s="215"/>
      <c r="C118" s="262" t="s">
        <v>285</v>
      </c>
      <c r="D118" s="245"/>
      <c r="E118" s="24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 t="s">
        <v>166</v>
      </c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</row>
    <row r="119" spans="1:60" outlineLevel="1" x14ac:dyDescent="0.2">
      <c r="A119" s="214"/>
      <c r="B119" s="215"/>
      <c r="C119" s="259" t="s">
        <v>286</v>
      </c>
      <c r="D119" s="241"/>
      <c r="E119" s="242">
        <v>26</v>
      </c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 t="s">
        <v>166</v>
      </c>
      <c r="AH119" s="207">
        <v>0</v>
      </c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</row>
    <row r="120" spans="1:60" x14ac:dyDescent="0.2">
      <c r="A120" s="218" t="s">
        <v>115</v>
      </c>
      <c r="B120" s="219" t="s">
        <v>82</v>
      </c>
      <c r="C120" s="234" t="s">
        <v>83</v>
      </c>
      <c r="D120" s="220"/>
      <c r="E120" s="221"/>
      <c r="F120" s="222"/>
      <c r="G120" s="222">
        <f>SUMIF(AG121:AG126,"&lt;&gt;NOR",G121:G126)</f>
        <v>0</v>
      </c>
      <c r="H120" s="222"/>
      <c r="I120" s="222">
        <f>SUM(I121:I126)</f>
        <v>0</v>
      </c>
      <c r="J120" s="222"/>
      <c r="K120" s="222">
        <f>SUM(K121:K126)</f>
        <v>0</v>
      </c>
      <c r="L120" s="222"/>
      <c r="M120" s="222">
        <f>SUM(M121:M126)</f>
        <v>0</v>
      </c>
      <c r="N120" s="222"/>
      <c r="O120" s="222">
        <f>SUM(O121:O126)</f>
        <v>0</v>
      </c>
      <c r="P120" s="222"/>
      <c r="Q120" s="222">
        <f>SUM(Q121:Q126)</f>
        <v>0</v>
      </c>
      <c r="R120" s="222"/>
      <c r="S120" s="222"/>
      <c r="T120" s="223"/>
      <c r="U120" s="217"/>
      <c r="V120" s="217">
        <f>SUM(V121:V126)</f>
        <v>33.340000000000003</v>
      </c>
      <c r="W120" s="217"/>
      <c r="AG120" t="s">
        <v>116</v>
      </c>
    </row>
    <row r="121" spans="1:60" outlineLevel="1" x14ac:dyDescent="0.2">
      <c r="A121" s="224">
        <v>36</v>
      </c>
      <c r="B121" s="225" t="s">
        <v>287</v>
      </c>
      <c r="C121" s="235" t="s">
        <v>288</v>
      </c>
      <c r="D121" s="226" t="s">
        <v>235</v>
      </c>
      <c r="E121" s="227">
        <v>54.750100000000003</v>
      </c>
      <c r="F121" s="228"/>
      <c r="G121" s="229">
        <f>ROUND(E121*F121,2)</f>
        <v>0</v>
      </c>
      <c r="H121" s="228"/>
      <c r="I121" s="229">
        <f>ROUND(E121*H121,2)</f>
        <v>0</v>
      </c>
      <c r="J121" s="228"/>
      <c r="K121" s="229">
        <f>ROUND(E121*J121,2)</f>
        <v>0</v>
      </c>
      <c r="L121" s="229">
        <v>21</v>
      </c>
      <c r="M121" s="229">
        <f>G121*(1+L121/100)</f>
        <v>0</v>
      </c>
      <c r="N121" s="229">
        <v>0</v>
      </c>
      <c r="O121" s="229">
        <f>ROUND(E121*N121,2)</f>
        <v>0</v>
      </c>
      <c r="P121" s="229">
        <v>0</v>
      </c>
      <c r="Q121" s="229">
        <f>ROUND(E121*P121,2)</f>
        <v>0</v>
      </c>
      <c r="R121" s="229" t="s">
        <v>289</v>
      </c>
      <c r="S121" s="229" t="s">
        <v>120</v>
      </c>
      <c r="T121" s="230" t="s">
        <v>120</v>
      </c>
      <c r="U121" s="216">
        <v>0.60899999999999999</v>
      </c>
      <c r="V121" s="216">
        <f>ROUND(E121*U121,2)</f>
        <v>33.340000000000003</v>
      </c>
      <c r="W121" s="216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 t="s">
        <v>290</v>
      </c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</row>
    <row r="122" spans="1:60" ht="22.5" outlineLevel="1" x14ac:dyDescent="0.2">
      <c r="A122" s="214"/>
      <c r="B122" s="215"/>
      <c r="C122" s="257" t="s">
        <v>291</v>
      </c>
      <c r="D122" s="247"/>
      <c r="E122" s="247"/>
      <c r="F122" s="247"/>
      <c r="G122" s="247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 t="s">
        <v>157</v>
      </c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32" t="str">
        <f>C122</f>
        <v>na novostavbách a změnách objektů pro oplocení (815 2 JKSo), objekty zvláštní pro chov živočichů (815 3 JKSO), objekty pozemní různé (815 9 JKSO)</v>
      </c>
      <c r="BB122" s="207"/>
      <c r="BC122" s="207"/>
      <c r="BD122" s="207"/>
      <c r="BE122" s="207"/>
      <c r="BF122" s="207"/>
      <c r="BG122" s="207"/>
      <c r="BH122" s="207"/>
    </row>
    <row r="123" spans="1:60" outlineLevel="1" x14ac:dyDescent="0.2">
      <c r="A123" s="214"/>
      <c r="B123" s="215"/>
      <c r="C123" s="264" t="s">
        <v>292</v>
      </c>
      <c r="D123" s="256"/>
      <c r="E123" s="256"/>
      <c r="F123" s="256"/>
      <c r="G123" s="25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 t="s">
        <v>157</v>
      </c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</row>
    <row r="124" spans="1:60" outlineLevel="1" x14ac:dyDescent="0.2">
      <c r="A124" s="214"/>
      <c r="B124" s="215"/>
      <c r="C124" s="259" t="s">
        <v>293</v>
      </c>
      <c r="D124" s="241"/>
      <c r="E124" s="242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 t="s">
        <v>166</v>
      </c>
      <c r="AH124" s="207">
        <v>0</v>
      </c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</row>
    <row r="125" spans="1:60" outlineLevel="1" x14ac:dyDescent="0.2">
      <c r="A125" s="214"/>
      <c r="B125" s="215"/>
      <c r="C125" s="259" t="s">
        <v>294</v>
      </c>
      <c r="D125" s="241"/>
      <c r="E125" s="242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 t="s">
        <v>166</v>
      </c>
      <c r="AH125" s="207">
        <v>0</v>
      </c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207"/>
      <c r="BE125" s="207"/>
      <c r="BF125" s="207"/>
      <c r="BG125" s="207"/>
      <c r="BH125" s="207"/>
    </row>
    <row r="126" spans="1:60" outlineLevel="1" x14ac:dyDescent="0.2">
      <c r="A126" s="214"/>
      <c r="B126" s="215"/>
      <c r="C126" s="259" t="s">
        <v>295</v>
      </c>
      <c r="D126" s="241"/>
      <c r="E126" s="242">
        <v>54.750100000000003</v>
      </c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 t="s">
        <v>166</v>
      </c>
      <c r="AH126" s="207">
        <v>0</v>
      </c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207"/>
      <c r="AY126" s="207"/>
      <c r="AZ126" s="207"/>
      <c r="BA126" s="207"/>
      <c r="BB126" s="207"/>
      <c r="BC126" s="207"/>
      <c r="BD126" s="207"/>
      <c r="BE126" s="207"/>
      <c r="BF126" s="207"/>
      <c r="BG126" s="207"/>
      <c r="BH126" s="207"/>
    </row>
    <row r="127" spans="1:60" x14ac:dyDescent="0.2">
      <c r="A127" s="218" t="s">
        <v>115</v>
      </c>
      <c r="B127" s="219" t="s">
        <v>84</v>
      </c>
      <c r="C127" s="234" t="s">
        <v>85</v>
      </c>
      <c r="D127" s="220"/>
      <c r="E127" s="221"/>
      <c r="F127" s="222"/>
      <c r="G127" s="222">
        <f>SUMIF(AG128:AG144,"&lt;&gt;NOR",G128:G144)</f>
        <v>0</v>
      </c>
      <c r="H127" s="222"/>
      <c r="I127" s="222">
        <f>SUM(I128:I144)</f>
        <v>0</v>
      </c>
      <c r="J127" s="222"/>
      <c r="K127" s="222">
        <f>SUM(K128:K144)</f>
        <v>0</v>
      </c>
      <c r="L127" s="222"/>
      <c r="M127" s="222">
        <f>SUM(M128:M144)</f>
        <v>0</v>
      </c>
      <c r="N127" s="222"/>
      <c r="O127" s="222">
        <f>SUM(O128:O144)</f>
        <v>0</v>
      </c>
      <c r="P127" s="222"/>
      <c r="Q127" s="222">
        <f>SUM(Q128:Q144)</f>
        <v>0</v>
      </c>
      <c r="R127" s="222"/>
      <c r="S127" s="222"/>
      <c r="T127" s="223"/>
      <c r="U127" s="217"/>
      <c r="V127" s="217">
        <f>SUM(V128:V144)</f>
        <v>0.72</v>
      </c>
      <c r="W127" s="217"/>
      <c r="AG127" t="s">
        <v>116</v>
      </c>
    </row>
    <row r="128" spans="1:60" ht="22.5" outlineLevel="1" x14ac:dyDescent="0.2">
      <c r="A128" s="224">
        <v>37</v>
      </c>
      <c r="B128" s="225" t="s">
        <v>296</v>
      </c>
      <c r="C128" s="235" t="s">
        <v>297</v>
      </c>
      <c r="D128" s="226" t="s">
        <v>235</v>
      </c>
      <c r="E128" s="227">
        <v>6.5359999999999996</v>
      </c>
      <c r="F128" s="228"/>
      <c r="G128" s="229">
        <f>ROUND(E128*F128,2)</f>
        <v>0</v>
      </c>
      <c r="H128" s="228"/>
      <c r="I128" s="229">
        <f>ROUND(E128*H128,2)</f>
        <v>0</v>
      </c>
      <c r="J128" s="228"/>
      <c r="K128" s="229">
        <f>ROUND(E128*J128,2)</f>
        <v>0</v>
      </c>
      <c r="L128" s="229">
        <v>21</v>
      </c>
      <c r="M128" s="229">
        <f>G128*(1+L128/100)</f>
        <v>0</v>
      </c>
      <c r="N128" s="229">
        <v>0</v>
      </c>
      <c r="O128" s="229">
        <f>ROUND(E128*N128,2)</f>
        <v>0</v>
      </c>
      <c r="P128" s="229">
        <v>0</v>
      </c>
      <c r="Q128" s="229">
        <f>ROUND(E128*P128,2)</f>
        <v>0</v>
      </c>
      <c r="R128" s="229" t="s">
        <v>154</v>
      </c>
      <c r="S128" s="229" t="s">
        <v>120</v>
      </c>
      <c r="T128" s="230" t="s">
        <v>120</v>
      </c>
      <c r="U128" s="216">
        <v>0.01</v>
      </c>
      <c r="V128" s="216">
        <f>ROUND(E128*U128,2)</f>
        <v>7.0000000000000007E-2</v>
      </c>
      <c r="W128" s="216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 t="s">
        <v>298</v>
      </c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207"/>
      <c r="BE128" s="207"/>
      <c r="BF128" s="207"/>
      <c r="BG128" s="207"/>
      <c r="BH128" s="207"/>
    </row>
    <row r="129" spans="1:60" outlineLevel="1" x14ac:dyDescent="0.2">
      <c r="A129" s="214"/>
      <c r="B129" s="215"/>
      <c r="C129" s="259" t="s">
        <v>299</v>
      </c>
      <c r="D129" s="241"/>
      <c r="E129" s="242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 t="s">
        <v>166</v>
      </c>
      <c r="AH129" s="207">
        <v>0</v>
      </c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207"/>
      <c r="AY129" s="207"/>
      <c r="AZ129" s="207"/>
      <c r="BA129" s="207"/>
      <c r="BB129" s="207"/>
      <c r="BC129" s="207"/>
      <c r="BD129" s="207"/>
      <c r="BE129" s="207"/>
      <c r="BF129" s="207"/>
      <c r="BG129" s="207"/>
      <c r="BH129" s="207"/>
    </row>
    <row r="130" spans="1:60" outlineLevel="1" x14ac:dyDescent="0.2">
      <c r="A130" s="214"/>
      <c r="B130" s="215"/>
      <c r="C130" s="259" t="s">
        <v>300</v>
      </c>
      <c r="D130" s="241"/>
      <c r="E130" s="242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 t="s">
        <v>166</v>
      </c>
      <c r="AH130" s="207">
        <v>0</v>
      </c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207"/>
      <c r="AY130" s="207"/>
      <c r="AZ130" s="207"/>
      <c r="BA130" s="207"/>
      <c r="BB130" s="207"/>
      <c r="BC130" s="207"/>
      <c r="BD130" s="207"/>
      <c r="BE130" s="207"/>
      <c r="BF130" s="207"/>
      <c r="BG130" s="207"/>
      <c r="BH130" s="207"/>
    </row>
    <row r="131" spans="1:60" outlineLevel="1" x14ac:dyDescent="0.2">
      <c r="A131" s="214"/>
      <c r="B131" s="215"/>
      <c r="C131" s="259" t="s">
        <v>301</v>
      </c>
      <c r="D131" s="241"/>
      <c r="E131" s="242">
        <v>6.5359999999999996</v>
      </c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 t="s">
        <v>166</v>
      </c>
      <c r="AH131" s="207">
        <v>0</v>
      </c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  <c r="BC131" s="207"/>
      <c r="BD131" s="207"/>
      <c r="BE131" s="207"/>
      <c r="BF131" s="207"/>
      <c r="BG131" s="207"/>
      <c r="BH131" s="207"/>
    </row>
    <row r="132" spans="1:60" ht="22.5" outlineLevel="1" x14ac:dyDescent="0.2">
      <c r="A132" s="224">
        <v>38</v>
      </c>
      <c r="B132" s="225" t="s">
        <v>302</v>
      </c>
      <c r="C132" s="235" t="s">
        <v>303</v>
      </c>
      <c r="D132" s="226" t="s">
        <v>235</v>
      </c>
      <c r="E132" s="227">
        <v>91.504000000000005</v>
      </c>
      <c r="F132" s="228"/>
      <c r="G132" s="229">
        <f>ROUND(E132*F132,2)</f>
        <v>0</v>
      </c>
      <c r="H132" s="228"/>
      <c r="I132" s="229">
        <f>ROUND(E132*H132,2)</f>
        <v>0</v>
      </c>
      <c r="J132" s="228"/>
      <c r="K132" s="229">
        <f>ROUND(E132*J132,2)</f>
        <v>0</v>
      </c>
      <c r="L132" s="229">
        <v>21</v>
      </c>
      <c r="M132" s="229">
        <f>G132*(1+L132/100)</f>
        <v>0</v>
      </c>
      <c r="N132" s="229">
        <v>0</v>
      </c>
      <c r="O132" s="229">
        <f>ROUND(E132*N132,2)</f>
        <v>0</v>
      </c>
      <c r="P132" s="229">
        <v>0</v>
      </c>
      <c r="Q132" s="229">
        <f>ROUND(E132*P132,2)</f>
        <v>0</v>
      </c>
      <c r="R132" s="229" t="s">
        <v>154</v>
      </c>
      <c r="S132" s="229" t="s">
        <v>120</v>
      </c>
      <c r="T132" s="230" t="s">
        <v>120</v>
      </c>
      <c r="U132" s="216">
        <v>0</v>
      </c>
      <c r="V132" s="216">
        <f>ROUND(E132*U132,2)</f>
        <v>0</v>
      </c>
      <c r="W132" s="216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 t="s">
        <v>298</v>
      </c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207"/>
      <c r="BE132" s="207"/>
      <c r="BF132" s="207"/>
      <c r="BG132" s="207"/>
      <c r="BH132" s="207"/>
    </row>
    <row r="133" spans="1:60" outlineLevel="1" x14ac:dyDescent="0.2">
      <c r="A133" s="214"/>
      <c r="B133" s="215"/>
      <c r="C133" s="259" t="s">
        <v>299</v>
      </c>
      <c r="D133" s="241"/>
      <c r="E133" s="242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 t="s">
        <v>166</v>
      </c>
      <c r="AH133" s="207">
        <v>0</v>
      </c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207"/>
      <c r="BE133" s="207"/>
      <c r="BF133" s="207"/>
      <c r="BG133" s="207"/>
      <c r="BH133" s="207"/>
    </row>
    <row r="134" spans="1:60" outlineLevel="1" x14ac:dyDescent="0.2">
      <c r="A134" s="214"/>
      <c r="B134" s="215"/>
      <c r="C134" s="259" t="s">
        <v>300</v>
      </c>
      <c r="D134" s="241"/>
      <c r="E134" s="242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 t="s">
        <v>166</v>
      </c>
      <c r="AH134" s="207">
        <v>0</v>
      </c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  <c r="BG134" s="207"/>
      <c r="BH134" s="207"/>
    </row>
    <row r="135" spans="1:60" outlineLevel="1" x14ac:dyDescent="0.2">
      <c r="A135" s="214"/>
      <c r="B135" s="215"/>
      <c r="C135" s="259" t="s">
        <v>304</v>
      </c>
      <c r="D135" s="241"/>
      <c r="E135" s="242">
        <v>91.504000000000005</v>
      </c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 t="s">
        <v>166</v>
      </c>
      <c r="AH135" s="207">
        <v>0</v>
      </c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  <c r="BG135" s="207"/>
      <c r="BH135" s="207"/>
    </row>
    <row r="136" spans="1:60" outlineLevel="1" x14ac:dyDescent="0.2">
      <c r="A136" s="224">
        <v>39</v>
      </c>
      <c r="B136" s="225" t="s">
        <v>305</v>
      </c>
      <c r="C136" s="235" t="s">
        <v>306</v>
      </c>
      <c r="D136" s="226" t="s">
        <v>235</v>
      </c>
      <c r="E136" s="227">
        <v>6.5359999999999996</v>
      </c>
      <c r="F136" s="228"/>
      <c r="G136" s="229">
        <f>ROUND(E136*F136,2)</f>
        <v>0</v>
      </c>
      <c r="H136" s="228"/>
      <c r="I136" s="229">
        <f>ROUND(E136*H136,2)</f>
        <v>0</v>
      </c>
      <c r="J136" s="228"/>
      <c r="K136" s="229">
        <f>ROUND(E136*J136,2)</f>
        <v>0</v>
      </c>
      <c r="L136" s="229">
        <v>21</v>
      </c>
      <c r="M136" s="229">
        <f>G136*(1+L136/100)</f>
        <v>0</v>
      </c>
      <c r="N136" s="229">
        <v>0</v>
      </c>
      <c r="O136" s="229">
        <f>ROUND(E136*N136,2)</f>
        <v>0</v>
      </c>
      <c r="P136" s="229">
        <v>0</v>
      </c>
      <c r="Q136" s="229">
        <f>ROUND(E136*P136,2)</f>
        <v>0</v>
      </c>
      <c r="R136" s="229" t="s">
        <v>154</v>
      </c>
      <c r="S136" s="229" t="s">
        <v>120</v>
      </c>
      <c r="T136" s="230" t="s">
        <v>120</v>
      </c>
      <c r="U136" s="216">
        <v>9.9000000000000005E-2</v>
      </c>
      <c r="V136" s="216">
        <f>ROUND(E136*U136,2)</f>
        <v>0.65</v>
      </c>
      <c r="W136" s="216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 t="s">
        <v>298</v>
      </c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  <c r="BG136" s="207"/>
      <c r="BH136" s="207"/>
    </row>
    <row r="137" spans="1:60" outlineLevel="1" x14ac:dyDescent="0.2">
      <c r="A137" s="214"/>
      <c r="B137" s="215"/>
      <c r="C137" s="257" t="s">
        <v>307</v>
      </c>
      <c r="D137" s="247"/>
      <c r="E137" s="247"/>
      <c r="F137" s="247"/>
      <c r="G137" s="247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 t="s">
        <v>157</v>
      </c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207"/>
      <c r="BE137" s="207"/>
      <c r="BF137" s="207"/>
      <c r="BG137" s="207"/>
      <c r="BH137" s="207"/>
    </row>
    <row r="138" spans="1:60" outlineLevel="1" x14ac:dyDescent="0.2">
      <c r="A138" s="214"/>
      <c r="B138" s="215"/>
      <c r="C138" s="259" t="s">
        <v>299</v>
      </c>
      <c r="D138" s="241"/>
      <c r="E138" s="242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 t="s">
        <v>166</v>
      </c>
      <c r="AH138" s="207">
        <v>0</v>
      </c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  <c r="BC138" s="207"/>
      <c r="BD138" s="207"/>
      <c r="BE138" s="207"/>
      <c r="BF138" s="207"/>
      <c r="BG138" s="207"/>
      <c r="BH138" s="207"/>
    </row>
    <row r="139" spans="1:60" outlineLevel="1" x14ac:dyDescent="0.2">
      <c r="A139" s="214"/>
      <c r="B139" s="215"/>
      <c r="C139" s="259" t="s">
        <v>300</v>
      </c>
      <c r="D139" s="241"/>
      <c r="E139" s="242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 t="s">
        <v>166</v>
      </c>
      <c r="AH139" s="207">
        <v>0</v>
      </c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</row>
    <row r="140" spans="1:60" outlineLevel="1" x14ac:dyDescent="0.2">
      <c r="A140" s="214"/>
      <c r="B140" s="215"/>
      <c r="C140" s="259" t="s">
        <v>301</v>
      </c>
      <c r="D140" s="241"/>
      <c r="E140" s="242">
        <v>6.5359999999999996</v>
      </c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 t="s">
        <v>166</v>
      </c>
      <c r="AH140" s="207">
        <v>0</v>
      </c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207"/>
      <c r="BE140" s="207"/>
      <c r="BF140" s="207"/>
      <c r="BG140" s="207"/>
      <c r="BH140" s="207"/>
    </row>
    <row r="141" spans="1:60" outlineLevel="1" x14ac:dyDescent="0.2">
      <c r="A141" s="224">
        <v>40</v>
      </c>
      <c r="B141" s="225" t="s">
        <v>308</v>
      </c>
      <c r="C141" s="235" t="s">
        <v>309</v>
      </c>
      <c r="D141" s="226" t="s">
        <v>235</v>
      </c>
      <c r="E141" s="227">
        <v>6.5359999999999996</v>
      </c>
      <c r="F141" s="228"/>
      <c r="G141" s="229">
        <f>ROUND(E141*F141,2)</f>
        <v>0</v>
      </c>
      <c r="H141" s="228"/>
      <c r="I141" s="229">
        <f>ROUND(E141*H141,2)</f>
        <v>0</v>
      </c>
      <c r="J141" s="228"/>
      <c r="K141" s="229">
        <f>ROUND(E141*J141,2)</f>
        <v>0</v>
      </c>
      <c r="L141" s="229">
        <v>21</v>
      </c>
      <c r="M141" s="229">
        <f>G141*(1+L141/100)</f>
        <v>0</v>
      </c>
      <c r="N141" s="229">
        <v>0</v>
      </c>
      <c r="O141" s="229">
        <f>ROUND(E141*N141,2)</f>
        <v>0</v>
      </c>
      <c r="P141" s="229">
        <v>0</v>
      </c>
      <c r="Q141" s="229">
        <f>ROUND(E141*P141,2)</f>
        <v>0</v>
      </c>
      <c r="R141" s="229" t="s">
        <v>310</v>
      </c>
      <c r="S141" s="229" t="s">
        <v>120</v>
      </c>
      <c r="T141" s="230" t="s">
        <v>311</v>
      </c>
      <c r="U141" s="216">
        <v>0</v>
      </c>
      <c r="V141" s="216">
        <f>ROUND(E141*U141,2)</f>
        <v>0</v>
      </c>
      <c r="W141" s="216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 t="s">
        <v>298</v>
      </c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  <c r="BC141" s="207"/>
      <c r="BD141" s="207"/>
      <c r="BE141" s="207"/>
      <c r="BF141" s="207"/>
      <c r="BG141" s="207"/>
      <c r="BH141" s="207"/>
    </row>
    <row r="142" spans="1:60" outlineLevel="1" x14ac:dyDescent="0.2">
      <c r="A142" s="214"/>
      <c r="B142" s="215"/>
      <c r="C142" s="259" t="s">
        <v>299</v>
      </c>
      <c r="D142" s="241"/>
      <c r="E142" s="242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 t="s">
        <v>166</v>
      </c>
      <c r="AH142" s="207">
        <v>0</v>
      </c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  <c r="BC142" s="207"/>
      <c r="BD142" s="207"/>
      <c r="BE142" s="207"/>
      <c r="BF142" s="207"/>
      <c r="BG142" s="207"/>
      <c r="BH142" s="207"/>
    </row>
    <row r="143" spans="1:60" outlineLevel="1" x14ac:dyDescent="0.2">
      <c r="A143" s="214"/>
      <c r="B143" s="215"/>
      <c r="C143" s="259" t="s">
        <v>300</v>
      </c>
      <c r="D143" s="241"/>
      <c r="E143" s="242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 t="s">
        <v>166</v>
      </c>
      <c r="AH143" s="207">
        <v>0</v>
      </c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  <c r="BC143" s="207"/>
      <c r="BD143" s="207"/>
      <c r="BE143" s="207"/>
      <c r="BF143" s="207"/>
      <c r="BG143" s="207"/>
      <c r="BH143" s="207"/>
    </row>
    <row r="144" spans="1:60" outlineLevel="1" x14ac:dyDescent="0.2">
      <c r="A144" s="214"/>
      <c r="B144" s="215"/>
      <c r="C144" s="259" t="s">
        <v>301</v>
      </c>
      <c r="D144" s="241"/>
      <c r="E144" s="242">
        <v>6.5359999999999996</v>
      </c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 t="s">
        <v>166</v>
      </c>
      <c r="AH144" s="207">
        <v>0</v>
      </c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  <c r="BC144" s="207"/>
      <c r="BD144" s="207"/>
      <c r="BE144" s="207"/>
      <c r="BF144" s="207"/>
      <c r="BG144" s="207"/>
      <c r="BH144" s="207"/>
    </row>
    <row r="145" spans="1:33" x14ac:dyDescent="0.2">
      <c r="A145" s="5"/>
      <c r="B145" s="6"/>
      <c r="C145" s="237"/>
      <c r="D145" s="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AE145">
        <v>15</v>
      </c>
      <c r="AF145">
        <v>21</v>
      </c>
    </row>
    <row r="146" spans="1:33" x14ac:dyDescent="0.2">
      <c r="A146" s="210"/>
      <c r="B146" s="211" t="s">
        <v>29</v>
      </c>
      <c r="C146" s="238"/>
      <c r="D146" s="212"/>
      <c r="E146" s="213"/>
      <c r="F146" s="213"/>
      <c r="G146" s="233">
        <f>G8+G63+G74+G87+G92+G100+G109+G120+G127</f>
        <v>0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AE146">
        <f>SUMIF(L7:L144,AE145,G7:G144)</f>
        <v>0</v>
      </c>
      <c r="AF146">
        <f>SUMIF(L7:L144,AF145,G7:G144)</f>
        <v>0</v>
      </c>
      <c r="AG146" t="s">
        <v>148</v>
      </c>
    </row>
    <row r="147" spans="1:33" x14ac:dyDescent="0.2">
      <c r="A147" s="240" t="s">
        <v>312</v>
      </c>
      <c r="B147" s="240"/>
      <c r="C147" s="237"/>
      <c r="D147" s="8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33" x14ac:dyDescent="0.2">
      <c r="A148" s="5"/>
      <c r="B148" s="6" t="s">
        <v>313</v>
      </c>
      <c r="C148" s="237" t="s">
        <v>314</v>
      </c>
      <c r="D148" s="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AG148" t="s">
        <v>315</v>
      </c>
    </row>
    <row r="149" spans="1:33" x14ac:dyDescent="0.2">
      <c r="A149" s="5"/>
      <c r="B149" s="6" t="s">
        <v>316</v>
      </c>
      <c r="C149" s="237" t="s">
        <v>317</v>
      </c>
      <c r="D149" s="8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AG149" t="s">
        <v>318</v>
      </c>
    </row>
    <row r="150" spans="1:33" x14ac:dyDescent="0.2">
      <c r="A150" s="5"/>
      <c r="B150" s="6"/>
      <c r="C150" s="237" t="s">
        <v>319</v>
      </c>
      <c r="D150" s="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AG150" t="s">
        <v>320</v>
      </c>
    </row>
    <row r="151" spans="1:33" x14ac:dyDescent="0.2">
      <c r="A151" s="5"/>
      <c r="B151" s="6"/>
      <c r="C151" s="237"/>
      <c r="D151" s="8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33" x14ac:dyDescent="0.2">
      <c r="C152" s="239"/>
      <c r="D152" s="191"/>
      <c r="AG152" t="s">
        <v>149</v>
      </c>
    </row>
    <row r="153" spans="1:33" x14ac:dyDescent="0.2">
      <c r="D153" s="191"/>
    </row>
    <row r="154" spans="1:33" x14ac:dyDescent="0.2">
      <c r="D154" s="191"/>
    </row>
    <row r="155" spans="1:33" x14ac:dyDescent="0.2">
      <c r="D155" s="191"/>
    </row>
    <row r="156" spans="1:33" x14ac:dyDescent="0.2">
      <c r="D156" s="191"/>
    </row>
    <row r="157" spans="1:33" x14ac:dyDescent="0.2">
      <c r="D157" s="191"/>
    </row>
    <row r="158" spans="1:33" x14ac:dyDescent="0.2">
      <c r="D158" s="191"/>
    </row>
    <row r="159" spans="1:33" x14ac:dyDescent="0.2">
      <c r="D159" s="191"/>
    </row>
    <row r="160" spans="1:33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sheetProtection algorithmName="SHA-512" hashValue="HQlPvp4B/KR5+5r1lj2XkN1CrV/v3u42Jb/b4xBuYJwCMnBLXvRxYuLYwA6DC/8SGqJKacorU9Brfdlz5VT2Iw==" saltValue="KgskmE78MdCsHq9g2VSIkw==" spinCount="100000" sheet="1"/>
  <mergeCells count="35">
    <mergeCell ref="C137:G137"/>
    <mergeCell ref="C103:G103"/>
    <mergeCell ref="C107:G107"/>
    <mergeCell ref="C111:G111"/>
    <mergeCell ref="C112:G112"/>
    <mergeCell ref="C122:G122"/>
    <mergeCell ref="C123:G123"/>
    <mergeCell ref="C85:G85"/>
    <mergeCell ref="C89:G89"/>
    <mergeCell ref="C91:G91"/>
    <mergeCell ref="C94:G94"/>
    <mergeCell ref="C97:G97"/>
    <mergeCell ref="C102:G102"/>
    <mergeCell ref="C69:G69"/>
    <mergeCell ref="C72:G72"/>
    <mergeCell ref="C73:G73"/>
    <mergeCell ref="C76:G76"/>
    <mergeCell ref="C80:G80"/>
    <mergeCell ref="C82:G82"/>
    <mergeCell ref="C25:G25"/>
    <mergeCell ref="C32:G32"/>
    <mergeCell ref="C34:G34"/>
    <mergeCell ref="C38:G38"/>
    <mergeCell ref="C41:G41"/>
    <mergeCell ref="C58:G58"/>
    <mergeCell ref="A1:G1"/>
    <mergeCell ref="C2:G2"/>
    <mergeCell ref="C3:G3"/>
    <mergeCell ref="C4:G4"/>
    <mergeCell ref="A147:B147"/>
    <mergeCell ref="C10:G10"/>
    <mergeCell ref="C13:G13"/>
    <mergeCell ref="C16:G16"/>
    <mergeCell ref="C19:G19"/>
    <mergeCell ref="C22:G22"/>
  </mergeCells>
  <pageMargins left="0.59055118110236227" right="0.19685039370078741" top="0" bottom="0.31496062992125984" header="0" footer="0"/>
  <pageSetup paperSize="9" orientation="landscape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00 0 Naklady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 Naklady'!Názvy_tisku</vt:lpstr>
      <vt:lpstr>'1 1 Pol'!Názvy_tisku</vt:lpstr>
      <vt:lpstr>oadresa</vt:lpstr>
      <vt:lpstr>Stavba!Objednatel</vt:lpstr>
      <vt:lpstr>Stavba!Objekt</vt:lpstr>
      <vt:lpstr>'00 0 Naklady'!Oblast_tisku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lenka</cp:lastModifiedBy>
  <cp:lastPrinted>2017-12-12T13:20:56Z</cp:lastPrinted>
  <dcterms:created xsi:type="dcterms:W3CDTF">2009-04-08T07:15:50Z</dcterms:created>
  <dcterms:modified xsi:type="dcterms:W3CDTF">2017-12-12T13:23:11Z</dcterms:modified>
</cp:coreProperties>
</file>