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_Aprace\"/>
    </mc:Choice>
  </mc:AlternateContent>
  <bookViews>
    <workbookView xWindow="0" yWindow="0" windowWidth="0" windowHeight="0"/>
  </bookViews>
  <sheets>
    <sheet name="Rekapitulace stavby" sheetId="1" r:id="rId1"/>
    <sheet name="SO_01 - Oprava fasády a d..." sheetId="2" r:id="rId2"/>
    <sheet name="VRN - Vedlejší rozpočtové..." sheetId="3" r:id="rId3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'SO_01 - Oprava fasády a d...'!$C$126:$K$153</definedName>
    <definedName name="_xlnm.Print_Area" localSheetId="1">'SO_01 - Oprava fasády a d...'!$C$4:$J$76,'SO_01 - Oprava fasády a d...'!$C$82:$J$106,'SO_01 - Oprava fasády a d...'!$C$112:$K$153</definedName>
    <definedName name="_xlnm.Print_Titles" localSheetId="1">'SO_01 - Oprava fasády a d...'!$126:$126</definedName>
    <definedName name="_xlnm._FilterDatabase" localSheetId="2" hidden="1">'VRN - Vedlejší rozpočtové...'!$C$121:$K$125</definedName>
    <definedName name="_xlnm.Print_Area" localSheetId="2">'VRN - Vedlejší rozpočtové...'!$C$4:$J$76,'VRN - Vedlejší rozpočtové...'!$C$82:$J$101,'VRN - Vedlejší rozpočtové...'!$C$107:$K$125</definedName>
    <definedName name="_xlnm.Print_Titles" localSheetId="2">'VRN - Vedlejší rozpočtové...'!$121:$121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125"/>
  <c r="BH125"/>
  <c r="BG125"/>
  <c r="BF125"/>
  <c r="T125"/>
  <c r="T124"/>
  <c r="T123"/>
  <c r="T122"/>
  <c r="R125"/>
  <c r="R124"/>
  <c r="R123"/>
  <c r="R122"/>
  <c r="P125"/>
  <c r="P124"/>
  <c r="P123"/>
  <c r="P122"/>
  <c i="1" r="AU97"/>
  <c i="3" r="J119"/>
  <c r="F116"/>
  <c r="E114"/>
  <c r="J94"/>
  <c r="F91"/>
  <c r="E89"/>
  <c r="J23"/>
  <c r="E23"/>
  <c r="J118"/>
  <c r="J22"/>
  <c r="J20"/>
  <c r="E20"/>
  <c r="F94"/>
  <c r="J19"/>
  <c r="J17"/>
  <c r="E17"/>
  <c r="F118"/>
  <c r="J16"/>
  <c r="J14"/>
  <c r="J116"/>
  <c r="E7"/>
  <c r="E110"/>
  <c i="2" r="J39"/>
  <c r="J38"/>
  <c i="1" r="AY96"/>
  <c i="2" r="J37"/>
  <c i="1" r="AX96"/>
  <c i="2"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F121"/>
  <c r="E119"/>
  <c r="J94"/>
  <c r="F91"/>
  <c r="E89"/>
  <c r="J23"/>
  <c r="E23"/>
  <c r="J123"/>
  <c r="J22"/>
  <c r="J20"/>
  <c r="E20"/>
  <c r="F94"/>
  <c r="J19"/>
  <c r="J17"/>
  <c r="E17"/>
  <c r="F123"/>
  <c r="J16"/>
  <c r="J14"/>
  <c r="J121"/>
  <c r="E7"/>
  <c r="E115"/>
  <c i="1" r="L90"/>
  <c r="AM90"/>
  <c r="AM89"/>
  <c r="L89"/>
  <c r="AM87"/>
  <c r="L87"/>
  <c r="L85"/>
  <c r="L84"/>
  <c i="2" r="BK153"/>
  <c r="BK132"/>
  <c r="BK149"/>
  <c r="J143"/>
  <c r="BK131"/>
  <c r="J145"/>
  <c r="BK134"/>
  <c r="BK143"/>
  <c r="J133"/>
  <c i="3" r="F36"/>
  <c i="1" r="BA97"/>
  <c i="2" r="J141"/>
  <c i="1" r="AS95"/>
  <c i="2" r="J136"/>
  <c r="J153"/>
  <c r="BK139"/>
  <c r="J150"/>
  <c r="J139"/>
  <c r="J132"/>
  <c i="3" r="F37"/>
  <c i="1" r="BB97"/>
  <c i="2" r="BK137"/>
  <c r="BK145"/>
  <c r="F36"/>
  <c r="J148"/>
  <c r="BK152"/>
  <c r="BK148"/>
  <c r="BK142"/>
  <c r="BK133"/>
  <c r="J152"/>
  <c r="BK138"/>
  <c r="J149"/>
  <c r="BK136"/>
  <c r="J131"/>
  <c i="3" r="F39"/>
  <c i="1" r="BD97"/>
  <c i="2" r="J138"/>
  <c r="J151"/>
  <c r="BK141"/>
  <c r="BK130"/>
  <c r="J142"/>
  <c r="BK151"/>
  <c r="J137"/>
  <c r="J130"/>
  <c i="3" r="BK125"/>
  <c i="2" r="BK150"/>
  <c r="F37"/>
  <c r="J134"/>
  <c i="3" r="J125"/>
  <c r="F38"/>
  <c i="1" r="BC97"/>
  <c i="2" l="1" r="R140"/>
  <c r="BK129"/>
  <c r="J129"/>
  <c r="J100"/>
  <c r="P135"/>
  <c r="T140"/>
  <c r="P129"/>
  <c r="T135"/>
  <c r="BK147"/>
  <c r="J147"/>
  <c r="J105"/>
  <c r="R129"/>
  <c r="R128"/>
  <c r="R127"/>
  <c r="R135"/>
  <c r="R147"/>
  <c r="R146"/>
  <c r="BK135"/>
  <c r="J135"/>
  <c r="J101"/>
  <c r="BK140"/>
  <c r="J140"/>
  <c r="J102"/>
  <c r="P147"/>
  <c r="P146"/>
  <c r="T129"/>
  <c r="T128"/>
  <c r="T127"/>
  <c r="P140"/>
  <c r="T147"/>
  <c r="T146"/>
  <c r="BK144"/>
  <c r="J144"/>
  <c r="J103"/>
  <c i="3" r="BK124"/>
  <c r="J124"/>
  <c r="J100"/>
  <c i="2" r="BK146"/>
  <c r="J146"/>
  <c r="J104"/>
  <c i="3" r="F93"/>
  <c r="E85"/>
  <c r="J93"/>
  <c r="F119"/>
  <c r="BE125"/>
  <c r="J91"/>
  <c i="2" r="E85"/>
  <c r="F93"/>
  <c r="BE145"/>
  <c r="BE153"/>
  <c r="J91"/>
  <c r="F124"/>
  <c r="BE131"/>
  <c r="BE141"/>
  <c r="BE148"/>
  <c r="BE149"/>
  <c r="BE150"/>
  <c r="BE152"/>
  <c r="J93"/>
  <c r="BE136"/>
  <c r="BE137"/>
  <c r="BE139"/>
  <c r="BE151"/>
  <c r="BE130"/>
  <c r="BE132"/>
  <c r="BE133"/>
  <c r="BE134"/>
  <c r="BE138"/>
  <c r="BE142"/>
  <c r="BE143"/>
  <c i="1" r="BA96"/>
  <c r="BB96"/>
  <c i="2" r="J36"/>
  <c i="1" r="AW96"/>
  <c i="2" r="F39"/>
  <c i="1" r="BD96"/>
  <c r="BD95"/>
  <c r="BD94"/>
  <c r="W33"/>
  <c i="2" r="F38"/>
  <c i="1" r="BC96"/>
  <c r="BC95"/>
  <c r="AY95"/>
  <c r="BB95"/>
  <c r="AX95"/>
  <c i="3" r="J36"/>
  <c i="1" r="AW97"/>
  <c r="BA95"/>
  <c r="AW95"/>
  <c r="AS94"/>
  <c i="3" r="F35"/>
  <c i="1" r="AZ97"/>
  <c i="2" l="1" r="P128"/>
  <c r="P127"/>
  <c i="1" r="AU96"/>
  <c i="2" r="BK128"/>
  <c r="J128"/>
  <c r="J99"/>
  <c i="3" r="BK123"/>
  <c r="J123"/>
  <c r="J99"/>
  <c i="2" r="BK127"/>
  <c r="J127"/>
  <c i="1" r="AU95"/>
  <c r="AU94"/>
  <c i="2" r="F35"/>
  <c i="1" r="AZ96"/>
  <c r="AZ95"/>
  <c r="AZ94"/>
  <c r="W29"/>
  <c r="BB94"/>
  <c r="AX94"/>
  <c r="BA94"/>
  <c r="AW94"/>
  <c r="AK30"/>
  <c i="2" r="J35"/>
  <c i="1" r="AV96"/>
  <c r="AT96"/>
  <c r="BC94"/>
  <c r="W32"/>
  <c i="2" r="J32"/>
  <c i="1" r="AG96"/>
  <c i="3" r="J35"/>
  <c i="1" r="AV97"/>
  <c r="AT97"/>
  <c i="3" l="1" r="BK122"/>
  <c r="J122"/>
  <c i="1" r="AN96"/>
  <c i="2" r="J98"/>
  <c r="J41"/>
  <c i="3" r="J32"/>
  <c i="1" r="AG97"/>
  <c r="W31"/>
  <c r="W30"/>
  <c r="AV95"/>
  <c r="AT95"/>
  <c r="AV94"/>
  <c r="AK29"/>
  <c r="AY94"/>
  <c i="3" l="1" r="J41"/>
  <c r="J98"/>
  <c i="1" r="AG95"/>
  <c r="AN97"/>
  <c r="AT94"/>
  <c l="1" r="AN95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<sst xmlns="http://schemas.openxmlformats.org/spreadsheetml/2006/main">
  <si>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</si>
  <si>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</si>
  <si>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</si>
  <si>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</si>
  <si>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</si>
  <si>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{5ed8ef70-376c-42ef-be0e-cb387aaed00e}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</si>
  <si>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</si>
  <si>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</si>
  <si>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</si>
  <si>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</si>
  <si>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</si>
  <si>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</si>
  <si>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</si>
  <si>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</si>
  <si>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2024_035a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</si>
  <si>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</si>
  <si>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</si>
  <si>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Kaple Žernov</t>
  </si>
  <si>
    <t>KSO:</t>
  </si>
  <si>
    <t>CC-CZ:</t>
  </si>
  <si>
    <t>Místo:</t>
  </si>
  <si>
    <t xml:space="preserve"> </t>
  </si>
  <si>
    <t>Datum:</t>
  </si>
  <si>
    <t>22. 5. 2024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</si>
  <si>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</si>
  <si>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</si>
  <si>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</si>
  <si>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</si>
  <si>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</si>
  <si>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</si>
  <si>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</si>
  <si>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</si>
  <si>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Ing. Miloš Vondřejc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</si>
  <si>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</si>
  <si>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</si>
  <si>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</si>
  <si>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</si>
  <si>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</si>
  <si>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</si>
  <si>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</si>
  <si>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</si>
  <si>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</si>
  <si>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</si>
  <si>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</si>
  <si>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</si>
  <si>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</si>
  <si>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</si>
  <si>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</si>
  <si>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</si>
  <si>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</si>
  <si>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</si>
  <si>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</si>
  <si>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</si>
  <si>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</si>
  <si>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</si>
  <si>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</si>
  <si>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</si>
  <si>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</si>
  <si>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</si>
  <si>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</si>
  <si>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</si>
  <si>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</si>
  <si>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</si>
  <si>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</si>
  <si>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</si>
  <si>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</si>
  <si>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</si>
  <si>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</si>
  <si>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</si>
  <si>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</si>
  <si>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</si>
  <si>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</si>
  <si>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</si>
  <si>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</si>
  <si>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</si>
  <si>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</si>
  <si>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</si>
  <si>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</si>
  <si>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2024_035</t>
  </si>
  <si>
    <t>Oprava fasády a dřevěných prvků</t>
  </si>
  <si>
    <t>STA</t>
  </si>
  <si>
    <t>1</t>
  </si>
  <si>
    <t>{9f8e3c54-628c-4a79-a2e6-a72f93494bf1}</t>
  </si>
  <si>
    <t>2</t>
  </si>
  <si>
    <t>/</t>
  </si>
  <si>
    <t>SO_01</t>
  </si>
  <si>
    <t>Soupis</t>
  </si>
  <si>
    <t>{e9b3d895-51dd-46f4-8e84-a541a2b48337}</t>
  </si>
  <si>
    <t>VRN</t>
  </si>
  <si>
    <t>Vedlejší rozpočtové náklady</t>
  </si>
  <si>
    <t>{6bbe812f-d1ad-4a99-8ea9-eb4c98943900}</t>
  </si>
  <si>
    <t>KRYCÍ LIST SOUPISU PRACÍ</t>
  </si>
  <si>
    <t>Objekt:</t>
  </si>
  <si>
    <t>2024_035 - Oprava fasády a dřevěných prvků</t>
  </si>
  <si>
    <t>Soupis:</t>
  </si>
  <si>
    <t>SO_01 - Oprava fasády a dřevěných prvků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</si>
  <si>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</si>
  <si>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</si>
  <si>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</si>
  <si>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</si>
  <si>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</si>
  <si>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</si>
  <si>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</si>
  <si>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</si>
  <si>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</si>
  <si>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</si>
  <si>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</si>
  <si>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</si>
  <si>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</si>
  <si>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</si>
  <si>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</si>
  <si>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</si>
  <si>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</si>
  <si>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</si>
  <si>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</si>
  <si>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</si>
  <si>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</si>
  <si>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</si>
  <si>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</si>
  <si>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</si>
  <si>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</si>
  <si>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</si>
  <si>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</si>
  <si>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</si>
  <si>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</si>
  <si>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</si>
  <si>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</si>
  <si>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622131121</t>
  </si>
  <si>
    <t>Penetrační nátěr vnějších stěn nanášený ručně</t>
  </si>
  <si>
    <t>m2</t>
  </si>
  <si>
    <t>CS ÚRS 2024 02</t>
  </si>
  <si>
    <t>4</t>
  </si>
  <si>
    <t>-1365124609</t>
  </si>
  <si>
    <t>622325202</t>
  </si>
  <si>
    <t>Oprava vnější vápenocementové štukové omítky složitosti 1 stěn v rozsahu přes 10 do 30 %</t>
  </si>
  <si>
    <t>-1287128071</t>
  </si>
  <si>
    <t>3</t>
  </si>
  <si>
    <t>622381001</t>
  </si>
  <si>
    <t>Tenkovrstvá omítka vnějších stěn</t>
  </si>
  <si>
    <t>-1258929617</t>
  </si>
  <si>
    <t>629995101</t>
  </si>
  <si>
    <t>Očištění vnějších ploch tlakovou vodou</t>
  </si>
  <si>
    <t>2024097666</t>
  </si>
  <si>
    <t>5</t>
  </si>
  <si>
    <t>621325202</t>
  </si>
  <si>
    <t>Oprava vnější vápenocementové štukové omítky složitosti 1 podhledů v rozsahu přes 10 do 30 %</t>
  </si>
  <si>
    <t>1449901600</t>
  </si>
  <si>
    <t>9</t>
  </si>
  <si>
    <t>Ostatní konstrukce a práce, bourání</t>
  </si>
  <si>
    <t>941111132</t>
  </si>
  <si>
    <t>Montáž lešení řadového trubkového lehkého s podlahami zatížení do 200 kg/m2 š od 1,2 do 1,5 m v přes 10 do 25 m</t>
  </si>
  <si>
    <t>548881490</t>
  </si>
  <si>
    <t>7</t>
  </si>
  <si>
    <t>941111232</t>
  </si>
  <si>
    <t>Příplatek k lešení řadovému trubkovému lehkému s podlahami do 200 kg/m2 š od 1,2 do 1,5 m v přes 10 do 25 m za každý den použití</t>
  </si>
  <si>
    <t>-1025392270</t>
  </si>
  <si>
    <t>8</t>
  </si>
  <si>
    <t>941111832</t>
  </si>
  <si>
    <t>Demontáž lešení řadového trubkového lehkého s podlahami zatížení do 200 kg/m2 š od 1,2 do 1,5 m v přes 10 do 25 m</t>
  </si>
  <si>
    <t>-1663716208</t>
  </si>
  <si>
    <t>978015341</t>
  </si>
  <si>
    <t>Otlučení (osekání) vnější vápenné nebo vápenocementové omítky stupně členitosti 1 a 2 v rozsahu přes 20 do 30 %</t>
  </si>
  <si>
    <t>802467437</t>
  </si>
  <si>
    <t>997</t>
  </si>
  <si>
    <t>Přesun sutě</t>
  </si>
  <si>
    <t>10</t>
  </si>
  <si>
    <t>997013501</t>
  </si>
  <si>
    <t>Odvoz suti a vybouraných hmot na skládku nebo meziskládku do 1 km se složením</t>
  </si>
  <si>
    <t>t</t>
  </si>
  <si>
    <t>-1312274556</t>
  </si>
  <si>
    <t>11</t>
  </si>
  <si>
    <t>997013509</t>
  </si>
  <si>
    <t>Příplatek k odvozu suti a vybouraných hmot na skládku ZKD 1 km přes 1 km</t>
  </si>
  <si>
    <t>-1425994234</t>
  </si>
  <si>
    <t>19</t>
  </si>
  <si>
    <t>997013631</t>
  </si>
  <si>
    <t>Poplatek za uložení na skládce (skládkovné) stavebního odpadu směsného kód odpadu 17 09 04</t>
  </si>
  <si>
    <t>1195023105</t>
  </si>
  <si>
    <t>998</t>
  </si>
  <si>
    <t>Přesun hmot</t>
  </si>
  <si>
    <t>998011002</t>
  </si>
  <si>
    <t>Přesun hmot pro budovy zděné v přes 6 do 12 m</t>
  </si>
  <si>
    <t>-1185647151</t>
  </si>
  <si>
    <t>PSV</t>
  </si>
  <si>
    <t>Práce a dodávky PSV</t>
  </si>
  <si>
    <t>783</t>
  </si>
  <si>
    <t>Dokončovací práce - nátěry</t>
  </si>
  <si>
    <t>13</t>
  </si>
  <si>
    <t>783101201</t>
  </si>
  <si>
    <t>Hrubé obroušení podkladu truhlářských konstrukcí před provedením nátěru</t>
  </si>
  <si>
    <t>16</t>
  </si>
  <si>
    <t>776980682</t>
  </si>
  <si>
    <t>14</t>
  </si>
  <si>
    <t>783101401</t>
  </si>
  <si>
    <t>Ometení podkladu truhlářských konstrukcí před provedením nátěru</t>
  </si>
  <si>
    <t>-1959291701</t>
  </si>
  <si>
    <t>15</t>
  </si>
  <si>
    <t>783101403</t>
  </si>
  <si>
    <t>Oprášení podkladu truhlářských konstrukcí před provedením nátěru</t>
  </si>
  <si>
    <t>1710506397</t>
  </si>
  <si>
    <t>783114101</t>
  </si>
  <si>
    <t>Základní jednonásobný syntetický nátěr truhlářských konstrukcí</t>
  </si>
  <si>
    <t>-462185155</t>
  </si>
  <si>
    <t>17</t>
  </si>
  <si>
    <t>783117101</t>
  </si>
  <si>
    <t>Krycí jednonásobný syntetický nátěr truhlářských konstrukcí</t>
  </si>
  <si>
    <t>-2061950055</t>
  </si>
  <si>
    <t>18</t>
  </si>
  <si>
    <t>783132111</t>
  </si>
  <si>
    <t>Lokální tmelení truhlářských konstrukcí včetně přebroušení epoxidovým tmelem plochy do 30%</t>
  </si>
  <si>
    <t>2088969973</t>
  </si>
  <si>
    <t>VRN - Vedlejší rozpočtové náklady</t>
  </si>
  <si>
    <t xml:space="preserve">    VRN3 - Zařízení staveniště</t>
  </si>
  <si>
    <t>VRN3</t>
  </si>
  <si>
    <t>Zařízení staveniště</t>
  </si>
  <si>
    <t>030001000</t>
  </si>
  <si>
    <t>…</t>
  </si>
  <si>
    <t>1024</t>
  </si>
  <si>
    <t>-485968023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</si>
</sst>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2024_035a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Kaple Žernov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22. 5. 2024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>Ing. Miloš Vondřejc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24.75" customHeight="1">
      <c r="A95" s="7"/>
      <c r="B95" s="116"/>
      <c r="C95" s="117"/>
      <c r="D95" s="118" t="s">
        <v>78</v>
      </c>
      <c r="E95" s="118"/>
      <c r="F95" s="118"/>
      <c r="G95" s="118"/>
      <c r="H95" s="118"/>
      <c r="I95" s="119"/>
      <c r="J95" s="118" t="s">
        <v>79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ROUND(SUM(AG96:AG97),2)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80</v>
      </c>
      <c r="AR95" s="123"/>
      <c r="AS95" s="124">
        <f>ROUND(SUM(AS96:AS97),2)</f>
        <v>0</v>
      </c>
      <c r="AT95" s="125">
        <f>ROUND(SUM(AV95:AW95),2)</f>
        <v>0</v>
      </c>
      <c r="AU95" s="126">
        <f>ROUND(SUM(AU96:AU97),5)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ROUND(SUM(AZ96:AZ97),2)</f>
        <v>0</v>
      </c>
      <c r="BA95" s="125">
        <f>ROUND(SUM(BA96:BA97),2)</f>
        <v>0</v>
      </c>
      <c r="BB95" s="125">
        <f>ROUND(SUM(BB96:BB97),2)</f>
        <v>0</v>
      </c>
      <c r="BC95" s="125">
        <f>ROUND(SUM(BC96:BC97),2)</f>
        <v>0</v>
      </c>
      <c r="BD95" s="127">
        <f>ROUND(SUM(BD96:BD97),2)</f>
        <v>0</v>
      </c>
      <c r="BE95" s="7"/>
      <c r="BS95" s="128" t="s">
        <v>73</v>
      </c>
      <c r="BT95" s="128" t="s">
        <v>81</v>
      </c>
      <c r="BU95" s="128" t="s">
        <v>75</v>
      </c>
      <c r="BV95" s="128" t="s">
        <v>76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4" customFormat="1" ht="16.5" customHeight="1">
      <c r="A96" s="129" t="s">
        <v>84</v>
      </c>
      <c r="B96" s="67"/>
      <c r="C96" s="130"/>
      <c r="D96" s="130"/>
      <c r="E96" s="131" t="s">
        <v>85</v>
      </c>
      <c r="F96" s="131"/>
      <c r="G96" s="131"/>
      <c r="H96" s="131"/>
      <c r="I96" s="131"/>
      <c r="J96" s="130"/>
      <c r="K96" s="131" t="s">
        <v>79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'SO_01 - Oprava fasády a d...'!J32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86</v>
      </c>
      <c r="AR96" s="69"/>
      <c r="AS96" s="134">
        <v>0</v>
      </c>
      <c r="AT96" s="135">
        <f>ROUND(SUM(AV96:AW96),2)</f>
        <v>0</v>
      </c>
      <c r="AU96" s="136">
        <f>'SO_01 - Oprava fasády a d...'!P127</f>
        <v>0</v>
      </c>
      <c r="AV96" s="135">
        <f>'SO_01 - Oprava fasády a d...'!J35</f>
        <v>0</v>
      </c>
      <c r="AW96" s="135">
        <f>'SO_01 - Oprava fasády a d...'!J36</f>
        <v>0</v>
      </c>
      <c r="AX96" s="135">
        <f>'SO_01 - Oprava fasády a d...'!J37</f>
        <v>0</v>
      </c>
      <c r="AY96" s="135">
        <f>'SO_01 - Oprava fasády a d...'!J38</f>
        <v>0</v>
      </c>
      <c r="AZ96" s="135">
        <f>'SO_01 - Oprava fasády a d...'!F35</f>
        <v>0</v>
      </c>
      <c r="BA96" s="135">
        <f>'SO_01 - Oprava fasády a d...'!F36</f>
        <v>0</v>
      </c>
      <c r="BB96" s="135">
        <f>'SO_01 - Oprava fasády a d...'!F37</f>
        <v>0</v>
      </c>
      <c r="BC96" s="135">
        <f>'SO_01 - Oprava fasády a d...'!F38</f>
        <v>0</v>
      </c>
      <c r="BD96" s="137">
        <f>'SO_01 - Oprava fasády a d...'!F39</f>
        <v>0</v>
      </c>
      <c r="BE96" s="4"/>
      <c r="BT96" s="138" t="s">
        <v>83</v>
      </c>
      <c r="BV96" s="138" t="s">
        <v>76</v>
      </c>
      <c r="BW96" s="138" t="s">
        <v>87</v>
      </c>
      <c r="BX96" s="138" t="s">
        <v>82</v>
      </c>
      <c r="CL96" s="138" t="s">
        <v>1</v>
      </c>
    </row>
    <row r="97" s="4" customFormat="1" ht="16.5" customHeight="1">
      <c r="A97" s="129" t="s">
        <v>84</v>
      </c>
      <c r="B97" s="67"/>
      <c r="C97" s="130"/>
      <c r="D97" s="130"/>
      <c r="E97" s="131" t="s">
        <v>88</v>
      </c>
      <c r="F97" s="131"/>
      <c r="G97" s="131"/>
      <c r="H97" s="131"/>
      <c r="I97" s="131"/>
      <c r="J97" s="130"/>
      <c r="K97" s="131" t="s">
        <v>89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2">
        <f>'VRN - Vedlejší rozpočtové...'!J32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86</v>
      </c>
      <c r="AR97" s="69"/>
      <c r="AS97" s="139">
        <v>0</v>
      </c>
      <c r="AT97" s="140">
        <f>ROUND(SUM(AV97:AW97),2)</f>
        <v>0</v>
      </c>
      <c r="AU97" s="141">
        <f>'VRN - Vedlejší rozpočtové...'!P122</f>
        <v>0</v>
      </c>
      <c r="AV97" s="140">
        <f>'VRN - Vedlejší rozpočtové...'!J35</f>
        <v>0</v>
      </c>
      <c r="AW97" s="140">
        <f>'VRN - Vedlejší rozpočtové...'!J36</f>
        <v>0</v>
      </c>
      <c r="AX97" s="140">
        <f>'VRN - Vedlejší rozpočtové...'!J37</f>
        <v>0</v>
      </c>
      <c r="AY97" s="140">
        <f>'VRN - Vedlejší rozpočtové...'!J38</f>
        <v>0</v>
      </c>
      <c r="AZ97" s="140">
        <f>'VRN - Vedlejší rozpočtové...'!F35</f>
        <v>0</v>
      </c>
      <c r="BA97" s="140">
        <f>'VRN - Vedlejší rozpočtové...'!F36</f>
        <v>0</v>
      </c>
      <c r="BB97" s="140">
        <f>'VRN - Vedlejší rozpočtové...'!F37</f>
        <v>0</v>
      </c>
      <c r="BC97" s="140">
        <f>'VRN - Vedlejší rozpočtové...'!F38</f>
        <v>0</v>
      </c>
      <c r="BD97" s="142">
        <f>'VRN - Vedlejší rozpočtové...'!F39</f>
        <v>0</v>
      </c>
      <c r="BE97" s="4"/>
      <c r="BT97" s="138" t="s">
        <v>83</v>
      </c>
      <c r="BV97" s="138" t="s">
        <v>76</v>
      </c>
      <c r="BW97" s="138" t="s">
        <v>90</v>
      </c>
      <c r="BX97" s="138" t="s">
        <v>82</v>
      </c>
      <c r="CL97" s="138" t="s">
        <v>1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vk2BM7Ydefpfo4V1KUgsIVuDnSqmD1MO0bsgoAgUyGGSvXs15XSyKNO+5rroVhauPmv3ZJMJK0Gic1YuvuuJWg==" hashValue="BW2uue4ziYhGH1/EqvoGr5qzAsj0a6i9GeIAGUzhAoSxRgOkTcoExB3IhHSpmMrY/f+CGCasDnEPoD7tfk14F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SO_01 - Oprava fasády a d...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83</v>
      </c>
    </row>
    <row r="4" s="1" customFormat="1" ht="24.96" customHeight="1">
      <c r="B4" s="17"/>
      <c r="D4" s="145" t="s">
        <v>91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Kaple Žernov</v>
      </c>
      <c r="F7" s="147"/>
      <c r="G7" s="147"/>
      <c r="H7" s="147"/>
      <c r="L7" s="17"/>
    </row>
    <row r="8" s="1" customFormat="1" ht="12" customHeight="1">
      <c r="B8" s="17"/>
      <c r="D8" s="147" t="s">
        <v>92</v>
      </c>
      <c r="L8" s="17"/>
    </row>
    <row r="9" s="2" customFormat="1" ht="16.5" customHeight="1">
      <c r="A9" s="35"/>
      <c r="B9" s="41"/>
      <c r="C9" s="35"/>
      <c r="D9" s="35"/>
      <c r="E9" s="148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94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95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22. 5. 2024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tr">
        <f>IF('Rekapitulace stavby'!AN10="","",'Rekapitulace stavby'!AN10)</f>
        <v/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tr">
        <f>IF('Rekapitulace stavby'!E11="","",'Rekapitulace stavby'!E11)</f>
        <v xml:space="preserve"> </v>
      </c>
      <c r="F17" s="35"/>
      <c r="G17" s="35"/>
      <c r="H17" s="35"/>
      <c r="I17" s="147" t="s">
        <v>26</v>
      </c>
      <c r="J17" s="138" t="str">
        <f>IF('Rekapitulace stavby'!AN11="","",'Rekapitulace stavby'!AN11)</f>
        <v/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27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26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29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26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31</v>
      </c>
      <c r="E25" s="35"/>
      <c r="F25" s="35"/>
      <c r="G25" s="35"/>
      <c r="H25" s="35"/>
      <c r="I25" s="147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32</v>
      </c>
      <c r="F26" s="35"/>
      <c r="G26" s="35"/>
      <c r="H26" s="35"/>
      <c r="I26" s="147" t="s">
        <v>26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33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34</v>
      </c>
      <c r="E32" s="35"/>
      <c r="F32" s="35"/>
      <c r="G32" s="35"/>
      <c r="H32" s="35"/>
      <c r="I32" s="35"/>
      <c r="J32" s="157">
        <f>ROUND(J127,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36</v>
      </c>
      <c r="G34" s="35"/>
      <c r="H34" s="35"/>
      <c r="I34" s="158" t="s">
        <v>35</v>
      </c>
      <c r="J34" s="158" t="s">
        <v>37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38</v>
      </c>
      <c r="E35" s="147" t="s">
        <v>39</v>
      </c>
      <c r="F35" s="160">
        <f>ROUND((SUM(BE127:BE153)),  2)</f>
        <v>0</v>
      </c>
      <c r="G35" s="35"/>
      <c r="H35" s="35"/>
      <c r="I35" s="161">
        <v>0.20999999999999999</v>
      </c>
      <c r="J35" s="160">
        <f>ROUND(((SUM(BE127:BE153))*I35),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40</v>
      </c>
      <c r="F36" s="160">
        <f>ROUND((SUM(BF127:BF153)),  2)</f>
        <v>0</v>
      </c>
      <c r="G36" s="35"/>
      <c r="H36" s="35"/>
      <c r="I36" s="161">
        <v>0.12</v>
      </c>
      <c r="J36" s="160">
        <f>ROUND(((SUM(BF127:BF153))*I36),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41</v>
      </c>
      <c r="F37" s="160">
        <f>ROUND((SUM(BG127:BG153)),  2)</f>
        <v>0</v>
      </c>
      <c r="G37" s="35"/>
      <c r="H37" s="35"/>
      <c r="I37" s="161">
        <v>0.20999999999999999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42</v>
      </c>
      <c r="F38" s="160">
        <f>ROUND((SUM(BH127:BH153)),  2)</f>
        <v>0</v>
      </c>
      <c r="G38" s="35"/>
      <c r="H38" s="35"/>
      <c r="I38" s="161">
        <v>0.12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43</v>
      </c>
      <c r="F39" s="160">
        <f>ROUND((SUM(BI127:BI153)),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44</v>
      </c>
      <c r="E41" s="164"/>
      <c r="F41" s="164"/>
      <c r="G41" s="165" t="s">
        <v>45</v>
      </c>
      <c r="H41" s="166" t="s">
        <v>46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47</v>
      </c>
      <c r="E50" s="170"/>
      <c r="F50" s="170"/>
      <c r="G50" s="169" t="s">
        <v>48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49</v>
      </c>
      <c r="E61" s="172"/>
      <c r="F61" s="173" t="s">
        <v>50</v>
      </c>
      <c r="G61" s="171" t="s">
        <v>49</v>
      </c>
      <c r="H61" s="172"/>
      <c r="I61" s="172"/>
      <c r="J61" s="174" t="s">
        <v>50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51</v>
      </c>
      <c r="E65" s="175"/>
      <c r="F65" s="175"/>
      <c r="G65" s="169" t="s">
        <v>52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49</v>
      </c>
      <c r="E76" s="172"/>
      <c r="F76" s="173" t="s">
        <v>50</v>
      </c>
      <c r="G76" s="171" t="s">
        <v>49</v>
      </c>
      <c r="H76" s="172"/>
      <c r="I76" s="172"/>
      <c r="J76" s="174" t="s">
        <v>50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Kaple Žernov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92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93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94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SO_01 - Oprava fasády a dřevěných prvků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 </v>
      </c>
      <c r="G91" s="37"/>
      <c r="H91" s="37"/>
      <c r="I91" s="29" t="s">
        <v>22</v>
      </c>
      <c r="J91" s="76" t="str">
        <f>IF(J14="","",J14)</f>
        <v>22. 5. 2024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 </v>
      </c>
      <c r="G93" s="37"/>
      <c r="H93" s="37"/>
      <c r="I93" s="29" t="s">
        <v>29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Miloš Vondřejc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97</v>
      </c>
      <c r="D96" s="182"/>
      <c r="E96" s="182"/>
      <c r="F96" s="182"/>
      <c r="G96" s="182"/>
      <c r="H96" s="182"/>
      <c r="I96" s="182"/>
      <c r="J96" s="183" t="s">
        <v>98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99</v>
      </c>
      <c r="D98" s="37"/>
      <c r="E98" s="37"/>
      <c r="F98" s="37"/>
      <c r="G98" s="37"/>
      <c r="H98" s="37"/>
      <c r="I98" s="37"/>
      <c r="J98" s="107">
        <f>J127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100</v>
      </c>
    </row>
    <row r="99" s="9" customFormat="1" ht="24.96" customHeight="1">
      <c r="A99" s="9"/>
      <c r="B99" s="185"/>
      <c r="C99" s="186"/>
      <c r="D99" s="187" t="s">
        <v>101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102</v>
      </c>
      <c r="E100" s="193"/>
      <c r="F100" s="193"/>
      <c r="G100" s="193"/>
      <c r="H100" s="193"/>
      <c r="I100" s="193"/>
      <c r="J100" s="194">
        <f>J129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30"/>
      <c r="D101" s="192" t="s">
        <v>103</v>
      </c>
      <c r="E101" s="193"/>
      <c r="F101" s="193"/>
      <c r="G101" s="193"/>
      <c r="H101" s="193"/>
      <c r="I101" s="193"/>
      <c r="J101" s="194">
        <f>J135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30"/>
      <c r="D102" s="192" t="s">
        <v>104</v>
      </c>
      <c r="E102" s="193"/>
      <c r="F102" s="193"/>
      <c r="G102" s="193"/>
      <c r="H102" s="193"/>
      <c r="I102" s="193"/>
      <c r="J102" s="194">
        <f>J140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30"/>
      <c r="D103" s="192" t="s">
        <v>105</v>
      </c>
      <c r="E103" s="193"/>
      <c r="F103" s="193"/>
      <c r="G103" s="193"/>
      <c r="H103" s="193"/>
      <c r="I103" s="193"/>
      <c r="J103" s="194">
        <f>J144</f>
        <v>0</v>
      </c>
      <c r="K103" s="130"/>
      <c r="L103" s="19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5"/>
      <c r="C104" s="186"/>
      <c r="D104" s="187" t="s">
        <v>106</v>
      </c>
      <c r="E104" s="188"/>
      <c r="F104" s="188"/>
      <c r="G104" s="188"/>
      <c r="H104" s="188"/>
      <c r="I104" s="188"/>
      <c r="J104" s="189">
        <f>J146</f>
        <v>0</v>
      </c>
      <c r="K104" s="186"/>
      <c r="L104" s="19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1"/>
      <c r="C105" s="130"/>
      <c r="D105" s="192" t="s">
        <v>107</v>
      </c>
      <c r="E105" s="193"/>
      <c r="F105" s="193"/>
      <c r="G105" s="193"/>
      <c r="H105" s="193"/>
      <c r="I105" s="193"/>
      <c r="J105" s="194">
        <f>J147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108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0" t="str">
        <f>E7</f>
        <v>Kaple Žernov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" customFormat="1" ht="12" customHeight="1">
      <c r="B116" s="18"/>
      <c r="C116" s="29" t="s">
        <v>92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="2" customFormat="1" ht="16.5" customHeight="1">
      <c r="A117" s="35"/>
      <c r="B117" s="36"/>
      <c r="C117" s="37"/>
      <c r="D117" s="37"/>
      <c r="E117" s="180" t="s">
        <v>93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94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E11</f>
        <v>SO_01 - Oprava fasády a dřevěných prvků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F14</f>
        <v xml:space="preserve"> </v>
      </c>
      <c r="G121" s="37"/>
      <c r="H121" s="37"/>
      <c r="I121" s="29" t="s">
        <v>22</v>
      </c>
      <c r="J121" s="76" t="str">
        <f>IF(J14="","",J14)</f>
        <v>22. 5. 2024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E17</f>
        <v xml:space="preserve"> </v>
      </c>
      <c r="G123" s="37"/>
      <c r="H123" s="37"/>
      <c r="I123" s="29" t="s">
        <v>29</v>
      </c>
      <c r="J123" s="33" t="str">
        <f>E23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27</v>
      </c>
      <c r="D124" s="37"/>
      <c r="E124" s="37"/>
      <c r="F124" s="24" t="str">
        <f>IF(E20="","",E20)</f>
        <v>Vyplň údaj</v>
      </c>
      <c r="G124" s="37"/>
      <c r="H124" s="37"/>
      <c r="I124" s="29" t="s">
        <v>31</v>
      </c>
      <c r="J124" s="33" t="str">
        <f>E26</f>
        <v>Ing. Miloš Vondřejc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6"/>
      <c r="B126" s="197"/>
      <c r="C126" s="198" t="s">
        <v>109</v>
      </c>
      <c r="D126" s="199" t="s">
        <v>59</v>
      </c>
      <c r="E126" s="199" t="s">
        <v>55</v>
      </c>
      <c r="F126" s="199" t="s">
        <v>56</v>
      </c>
      <c r="G126" s="199" t="s">
        <v>110</v>
      </c>
      <c r="H126" s="199" t="s">
        <v>111</v>
      </c>
      <c r="I126" s="199" t="s">
        <v>112</v>
      </c>
      <c r="J126" s="199" t="s">
        <v>98</v>
      </c>
      <c r="K126" s="200" t="s">
        <v>113</v>
      </c>
      <c r="L126" s="201"/>
      <c r="M126" s="97" t="s">
        <v>1</v>
      </c>
      <c r="N126" s="98" t="s">
        <v>38</v>
      </c>
      <c r="O126" s="98" t="s">
        <v>114</v>
      </c>
      <c r="P126" s="98" t="s">
        <v>115</v>
      </c>
      <c r="Q126" s="98" t="s">
        <v>116</v>
      </c>
      <c r="R126" s="98" t="s">
        <v>117</v>
      </c>
      <c r="S126" s="98" t="s">
        <v>118</v>
      </c>
      <c r="T126" s="99" t="s">
        <v>119</v>
      </c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</row>
    <row r="127" s="2" customFormat="1" ht="22.8" customHeight="1">
      <c r="A127" s="35"/>
      <c r="B127" s="36"/>
      <c r="C127" s="104" t="s">
        <v>120</v>
      </c>
      <c r="D127" s="37"/>
      <c r="E127" s="37"/>
      <c r="F127" s="37"/>
      <c r="G127" s="37"/>
      <c r="H127" s="37"/>
      <c r="I127" s="37"/>
      <c r="J127" s="202">
        <f>BK127</f>
        <v>0</v>
      </c>
      <c r="K127" s="37"/>
      <c r="L127" s="41"/>
      <c r="M127" s="100"/>
      <c r="N127" s="203"/>
      <c r="O127" s="101"/>
      <c r="P127" s="204">
        <f>P128+P146</f>
        <v>0</v>
      </c>
      <c r="Q127" s="101"/>
      <c r="R127" s="204">
        <f>R128+R146</f>
        <v>5.2596905999999999</v>
      </c>
      <c r="S127" s="101"/>
      <c r="T127" s="205">
        <f>T128+T146</f>
        <v>4.7456000000000005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73</v>
      </c>
      <c r="AU127" s="14" t="s">
        <v>100</v>
      </c>
      <c r="BK127" s="206">
        <f>BK128+BK146</f>
        <v>0</v>
      </c>
    </row>
    <row r="128" s="12" customFormat="1" ht="25.92" customHeight="1">
      <c r="A128" s="12"/>
      <c r="B128" s="207"/>
      <c r="C128" s="208"/>
      <c r="D128" s="209" t="s">
        <v>73</v>
      </c>
      <c r="E128" s="210" t="s">
        <v>121</v>
      </c>
      <c r="F128" s="210" t="s">
        <v>122</v>
      </c>
      <c r="G128" s="208"/>
      <c r="H128" s="208"/>
      <c r="I128" s="211"/>
      <c r="J128" s="212">
        <f>BK128</f>
        <v>0</v>
      </c>
      <c r="K128" s="208"/>
      <c r="L128" s="213"/>
      <c r="M128" s="214"/>
      <c r="N128" s="215"/>
      <c r="O128" s="215"/>
      <c r="P128" s="216">
        <f>P129+P135+P140+P144</f>
        <v>0</v>
      </c>
      <c r="Q128" s="215"/>
      <c r="R128" s="216">
        <f>R129+R135+R140+R144</f>
        <v>5.2441170000000001</v>
      </c>
      <c r="S128" s="215"/>
      <c r="T128" s="217">
        <f>T129+T135+T140+T144</f>
        <v>4.7456000000000005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8" t="s">
        <v>81</v>
      </c>
      <c r="AT128" s="219" t="s">
        <v>73</v>
      </c>
      <c r="AU128" s="219" t="s">
        <v>74</v>
      </c>
      <c r="AY128" s="218" t="s">
        <v>123</v>
      </c>
      <c r="BK128" s="220">
        <f>BK129+BK135+BK140+BK144</f>
        <v>0</v>
      </c>
    </row>
    <row r="129" s="12" customFormat="1" ht="22.8" customHeight="1">
      <c r="A129" s="12"/>
      <c r="B129" s="207"/>
      <c r="C129" s="208"/>
      <c r="D129" s="209" t="s">
        <v>73</v>
      </c>
      <c r="E129" s="221" t="s">
        <v>124</v>
      </c>
      <c r="F129" s="221" t="s">
        <v>125</v>
      </c>
      <c r="G129" s="208"/>
      <c r="H129" s="208"/>
      <c r="I129" s="211"/>
      <c r="J129" s="222">
        <f>BK129</f>
        <v>0</v>
      </c>
      <c r="K129" s="208"/>
      <c r="L129" s="213"/>
      <c r="M129" s="214"/>
      <c r="N129" s="215"/>
      <c r="O129" s="215"/>
      <c r="P129" s="216">
        <f>SUM(P130:P134)</f>
        <v>0</v>
      </c>
      <c r="Q129" s="215"/>
      <c r="R129" s="216">
        <f>SUM(R130:R134)</f>
        <v>5.2441170000000001</v>
      </c>
      <c r="S129" s="215"/>
      <c r="T129" s="217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8" t="s">
        <v>81</v>
      </c>
      <c r="AT129" s="219" t="s">
        <v>73</v>
      </c>
      <c r="AU129" s="219" t="s">
        <v>81</v>
      </c>
      <c r="AY129" s="218" t="s">
        <v>123</v>
      </c>
      <c r="BK129" s="220">
        <f>SUM(BK130:BK134)</f>
        <v>0</v>
      </c>
    </row>
    <row r="130" s="2" customFormat="1" ht="16.5" customHeight="1">
      <c r="A130" s="35"/>
      <c r="B130" s="36"/>
      <c r="C130" s="223" t="s">
        <v>81</v>
      </c>
      <c r="D130" s="223" t="s">
        <v>126</v>
      </c>
      <c r="E130" s="224" t="s">
        <v>127</v>
      </c>
      <c r="F130" s="225" t="s">
        <v>128</v>
      </c>
      <c r="G130" s="226" t="s">
        <v>129</v>
      </c>
      <c r="H130" s="227">
        <v>296.60000000000002</v>
      </c>
      <c r="I130" s="228"/>
      <c r="J130" s="229">
        <f>ROUND(I130*H130,2)</f>
        <v>0</v>
      </c>
      <c r="K130" s="225" t="s">
        <v>130</v>
      </c>
      <c r="L130" s="41"/>
      <c r="M130" s="230" t="s">
        <v>1</v>
      </c>
      <c r="N130" s="231" t="s">
        <v>39</v>
      </c>
      <c r="O130" s="88"/>
      <c r="P130" s="232">
        <f>O130*H130</f>
        <v>0</v>
      </c>
      <c r="Q130" s="232">
        <v>0.00025999999999999998</v>
      </c>
      <c r="R130" s="232">
        <f>Q130*H130</f>
        <v>0.077116000000000004</v>
      </c>
      <c r="S130" s="232">
        <v>0</v>
      </c>
      <c r="T130" s="23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4" t="s">
        <v>131</v>
      </c>
      <c r="AT130" s="234" t="s">
        <v>126</v>
      </c>
      <c r="AU130" s="234" t="s">
        <v>83</v>
      </c>
      <c r="AY130" s="14" t="s">
        <v>123</v>
      </c>
      <c r="BE130" s="235">
        <f>IF(N130="základní",J130,0)</f>
        <v>0</v>
      </c>
      <c r="BF130" s="235">
        <f>IF(N130="snížená",J130,0)</f>
        <v>0</v>
      </c>
      <c r="BG130" s="235">
        <f>IF(N130="zákl. přenesená",J130,0)</f>
        <v>0</v>
      </c>
      <c r="BH130" s="235">
        <f>IF(N130="sníž. přenesená",J130,0)</f>
        <v>0</v>
      </c>
      <c r="BI130" s="235">
        <f>IF(N130="nulová",J130,0)</f>
        <v>0</v>
      </c>
      <c r="BJ130" s="14" t="s">
        <v>81</v>
      </c>
      <c r="BK130" s="235">
        <f>ROUND(I130*H130,2)</f>
        <v>0</v>
      </c>
      <c r="BL130" s="14" t="s">
        <v>131</v>
      </c>
      <c r="BM130" s="234" t="s">
        <v>132</v>
      </c>
    </row>
    <row r="131" s="2" customFormat="1" ht="24.15" customHeight="1">
      <c r="A131" s="35"/>
      <c r="B131" s="36"/>
      <c r="C131" s="223" t="s">
        <v>83</v>
      </c>
      <c r="D131" s="223" t="s">
        <v>126</v>
      </c>
      <c r="E131" s="224" t="s">
        <v>133</v>
      </c>
      <c r="F131" s="225" t="s">
        <v>134</v>
      </c>
      <c r="G131" s="226" t="s">
        <v>129</v>
      </c>
      <c r="H131" s="227">
        <v>296.60000000000002</v>
      </c>
      <c r="I131" s="228"/>
      <c r="J131" s="229">
        <f>ROUND(I131*H131,2)</f>
        <v>0</v>
      </c>
      <c r="K131" s="225" t="s">
        <v>130</v>
      </c>
      <c r="L131" s="41"/>
      <c r="M131" s="230" t="s">
        <v>1</v>
      </c>
      <c r="N131" s="231" t="s">
        <v>39</v>
      </c>
      <c r="O131" s="88"/>
      <c r="P131" s="232">
        <f>O131*H131</f>
        <v>0</v>
      </c>
      <c r="Q131" s="232">
        <v>0.01321</v>
      </c>
      <c r="R131" s="232">
        <f>Q131*H131</f>
        <v>3.9180860000000002</v>
      </c>
      <c r="S131" s="232">
        <v>0</v>
      </c>
      <c r="T131" s="23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4" t="s">
        <v>131</v>
      </c>
      <c r="AT131" s="234" t="s">
        <v>126</v>
      </c>
      <c r="AU131" s="234" t="s">
        <v>83</v>
      </c>
      <c r="AY131" s="14" t="s">
        <v>123</v>
      </c>
      <c r="BE131" s="235">
        <f>IF(N131="základní",J131,0)</f>
        <v>0</v>
      </c>
      <c r="BF131" s="235">
        <f>IF(N131="snížená",J131,0)</f>
        <v>0</v>
      </c>
      <c r="BG131" s="235">
        <f>IF(N131="zákl. přenesená",J131,0)</f>
        <v>0</v>
      </c>
      <c r="BH131" s="235">
        <f>IF(N131="sníž. přenesená",J131,0)</f>
        <v>0</v>
      </c>
      <c r="BI131" s="235">
        <f>IF(N131="nulová",J131,0)</f>
        <v>0</v>
      </c>
      <c r="BJ131" s="14" t="s">
        <v>81</v>
      </c>
      <c r="BK131" s="235">
        <f>ROUND(I131*H131,2)</f>
        <v>0</v>
      </c>
      <c r="BL131" s="14" t="s">
        <v>131</v>
      </c>
      <c r="BM131" s="234" t="s">
        <v>135</v>
      </c>
    </row>
    <row r="132" s="2" customFormat="1" ht="16.5" customHeight="1">
      <c r="A132" s="35"/>
      <c r="B132" s="36"/>
      <c r="C132" s="223" t="s">
        <v>136</v>
      </c>
      <c r="D132" s="223" t="s">
        <v>126</v>
      </c>
      <c r="E132" s="224" t="s">
        <v>137</v>
      </c>
      <c r="F132" s="225" t="s">
        <v>138</v>
      </c>
      <c r="G132" s="226" t="s">
        <v>129</v>
      </c>
      <c r="H132" s="227">
        <v>296.60000000000002</v>
      </c>
      <c r="I132" s="228"/>
      <c r="J132" s="229">
        <f>ROUND(I132*H132,2)</f>
        <v>0</v>
      </c>
      <c r="K132" s="225" t="s">
        <v>130</v>
      </c>
      <c r="L132" s="41"/>
      <c r="M132" s="230" t="s">
        <v>1</v>
      </c>
      <c r="N132" s="231" t="s">
        <v>39</v>
      </c>
      <c r="O132" s="88"/>
      <c r="P132" s="232">
        <f>O132*H132</f>
        <v>0</v>
      </c>
      <c r="Q132" s="232">
        <v>0.00173</v>
      </c>
      <c r="R132" s="232">
        <f>Q132*H132</f>
        <v>0.51311800000000007</v>
      </c>
      <c r="S132" s="232">
        <v>0</v>
      </c>
      <c r="T132" s="23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4" t="s">
        <v>131</v>
      </c>
      <c r="AT132" s="234" t="s">
        <v>126</v>
      </c>
      <c r="AU132" s="234" t="s">
        <v>83</v>
      </c>
      <c r="AY132" s="14" t="s">
        <v>123</v>
      </c>
      <c r="BE132" s="235">
        <f>IF(N132="základní",J132,0)</f>
        <v>0</v>
      </c>
      <c r="BF132" s="235">
        <f>IF(N132="snížená",J132,0)</f>
        <v>0</v>
      </c>
      <c r="BG132" s="235">
        <f>IF(N132="zákl. přenesená",J132,0)</f>
        <v>0</v>
      </c>
      <c r="BH132" s="235">
        <f>IF(N132="sníž. přenesená",J132,0)</f>
        <v>0</v>
      </c>
      <c r="BI132" s="235">
        <f>IF(N132="nulová",J132,0)</f>
        <v>0</v>
      </c>
      <c r="BJ132" s="14" t="s">
        <v>81</v>
      </c>
      <c r="BK132" s="235">
        <f>ROUND(I132*H132,2)</f>
        <v>0</v>
      </c>
      <c r="BL132" s="14" t="s">
        <v>131</v>
      </c>
      <c r="BM132" s="234" t="s">
        <v>139</v>
      </c>
    </row>
    <row r="133" s="2" customFormat="1" ht="16.5" customHeight="1">
      <c r="A133" s="35"/>
      <c r="B133" s="36"/>
      <c r="C133" s="223" t="s">
        <v>131</v>
      </c>
      <c r="D133" s="223" t="s">
        <v>126</v>
      </c>
      <c r="E133" s="224" t="s">
        <v>140</v>
      </c>
      <c r="F133" s="225" t="s">
        <v>141</v>
      </c>
      <c r="G133" s="226" t="s">
        <v>129</v>
      </c>
      <c r="H133" s="227">
        <v>296.60000000000002</v>
      </c>
      <c r="I133" s="228"/>
      <c r="J133" s="229">
        <f>ROUND(I133*H133,2)</f>
        <v>0</v>
      </c>
      <c r="K133" s="225" t="s">
        <v>130</v>
      </c>
      <c r="L133" s="41"/>
      <c r="M133" s="230" t="s">
        <v>1</v>
      </c>
      <c r="N133" s="231" t="s">
        <v>39</v>
      </c>
      <c r="O133" s="88"/>
      <c r="P133" s="232">
        <f>O133*H133</f>
        <v>0</v>
      </c>
      <c r="Q133" s="232">
        <v>0</v>
      </c>
      <c r="R133" s="232">
        <f>Q133*H133</f>
        <v>0</v>
      </c>
      <c r="S133" s="232">
        <v>0</v>
      </c>
      <c r="T133" s="23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4" t="s">
        <v>131</v>
      </c>
      <c r="AT133" s="234" t="s">
        <v>126</v>
      </c>
      <c r="AU133" s="234" t="s">
        <v>83</v>
      </c>
      <c r="AY133" s="14" t="s">
        <v>123</v>
      </c>
      <c r="BE133" s="235">
        <f>IF(N133="základní",J133,0)</f>
        <v>0</v>
      </c>
      <c r="BF133" s="235">
        <f>IF(N133="snížená",J133,0)</f>
        <v>0</v>
      </c>
      <c r="BG133" s="235">
        <f>IF(N133="zákl. přenesená",J133,0)</f>
        <v>0</v>
      </c>
      <c r="BH133" s="235">
        <f>IF(N133="sníž. přenesená",J133,0)</f>
        <v>0</v>
      </c>
      <c r="BI133" s="235">
        <f>IF(N133="nulová",J133,0)</f>
        <v>0</v>
      </c>
      <c r="BJ133" s="14" t="s">
        <v>81</v>
      </c>
      <c r="BK133" s="235">
        <f>ROUND(I133*H133,2)</f>
        <v>0</v>
      </c>
      <c r="BL133" s="14" t="s">
        <v>131</v>
      </c>
      <c r="BM133" s="234" t="s">
        <v>142</v>
      </c>
    </row>
    <row r="134" s="2" customFormat="1" ht="33" customHeight="1">
      <c r="A134" s="35"/>
      <c r="B134" s="36"/>
      <c r="C134" s="223" t="s">
        <v>143</v>
      </c>
      <c r="D134" s="223" t="s">
        <v>126</v>
      </c>
      <c r="E134" s="224" t="s">
        <v>144</v>
      </c>
      <c r="F134" s="225" t="s">
        <v>145</v>
      </c>
      <c r="G134" s="226" t="s">
        <v>129</v>
      </c>
      <c r="H134" s="227">
        <v>55.700000000000003</v>
      </c>
      <c r="I134" s="228"/>
      <c r="J134" s="229">
        <f>ROUND(I134*H134,2)</f>
        <v>0</v>
      </c>
      <c r="K134" s="225" t="s">
        <v>130</v>
      </c>
      <c r="L134" s="41"/>
      <c r="M134" s="230" t="s">
        <v>1</v>
      </c>
      <c r="N134" s="231" t="s">
        <v>39</v>
      </c>
      <c r="O134" s="88"/>
      <c r="P134" s="232">
        <f>O134*H134</f>
        <v>0</v>
      </c>
      <c r="Q134" s="232">
        <v>0.01321</v>
      </c>
      <c r="R134" s="232">
        <f>Q134*H134</f>
        <v>0.73579700000000003</v>
      </c>
      <c r="S134" s="232">
        <v>0</v>
      </c>
      <c r="T134" s="23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4" t="s">
        <v>131</v>
      </c>
      <c r="AT134" s="234" t="s">
        <v>126</v>
      </c>
      <c r="AU134" s="234" t="s">
        <v>83</v>
      </c>
      <c r="AY134" s="14" t="s">
        <v>123</v>
      </c>
      <c r="BE134" s="235">
        <f>IF(N134="základní",J134,0)</f>
        <v>0</v>
      </c>
      <c r="BF134" s="235">
        <f>IF(N134="snížená",J134,0)</f>
        <v>0</v>
      </c>
      <c r="BG134" s="235">
        <f>IF(N134="zákl. přenesená",J134,0)</f>
        <v>0</v>
      </c>
      <c r="BH134" s="235">
        <f>IF(N134="sníž. přenesená",J134,0)</f>
        <v>0</v>
      </c>
      <c r="BI134" s="235">
        <f>IF(N134="nulová",J134,0)</f>
        <v>0</v>
      </c>
      <c r="BJ134" s="14" t="s">
        <v>81</v>
      </c>
      <c r="BK134" s="235">
        <f>ROUND(I134*H134,2)</f>
        <v>0</v>
      </c>
      <c r="BL134" s="14" t="s">
        <v>131</v>
      </c>
      <c r="BM134" s="234" t="s">
        <v>146</v>
      </c>
    </row>
    <row r="135" s="12" customFormat="1" ht="22.8" customHeight="1">
      <c r="A135" s="12"/>
      <c r="B135" s="207"/>
      <c r="C135" s="208"/>
      <c r="D135" s="209" t="s">
        <v>73</v>
      </c>
      <c r="E135" s="221" t="s">
        <v>147</v>
      </c>
      <c r="F135" s="221" t="s">
        <v>148</v>
      </c>
      <c r="G135" s="208"/>
      <c r="H135" s="208"/>
      <c r="I135" s="211"/>
      <c r="J135" s="222">
        <f>BK135</f>
        <v>0</v>
      </c>
      <c r="K135" s="208"/>
      <c r="L135" s="213"/>
      <c r="M135" s="214"/>
      <c r="N135" s="215"/>
      <c r="O135" s="215"/>
      <c r="P135" s="216">
        <f>SUM(P136:P139)</f>
        <v>0</v>
      </c>
      <c r="Q135" s="215"/>
      <c r="R135" s="216">
        <f>SUM(R136:R139)</f>
        <v>0</v>
      </c>
      <c r="S135" s="215"/>
      <c r="T135" s="217">
        <f>SUM(T136:T139)</f>
        <v>4.7456000000000005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8" t="s">
        <v>81</v>
      </c>
      <c r="AT135" s="219" t="s">
        <v>73</v>
      </c>
      <c r="AU135" s="219" t="s">
        <v>81</v>
      </c>
      <c r="AY135" s="218" t="s">
        <v>123</v>
      </c>
      <c r="BK135" s="220">
        <f>SUM(BK136:BK139)</f>
        <v>0</v>
      </c>
    </row>
    <row r="136" s="2" customFormat="1" ht="37.8" customHeight="1">
      <c r="A136" s="35"/>
      <c r="B136" s="36"/>
      <c r="C136" s="223" t="s">
        <v>124</v>
      </c>
      <c r="D136" s="223" t="s">
        <v>126</v>
      </c>
      <c r="E136" s="224" t="s">
        <v>149</v>
      </c>
      <c r="F136" s="225" t="s">
        <v>150</v>
      </c>
      <c r="G136" s="226" t="s">
        <v>129</v>
      </c>
      <c r="H136" s="227">
        <v>296.60000000000002</v>
      </c>
      <c r="I136" s="228"/>
      <c r="J136" s="229">
        <f>ROUND(I136*H136,2)</f>
        <v>0</v>
      </c>
      <c r="K136" s="225" t="s">
        <v>130</v>
      </c>
      <c r="L136" s="41"/>
      <c r="M136" s="230" t="s">
        <v>1</v>
      </c>
      <c r="N136" s="231" t="s">
        <v>39</v>
      </c>
      <c r="O136" s="88"/>
      <c r="P136" s="232">
        <f>O136*H136</f>
        <v>0</v>
      </c>
      <c r="Q136" s="232">
        <v>0</v>
      </c>
      <c r="R136" s="232">
        <f>Q136*H136</f>
        <v>0</v>
      </c>
      <c r="S136" s="232">
        <v>0</v>
      </c>
      <c r="T136" s="23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4" t="s">
        <v>131</v>
      </c>
      <c r="AT136" s="234" t="s">
        <v>126</v>
      </c>
      <c r="AU136" s="234" t="s">
        <v>83</v>
      </c>
      <c r="AY136" s="14" t="s">
        <v>123</v>
      </c>
      <c r="BE136" s="235">
        <f>IF(N136="základní",J136,0)</f>
        <v>0</v>
      </c>
      <c r="BF136" s="235">
        <f>IF(N136="snížená",J136,0)</f>
        <v>0</v>
      </c>
      <c r="BG136" s="235">
        <f>IF(N136="zákl. přenesená",J136,0)</f>
        <v>0</v>
      </c>
      <c r="BH136" s="235">
        <f>IF(N136="sníž. přenesená",J136,0)</f>
        <v>0</v>
      </c>
      <c r="BI136" s="235">
        <f>IF(N136="nulová",J136,0)</f>
        <v>0</v>
      </c>
      <c r="BJ136" s="14" t="s">
        <v>81</v>
      </c>
      <c r="BK136" s="235">
        <f>ROUND(I136*H136,2)</f>
        <v>0</v>
      </c>
      <c r="BL136" s="14" t="s">
        <v>131</v>
      </c>
      <c r="BM136" s="234" t="s">
        <v>151</v>
      </c>
    </row>
    <row r="137" s="2" customFormat="1" ht="37.8" customHeight="1">
      <c r="A137" s="35"/>
      <c r="B137" s="36"/>
      <c r="C137" s="223" t="s">
        <v>152</v>
      </c>
      <c r="D137" s="223" t="s">
        <v>126</v>
      </c>
      <c r="E137" s="224" t="s">
        <v>153</v>
      </c>
      <c r="F137" s="225" t="s">
        <v>154</v>
      </c>
      <c r="G137" s="226" t="s">
        <v>129</v>
      </c>
      <c r="H137" s="227">
        <v>20762</v>
      </c>
      <c r="I137" s="228"/>
      <c r="J137" s="229">
        <f>ROUND(I137*H137,2)</f>
        <v>0</v>
      </c>
      <c r="K137" s="225" t="s">
        <v>130</v>
      </c>
      <c r="L137" s="41"/>
      <c r="M137" s="230" t="s">
        <v>1</v>
      </c>
      <c r="N137" s="231" t="s">
        <v>39</v>
      </c>
      <c r="O137" s="88"/>
      <c r="P137" s="232">
        <f>O137*H137</f>
        <v>0</v>
      </c>
      <c r="Q137" s="232">
        <v>0</v>
      </c>
      <c r="R137" s="232">
        <f>Q137*H137</f>
        <v>0</v>
      </c>
      <c r="S137" s="232">
        <v>0</v>
      </c>
      <c r="T137" s="23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4" t="s">
        <v>131</v>
      </c>
      <c r="AT137" s="234" t="s">
        <v>126</v>
      </c>
      <c r="AU137" s="234" t="s">
        <v>83</v>
      </c>
      <c r="AY137" s="14" t="s">
        <v>123</v>
      </c>
      <c r="BE137" s="235">
        <f>IF(N137="základní",J137,0)</f>
        <v>0</v>
      </c>
      <c r="BF137" s="235">
        <f>IF(N137="snížená",J137,0)</f>
        <v>0</v>
      </c>
      <c r="BG137" s="235">
        <f>IF(N137="zákl. přenesená",J137,0)</f>
        <v>0</v>
      </c>
      <c r="BH137" s="235">
        <f>IF(N137="sníž. přenesená",J137,0)</f>
        <v>0</v>
      </c>
      <c r="BI137" s="235">
        <f>IF(N137="nulová",J137,0)</f>
        <v>0</v>
      </c>
      <c r="BJ137" s="14" t="s">
        <v>81</v>
      </c>
      <c r="BK137" s="235">
        <f>ROUND(I137*H137,2)</f>
        <v>0</v>
      </c>
      <c r="BL137" s="14" t="s">
        <v>131</v>
      </c>
      <c r="BM137" s="234" t="s">
        <v>155</v>
      </c>
    </row>
    <row r="138" s="2" customFormat="1" ht="37.8" customHeight="1">
      <c r="A138" s="35"/>
      <c r="B138" s="36"/>
      <c r="C138" s="223" t="s">
        <v>156</v>
      </c>
      <c r="D138" s="223" t="s">
        <v>126</v>
      </c>
      <c r="E138" s="224" t="s">
        <v>157</v>
      </c>
      <c r="F138" s="225" t="s">
        <v>158</v>
      </c>
      <c r="G138" s="226" t="s">
        <v>129</v>
      </c>
      <c r="H138" s="227">
        <v>296.60000000000002</v>
      </c>
      <c r="I138" s="228"/>
      <c r="J138" s="229">
        <f>ROUND(I138*H138,2)</f>
        <v>0</v>
      </c>
      <c r="K138" s="225" t="s">
        <v>130</v>
      </c>
      <c r="L138" s="41"/>
      <c r="M138" s="230" t="s">
        <v>1</v>
      </c>
      <c r="N138" s="231" t="s">
        <v>39</v>
      </c>
      <c r="O138" s="88"/>
      <c r="P138" s="232">
        <f>O138*H138</f>
        <v>0</v>
      </c>
      <c r="Q138" s="232">
        <v>0</v>
      </c>
      <c r="R138" s="232">
        <f>Q138*H138</f>
        <v>0</v>
      </c>
      <c r="S138" s="232">
        <v>0</v>
      </c>
      <c r="T138" s="23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4" t="s">
        <v>131</v>
      </c>
      <c r="AT138" s="234" t="s">
        <v>126</v>
      </c>
      <c r="AU138" s="234" t="s">
        <v>83</v>
      </c>
      <c r="AY138" s="14" t="s">
        <v>123</v>
      </c>
      <c r="BE138" s="235">
        <f>IF(N138="základní",J138,0)</f>
        <v>0</v>
      </c>
      <c r="BF138" s="235">
        <f>IF(N138="snížená",J138,0)</f>
        <v>0</v>
      </c>
      <c r="BG138" s="235">
        <f>IF(N138="zákl. přenesená",J138,0)</f>
        <v>0</v>
      </c>
      <c r="BH138" s="235">
        <f>IF(N138="sníž. přenesená",J138,0)</f>
        <v>0</v>
      </c>
      <c r="BI138" s="235">
        <f>IF(N138="nulová",J138,0)</f>
        <v>0</v>
      </c>
      <c r="BJ138" s="14" t="s">
        <v>81</v>
      </c>
      <c r="BK138" s="235">
        <f>ROUND(I138*H138,2)</f>
        <v>0</v>
      </c>
      <c r="BL138" s="14" t="s">
        <v>131</v>
      </c>
      <c r="BM138" s="234" t="s">
        <v>159</v>
      </c>
    </row>
    <row r="139" s="2" customFormat="1" ht="37.8" customHeight="1">
      <c r="A139" s="35"/>
      <c r="B139" s="36"/>
      <c r="C139" s="223" t="s">
        <v>147</v>
      </c>
      <c r="D139" s="223" t="s">
        <v>126</v>
      </c>
      <c r="E139" s="224" t="s">
        <v>160</v>
      </c>
      <c r="F139" s="225" t="s">
        <v>161</v>
      </c>
      <c r="G139" s="226" t="s">
        <v>129</v>
      </c>
      <c r="H139" s="227">
        <v>296.60000000000002</v>
      </c>
      <c r="I139" s="228"/>
      <c r="J139" s="229">
        <f>ROUND(I139*H139,2)</f>
        <v>0</v>
      </c>
      <c r="K139" s="225" t="s">
        <v>130</v>
      </c>
      <c r="L139" s="41"/>
      <c r="M139" s="230" t="s">
        <v>1</v>
      </c>
      <c r="N139" s="231" t="s">
        <v>39</v>
      </c>
      <c r="O139" s="88"/>
      <c r="P139" s="232">
        <f>O139*H139</f>
        <v>0</v>
      </c>
      <c r="Q139" s="232">
        <v>0</v>
      </c>
      <c r="R139" s="232">
        <f>Q139*H139</f>
        <v>0</v>
      </c>
      <c r="S139" s="232">
        <v>0.016</v>
      </c>
      <c r="T139" s="233">
        <f>S139*H139</f>
        <v>4.7456000000000005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4" t="s">
        <v>131</v>
      </c>
      <c r="AT139" s="234" t="s">
        <v>126</v>
      </c>
      <c r="AU139" s="234" t="s">
        <v>83</v>
      </c>
      <c r="AY139" s="14" t="s">
        <v>123</v>
      </c>
      <c r="BE139" s="235">
        <f>IF(N139="základní",J139,0)</f>
        <v>0</v>
      </c>
      <c r="BF139" s="235">
        <f>IF(N139="snížená",J139,0)</f>
        <v>0</v>
      </c>
      <c r="BG139" s="235">
        <f>IF(N139="zákl. přenesená",J139,0)</f>
        <v>0</v>
      </c>
      <c r="BH139" s="235">
        <f>IF(N139="sníž. přenesená",J139,0)</f>
        <v>0</v>
      </c>
      <c r="BI139" s="235">
        <f>IF(N139="nulová",J139,0)</f>
        <v>0</v>
      </c>
      <c r="BJ139" s="14" t="s">
        <v>81</v>
      </c>
      <c r="BK139" s="235">
        <f>ROUND(I139*H139,2)</f>
        <v>0</v>
      </c>
      <c r="BL139" s="14" t="s">
        <v>131</v>
      </c>
      <c r="BM139" s="234" t="s">
        <v>162</v>
      </c>
    </row>
    <row r="140" s="12" customFormat="1" ht="22.8" customHeight="1">
      <c r="A140" s="12"/>
      <c r="B140" s="207"/>
      <c r="C140" s="208"/>
      <c r="D140" s="209" t="s">
        <v>73</v>
      </c>
      <c r="E140" s="221" t="s">
        <v>163</v>
      </c>
      <c r="F140" s="221" t="s">
        <v>164</v>
      </c>
      <c r="G140" s="208"/>
      <c r="H140" s="208"/>
      <c r="I140" s="211"/>
      <c r="J140" s="222">
        <f>BK140</f>
        <v>0</v>
      </c>
      <c r="K140" s="208"/>
      <c r="L140" s="213"/>
      <c r="M140" s="214"/>
      <c r="N140" s="215"/>
      <c r="O140" s="215"/>
      <c r="P140" s="216">
        <f>SUM(P141:P143)</f>
        <v>0</v>
      </c>
      <c r="Q140" s="215"/>
      <c r="R140" s="216">
        <f>SUM(R141:R143)</f>
        <v>0</v>
      </c>
      <c r="S140" s="215"/>
      <c r="T140" s="217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8" t="s">
        <v>81</v>
      </c>
      <c r="AT140" s="219" t="s">
        <v>73</v>
      </c>
      <c r="AU140" s="219" t="s">
        <v>81</v>
      </c>
      <c r="AY140" s="218" t="s">
        <v>123</v>
      </c>
      <c r="BK140" s="220">
        <f>SUM(BK141:BK143)</f>
        <v>0</v>
      </c>
    </row>
    <row r="141" s="2" customFormat="1" ht="24.15" customHeight="1">
      <c r="A141" s="35"/>
      <c r="B141" s="36"/>
      <c r="C141" s="223" t="s">
        <v>165</v>
      </c>
      <c r="D141" s="223" t="s">
        <v>126</v>
      </c>
      <c r="E141" s="224" t="s">
        <v>166</v>
      </c>
      <c r="F141" s="225" t="s">
        <v>167</v>
      </c>
      <c r="G141" s="226" t="s">
        <v>168</v>
      </c>
      <c r="H141" s="227">
        <v>4.7460000000000004</v>
      </c>
      <c r="I141" s="228"/>
      <c r="J141" s="229">
        <f>ROUND(I141*H141,2)</f>
        <v>0</v>
      </c>
      <c r="K141" s="225" t="s">
        <v>130</v>
      </c>
      <c r="L141" s="41"/>
      <c r="M141" s="230" t="s">
        <v>1</v>
      </c>
      <c r="N141" s="231" t="s">
        <v>39</v>
      </c>
      <c r="O141" s="88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4" t="s">
        <v>131</v>
      </c>
      <c r="AT141" s="234" t="s">
        <v>126</v>
      </c>
      <c r="AU141" s="234" t="s">
        <v>83</v>
      </c>
      <c r="AY141" s="14" t="s">
        <v>123</v>
      </c>
      <c r="BE141" s="235">
        <f>IF(N141="základní",J141,0)</f>
        <v>0</v>
      </c>
      <c r="BF141" s="235">
        <f>IF(N141="snížená",J141,0)</f>
        <v>0</v>
      </c>
      <c r="BG141" s="235">
        <f>IF(N141="zákl. přenesená",J141,0)</f>
        <v>0</v>
      </c>
      <c r="BH141" s="235">
        <f>IF(N141="sníž. přenesená",J141,0)</f>
        <v>0</v>
      </c>
      <c r="BI141" s="235">
        <f>IF(N141="nulová",J141,0)</f>
        <v>0</v>
      </c>
      <c r="BJ141" s="14" t="s">
        <v>81</v>
      </c>
      <c r="BK141" s="235">
        <f>ROUND(I141*H141,2)</f>
        <v>0</v>
      </c>
      <c r="BL141" s="14" t="s">
        <v>131</v>
      </c>
      <c r="BM141" s="234" t="s">
        <v>169</v>
      </c>
    </row>
    <row r="142" s="2" customFormat="1" ht="24.15" customHeight="1">
      <c r="A142" s="35"/>
      <c r="B142" s="36"/>
      <c r="C142" s="223" t="s">
        <v>170</v>
      </c>
      <c r="D142" s="223" t="s">
        <v>126</v>
      </c>
      <c r="E142" s="224" t="s">
        <v>171</v>
      </c>
      <c r="F142" s="225" t="s">
        <v>172</v>
      </c>
      <c r="G142" s="226" t="s">
        <v>168</v>
      </c>
      <c r="H142" s="227">
        <v>142.38</v>
      </c>
      <c r="I142" s="228"/>
      <c r="J142" s="229">
        <f>ROUND(I142*H142,2)</f>
        <v>0</v>
      </c>
      <c r="K142" s="225" t="s">
        <v>130</v>
      </c>
      <c r="L142" s="41"/>
      <c r="M142" s="230" t="s">
        <v>1</v>
      </c>
      <c r="N142" s="231" t="s">
        <v>39</v>
      </c>
      <c r="O142" s="88"/>
      <c r="P142" s="232">
        <f>O142*H142</f>
        <v>0</v>
      </c>
      <c r="Q142" s="232">
        <v>0</v>
      </c>
      <c r="R142" s="232">
        <f>Q142*H142</f>
        <v>0</v>
      </c>
      <c r="S142" s="232">
        <v>0</v>
      </c>
      <c r="T142" s="23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4" t="s">
        <v>131</v>
      </c>
      <c r="AT142" s="234" t="s">
        <v>126</v>
      </c>
      <c r="AU142" s="234" t="s">
        <v>83</v>
      </c>
      <c r="AY142" s="14" t="s">
        <v>123</v>
      </c>
      <c r="BE142" s="235">
        <f>IF(N142="základní",J142,0)</f>
        <v>0</v>
      </c>
      <c r="BF142" s="235">
        <f>IF(N142="snížená",J142,0)</f>
        <v>0</v>
      </c>
      <c r="BG142" s="235">
        <f>IF(N142="zákl. přenesená",J142,0)</f>
        <v>0</v>
      </c>
      <c r="BH142" s="235">
        <f>IF(N142="sníž. přenesená",J142,0)</f>
        <v>0</v>
      </c>
      <c r="BI142" s="235">
        <f>IF(N142="nulová",J142,0)</f>
        <v>0</v>
      </c>
      <c r="BJ142" s="14" t="s">
        <v>81</v>
      </c>
      <c r="BK142" s="235">
        <f>ROUND(I142*H142,2)</f>
        <v>0</v>
      </c>
      <c r="BL142" s="14" t="s">
        <v>131</v>
      </c>
      <c r="BM142" s="234" t="s">
        <v>173</v>
      </c>
    </row>
    <row r="143" s="2" customFormat="1" ht="33" customHeight="1">
      <c r="A143" s="35"/>
      <c r="B143" s="36"/>
      <c r="C143" s="223" t="s">
        <v>174</v>
      </c>
      <c r="D143" s="223" t="s">
        <v>126</v>
      </c>
      <c r="E143" s="224" t="s">
        <v>175</v>
      </c>
      <c r="F143" s="225" t="s">
        <v>176</v>
      </c>
      <c r="G143" s="226" t="s">
        <v>168</v>
      </c>
      <c r="H143" s="227">
        <v>4.7460000000000004</v>
      </c>
      <c r="I143" s="228"/>
      <c r="J143" s="229">
        <f>ROUND(I143*H143,2)</f>
        <v>0</v>
      </c>
      <c r="K143" s="225" t="s">
        <v>130</v>
      </c>
      <c r="L143" s="41"/>
      <c r="M143" s="230" t="s">
        <v>1</v>
      </c>
      <c r="N143" s="231" t="s">
        <v>39</v>
      </c>
      <c r="O143" s="88"/>
      <c r="P143" s="232">
        <f>O143*H143</f>
        <v>0</v>
      </c>
      <c r="Q143" s="232">
        <v>0</v>
      </c>
      <c r="R143" s="232">
        <f>Q143*H143</f>
        <v>0</v>
      </c>
      <c r="S143" s="232">
        <v>0</v>
      </c>
      <c r="T143" s="23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4" t="s">
        <v>131</v>
      </c>
      <c r="AT143" s="234" t="s">
        <v>126</v>
      </c>
      <c r="AU143" s="234" t="s">
        <v>83</v>
      </c>
      <c r="AY143" s="14" t="s">
        <v>123</v>
      </c>
      <c r="BE143" s="235">
        <f>IF(N143="základní",J143,0)</f>
        <v>0</v>
      </c>
      <c r="BF143" s="235">
        <f>IF(N143="snížená",J143,0)</f>
        <v>0</v>
      </c>
      <c r="BG143" s="235">
        <f>IF(N143="zákl. přenesená",J143,0)</f>
        <v>0</v>
      </c>
      <c r="BH143" s="235">
        <f>IF(N143="sníž. přenesená",J143,0)</f>
        <v>0</v>
      </c>
      <c r="BI143" s="235">
        <f>IF(N143="nulová",J143,0)</f>
        <v>0</v>
      </c>
      <c r="BJ143" s="14" t="s">
        <v>81</v>
      </c>
      <c r="BK143" s="235">
        <f>ROUND(I143*H143,2)</f>
        <v>0</v>
      </c>
      <c r="BL143" s="14" t="s">
        <v>131</v>
      </c>
      <c r="BM143" s="234" t="s">
        <v>177</v>
      </c>
    </row>
    <row r="144" s="12" customFormat="1" ht="22.8" customHeight="1">
      <c r="A144" s="12"/>
      <c r="B144" s="207"/>
      <c r="C144" s="208"/>
      <c r="D144" s="209" t="s">
        <v>73</v>
      </c>
      <c r="E144" s="221" t="s">
        <v>178</v>
      </c>
      <c r="F144" s="221" t="s">
        <v>179</v>
      </c>
      <c r="G144" s="208"/>
      <c r="H144" s="208"/>
      <c r="I144" s="211"/>
      <c r="J144" s="222">
        <f>BK144</f>
        <v>0</v>
      </c>
      <c r="K144" s="208"/>
      <c r="L144" s="213"/>
      <c r="M144" s="214"/>
      <c r="N144" s="215"/>
      <c r="O144" s="215"/>
      <c r="P144" s="216">
        <f>P145</f>
        <v>0</v>
      </c>
      <c r="Q144" s="215"/>
      <c r="R144" s="216">
        <f>R145</f>
        <v>0</v>
      </c>
      <c r="S144" s="215"/>
      <c r="T144" s="217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8" t="s">
        <v>81</v>
      </c>
      <c r="AT144" s="219" t="s">
        <v>73</v>
      </c>
      <c r="AU144" s="219" t="s">
        <v>81</v>
      </c>
      <c r="AY144" s="218" t="s">
        <v>123</v>
      </c>
      <c r="BK144" s="220">
        <f>BK145</f>
        <v>0</v>
      </c>
    </row>
    <row r="145" s="2" customFormat="1" ht="21.75" customHeight="1">
      <c r="A145" s="35"/>
      <c r="B145" s="36"/>
      <c r="C145" s="223" t="s">
        <v>8</v>
      </c>
      <c r="D145" s="223" t="s">
        <v>126</v>
      </c>
      <c r="E145" s="224" t="s">
        <v>180</v>
      </c>
      <c r="F145" s="225" t="s">
        <v>181</v>
      </c>
      <c r="G145" s="226" t="s">
        <v>168</v>
      </c>
      <c r="H145" s="227">
        <v>5.2439999999999998</v>
      </c>
      <c r="I145" s="228"/>
      <c r="J145" s="229">
        <f>ROUND(I145*H145,2)</f>
        <v>0</v>
      </c>
      <c r="K145" s="225" t="s">
        <v>130</v>
      </c>
      <c r="L145" s="41"/>
      <c r="M145" s="230" t="s">
        <v>1</v>
      </c>
      <c r="N145" s="231" t="s">
        <v>39</v>
      </c>
      <c r="O145" s="88"/>
      <c r="P145" s="232">
        <f>O145*H145</f>
        <v>0</v>
      </c>
      <c r="Q145" s="232">
        <v>0</v>
      </c>
      <c r="R145" s="232">
        <f>Q145*H145</f>
        <v>0</v>
      </c>
      <c r="S145" s="232">
        <v>0</v>
      </c>
      <c r="T145" s="23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4" t="s">
        <v>131</v>
      </c>
      <c r="AT145" s="234" t="s">
        <v>126</v>
      </c>
      <c r="AU145" s="234" t="s">
        <v>83</v>
      </c>
      <c r="AY145" s="14" t="s">
        <v>123</v>
      </c>
      <c r="BE145" s="235">
        <f>IF(N145="základní",J145,0)</f>
        <v>0</v>
      </c>
      <c r="BF145" s="235">
        <f>IF(N145="snížená",J145,0)</f>
        <v>0</v>
      </c>
      <c r="BG145" s="235">
        <f>IF(N145="zákl. přenesená",J145,0)</f>
        <v>0</v>
      </c>
      <c r="BH145" s="235">
        <f>IF(N145="sníž. přenesená",J145,0)</f>
        <v>0</v>
      </c>
      <c r="BI145" s="235">
        <f>IF(N145="nulová",J145,0)</f>
        <v>0</v>
      </c>
      <c r="BJ145" s="14" t="s">
        <v>81</v>
      </c>
      <c r="BK145" s="235">
        <f>ROUND(I145*H145,2)</f>
        <v>0</v>
      </c>
      <c r="BL145" s="14" t="s">
        <v>131</v>
      </c>
      <c r="BM145" s="234" t="s">
        <v>182</v>
      </c>
    </row>
    <row r="146" s="12" customFormat="1" ht="25.92" customHeight="1">
      <c r="A146" s="12"/>
      <c r="B146" s="207"/>
      <c r="C146" s="208"/>
      <c r="D146" s="209" t="s">
        <v>73</v>
      </c>
      <c r="E146" s="210" t="s">
        <v>183</v>
      </c>
      <c r="F146" s="210" t="s">
        <v>184</v>
      </c>
      <c r="G146" s="208"/>
      <c r="H146" s="208"/>
      <c r="I146" s="211"/>
      <c r="J146" s="212">
        <f>BK146</f>
        <v>0</v>
      </c>
      <c r="K146" s="208"/>
      <c r="L146" s="213"/>
      <c r="M146" s="214"/>
      <c r="N146" s="215"/>
      <c r="O146" s="215"/>
      <c r="P146" s="216">
        <f>P147</f>
        <v>0</v>
      </c>
      <c r="Q146" s="215"/>
      <c r="R146" s="216">
        <f>R147</f>
        <v>0.0155736</v>
      </c>
      <c r="S146" s="215"/>
      <c r="T146" s="217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8" t="s">
        <v>83</v>
      </c>
      <c r="AT146" s="219" t="s">
        <v>73</v>
      </c>
      <c r="AU146" s="219" t="s">
        <v>74</v>
      </c>
      <c r="AY146" s="218" t="s">
        <v>123</v>
      </c>
      <c r="BK146" s="220">
        <f>BK147</f>
        <v>0</v>
      </c>
    </row>
    <row r="147" s="12" customFormat="1" ht="22.8" customHeight="1">
      <c r="A147" s="12"/>
      <c r="B147" s="207"/>
      <c r="C147" s="208"/>
      <c r="D147" s="209" t="s">
        <v>73</v>
      </c>
      <c r="E147" s="221" t="s">
        <v>185</v>
      </c>
      <c r="F147" s="221" t="s">
        <v>186</v>
      </c>
      <c r="G147" s="208"/>
      <c r="H147" s="208"/>
      <c r="I147" s="211"/>
      <c r="J147" s="222">
        <f>BK147</f>
        <v>0</v>
      </c>
      <c r="K147" s="208"/>
      <c r="L147" s="213"/>
      <c r="M147" s="214"/>
      <c r="N147" s="215"/>
      <c r="O147" s="215"/>
      <c r="P147" s="216">
        <f>SUM(P148:P153)</f>
        <v>0</v>
      </c>
      <c r="Q147" s="215"/>
      <c r="R147" s="216">
        <f>SUM(R148:R153)</f>
        <v>0.0155736</v>
      </c>
      <c r="S147" s="215"/>
      <c r="T147" s="217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8" t="s">
        <v>83</v>
      </c>
      <c r="AT147" s="219" t="s">
        <v>73</v>
      </c>
      <c r="AU147" s="219" t="s">
        <v>81</v>
      </c>
      <c r="AY147" s="218" t="s">
        <v>123</v>
      </c>
      <c r="BK147" s="220">
        <f>SUM(BK148:BK153)</f>
        <v>0</v>
      </c>
    </row>
    <row r="148" s="2" customFormat="1" ht="24.15" customHeight="1">
      <c r="A148" s="35"/>
      <c r="B148" s="36"/>
      <c r="C148" s="223" t="s">
        <v>187</v>
      </c>
      <c r="D148" s="223" t="s">
        <v>126</v>
      </c>
      <c r="E148" s="224" t="s">
        <v>188</v>
      </c>
      <c r="F148" s="225" t="s">
        <v>189</v>
      </c>
      <c r="G148" s="226" t="s">
        <v>129</v>
      </c>
      <c r="H148" s="227">
        <v>28.84</v>
      </c>
      <c r="I148" s="228"/>
      <c r="J148" s="229">
        <f>ROUND(I148*H148,2)</f>
        <v>0</v>
      </c>
      <c r="K148" s="225" t="s">
        <v>130</v>
      </c>
      <c r="L148" s="41"/>
      <c r="M148" s="230" t="s">
        <v>1</v>
      </c>
      <c r="N148" s="231" t="s">
        <v>39</v>
      </c>
      <c r="O148" s="88"/>
      <c r="P148" s="232">
        <f>O148*H148</f>
        <v>0</v>
      </c>
      <c r="Q148" s="232">
        <v>2.0000000000000002E-05</v>
      </c>
      <c r="R148" s="232">
        <f>Q148*H148</f>
        <v>0.00057680000000000003</v>
      </c>
      <c r="S148" s="232">
        <v>0</v>
      </c>
      <c r="T148" s="23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4" t="s">
        <v>190</v>
      </c>
      <c r="AT148" s="234" t="s">
        <v>126</v>
      </c>
      <c r="AU148" s="234" t="s">
        <v>83</v>
      </c>
      <c r="AY148" s="14" t="s">
        <v>123</v>
      </c>
      <c r="BE148" s="235">
        <f>IF(N148="základní",J148,0)</f>
        <v>0</v>
      </c>
      <c r="BF148" s="235">
        <f>IF(N148="snížená",J148,0)</f>
        <v>0</v>
      </c>
      <c r="BG148" s="235">
        <f>IF(N148="zákl. přenesená",J148,0)</f>
        <v>0</v>
      </c>
      <c r="BH148" s="235">
        <f>IF(N148="sníž. přenesená",J148,0)</f>
        <v>0</v>
      </c>
      <c r="BI148" s="235">
        <f>IF(N148="nulová",J148,0)</f>
        <v>0</v>
      </c>
      <c r="BJ148" s="14" t="s">
        <v>81</v>
      </c>
      <c r="BK148" s="235">
        <f>ROUND(I148*H148,2)</f>
        <v>0</v>
      </c>
      <c r="BL148" s="14" t="s">
        <v>190</v>
      </c>
      <c r="BM148" s="234" t="s">
        <v>191</v>
      </c>
    </row>
    <row r="149" s="2" customFormat="1" ht="24.15" customHeight="1">
      <c r="A149" s="35"/>
      <c r="B149" s="36"/>
      <c r="C149" s="223" t="s">
        <v>192</v>
      </c>
      <c r="D149" s="223" t="s">
        <v>126</v>
      </c>
      <c r="E149" s="224" t="s">
        <v>193</v>
      </c>
      <c r="F149" s="225" t="s">
        <v>194</v>
      </c>
      <c r="G149" s="226" t="s">
        <v>129</v>
      </c>
      <c r="H149" s="227">
        <v>28.84</v>
      </c>
      <c r="I149" s="228"/>
      <c r="J149" s="229">
        <f>ROUND(I149*H149,2)</f>
        <v>0</v>
      </c>
      <c r="K149" s="225" t="s">
        <v>130</v>
      </c>
      <c r="L149" s="41"/>
      <c r="M149" s="230" t="s">
        <v>1</v>
      </c>
      <c r="N149" s="231" t="s">
        <v>39</v>
      </c>
      <c r="O149" s="88"/>
      <c r="P149" s="232">
        <f>O149*H149</f>
        <v>0</v>
      </c>
      <c r="Q149" s="232">
        <v>0</v>
      </c>
      <c r="R149" s="232">
        <f>Q149*H149</f>
        <v>0</v>
      </c>
      <c r="S149" s="232">
        <v>0</v>
      </c>
      <c r="T149" s="23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4" t="s">
        <v>190</v>
      </c>
      <c r="AT149" s="234" t="s">
        <v>126</v>
      </c>
      <c r="AU149" s="234" t="s">
        <v>83</v>
      </c>
      <c r="AY149" s="14" t="s">
        <v>123</v>
      </c>
      <c r="BE149" s="235">
        <f>IF(N149="základní",J149,0)</f>
        <v>0</v>
      </c>
      <c r="BF149" s="235">
        <f>IF(N149="snížená",J149,0)</f>
        <v>0</v>
      </c>
      <c r="BG149" s="235">
        <f>IF(N149="zákl. přenesená",J149,0)</f>
        <v>0</v>
      </c>
      <c r="BH149" s="235">
        <f>IF(N149="sníž. přenesená",J149,0)</f>
        <v>0</v>
      </c>
      <c r="BI149" s="235">
        <f>IF(N149="nulová",J149,0)</f>
        <v>0</v>
      </c>
      <c r="BJ149" s="14" t="s">
        <v>81</v>
      </c>
      <c r="BK149" s="235">
        <f>ROUND(I149*H149,2)</f>
        <v>0</v>
      </c>
      <c r="BL149" s="14" t="s">
        <v>190</v>
      </c>
      <c r="BM149" s="234" t="s">
        <v>195</v>
      </c>
    </row>
    <row r="150" s="2" customFormat="1" ht="24.15" customHeight="1">
      <c r="A150" s="35"/>
      <c r="B150" s="36"/>
      <c r="C150" s="223" t="s">
        <v>196</v>
      </c>
      <c r="D150" s="223" t="s">
        <v>126</v>
      </c>
      <c r="E150" s="224" t="s">
        <v>197</v>
      </c>
      <c r="F150" s="225" t="s">
        <v>198</v>
      </c>
      <c r="G150" s="226" t="s">
        <v>129</v>
      </c>
      <c r="H150" s="227">
        <v>28.84</v>
      </c>
      <c r="I150" s="228"/>
      <c r="J150" s="229">
        <f>ROUND(I150*H150,2)</f>
        <v>0</v>
      </c>
      <c r="K150" s="225" t="s">
        <v>130</v>
      </c>
      <c r="L150" s="41"/>
      <c r="M150" s="230" t="s">
        <v>1</v>
      </c>
      <c r="N150" s="231" t="s">
        <v>39</v>
      </c>
      <c r="O150" s="88"/>
      <c r="P150" s="232">
        <f>O150*H150</f>
        <v>0</v>
      </c>
      <c r="Q150" s="232">
        <v>0</v>
      </c>
      <c r="R150" s="232">
        <f>Q150*H150</f>
        <v>0</v>
      </c>
      <c r="S150" s="232">
        <v>0</v>
      </c>
      <c r="T150" s="23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4" t="s">
        <v>190</v>
      </c>
      <c r="AT150" s="234" t="s">
        <v>126</v>
      </c>
      <c r="AU150" s="234" t="s">
        <v>83</v>
      </c>
      <c r="AY150" s="14" t="s">
        <v>123</v>
      </c>
      <c r="BE150" s="235">
        <f>IF(N150="základní",J150,0)</f>
        <v>0</v>
      </c>
      <c r="BF150" s="235">
        <f>IF(N150="snížená",J150,0)</f>
        <v>0</v>
      </c>
      <c r="BG150" s="235">
        <f>IF(N150="zákl. přenesená",J150,0)</f>
        <v>0</v>
      </c>
      <c r="BH150" s="235">
        <f>IF(N150="sníž. přenesená",J150,0)</f>
        <v>0</v>
      </c>
      <c r="BI150" s="235">
        <f>IF(N150="nulová",J150,0)</f>
        <v>0</v>
      </c>
      <c r="BJ150" s="14" t="s">
        <v>81</v>
      </c>
      <c r="BK150" s="235">
        <f>ROUND(I150*H150,2)</f>
        <v>0</v>
      </c>
      <c r="BL150" s="14" t="s">
        <v>190</v>
      </c>
      <c r="BM150" s="234" t="s">
        <v>199</v>
      </c>
    </row>
    <row r="151" s="2" customFormat="1" ht="24.15" customHeight="1">
      <c r="A151" s="35"/>
      <c r="B151" s="36"/>
      <c r="C151" s="223" t="s">
        <v>190</v>
      </c>
      <c r="D151" s="223" t="s">
        <v>126</v>
      </c>
      <c r="E151" s="224" t="s">
        <v>200</v>
      </c>
      <c r="F151" s="225" t="s">
        <v>201</v>
      </c>
      <c r="G151" s="226" t="s">
        <v>129</v>
      </c>
      <c r="H151" s="227">
        <v>28.84</v>
      </c>
      <c r="I151" s="228"/>
      <c r="J151" s="229">
        <f>ROUND(I151*H151,2)</f>
        <v>0</v>
      </c>
      <c r="K151" s="225" t="s">
        <v>130</v>
      </c>
      <c r="L151" s="41"/>
      <c r="M151" s="230" t="s">
        <v>1</v>
      </c>
      <c r="N151" s="231" t="s">
        <v>39</v>
      </c>
      <c r="O151" s="88"/>
      <c r="P151" s="232">
        <f>O151*H151</f>
        <v>0</v>
      </c>
      <c r="Q151" s="232">
        <v>0.00012999999999999999</v>
      </c>
      <c r="R151" s="232">
        <f>Q151*H151</f>
        <v>0.0037491999999999998</v>
      </c>
      <c r="S151" s="232">
        <v>0</v>
      </c>
      <c r="T151" s="23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4" t="s">
        <v>190</v>
      </c>
      <c r="AT151" s="234" t="s">
        <v>126</v>
      </c>
      <c r="AU151" s="234" t="s">
        <v>83</v>
      </c>
      <c r="AY151" s="14" t="s">
        <v>123</v>
      </c>
      <c r="BE151" s="235">
        <f>IF(N151="základní",J151,0)</f>
        <v>0</v>
      </c>
      <c r="BF151" s="235">
        <f>IF(N151="snížená",J151,0)</f>
        <v>0</v>
      </c>
      <c r="BG151" s="235">
        <f>IF(N151="zákl. přenesená",J151,0)</f>
        <v>0</v>
      </c>
      <c r="BH151" s="235">
        <f>IF(N151="sníž. přenesená",J151,0)</f>
        <v>0</v>
      </c>
      <c r="BI151" s="235">
        <f>IF(N151="nulová",J151,0)</f>
        <v>0</v>
      </c>
      <c r="BJ151" s="14" t="s">
        <v>81</v>
      </c>
      <c r="BK151" s="235">
        <f>ROUND(I151*H151,2)</f>
        <v>0</v>
      </c>
      <c r="BL151" s="14" t="s">
        <v>190</v>
      </c>
      <c r="BM151" s="234" t="s">
        <v>202</v>
      </c>
    </row>
    <row r="152" s="2" customFormat="1" ht="24.15" customHeight="1">
      <c r="A152" s="35"/>
      <c r="B152" s="36"/>
      <c r="C152" s="223" t="s">
        <v>203</v>
      </c>
      <c r="D152" s="223" t="s">
        <v>126</v>
      </c>
      <c r="E152" s="224" t="s">
        <v>204</v>
      </c>
      <c r="F152" s="225" t="s">
        <v>205</v>
      </c>
      <c r="G152" s="226" t="s">
        <v>129</v>
      </c>
      <c r="H152" s="227">
        <v>57.68</v>
      </c>
      <c r="I152" s="228"/>
      <c r="J152" s="229">
        <f>ROUND(I152*H152,2)</f>
        <v>0</v>
      </c>
      <c r="K152" s="225" t="s">
        <v>130</v>
      </c>
      <c r="L152" s="41"/>
      <c r="M152" s="230" t="s">
        <v>1</v>
      </c>
      <c r="N152" s="231" t="s">
        <v>39</v>
      </c>
      <c r="O152" s="88"/>
      <c r="P152" s="232">
        <f>O152*H152</f>
        <v>0</v>
      </c>
      <c r="Q152" s="232">
        <v>0.00012</v>
      </c>
      <c r="R152" s="232">
        <f>Q152*H152</f>
        <v>0.0069216</v>
      </c>
      <c r="S152" s="232">
        <v>0</v>
      </c>
      <c r="T152" s="23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4" t="s">
        <v>190</v>
      </c>
      <c r="AT152" s="234" t="s">
        <v>126</v>
      </c>
      <c r="AU152" s="234" t="s">
        <v>83</v>
      </c>
      <c r="AY152" s="14" t="s">
        <v>123</v>
      </c>
      <c r="BE152" s="235">
        <f>IF(N152="základní",J152,0)</f>
        <v>0</v>
      </c>
      <c r="BF152" s="235">
        <f>IF(N152="snížená",J152,0)</f>
        <v>0</v>
      </c>
      <c r="BG152" s="235">
        <f>IF(N152="zákl. přenesená",J152,0)</f>
        <v>0</v>
      </c>
      <c r="BH152" s="235">
        <f>IF(N152="sníž. přenesená",J152,0)</f>
        <v>0</v>
      </c>
      <c r="BI152" s="235">
        <f>IF(N152="nulová",J152,0)</f>
        <v>0</v>
      </c>
      <c r="BJ152" s="14" t="s">
        <v>81</v>
      </c>
      <c r="BK152" s="235">
        <f>ROUND(I152*H152,2)</f>
        <v>0</v>
      </c>
      <c r="BL152" s="14" t="s">
        <v>190</v>
      </c>
      <c r="BM152" s="234" t="s">
        <v>206</v>
      </c>
    </row>
    <row r="153" s="2" customFormat="1" ht="24.15" customHeight="1">
      <c r="A153" s="35"/>
      <c r="B153" s="36"/>
      <c r="C153" s="223" t="s">
        <v>207</v>
      </c>
      <c r="D153" s="223" t="s">
        <v>126</v>
      </c>
      <c r="E153" s="224" t="s">
        <v>208</v>
      </c>
      <c r="F153" s="225" t="s">
        <v>209</v>
      </c>
      <c r="G153" s="226" t="s">
        <v>129</v>
      </c>
      <c r="H153" s="227">
        <v>28.84</v>
      </c>
      <c r="I153" s="228"/>
      <c r="J153" s="229">
        <f>ROUND(I153*H153,2)</f>
        <v>0</v>
      </c>
      <c r="K153" s="225" t="s">
        <v>130</v>
      </c>
      <c r="L153" s="41"/>
      <c r="M153" s="236" t="s">
        <v>1</v>
      </c>
      <c r="N153" s="237" t="s">
        <v>39</v>
      </c>
      <c r="O153" s="238"/>
      <c r="P153" s="239">
        <f>O153*H153</f>
        <v>0</v>
      </c>
      <c r="Q153" s="239">
        <v>0.00014999999999999999</v>
      </c>
      <c r="R153" s="239">
        <f>Q153*H153</f>
        <v>0.004326</v>
      </c>
      <c r="S153" s="239">
        <v>0</v>
      </c>
      <c r="T153" s="24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4" t="s">
        <v>190</v>
      </c>
      <c r="AT153" s="234" t="s">
        <v>126</v>
      </c>
      <c r="AU153" s="234" t="s">
        <v>83</v>
      </c>
      <c r="AY153" s="14" t="s">
        <v>123</v>
      </c>
      <c r="BE153" s="235">
        <f>IF(N153="základní",J153,0)</f>
        <v>0</v>
      </c>
      <c r="BF153" s="235">
        <f>IF(N153="snížená",J153,0)</f>
        <v>0</v>
      </c>
      <c r="BG153" s="235">
        <f>IF(N153="zákl. přenesená",J153,0)</f>
        <v>0</v>
      </c>
      <c r="BH153" s="235">
        <f>IF(N153="sníž. přenesená",J153,0)</f>
        <v>0</v>
      </c>
      <c r="BI153" s="235">
        <f>IF(N153="nulová",J153,0)</f>
        <v>0</v>
      </c>
      <c r="BJ153" s="14" t="s">
        <v>81</v>
      </c>
      <c r="BK153" s="235">
        <f>ROUND(I153*H153,2)</f>
        <v>0</v>
      </c>
      <c r="BL153" s="14" t="s">
        <v>190</v>
      </c>
      <c r="BM153" s="234" t="s">
        <v>210</v>
      </c>
    </row>
    <row r="154" s="2" customFormat="1" ht="6.96" customHeight="1">
      <c r="A154" s="35"/>
      <c r="B154" s="63"/>
      <c r="C154" s="64"/>
      <c r="D154" s="64"/>
      <c r="E154" s="64"/>
      <c r="F154" s="64"/>
      <c r="G154" s="64"/>
      <c r="H154" s="64"/>
      <c r="I154" s="64"/>
      <c r="J154" s="64"/>
      <c r="K154" s="64"/>
      <c r="L154" s="41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sheet="1" autoFilter="0" formatColumns="0" formatRows="0" objects="1" scenarios="1" spinCount="100000" saltValue="zvqIR3uKJJyhHsonbZLDN769w6qfxP0WTycky4fjecsH7aGjtAcq8AQzgPROnkA2rxEzCHHmSl+V1CcquF20Gg==" hashValue="p1n4l99txKJiFfQXvAP3FkPCL5INHTkiGM0kPKvPw3aQ8BPMHuP9CA8Gnv7lhj3wVAcTJM23gqlhHPxUXheWKw==" algorithmName="SHA-512" password="CC35"/>
  <autoFilter ref="C126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83</v>
      </c>
    </row>
    <row r="4" s="1" customFormat="1" ht="24.96" customHeight="1">
      <c r="B4" s="17"/>
      <c r="D4" s="145" t="s">
        <v>91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Kaple Žernov</v>
      </c>
      <c r="F7" s="147"/>
      <c r="G7" s="147"/>
      <c r="H7" s="147"/>
      <c r="L7" s="17"/>
    </row>
    <row r="8" s="1" customFormat="1" ht="12" customHeight="1">
      <c r="B8" s="17"/>
      <c r="D8" s="147" t="s">
        <v>92</v>
      </c>
      <c r="L8" s="17"/>
    </row>
    <row r="9" s="2" customFormat="1" ht="16.5" customHeight="1">
      <c r="A9" s="35"/>
      <c r="B9" s="41"/>
      <c r="C9" s="35"/>
      <c r="D9" s="35"/>
      <c r="E9" s="148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94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211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22. 5. 2024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tr">
        <f>IF('Rekapitulace stavby'!AN10="","",'Rekapitulace stavby'!AN10)</f>
        <v/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tr">
        <f>IF('Rekapitulace stavby'!E11="","",'Rekapitulace stavby'!E11)</f>
        <v xml:space="preserve"> </v>
      </c>
      <c r="F17" s="35"/>
      <c r="G17" s="35"/>
      <c r="H17" s="35"/>
      <c r="I17" s="147" t="s">
        <v>26</v>
      </c>
      <c r="J17" s="138" t="str">
        <f>IF('Rekapitulace stavby'!AN11="","",'Rekapitulace stavby'!AN11)</f>
        <v/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27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26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29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26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31</v>
      </c>
      <c r="E25" s="35"/>
      <c r="F25" s="35"/>
      <c r="G25" s="35"/>
      <c r="H25" s="35"/>
      <c r="I25" s="147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32</v>
      </c>
      <c r="F26" s="35"/>
      <c r="G26" s="35"/>
      <c r="H26" s="35"/>
      <c r="I26" s="147" t="s">
        <v>26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33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34</v>
      </c>
      <c r="E32" s="35"/>
      <c r="F32" s="35"/>
      <c r="G32" s="35"/>
      <c r="H32" s="35"/>
      <c r="I32" s="35"/>
      <c r="J32" s="157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36</v>
      </c>
      <c r="G34" s="35"/>
      <c r="H34" s="35"/>
      <c r="I34" s="158" t="s">
        <v>35</v>
      </c>
      <c r="J34" s="158" t="s">
        <v>37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38</v>
      </c>
      <c r="E35" s="147" t="s">
        <v>39</v>
      </c>
      <c r="F35" s="160">
        <f>ROUND((SUM(BE122:BE125)),  2)</f>
        <v>0</v>
      </c>
      <c r="G35" s="35"/>
      <c r="H35" s="35"/>
      <c r="I35" s="161">
        <v>0.20999999999999999</v>
      </c>
      <c r="J35" s="160">
        <f>ROUND(((SUM(BE122:BE125))*I35),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40</v>
      </c>
      <c r="F36" s="160">
        <f>ROUND((SUM(BF122:BF125)),  2)</f>
        <v>0</v>
      </c>
      <c r="G36" s="35"/>
      <c r="H36" s="35"/>
      <c r="I36" s="161">
        <v>0.12</v>
      </c>
      <c r="J36" s="160">
        <f>ROUND(((SUM(BF122:BF125))*I36),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41</v>
      </c>
      <c r="F37" s="160">
        <f>ROUND((SUM(BG122:BG125)),  2)</f>
        <v>0</v>
      </c>
      <c r="G37" s="35"/>
      <c r="H37" s="35"/>
      <c r="I37" s="161">
        <v>0.20999999999999999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42</v>
      </c>
      <c r="F38" s="160">
        <f>ROUND((SUM(BH122:BH125)),  2)</f>
        <v>0</v>
      </c>
      <c r="G38" s="35"/>
      <c r="H38" s="35"/>
      <c r="I38" s="161">
        <v>0.12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43</v>
      </c>
      <c r="F39" s="160">
        <f>ROUND((SUM(BI122:BI125)),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44</v>
      </c>
      <c r="E41" s="164"/>
      <c r="F41" s="164"/>
      <c r="G41" s="165" t="s">
        <v>45</v>
      </c>
      <c r="H41" s="166" t="s">
        <v>46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47</v>
      </c>
      <c r="E50" s="170"/>
      <c r="F50" s="170"/>
      <c r="G50" s="169" t="s">
        <v>48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49</v>
      </c>
      <c r="E61" s="172"/>
      <c r="F61" s="173" t="s">
        <v>50</v>
      </c>
      <c r="G61" s="171" t="s">
        <v>49</v>
      </c>
      <c r="H61" s="172"/>
      <c r="I61" s="172"/>
      <c r="J61" s="174" t="s">
        <v>50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51</v>
      </c>
      <c r="E65" s="175"/>
      <c r="F65" s="175"/>
      <c r="G65" s="169" t="s">
        <v>52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49</v>
      </c>
      <c r="E76" s="172"/>
      <c r="F76" s="173" t="s">
        <v>50</v>
      </c>
      <c r="G76" s="171" t="s">
        <v>49</v>
      </c>
      <c r="H76" s="172"/>
      <c r="I76" s="172"/>
      <c r="J76" s="174" t="s">
        <v>50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Kaple Žernov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92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93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94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VRN - Vedlejší rozpočtové náklady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 </v>
      </c>
      <c r="G91" s="37"/>
      <c r="H91" s="37"/>
      <c r="I91" s="29" t="s">
        <v>22</v>
      </c>
      <c r="J91" s="76" t="str">
        <f>IF(J14="","",J14)</f>
        <v>22. 5. 2024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 </v>
      </c>
      <c r="G93" s="37"/>
      <c r="H93" s="37"/>
      <c r="I93" s="29" t="s">
        <v>29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Miloš Vondřejc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97</v>
      </c>
      <c r="D96" s="182"/>
      <c r="E96" s="182"/>
      <c r="F96" s="182"/>
      <c r="G96" s="182"/>
      <c r="H96" s="182"/>
      <c r="I96" s="182"/>
      <c r="J96" s="183" t="s">
        <v>98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99</v>
      </c>
      <c r="D98" s="37"/>
      <c r="E98" s="37"/>
      <c r="F98" s="37"/>
      <c r="G98" s="37"/>
      <c r="H98" s="37"/>
      <c r="I98" s="37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100</v>
      </c>
    </row>
    <row r="99" s="9" customFormat="1" ht="24.96" customHeight="1">
      <c r="A99" s="9"/>
      <c r="B99" s="185"/>
      <c r="C99" s="186"/>
      <c r="D99" s="187" t="s">
        <v>211</v>
      </c>
      <c r="E99" s="188"/>
      <c r="F99" s="188"/>
      <c r="G99" s="188"/>
      <c r="H99" s="188"/>
      <c r="I99" s="188"/>
      <c r="J99" s="189">
        <f>J123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212</v>
      </c>
      <c r="E100" s="193"/>
      <c r="F100" s="193"/>
      <c r="G100" s="193"/>
      <c r="H100" s="193"/>
      <c r="I100" s="193"/>
      <c r="J100" s="194">
        <f>J124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108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0" t="str">
        <f>E7</f>
        <v>Kaple Žernov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92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80" t="s">
        <v>93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94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E11</f>
        <v>VRN - Vedlejší rozpočtové náklady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F14</f>
        <v xml:space="preserve"> </v>
      </c>
      <c r="G116" s="37"/>
      <c r="H116" s="37"/>
      <c r="I116" s="29" t="s">
        <v>22</v>
      </c>
      <c r="J116" s="76" t="str">
        <f>IF(J14="","",J14)</f>
        <v>22. 5. 2024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E17</f>
        <v xml:space="preserve"> </v>
      </c>
      <c r="G118" s="37"/>
      <c r="H118" s="37"/>
      <c r="I118" s="29" t="s">
        <v>29</v>
      </c>
      <c r="J118" s="33" t="str">
        <f>E23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IF(E20="","",E20)</f>
        <v>Vyplň údaj</v>
      </c>
      <c r="G119" s="37"/>
      <c r="H119" s="37"/>
      <c r="I119" s="29" t="s">
        <v>31</v>
      </c>
      <c r="J119" s="33" t="str">
        <f>E26</f>
        <v>Ing. Miloš Vondřejc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6"/>
      <c r="B121" s="197"/>
      <c r="C121" s="198" t="s">
        <v>109</v>
      </c>
      <c r="D121" s="199" t="s">
        <v>59</v>
      </c>
      <c r="E121" s="199" t="s">
        <v>55</v>
      </c>
      <c r="F121" s="199" t="s">
        <v>56</v>
      </c>
      <c r="G121" s="199" t="s">
        <v>110</v>
      </c>
      <c r="H121" s="199" t="s">
        <v>111</v>
      </c>
      <c r="I121" s="199" t="s">
        <v>112</v>
      </c>
      <c r="J121" s="199" t="s">
        <v>98</v>
      </c>
      <c r="K121" s="200" t="s">
        <v>113</v>
      </c>
      <c r="L121" s="201"/>
      <c r="M121" s="97" t="s">
        <v>1</v>
      </c>
      <c r="N121" s="98" t="s">
        <v>38</v>
      </c>
      <c r="O121" s="98" t="s">
        <v>114</v>
      </c>
      <c r="P121" s="98" t="s">
        <v>115</v>
      </c>
      <c r="Q121" s="98" t="s">
        <v>116</v>
      </c>
      <c r="R121" s="98" t="s">
        <v>117</v>
      </c>
      <c r="S121" s="98" t="s">
        <v>118</v>
      </c>
      <c r="T121" s="99" t="s">
        <v>119</v>
      </c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</row>
    <row r="122" s="2" customFormat="1" ht="22.8" customHeight="1">
      <c r="A122" s="35"/>
      <c r="B122" s="36"/>
      <c r="C122" s="104" t="s">
        <v>120</v>
      </c>
      <c r="D122" s="37"/>
      <c r="E122" s="37"/>
      <c r="F122" s="37"/>
      <c r="G122" s="37"/>
      <c r="H122" s="37"/>
      <c r="I122" s="37"/>
      <c r="J122" s="202">
        <f>BK122</f>
        <v>0</v>
      </c>
      <c r="K122" s="37"/>
      <c r="L122" s="41"/>
      <c r="M122" s="100"/>
      <c r="N122" s="203"/>
      <c r="O122" s="101"/>
      <c r="P122" s="204">
        <f>P123</f>
        <v>0</v>
      </c>
      <c r="Q122" s="101"/>
      <c r="R122" s="204">
        <f>R123</f>
        <v>0</v>
      </c>
      <c r="S122" s="101"/>
      <c r="T122" s="20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100</v>
      </c>
      <c r="BK122" s="206">
        <f>BK123</f>
        <v>0</v>
      </c>
    </row>
    <row r="123" s="12" customFormat="1" ht="25.92" customHeight="1">
      <c r="A123" s="12"/>
      <c r="B123" s="207"/>
      <c r="C123" s="208"/>
      <c r="D123" s="209" t="s">
        <v>73</v>
      </c>
      <c r="E123" s="210" t="s">
        <v>88</v>
      </c>
      <c r="F123" s="210" t="s">
        <v>89</v>
      </c>
      <c r="G123" s="208"/>
      <c r="H123" s="208"/>
      <c r="I123" s="211"/>
      <c r="J123" s="212">
        <f>BK123</f>
        <v>0</v>
      </c>
      <c r="K123" s="208"/>
      <c r="L123" s="213"/>
      <c r="M123" s="214"/>
      <c r="N123" s="215"/>
      <c r="O123" s="215"/>
      <c r="P123" s="216">
        <f>P124</f>
        <v>0</v>
      </c>
      <c r="Q123" s="215"/>
      <c r="R123" s="216">
        <f>R124</f>
        <v>0</v>
      </c>
      <c r="S123" s="215"/>
      <c r="T123" s="217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8" t="s">
        <v>143</v>
      </c>
      <c r="AT123" s="219" t="s">
        <v>73</v>
      </c>
      <c r="AU123" s="219" t="s">
        <v>74</v>
      </c>
      <c r="AY123" s="218" t="s">
        <v>123</v>
      </c>
      <c r="BK123" s="220">
        <f>BK124</f>
        <v>0</v>
      </c>
    </row>
    <row r="124" s="12" customFormat="1" ht="22.8" customHeight="1">
      <c r="A124" s="12"/>
      <c r="B124" s="207"/>
      <c r="C124" s="208"/>
      <c r="D124" s="209" t="s">
        <v>73</v>
      </c>
      <c r="E124" s="221" t="s">
        <v>213</v>
      </c>
      <c r="F124" s="221" t="s">
        <v>214</v>
      </c>
      <c r="G124" s="208"/>
      <c r="H124" s="208"/>
      <c r="I124" s="211"/>
      <c r="J124" s="222">
        <f>BK124</f>
        <v>0</v>
      </c>
      <c r="K124" s="208"/>
      <c r="L124" s="213"/>
      <c r="M124" s="214"/>
      <c r="N124" s="215"/>
      <c r="O124" s="215"/>
      <c r="P124" s="216">
        <f>P125</f>
        <v>0</v>
      </c>
      <c r="Q124" s="215"/>
      <c r="R124" s="216">
        <f>R125</f>
        <v>0</v>
      </c>
      <c r="S124" s="215"/>
      <c r="T124" s="217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8" t="s">
        <v>143</v>
      </c>
      <c r="AT124" s="219" t="s">
        <v>73</v>
      </c>
      <c r="AU124" s="219" t="s">
        <v>81</v>
      </c>
      <c r="AY124" s="218" t="s">
        <v>123</v>
      </c>
      <c r="BK124" s="220">
        <f>BK125</f>
        <v>0</v>
      </c>
    </row>
    <row r="125" s="2" customFormat="1" ht="16.5" customHeight="1">
      <c r="A125" s="35"/>
      <c r="B125" s="36"/>
      <c r="C125" s="223" t="s">
        <v>81</v>
      </c>
      <c r="D125" s="223" t="s">
        <v>126</v>
      </c>
      <c r="E125" s="224" t="s">
        <v>215</v>
      </c>
      <c r="F125" s="225" t="s">
        <v>214</v>
      </c>
      <c r="G125" s="226" t="s">
        <v>216</v>
      </c>
      <c r="H125" s="227">
        <v>1</v>
      </c>
      <c r="I125" s="228"/>
      <c r="J125" s="229">
        <f>ROUND(I125*H125,2)</f>
        <v>0</v>
      </c>
      <c r="K125" s="225" t="s">
        <v>130</v>
      </c>
      <c r="L125" s="41"/>
      <c r="M125" s="236" t="s">
        <v>1</v>
      </c>
      <c r="N125" s="237" t="s">
        <v>39</v>
      </c>
      <c r="O125" s="238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4" t="s">
        <v>217</v>
      </c>
      <c r="AT125" s="234" t="s">
        <v>126</v>
      </c>
      <c r="AU125" s="234" t="s">
        <v>83</v>
      </c>
      <c r="AY125" s="14" t="s">
        <v>123</v>
      </c>
      <c r="BE125" s="235">
        <f>IF(N125="základní",J125,0)</f>
        <v>0</v>
      </c>
      <c r="BF125" s="235">
        <f>IF(N125="snížená",J125,0)</f>
        <v>0</v>
      </c>
      <c r="BG125" s="235">
        <f>IF(N125="zákl. přenesená",J125,0)</f>
        <v>0</v>
      </c>
      <c r="BH125" s="235">
        <f>IF(N125="sníž. přenesená",J125,0)</f>
        <v>0</v>
      </c>
      <c r="BI125" s="235">
        <f>IF(N125="nulová",J125,0)</f>
        <v>0</v>
      </c>
      <c r="BJ125" s="14" t="s">
        <v>81</v>
      </c>
      <c r="BK125" s="235">
        <f>ROUND(I125*H125,2)</f>
        <v>0</v>
      </c>
      <c r="BL125" s="14" t="s">
        <v>217</v>
      </c>
      <c r="BM125" s="234" t="s">
        <v>218</v>
      </c>
    </row>
    <row r="126" s="2" customFormat="1" ht="6.96" customHeight="1">
      <c r="A126" s="35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41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sheet="1" autoFilter="0" formatColumns="0" formatRows="0" objects="1" scenarios="1" spinCount="100000" saltValue="buLjyGG5w9DRKxrXcxW5JOYTqaFhOJ0u+j9w573tR+DqHxR3B7mo0ZhwMgiaMBxDi0cndj4Z1PlmVhmh2RUg4g==" hashValue="lQ/qsML6Q9V1KOl5hmE1b4mtezgrXW16O9IuByM6TbvgCV8APX4xz0sr3j9Pd92wdcSpE0OcRjuGEicifyGu+w==" algorithmName="SHA-512" password="CC35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Miloš Vondřejc</dc:creator>
  <cp:lastModifiedBy>Miloš Vondřejc</cp:lastModifiedBy>
  <dcterms:created xsi:type="dcterms:W3CDTF">2024-08-14T19:29:48Z</dcterms:created>
  <dcterms:modified xsi:type="dcterms:W3CDTF">2024-08-14T19:29:49Z</dcterms:modified>
</cp:coreProperties>
</file>