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ac\Home\Library\CloudStorage\OneDrive-3Pprojekt,s.r.o\001-3P_projekt\31_tdi\_2025\03_Úpravy_hřbitova_Kbely\12_ZBV\odeslano 13_11_25\"/>
    </mc:Choice>
  </mc:AlternateContent>
  <xr:revisionPtr revIDLastSave="0" documentId="13_ncr:1_{76EE918F-F4B7-4ED3-B92F-6F43E8EE54DD}" xr6:coauthVersionLast="47" xr6:coauthVersionMax="47" xr10:uidLastSave="{00000000-0000-0000-0000-000000000000}"/>
  <bookViews>
    <workbookView xWindow="-98" yWindow="-98" windowWidth="27196" windowHeight="16426" xr2:uid="{00000000-000D-0000-FFFF-FFFF00000000}"/>
  </bookViews>
  <sheets>
    <sheet name="Rekapitulace stavby" sheetId="1" r:id="rId1"/>
    <sheet name="ZBV-01a - méněpráce" sheetId="2" r:id="rId2"/>
    <sheet name="ZBV-02a - méněpráce" sheetId="3" r:id="rId3"/>
    <sheet name="ZBV-03a - méněpráce" sheetId="4" r:id="rId4"/>
    <sheet name="ZBV-04a - méněpráce" sheetId="5" r:id="rId5"/>
    <sheet name="ZBV-05a - méněpráce" sheetId="6" r:id="rId6"/>
    <sheet name="ZBV-06a - méněpráce" sheetId="7" r:id="rId7"/>
    <sheet name="ZBV-07a - méněpráce" sheetId="8" r:id="rId8"/>
    <sheet name="ZBV-08a - méněpráce" sheetId="9" r:id="rId9"/>
    <sheet name="Pokyny pro vyplnění" sheetId="10" r:id="rId10"/>
  </sheets>
  <definedNames>
    <definedName name="_xlnm._FilterDatabase" localSheetId="1" hidden="1">'ZBV-01a - méněpráce'!$C$92:$K$103</definedName>
    <definedName name="_xlnm._FilterDatabase" localSheetId="2" hidden="1">'ZBV-02a - méněpráce'!$C$93:$K$145</definedName>
    <definedName name="_xlnm._FilterDatabase" localSheetId="3" hidden="1">'ZBV-03a - méněpráce'!$C$93:$K$145</definedName>
    <definedName name="_xlnm._FilterDatabase" localSheetId="4" hidden="1">'ZBV-04a - méněpráce'!$C$93:$K$145</definedName>
    <definedName name="_xlnm._FilterDatabase" localSheetId="5" hidden="1">'ZBV-05a - méněpráce'!$C$93:$K$145</definedName>
    <definedName name="_xlnm._FilterDatabase" localSheetId="6" hidden="1">'ZBV-06a - méněpráce'!$C$93:$K$145</definedName>
    <definedName name="_xlnm._FilterDatabase" localSheetId="7" hidden="1">'ZBV-07a - méněpráce'!$C$93:$K$145</definedName>
    <definedName name="_xlnm._FilterDatabase" localSheetId="8" hidden="1">'ZBV-08a - méněpráce'!$C$94:$K$119</definedName>
    <definedName name="_xlnm.Print_Titles" localSheetId="0">'Rekapitulace stavby'!$52:$52</definedName>
    <definedName name="_xlnm.Print_Titles" localSheetId="1">'ZBV-01a - méněpráce'!$92:$92</definedName>
    <definedName name="_xlnm.Print_Titles" localSheetId="2">'ZBV-02a - méněpráce'!$93:$93</definedName>
    <definedName name="_xlnm.Print_Titles" localSheetId="3">'ZBV-03a - méněpráce'!$93:$93</definedName>
    <definedName name="_xlnm.Print_Titles" localSheetId="4">'ZBV-04a - méněpráce'!$93:$93</definedName>
    <definedName name="_xlnm.Print_Titles" localSheetId="5">'ZBV-05a - méněpráce'!$93:$93</definedName>
    <definedName name="_xlnm.Print_Titles" localSheetId="6">'ZBV-06a - méněpráce'!$93:$93</definedName>
    <definedName name="_xlnm.Print_Titles" localSheetId="7">'ZBV-07a - méněpráce'!$93:$93</definedName>
    <definedName name="_xlnm.Print_Titles" localSheetId="8">'ZBV-08a - méněpráce'!$94:$94</definedName>
    <definedName name="_xlnm.Print_Area" localSheetId="9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stavby'!$C$42:$AQ$73</definedName>
    <definedName name="_xlnm.Print_Area" localSheetId="1">'ZBV-01a - méněpráce'!$C$4:$J$43,'ZBV-01a - méněpráce'!$C$49:$J$70,'ZBV-01a - méněpráce'!$C$76:$K$103</definedName>
    <definedName name="_xlnm.Print_Area" localSheetId="2">'ZBV-02a - méněpráce'!$C$4:$J$43,'ZBV-02a - méněpráce'!$C$49:$J$71,'ZBV-02a - méněpráce'!$C$77:$K$145</definedName>
    <definedName name="_xlnm.Print_Area" localSheetId="3">'ZBV-03a - méněpráce'!$C$4:$J$43,'ZBV-03a - méněpráce'!$C$49:$J$71,'ZBV-03a - méněpráce'!$C$77:$K$145</definedName>
    <definedName name="_xlnm.Print_Area" localSheetId="4">'ZBV-04a - méněpráce'!$C$4:$J$43,'ZBV-04a - méněpráce'!$C$49:$J$71,'ZBV-04a - méněpráce'!$C$77:$K$145</definedName>
    <definedName name="_xlnm.Print_Area" localSheetId="5">'ZBV-05a - méněpráce'!$C$4:$J$43,'ZBV-05a - méněpráce'!$C$49:$J$71,'ZBV-05a - méněpráce'!$C$77:$K$145</definedName>
    <definedName name="_xlnm.Print_Area" localSheetId="6">'ZBV-06a - méněpráce'!$C$4:$J$43,'ZBV-06a - méněpráce'!$C$49:$J$71,'ZBV-06a - méněpráce'!$C$77:$K$145</definedName>
    <definedName name="_xlnm.Print_Area" localSheetId="7">'ZBV-07a - méněpráce'!$C$4:$J$43,'ZBV-07a - méněpráce'!$C$49:$J$71,'ZBV-07a - méněpráce'!$C$77:$K$145</definedName>
    <definedName name="_xlnm.Print_Area" localSheetId="8">'ZBV-08a - méněpráce'!$C$4:$J$43,'ZBV-08a - méněpráce'!$C$49:$J$72,'ZBV-08a - méněpráce'!$C$78:$K$119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9" l="1"/>
  <c r="J40" i="9"/>
  <c r="AY72" i="1"/>
  <c r="J39" i="9"/>
  <c r="AX72" i="1" s="1"/>
  <c r="BI116" i="9"/>
  <c r="BH116" i="9"/>
  <c r="BG116" i="9"/>
  <c r="BF116" i="9"/>
  <c r="T116" i="9"/>
  <c r="R116" i="9"/>
  <c r="P116" i="9"/>
  <c r="BI112" i="9"/>
  <c r="BH112" i="9"/>
  <c r="BG112" i="9"/>
  <c r="BF112" i="9"/>
  <c r="T112" i="9"/>
  <c r="R112" i="9"/>
  <c r="P112" i="9"/>
  <c r="BI108" i="9"/>
  <c r="BH108" i="9"/>
  <c r="BG108" i="9"/>
  <c r="BF108" i="9"/>
  <c r="T108" i="9"/>
  <c r="R108" i="9"/>
  <c r="P108" i="9"/>
  <c r="BI102" i="9"/>
  <c r="BH102" i="9"/>
  <c r="BG102" i="9"/>
  <c r="BF102" i="9"/>
  <c r="T102" i="9"/>
  <c r="R102" i="9"/>
  <c r="P102" i="9"/>
  <c r="BI98" i="9"/>
  <c r="BH98" i="9"/>
  <c r="BG98" i="9"/>
  <c r="BF98" i="9"/>
  <c r="T98" i="9"/>
  <c r="R98" i="9"/>
  <c r="P98" i="9"/>
  <c r="J92" i="9"/>
  <c r="F92" i="9"/>
  <c r="J91" i="9"/>
  <c r="F91" i="9"/>
  <c r="F89" i="9"/>
  <c r="E87" i="9"/>
  <c r="J63" i="9"/>
  <c r="F63" i="9"/>
  <c r="J62" i="9"/>
  <c r="F62" i="9"/>
  <c r="F60" i="9"/>
  <c r="E58" i="9"/>
  <c r="J16" i="9"/>
  <c r="J89" i="9" s="1"/>
  <c r="E7" i="9"/>
  <c r="E81" i="9" s="1"/>
  <c r="J41" i="8"/>
  <c r="J40" i="8"/>
  <c r="AY69" i="1" s="1"/>
  <c r="J39" i="8"/>
  <c r="AX69" i="1" s="1"/>
  <c r="BI142" i="8"/>
  <c r="BH142" i="8"/>
  <c r="BG142" i="8"/>
  <c r="BF142" i="8"/>
  <c r="T142" i="8"/>
  <c r="R142" i="8"/>
  <c r="P142" i="8"/>
  <c r="BI138" i="8"/>
  <c r="BH138" i="8"/>
  <c r="BG138" i="8"/>
  <c r="BF138" i="8"/>
  <c r="T138" i="8"/>
  <c r="R138" i="8"/>
  <c r="P138" i="8"/>
  <c r="BI134" i="8"/>
  <c r="BH134" i="8"/>
  <c r="BG134" i="8"/>
  <c r="BF134" i="8"/>
  <c r="T134" i="8"/>
  <c r="R134" i="8"/>
  <c r="P134" i="8"/>
  <c r="BI130" i="8"/>
  <c r="BH130" i="8"/>
  <c r="BG130" i="8"/>
  <c r="BF130" i="8"/>
  <c r="T130" i="8"/>
  <c r="R130" i="8"/>
  <c r="P130" i="8"/>
  <c r="BI126" i="8"/>
  <c r="BH126" i="8"/>
  <c r="BG126" i="8"/>
  <c r="BF126" i="8"/>
  <c r="T126" i="8"/>
  <c r="R126" i="8"/>
  <c r="P126" i="8"/>
  <c r="BI122" i="8"/>
  <c r="BH122" i="8"/>
  <c r="BG122" i="8"/>
  <c r="BF122" i="8"/>
  <c r="T122" i="8"/>
  <c r="R122" i="8"/>
  <c r="P122" i="8"/>
  <c r="BI118" i="8"/>
  <c r="BH118" i="8"/>
  <c r="BG118" i="8"/>
  <c r="BF118" i="8"/>
  <c r="T118" i="8"/>
  <c r="R118" i="8"/>
  <c r="P118" i="8"/>
  <c r="BI113" i="8"/>
  <c r="BH113" i="8"/>
  <c r="BG113" i="8"/>
  <c r="BF113" i="8"/>
  <c r="T113" i="8"/>
  <c r="R113" i="8"/>
  <c r="P113" i="8"/>
  <c r="BI109" i="8"/>
  <c r="BH109" i="8"/>
  <c r="BG109" i="8"/>
  <c r="BF109" i="8"/>
  <c r="T109" i="8"/>
  <c r="R109" i="8"/>
  <c r="P109" i="8"/>
  <c r="BI105" i="8"/>
  <c r="BH105" i="8"/>
  <c r="BG105" i="8"/>
  <c r="BF105" i="8"/>
  <c r="T105" i="8"/>
  <c r="R105" i="8"/>
  <c r="P105" i="8"/>
  <c r="BI101" i="8"/>
  <c r="BH101" i="8"/>
  <c r="BG101" i="8"/>
  <c r="BF101" i="8"/>
  <c r="T101" i="8"/>
  <c r="R101" i="8"/>
  <c r="P101" i="8"/>
  <c r="BI97" i="8"/>
  <c r="BH97" i="8"/>
  <c r="BG97" i="8"/>
  <c r="BF97" i="8"/>
  <c r="T97" i="8"/>
  <c r="R97" i="8"/>
  <c r="P97" i="8"/>
  <c r="J91" i="8"/>
  <c r="F91" i="8"/>
  <c r="J90" i="8"/>
  <c r="F90" i="8"/>
  <c r="F88" i="8"/>
  <c r="E86" i="8"/>
  <c r="J63" i="8"/>
  <c r="F63" i="8"/>
  <c r="J62" i="8"/>
  <c r="F62" i="8"/>
  <c r="F60" i="8"/>
  <c r="E58" i="8"/>
  <c r="J16" i="8"/>
  <c r="J88" i="8"/>
  <c r="E7" i="8"/>
  <c r="E80" i="8" s="1"/>
  <c r="J41" i="7"/>
  <c r="J40" i="7"/>
  <c r="AY67" i="1" s="1"/>
  <c r="J39" i="7"/>
  <c r="AX67" i="1" s="1"/>
  <c r="BI142" i="7"/>
  <c r="BH142" i="7"/>
  <c r="BG142" i="7"/>
  <c r="BF142" i="7"/>
  <c r="T142" i="7"/>
  <c r="R142" i="7"/>
  <c r="P142" i="7"/>
  <c r="BI138" i="7"/>
  <c r="BH138" i="7"/>
  <c r="BG138" i="7"/>
  <c r="BF138" i="7"/>
  <c r="T138" i="7"/>
  <c r="R138" i="7"/>
  <c r="P138" i="7"/>
  <c r="BI134" i="7"/>
  <c r="BH134" i="7"/>
  <c r="BG134" i="7"/>
  <c r="BF134" i="7"/>
  <c r="T134" i="7"/>
  <c r="R134" i="7"/>
  <c r="P134" i="7"/>
  <c r="BI130" i="7"/>
  <c r="BH130" i="7"/>
  <c r="BG130" i="7"/>
  <c r="BF130" i="7"/>
  <c r="T130" i="7"/>
  <c r="R130" i="7"/>
  <c r="P130" i="7"/>
  <c r="BI126" i="7"/>
  <c r="BH126" i="7"/>
  <c r="BG126" i="7"/>
  <c r="BF126" i="7"/>
  <c r="T126" i="7"/>
  <c r="R126" i="7"/>
  <c r="P126" i="7"/>
  <c r="BI122" i="7"/>
  <c r="BH122" i="7"/>
  <c r="BG122" i="7"/>
  <c r="BF122" i="7"/>
  <c r="T122" i="7"/>
  <c r="R122" i="7"/>
  <c r="P122" i="7"/>
  <c r="BI118" i="7"/>
  <c r="BH118" i="7"/>
  <c r="BG118" i="7"/>
  <c r="BF118" i="7"/>
  <c r="T118" i="7"/>
  <c r="R118" i="7"/>
  <c r="P118" i="7"/>
  <c r="BI113" i="7"/>
  <c r="BH113" i="7"/>
  <c r="BG113" i="7"/>
  <c r="BF113" i="7"/>
  <c r="T113" i="7"/>
  <c r="R113" i="7"/>
  <c r="P113" i="7"/>
  <c r="BI109" i="7"/>
  <c r="BH109" i="7"/>
  <c r="BG109" i="7"/>
  <c r="BF109" i="7"/>
  <c r="T109" i="7"/>
  <c r="R109" i="7"/>
  <c r="P109" i="7"/>
  <c r="BI105" i="7"/>
  <c r="BH105" i="7"/>
  <c r="BG105" i="7"/>
  <c r="BF105" i="7"/>
  <c r="T105" i="7"/>
  <c r="R105" i="7"/>
  <c r="P105" i="7"/>
  <c r="BI101" i="7"/>
  <c r="BH101" i="7"/>
  <c r="BG101" i="7"/>
  <c r="BF101" i="7"/>
  <c r="T101" i="7"/>
  <c r="R101" i="7"/>
  <c r="P101" i="7"/>
  <c r="BI97" i="7"/>
  <c r="BH97" i="7"/>
  <c r="BG97" i="7"/>
  <c r="BF97" i="7"/>
  <c r="T97" i="7"/>
  <c r="R97" i="7"/>
  <c r="P97" i="7"/>
  <c r="J91" i="7"/>
  <c r="F91" i="7"/>
  <c r="J90" i="7"/>
  <c r="F90" i="7"/>
  <c r="F88" i="7"/>
  <c r="E86" i="7"/>
  <c r="J63" i="7"/>
  <c r="F63" i="7"/>
  <c r="J62" i="7"/>
  <c r="F62" i="7"/>
  <c r="F60" i="7"/>
  <c r="E58" i="7"/>
  <c r="J16" i="7"/>
  <c r="J88" i="7"/>
  <c r="E7" i="7"/>
  <c r="E80" i="7" s="1"/>
  <c r="J41" i="6"/>
  <c r="J40" i="6"/>
  <c r="AY65" i="1" s="1"/>
  <c r="J39" i="6"/>
  <c r="AX65" i="1"/>
  <c r="BI142" i="6"/>
  <c r="BH142" i="6"/>
  <c r="BG142" i="6"/>
  <c r="BF142" i="6"/>
  <c r="T142" i="6"/>
  <c r="R142" i="6"/>
  <c r="P142" i="6"/>
  <c r="BI138" i="6"/>
  <c r="BH138" i="6"/>
  <c r="BG138" i="6"/>
  <c r="BF138" i="6"/>
  <c r="T138" i="6"/>
  <c r="R138" i="6"/>
  <c r="P138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8" i="6"/>
  <c r="BH118" i="6"/>
  <c r="BG118" i="6"/>
  <c r="BF118" i="6"/>
  <c r="T118" i="6"/>
  <c r="R118" i="6"/>
  <c r="P118" i="6"/>
  <c r="BI113" i="6"/>
  <c r="F41" i="6" s="1"/>
  <c r="BH113" i="6"/>
  <c r="BG113" i="6"/>
  <c r="BF113" i="6"/>
  <c r="T113" i="6"/>
  <c r="R113" i="6"/>
  <c r="P113" i="6"/>
  <c r="BI109" i="6"/>
  <c r="BH109" i="6"/>
  <c r="BG109" i="6"/>
  <c r="BF109" i="6"/>
  <c r="T109" i="6"/>
  <c r="R109" i="6"/>
  <c r="P109" i="6"/>
  <c r="BI105" i="6"/>
  <c r="BH105" i="6"/>
  <c r="BG105" i="6"/>
  <c r="BF105" i="6"/>
  <c r="T105" i="6"/>
  <c r="R105" i="6"/>
  <c r="P105" i="6"/>
  <c r="BI101" i="6"/>
  <c r="BH101" i="6"/>
  <c r="BG101" i="6"/>
  <c r="BF101" i="6"/>
  <c r="J38" i="6" s="1"/>
  <c r="T101" i="6"/>
  <c r="R101" i="6"/>
  <c r="P101" i="6"/>
  <c r="BI97" i="6"/>
  <c r="BH97" i="6"/>
  <c r="BG97" i="6"/>
  <c r="F39" i="6" s="1"/>
  <c r="BF97" i="6"/>
  <c r="T97" i="6"/>
  <c r="R97" i="6"/>
  <c r="P97" i="6"/>
  <c r="J91" i="6"/>
  <c r="F91" i="6"/>
  <c r="J90" i="6"/>
  <c r="F90" i="6"/>
  <c r="F88" i="6"/>
  <c r="E86" i="6"/>
  <c r="J63" i="6"/>
  <c r="F63" i="6"/>
  <c r="J62" i="6"/>
  <c r="F62" i="6"/>
  <c r="F60" i="6"/>
  <c r="E58" i="6"/>
  <c r="J16" i="6"/>
  <c r="J60" i="6"/>
  <c r="E7" i="6"/>
  <c r="E80" i="6" s="1"/>
  <c r="J41" i="5"/>
  <c r="J40" i="5"/>
  <c r="AY63" i="1" s="1"/>
  <c r="J39" i="5"/>
  <c r="AX63" i="1" s="1"/>
  <c r="BI142" i="5"/>
  <c r="BH142" i="5"/>
  <c r="BG142" i="5"/>
  <c r="BF142" i="5"/>
  <c r="T142" i="5"/>
  <c r="R142" i="5"/>
  <c r="P142" i="5"/>
  <c r="BI138" i="5"/>
  <c r="BH138" i="5"/>
  <c r="BG138" i="5"/>
  <c r="BF138" i="5"/>
  <c r="T138" i="5"/>
  <c r="R138" i="5"/>
  <c r="P138" i="5"/>
  <c r="BI134" i="5"/>
  <c r="BH134" i="5"/>
  <c r="BG134" i="5"/>
  <c r="BF134" i="5"/>
  <c r="T134" i="5"/>
  <c r="R134" i="5"/>
  <c r="P134" i="5"/>
  <c r="BI130" i="5"/>
  <c r="BH130" i="5"/>
  <c r="BG130" i="5"/>
  <c r="BF130" i="5"/>
  <c r="T130" i="5"/>
  <c r="R130" i="5"/>
  <c r="P130" i="5"/>
  <c r="BI126" i="5"/>
  <c r="BH126" i="5"/>
  <c r="BG126" i="5"/>
  <c r="BF126" i="5"/>
  <c r="T126" i="5"/>
  <c r="R126" i="5"/>
  <c r="P126" i="5"/>
  <c r="BI122" i="5"/>
  <c r="BH122" i="5"/>
  <c r="BG122" i="5"/>
  <c r="BF122" i="5"/>
  <c r="T122" i="5"/>
  <c r="R122" i="5"/>
  <c r="P122" i="5"/>
  <c r="BI118" i="5"/>
  <c r="BH118" i="5"/>
  <c r="BG118" i="5"/>
  <c r="BF118" i="5"/>
  <c r="T118" i="5"/>
  <c r="R118" i="5"/>
  <c r="P118" i="5"/>
  <c r="BI113" i="5"/>
  <c r="BH113" i="5"/>
  <c r="BG113" i="5"/>
  <c r="BF113" i="5"/>
  <c r="T113" i="5"/>
  <c r="R113" i="5"/>
  <c r="P113" i="5"/>
  <c r="BI109" i="5"/>
  <c r="BH109" i="5"/>
  <c r="BG109" i="5"/>
  <c r="BF109" i="5"/>
  <c r="T109" i="5"/>
  <c r="R109" i="5"/>
  <c r="P109" i="5"/>
  <c r="BI105" i="5"/>
  <c r="BH105" i="5"/>
  <c r="BG105" i="5"/>
  <c r="BF105" i="5"/>
  <c r="T105" i="5"/>
  <c r="R105" i="5"/>
  <c r="P105" i="5"/>
  <c r="BI101" i="5"/>
  <c r="BH101" i="5"/>
  <c r="BG101" i="5"/>
  <c r="BF101" i="5"/>
  <c r="T101" i="5"/>
  <c r="R101" i="5"/>
  <c r="P101" i="5"/>
  <c r="BI97" i="5"/>
  <c r="BH97" i="5"/>
  <c r="BG97" i="5"/>
  <c r="BF97" i="5"/>
  <c r="T97" i="5"/>
  <c r="R97" i="5"/>
  <c r="P97" i="5"/>
  <c r="J91" i="5"/>
  <c r="F91" i="5"/>
  <c r="J90" i="5"/>
  <c r="F90" i="5"/>
  <c r="F88" i="5"/>
  <c r="E86" i="5"/>
  <c r="J63" i="5"/>
  <c r="F63" i="5"/>
  <c r="J62" i="5"/>
  <c r="F62" i="5"/>
  <c r="F60" i="5"/>
  <c r="E58" i="5"/>
  <c r="J16" i="5"/>
  <c r="J88" i="5" s="1"/>
  <c r="E7" i="5"/>
  <c r="E52" i="5" s="1"/>
  <c r="J41" i="4"/>
  <c r="J40" i="4"/>
  <c r="AY61" i="1" s="1"/>
  <c r="J39" i="4"/>
  <c r="AX61" i="1"/>
  <c r="BI142" i="4"/>
  <c r="BH142" i="4"/>
  <c r="BG142" i="4"/>
  <c r="BF142" i="4"/>
  <c r="T142" i="4"/>
  <c r="R142" i="4"/>
  <c r="P142" i="4"/>
  <c r="BI138" i="4"/>
  <c r="BH138" i="4"/>
  <c r="BG138" i="4"/>
  <c r="BF138" i="4"/>
  <c r="T138" i="4"/>
  <c r="R138" i="4"/>
  <c r="P138" i="4"/>
  <c r="BI134" i="4"/>
  <c r="BH134" i="4"/>
  <c r="BG134" i="4"/>
  <c r="BF134" i="4"/>
  <c r="T134" i="4"/>
  <c r="R134" i="4"/>
  <c r="P134" i="4"/>
  <c r="BI130" i="4"/>
  <c r="BH130" i="4"/>
  <c r="BG130" i="4"/>
  <c r="BF130" i="4"/>
  <c r="T130" i="4"/>
  <c r="R130" i="4"/>
  <c r="P130" i="4"/>
  <c r="BI126" i="4"/>
  <c r="BH126" i="4"/>
  <c r="BG126" i="4"/>
  <c r="BF126" i="4"/>
  <c r="T126" i="4"/>
  <c r="R126" i="4"/>
  <c r="P126" i="4"/>
  <c r="BI122" i="4"/>
  <c r="BH122" i="4"/>
  <c r="BG122" i="4"/>
  <c r="BF122" i="4"/>
  <c r="T122" i="4"/>
  <c r="R122" i="4"/>
  <c r="P122" i="4"/>
  <c r="BI118" i="4"/>
  <c r="BH118" i="4"/>
  <c r="BG118" i="4"/>
  <c r="BF118" i="4"/>
  <c r="T118" i="4"/>
  <c r="R118" i="4"/>
  <c r="P118" i="4"/>
  <c r="BI113" i="4"/>
  <c r="BH113" i="4"/>
  <c r="BG113" i="4"/>
  <c r="BF113" i="4"/>
  <c r="T113" i="4"/>
  <c r="R113" i="4"/>
  <c r="P113" i="4"/>
  <c r="BI109" i="4"/>
  <c r="BH109" i="4"/>
  <c r="BG109" i="4"/>
  <c r="BF109" i="4"/>
  <c r="T109" i="4"/>
  <c r="R109" i="4"/>
  <c r="P109" i="4"/>
  <c r="BI105" i="4"/>
  <c r="BH105" i="4"/>
  <c r="BG105" i="4"/>
  <c r="BF105" i="4"/>
  <c r="T105" i="4"/>
  <c r="R105" i="4"/>
  <c r="P105" i="4"/>
  <c r="BI101" i="4"/>
  <c r="BH101" i="4"/>
  <c r="BG101" i="4"/>
  <c r="BF101" i="4"/>
  <c r="T101" i="4"/>
  <c r="R101" i="4"/>
  <c r="P101" i="4"/>
  <c r="BI97" i="4"/>
  <c r="BH97" i="4"/>
  <c r="BG97" i="4"/>
  <c r="BF97" i="4"/>
  <c r="T97" i="4"/>
  <c r="R97" i="4"/>
  <c r="P97" i="4"/>
  <c r="J91" i="4"/>
  <c r="F91" i="4"/>
  <c r="J90" i="4"/>
  <c r="F90" i="4"/>
  <c r="F88" i="4"/>
  <c r="E86" i="4"/>
  <c r="J63" i="4"/>
  <c r="F63" i="4"/>
  <c r="J62" i="4"/>
  <c r="F62" i="4"/>
  <c r="F60" i="4"/>
  <c r="E58" i="4"/>
  <c r="J16" i="4"/>
  <c r="J88" i="4"/>
  <c r="E7" i="4"/>
  <c r="E80" i="4" s="1"/>
  <c r="J41" i="3"/>
  <c r="J40" i="3"/>
  <c r="AY59" i="1" s="1"/>
  <c r="J39" i="3"/>
  <c r="AX59" i="1" s="1"/>
  <c r="BI142" i="3"/>
  <c r="BH142" i="3"/>
  <c r="BG142" i="3"/>
  <c r="BF142" i="3"/>
  <c r="T142" i="3"/>
  <c r="R142" i="3"/>
  <c r="P142" i="3"/>
  <c r="BI138" i="3"/>
  <c r="BH138" i="3"/>
  <c r="BG138" i="3"/>
  <c r="BF138" i="3"/>
  <c r="T138" i="3"/>
  <c r="R138" i="3"/>
  <c r="P138" i="3"/>
  <c r="BI134" i="3"/>
  <c r="BH134" i="3"/>
  <c r="BG134" i="3"/>
  <c r="BF134" i="3"/>
  <c r="T134" i="3"/>
  <c r="R134" i="3"/>
  <c r="P134" i="3"/>
  <c r="BI130" i="3"/>
  <c r="BH130" i="3"/>
  <c r="BG130" i="3"/>
  <c r="BF130" i="3"/>
  <c r="T130" i="3"/>
  <c r="R130" i="3"/>
  <c r="P130" i="3"/>
  <c r="BI126" i="3"/>
  <c r="BH126" i="3"/>
  <c r="BG126" i="3"/>
  <c r="BF126" i="3"/>
  <c r="T126" i="3"/>
  <c r="R126" i="3"/>
  <c r="P126" i="3"/>
  <c r="BI122" i="3"/>
  <c r="BH122" i="3"/>
  <c r="BG122" i="3"/>
  <c r="BF122" i="3"/>
  <c r="T122" i="3"/>
  <c r="R122" i="3"/>
  <c r="P122" i="3"/>
  <c r="BI118" i="3"/>
  <c r="BH118" i="3"/>
  <c r="BG118" i="3"/>
  <c r="BF118" i="3"/>
  <c r="T118" i="3"/>
  <c r="R118" i="3"/>
  <c r="P118" i="3"/>
  <c r="BI113" i="3"/>
  <c r="BH113" i="3"/>
  <c r="BG113" i="3"/>
  <c r="BF113" i="3"/>
  <c r="T113" i="3"/>
  <c r="R113" i="3"/>
  <c r="P113" i="3"/>
  <c r="BI109" i="3"/>
  <c r="BH109" i="3"/>
  <c r="BG109" i="3"/>
  <c r="BF109" i="3"/>
  <c r="T109" i="3"/>
  <c r="R109" i="3"/>
  <c r="P109" i="3"/>
  <c r="BI105" i="3"/>
  <c r="BH105" i="3"/>
  <c r="BG105" i="3"/>
  <c r="BF105" i="3"/>
  <c r="T105" i="3"/>
  <c r="R105" i="3"/>
  <c r="P105" i="3"/>
  <c r="BI101" i="3"/>
  <c r="BH101" i="3"/>
  <c r="BG101" i="3"/>
  <c r="BF101" i="3"/>
  <c r="T101" i="3"/>
  <c r="R101" i="3"/>
  <c r="P101" i="3"/>
  <c r="BI97" i="3"/>
  <c r="BH97" i="3"/>
  <c r="BG97" i="3"/>
  <c r="BF97" i="3"/>
  <c r="T97" i="3"/>
  <c r="R97" i="3"/>
  <c r="P97" i="3"/>
  <c r="J91" i="3"/>
  <c r="F91" i="3"/>
  <c r="J90" i="3"/>
  <c r="F90" i="3"/>
  <c r="F88" i="3"/>
  <c r="E86" i="3"/>
  <c r="J63" i="3"/>
  <c r="F63" i="3"/>
  <c r="J62" i="3"/>
  <c r="F62" i="3"/>
  <c r="F60" i="3"/>
  <c r="E58" i="3"/>
  <c r="J16" i="3"/>
  <c r="J60" i="3" s="1"/>
  <c r="E7" i="3"/>
  <c r="E80" i="3" s="1"/>
  <c r="J41" i="2"/>
  <c r="J40" i="2"/>
  <c r="AY57" i="1" s="1"/>
  <c r="J39" i="2"/>
  <c r="AX57" i="1"/>
  <c r="BI100" i="2"/>
  <c r="BH100" i="2"/>
  <c r="BG100" i="2"/>
  <c r="BF100" i="2"/>
  <c r="T100" i="2"/>
  <c r="R100" i="2"/>
  <c r="P100" i="2"/>
  <c r="BI96" i="2"/>
  <c r="BH96" i="2"/>
  <c r="BG96" i="2"/>
  <c r="BF96" i="2"/>
  <c r="T96" i="2"/>
  <c r="R96" i="2"/>
  <c r="P96" i="2"/>
  <c r="J90" i="2"/>
  <c r="F90" i="2"/>
  <c r="J89" i="2"/>
  <c r="F89" i="2"/>
  <c r="F87" i="2"/>
  <c r="E85" i="2"/>
  <c r="J63" i="2"/>
  <c r="F63" i="2"/>
  <c r="J62" i="2"/>
  <c r="F62" i="2"/>
  <c r="F60" i="2"/>
  <c r="E58" i="2"/>
  <c r="J16" i="2"/>
  <c r="J87" i="2" s="1"/>
  <c r="E7" i="2"/>
  <c r="E79" i="2"/>
  <c r="L50" i="1"/>
  <c r="AM50" i="1"/>
  <c r="AM49" i="1"/>
  <c r="L49" i="1"/>
  <c r="AM47" i="1"/>
  <c r="L47" i="1"/>
  <c r="L45" i="1"/>
  <c r="L44" i="1"/>
  <c r="AS68" i="1"/>
  <c r="AS58" i="1"/>
  <c r="BK126" i="3"/>
  <c r="J130" i="3"/>
  <c r="J113" i="3"/>
  <c r="J130" i="4"/>
  <c r="J134" i="6"/>
  <c r="BK134" i="7"/>
  <c r="BK130" i="7"/>
  <c r="BK113" i="7"/>
  <c r="BK101" i="7"/>
  <c r="BK138" i="8"/>
  <c r="J122" i="8"/>
  <c r="J126" i="8"/>
  <c r="BK97" i="8"/>
  <c r="BK126" i="8"/>
  <c r="BK116" i="9"/>
  <c r="J108" i="9"/>
  <c r="J138" i="4"/>
  <c r="BK105" i="4"/>
  <c r="BK130" i="4"/>
  <c r="BK138" i="5"/>
  <c r="BK101" i="5"/>
  <c r="J122" i="5"/>
  <c r="BK105" i="5"/>
  <c r="J130" i="5"/>
  <c r="J109" i="5"/>
  <c r="J134" i="7"/>
  <c r="J118" i="4"/>
  <c r="BK101" i="4"/>
  <c r="J142" i="5"/>
  <c r="BK130" i="5"/>
  <c r="J96" i="2"/>
  <c r="AS64" i="1"/>
  <c r="BK130" i="3"/>
  <c r="J97" i="3"/>
  <c r="BK122" i="3"/>
  <c r="J118" i="7"/>
  <c r="J101" i="7"/>
  <c r="BK101" i="8"/>
  <c r="J138" i="8"/>
  <c r="J112" i="9"/>
  <c r="J98" i="9"/>
  <c r="AS66" i="1"/>
  <c r="BK142" i="3"/>
  <c r="J138" i="3"/>
  <c r="J122" i="3"/>
  <c r="J126" i="4"/>
  <c r="BK109" i="6"/>
  <c r="BK105" i="6"/>
  <c r="J130" i="6"/>
  <c r="J109" i="6"/>
  <c r="J142" i="7"/>
  <c r="BK105" i="7"/>
  <c r="J126" i="5"/>
  <c r="J113" i="6"/>
  <c r="BK118" i="7"/>
  <c r="J97" i="5"/>
  <c r="J134" i="8"/>
  <c r="J130" i="8"/>
  <c r="J105" i="8"/>
  <c r="BK134" i="8"/>
  <c r="J97" i="8"/>
  <c r="J116" i="9"/>
  <c r="BK109" i="4"/>
  <c r="J113" i="4"/>
  <c r="BK113" i="4"/>
  <c r="J97" i="4"/>
  <c r="BK126" i="5"/>
  <c r="BK113" i="5"/>
  <c r="BK97" i="5"/>
  <c r="BK134" i="5"/>
  <c r="J101" i="5"/>
  <c r="J138" i="7"/>
  <c r="BK126" i="4"/>
  <c r="J109" i="4"/>
  <c r="BK122" i="5"/>
  <c r="J142" i="6"/>
  <c r="AS71" i="1"/>
  <c r="BK138" i="3"/>
  <c r="J142" i="3"/>
  <c r="J118" i="3"/>
  <c r="BK97" i="3"/>
  <c r="J113" i="7"/>
  <c r="BK122" i="8"/>
  <c r="J101" i="8"/>
  <c r="J118" i="8"/>
  <c r="BK112" i="9"/>
  <c r="J100" i="2"/>
  <c r="AS62" i="1"/>
  <c r="BK101" i="3"/>
  <c r="J126" i="3"/>
  <c r="BK138" i="4"/>
  <c r="BK122" i="4"/>
  <c r="J97" i="6"/>
  <c r="BK138" i="6"/>
  <c r="J118" i="6"/>
  <c r="BK101" i="6"/>
  <c r="J130" i="7"/>
  <c r="J97" i="7"/>
  <c r="J122" i="6"/>
  <c r="J101" i="6"/>
  <c r="J138" i="6"/>
  <c r="BK130" i="6"/>
  <c r="BK126" i="6"/>
  <c r="BK122" i="6"/>
  <c r="BK118" i="6"/>
  <c r="BK142" i="6"/>
  <c r="BK134" i="6"/>
  <c r="J126" i="6"/>
  <c r="BK113" i="6"/>
  <c r="J105" i="6"/>
  <c r="BK97" i="6"/>
  <c r="BK138" i="7"/>
  <c r="BK122" i="7"/>
  <c r="J126" i="7"/>
  <c r="J109" i="7"/>
  <c r="F40" i="8"/>
  <c r="J105" i="7"/>
  <c r="J142" i="4"/>
  <c r="J134" i="4"/>
  <c r="J105" i="5"/>
  <c r="BK126" i="7"/>
  <c r="AS56" i="1"/>
  <c r="J105" i="3"/>
  <c r="BK105" i="3"/>
  <c r="J122" i="7"/>
  <c r="BK142" i="7"/>
  <c r="BK118" i="8"/>
  <c r="BK130" i="8"/>
  <c r="BK102" i="9"/>
  <c r="BK96" i="2"/>
  <c r="J134" i="3"/>
  <c r="BK113" i="3"/>
  <c r="J109" i="3"/>
  <c r="J101" i="3"/>
  <c r="BK118" i="4"/>
  <c r="BK142" i="8"/>
  <c r="J113" i="8"/>
  <c r="BK113" i="8"/>
  <c r="J142" i="8"/>
  <c r="BK109" i="8"/>
  <c r="BK108" i="9"/>
  <c r="BK98" i="9"/>
  <c r="J122" i="4"/>
  <c r="BK142" i="4"/>
  <c r="J105" i="4"/>
  <c r="J113" i="5"/>
  <c r="J134" i="5"/>
  <c r="J118" i="5"/>
  <c r="BK109" i="5"/>
  <c r="BK142" i="5"/>
  <c r="BK118" i="5"/>
  <c r="BK97" i="7"/>
  <c r="BK97" i="4"/>
  <c r="J101" i="4"/>
  <c r="J138" i="5"/>
  <c r="BK100" i="2"/>
  <c r="AS60" i="1"/>
  <c r="BK118" i="3"/>
  <c r="BK134" i="3"/>
  <c r="BK109" i="3"/>
  <c r="BK134" i="4"/>
  <c r="BK109" i="7"/>
  <c r="J109" i="8"/>
  <c r="BK105" i="8"/>
  <c r="J102" i="9"/>
  <c r="R96" i="3" l="1"/>
  <c r="BK117" i="3"/>
  <c r="J117" i="3" s="1"/>
  <c r="J70" i="3" s="1"/>
  <c r="T117" i="3"/>
  <c r="BK96" i="4"/>
  <c r="T96" i="4"/>
  <c r="P117" i="4"/>
  <c r="R117" i="4"/>
  <c r="P96" i="5"/>
  <c r="T96" i="5"/>
  <c r="T95" i="5" s="1"/>
  <c r="T94" i="5" s="1"/>
  <c r="P117" i="5"/>
  <c r="T117" i="5"/>
  <c r="BK96" i="6"/>
  <c r="J96" i="6"/>
  <c r="J69" i="6" s="1"/>
  <c r="R96" i="6"/>
  <c r="BK117" i="6"/>
  <c r="J117" i="6"/>
  <c r="J70" i="6"/>
  <c r="R117" i="6"/>
  <c r="P96" i="7"/>
  <c r="BK117" i="7"/>
  <c r="J117" i="7"/>
  <c r="J70" i="7"/>
  <c r="R117" i="7"/>
  <c r="R95" i="7" s="1"/>
  <c r="R94" i="7" s="1"/>
  <c r="R96" i="8"/>
  <c r="BK117" i="8"/>
  <c r="J117" i="8" s="1"/>
  <c r="J70" i="8" s="1"/>
  <c r="R117" i="8"/>
  <c r="BK96" i="8"/>
  <c r="J96" i="8"/>
  <c r="J69" i="8" s="1"/>
  <c r="P96" i="8"/>
  <c r="T96" i="8"/>
  <c r="P117" i="8"/>
  <c r="T117" i="8"/>
  <c r="R97" i="9"/>
  <c r="R96" i="9" s="1"/>
  <c r="BK95" i="2"/>
  <c r="J95" i="2"/>
  <c r="J69" i="2"/>
  <c r="P95" i="2"/>
  <c r="P94" i="2"/>
  <c r="P93" i="2" s="1"/>
  <c r="AU57" i="1" s="1"/>
  <c r="AU56" i="1" s="1"/>
  <c r="R95" i="2"/>
  <c r="R94" i="2"/>
  <c r="R93" i="2"/>
  <c r="T95" i="2"/>
  <c r="T94" i="2" s="1"/>
  <c r="T93" i="2" s="1"/>
  <c r="BK96" i="3"/>
  <c r="J96" i="3"/>
  <c r="J69" i="3"/>
  <c r="P96" i="3"/>
  <c r="T96" i="3"/>
  <c r="T95" i="3" s="1"/>
  <c r="T94" i="3" s="1"/>
  <c r="P117" i="3"/>
  <c r="R117" i="3"/>
  <c r="P96" i="4"/>
  <c r="P95" i="4" s="1"/>
  <c r="P94" i="4" s="1"/>
  <c r="AU61" i="1" s="1"/>
  <c r="AU60" i="1" s="1"/>
  <c r="R96" i="4"/>
  <c r="R95" i="4"/>
  <c r="R94" i="4"/>
  <c r="BK117" i="4"/>
  <c r="J117" i="4" s="1"/>
  <c r="J70" i="4" s="1"/>
  <c r="T117" i="4"/>
  <c r="BK96" i="5"/>
  <c r="J96" i="5"/>
  <c r="J69" i="5" s="1"/>
  <c r="R96" i="5"/>
  <c r="BK117" i="5"/>
  <c r="J117" i="5" s="1"/>
  <c r="J70" i="5" s="1"/>
  <c r="R117" i="5"/>
  <c r="P96" i="6"/>
  <c r="T96" i="6"/>
  <c r="P117" i="6"/>
  <c r="T117" i="6"/>
  <c r="BK96" i="7"/>
  <c r="BK95" i="7" s="1"/>
  <c r="BK94" i="7" s="1"/>
  <c r="J94" i="7" s="1"/>
  <c r="J34" i="7" s="1"/>
  <c r="J96" i="7"/>
  <c r="J69" i="7" s="1"/>
  <c r="R96" i="7"/>
  <c r="T96" i="7"/>
  <c r="P117" i="7"/>
  <c r="T117" i="7"/>
  <c r="BK97" i="9"/>
  <c r="J97" i="9"/>
  <c r="J69" i="9" s="1"/>
  <c r="P97" i="9"/>
  <c r="P96" i="9"/>
  <c r="T97" i="9"/>
  <c r="T96" i="9" s="1"/>
  <c r="BK107" i="9"/>
  <c r="J107" i="9" s="1"/>
  <c r="J71" i="9" s="1"/>
  <c r="P107" i="9"/>
  <c r="P106" i="9" s="1"/>
  <c r="R107" i="9"/>
  <c r="R106" i="9"/>
  <c r="T107" i="9"/>
  <c r="T106" i="9"/>
  <c r="BK95" i="8"/>
  <c r="BK94" i="8" s="1"/>
  <c r="J94" i="8" s="1"/>
  <c r="J67" i="8" s="1"/>
  <c r="E52" i="9"/>
  <c r="J60" i="9"/>
  <c r="BE108" i="9"/>
  <c r="BE98" i="9"/>
  <c r="BE102" i="9"/>
  <c r="BE112" i="9"/>
  <c r="BE116" i="9"/>
  <c r="E52" i="8"/>
  <c r="J60" i="8"/>
  <c r="BE101" i="8"/>
  <c r="BE105" i="8"/>
  <c r="BE126" i="8"/>
  <c r="BE109" i="8"/>
  <c r="BE118" i="8"/>
  <c r="BE122" i="8"/>
  <c r="BE138" i="8"/>
  <c r="BE142" i="8"/>
  <c r="BE97" i="8"/>
  <c r="BE113" i="8"/>
  <c r="BE130" i="8"/>
  <c r="BE134" i="8"/>
  <c r="BC69" i="1"/>
  <c r="BK95" i="6"/>
  <c r="J95" i="6"/>
  <c r="J68" i="6"/>
  <c r="J60" i="7"/>
  <c r="BE97" i="7"/>
  <c r="BE109" i="7"/>
  <c r="BE118" i="7"/>
  <c r="BE122" i="7"/>
  <c r="BE126" i="7"/>
  <c r="BE134" i="7"/>
  <c r="BE138" i="7"/>
  <c r="BE142" i="7"/>
  <c r="BE130" i="7"/>
  <c r="E52" i="7"/>
  <c r="BE101" i="7"/>
  <c r="BE105" i="7"/>
  <c r="BE113" i="7"/>
  <c r="E52" i="6"/>
  <c r="J88" i="6"/>
  <c r="BE101" i="6"/>
  <c r="BE109" i="6"/>
  <c r="BE118" i="6"/>
  <c r="BE122" i="6"/>
  <c r="BE126" i="6"/>
  <c r="BE134" i="6"/>
  <c r="BE113" i="6"/>
  <c r="BE130" i="6"/>
  <c r="BE138" i="6"/>
  <c r="BE142" i="6"/>
  <c r="BE97" i="6"/>
  <c r="BE105" i="6"/>
  <c r="AW65" i="1"/>
  <c r="BB65" i="1"/>
  <c r="BB64" i="1" s="1"/>
  <c r="BD65" i="1"/>
  <c r="J60" i="5"/>
  <c r="E80" i="5"/>
  <c r="BE105" i="5"/>
  <c r="BE126" i="5"/>
  <c r="J96" i="4"/>
  <c r="J69" i="4" s="1"/>
  <c r="BE101" i="5"/>
  <c r="BE109" i="5"/>
  <c r="BE113" i="5"/>
  <c r="BE122" i="5"/>
  <c r="BE138" i="5"/>
  <c r="BE97" i="5"/>
  <c r="BE118" i="5"/>
  <c r="BE130" i="5"/>
  <c r="BE134" i="5"/>
  <c r="BE142" i="5"/>
  <c r="BK95" i="3"/>
  <c r="J95" i="3" s="1"/>
  <c r="J68" i="3" s="1"/>
  <c r="E52" i="4"/>
  <c r="BE118" i="4"/>
  <c r="BE126" i="4"/>
  <c r="J60" i="4"/>
  <c r="BE97" i="4"/>
  <c r="BE101" i="4"/>
  <c r="BE105" i="4"/>
  <c r="BE109" i="4"/>
  <c r="BE113" i="4"/>
  <c r="BE122" i="4"/>
  <c r="BE130" i="4"/>
  <c r="BE134" i="4"/>
  <c r="BE142" i="4"/>
  <c r="BE138" i="4"/>
  <c r="E52" i="3"/>
  <c r="J88" i="3"/>
  <c r="BE105" i="3"/>
  <c r="BE134" i="3"/>
  <c r="BE97" i="3"/>
  <c r="BE122" i="3"/>
  <c r="BE130" i="3"/>
  <c r="BE138" i="3"/>
  <c r="BE142" i="3"/>
  <c r="BE101" i="3"/>
  <c r="BE109" i="3"/>
  <c r="BE113" i="3"/>
  <c r="BE118" i="3"/>
  <c r="BE126" i="3"/>
  <c r="E52" i="2"/>
  <c r="J60" i="2"/>
  <c r="BE100" i="2"/>
  <c r="BE96" i="2"/>
  <c r="F40" i="3"/>
  <c r="BC59" i="1" s="1"/>
  <c r="BC58" i="1" s="1"/>
  <c r="AY58" i="1" s="1"/>
  <c r="F39" i="7"/>
  <c r="BB67" i="1"/>
  <c r="BB66" i="1"/>
  <c r="AX66" i="1" s="1"/>
  <c r="AS70" i="1"/>
  <c r="F39" i="3"/>
  <c r="BB59" i="1"/>
  <c r="BB58" i="1"/>
  <c r="AX58" i="1"/>
  <c r="F39" i="5"/>
  <c r="BB63" i="1" s="1"/>
  <c r="BB62" i="1" s="1"/>
  <c r="AX62" i="1" s="1"/>
  <c r="F38" i="2"/>
  <c r="BA57" i="1"/>
  <c r="BA56" i="1" s="1"/>
  <c r="AW56" i="1" s="1"/>
  <c r="F41" i="4"/>
  <c r="BD61" i="1"/>
  <c r="BD60" i="1"/>
  <c r="F41" i="5"/>
  <c r="BD63" i="1" s="1"/>
  <c r="BD62" i="1" s="1"/>
  <c r="F38" i="9"/>
  <c r="BA72" i="1"/>
  <c r="BA71" i="1"/>
  <c r="AW71" i="1"/>
  <c r="F41" i="3"/>
  <c r="BD59" i="1" s="1"/>
  <c r="BD58" i="1" s="1"/>
  <c r="F40" i="5"/>
  <c r="BC63" i="1"/>
  <c r="BC62" i="1"/>
  <c r="AY62" i="1" s="1"/>
  <c r="J38" i="9"/>
  <c r="AW72" i="1" s="1"/>
  <c r="F39" i="9"/>
  <c r="BB72" i="1"/>
  <c r="BB71" i="1"/>
  <c r="AX71" i="1" s="1"/>
  <c r="F38" i="4"/>
  <c r="BA61" i="1" s="1"/>
  <c r="BA60" i="1" s="1"/>
  <c r="AW60" i="1" s="1"/>
  <c r="F38" i="6"/>
  <c r="BA65" i="1" s="1"/>
  <c r="BA64" i="1" s="1"/>
  <c r="AW64" i="1" s="1"/>
  <c r="J38" i="2"/>
  <c r="AW57" i="1"/>
  <c r="J38" i="4"/>
  <c r="AW61" i="1" s="1"/>
  <c r="BD64" i="1"/>
  <c r="F40" i="7"/>
  <c r="BC67" i="1"/>
  <c r="BC66" i="1"/>
  <c r="AY66" i="1"/>
  <c r="F41" i="9"/>
  <c r="BD72" i="1" s="1"/>
  <c r="BD71" i="1" s="1"/>
  <c r="BD70" i="1" s="1"/>
  <c r="F40" i="4"/>
  <c r="BC61" i="1"/>
  <c r="BC60" i="1" s="1"/>
  <c r="AY60" i="1" s="1"/>
  <c r="F39" i="8"/>
  <c r="BB69" i="1"/>
  <c r="BB68" i="1"/>
  <c r="AX68" i="1" s="1"/>
  <c r="J38" i="3"/>
  <c r="AW59" i="1"/>
  <c r="F40" i="6"/>
  <c r="BC65" i="1"/>
  <c r="BC64" i="1"/>
  <c r="AY64" i="1" s="1"/>
  <c r="F39" i="2"/>
  <c r="BB57" i="1"/>
  <c r="BB56" i="1"/>
  <c r="AX56" i="1"/>
  <c r="AS55" i="1"/>
  <c r="F38" i="3"/>
  <c r="BA59" i="1" s="1"/>
  <c r="BA58" i="1" s="1"/>
  <c r="AW58" i="1" s="1"/>
  <c r="F41" i="7"/>
  <c r="BD67" i="1"/>
  <c r="BD66" i="1" s="1"/>
  <c r="F40" i="2"/>
  <c r="BC57" i="1"/>
  <c r="BC56" i="1"/>
  <c r="AY56" i="1"/>
  <c r="F39" i="4"/>
  <c r="BB61" i="1" s="1"/>
  <c r="BB60" i="1" s="1"/>
  <c r="AX60" i="1" s="1"/>
  <c r="J38" i="8"/>
  <c r="AW69" i="1"/>
  <c r="F40" i="9"/>
  <c r="BC72" i="1" s="1"/>
  <c r="BC71" i="1" s="1"/>
  <c r="AY71" i="1" s="1"/>
  <c r="BC68" i="1"/>
  <c r="F38" i="8"/>
  <c r="BA69" i="1" s="1"/>
  <c r="BA68" i="1" s="1"/>
  <c r="AW68" i="1" s="1"/>
  <c r="J38" i="5"/>
  <c r="AW63" i="1"/>
  <c r="J38" i="7"/>
  <c r="AW67" i="1" s="1"/>
  <c r="F41" i="2"/>
  <c r="BD57" i="1"/>
  <c r="BD56" i="1"/>
  <c r="F38" i="5"/>
  <c r="BA63" i="1" s="1"/>
  <c r="BA62" i="1" s="1"/>
  <c r="AW62" i="1" s="1"/>
  <c r="F38" i="7"/>
  <c r="BA67" i="1"/>
  <c r="BA66" i="1"/>
  <c r="AW66" i="1" s="1"/>
  <c r="F41" i="8"/>
  <c r="BD69" i="1" s="1"/>
  <c r="BD68" i="1" s="1"/>
  <c r="P95" i="6" l="1"/>
  <c r="P94" i="6"/>
  <c r="AU65" i="1" s="1"/>
  <c r="AU64" i="1" s="1"/>
  <c r="T95" i="4"/>
  <c r="T94" i="4"/>
  <c r="T95" i="9"/>
  <c r="T95" i="8"/>
  <c r="T94" i="8"/>
  <c r="P95" i="7"/>
  <c r="P94" i="7"/>
  <c r="AU67" i="1"/>
  <c r="AU66" i="1" s="1"/>
  <c r="R95" i="6"/>
  <c r="R94" i="6" s="1"/>
  <c r="P95" i="9"/>
  <c r="AU72" i="1" s="1"/>
  <c r="AU71" i="1" s="1"/>
  <c r="AU70" i="1" s="1"/>
  <c r="T95" i="6"/>
  <c r="T94" i="6"/>
  <c r="R95" i="5"/>
  <c r="R94" i="5" s="1"/>
  <c r="P95" i="3"/>
  <c r="P94" i="3" s="1"/>
  <c r="AU59" i="1" s="1"/>
  <c r="AU58" i="1" s="1"/>
  <c r="R95" i="9"/>
  <c r="P95" i="8"/>
  <c r="P94" i="8" s="1"/>
  <c r="AU69" i="1" s="1"/>
  <c r="AU68" i="1" s="1"/>
  <c r="T95" i="7"/>
  <c r="T94" i="7"/>
  <c r="R95" i="8"/>
  <c r="R94" i="8" s="1"/>
  <c r="P95" i="5"/>
  <c r="P94" i="5"/>
  <c r="AU63" i="1" s="1"/>
  <c r="AU62" i="1" s="1"/>
  <c r="BK95" i="4"/>
  <c r="BK94" i="4"/>
  <c r="J94" i="4" s="1"/>
  <c r="J67" i="4" s="1"/>
  <c r="R95" i="3"/>
  <c r="R94" i="3" s="1"/>
  <c r="BK95" i="5"/>
  <c r="J95" i="5"/>
  <c r="J68" i="5" s="1"/>
  <c r="BK94" i="2"/>
  <c r="J94" i="2"/>
  <c r="J68" i="2" s="1"/>
  <c r="BK96" i="9"/>
  <c r="J96" i="9"/>
  <c r="J68" i="9" s="1"/>
  <c r="BK106" i="9"/>
  <c r="J106" i="9"/>
  <c r="J70" i="9"/>
  <c r="J95" i="8"/>
  <c r="J68" i="8"/>
  <c r="AG67" i="1"/>
  <c r="J95" i="7"/>
  <c r="J68" i="7"/>
  <c r="J67" i="7"/>
  <c r="BK94" i="6"/>
  <c r="J94" i="6"/>
  <c r="J67" i="6" s="1"/>
  <c r="BK94" i="3"/>
  <c r="J94" i="3"/>
  <c r="AS54" i="1"/>
  <c r="F37" i="4"/>
  <c r="AZ61" i="1"/>
  <c r="AZ60" i="1"/>
  <c r="AV60" i="1"/>
  <c r="AT60" i="1"/>
  <c r="AG66" i="1"/>
  <c r="BA70" i="1"/>
  <c r="AW70" i="1"/>
  <c r="F37" i="3"/>
  <c r="AZ59" i="1"/>
  <c r="AZ58" i="1"/>
  <c r="AV58" i="1" s="1"/>
  <c r="AT58" i="1" s="1"/>
  <c r="AY68" i="1"/>
  <c r="F37" i="9"/>
  <c r="AZ72" i="1"/>
  <c r="AZ71" i="1"/>
  <c r="AV71" i="1" s="1"/>
  <c r="AT71" i="1" s="1"/>
  <c r="F37" i="2"/>
  <c r="AZ57" i="1"/>
  <c r="AZ56" i="1"/>
  <c r="AV56" i="1" s="1"/>
  <c r="AT56" i="1" s="1"/>
  <c r="BA55" i="1"/>
  <c r="AW55" i="1"/>
  <c r="J37" i="8"/>
  <c r="AV69" i="1"/>
  <c r="AT69" i="1" s="1"/>
  <c r="J37" i="2"/>
  <c r="AV57" i="1" s="1"/>
  <c r="AT57" i="1" s="1"/>
  <c r="F37" i="5"/>
  <c r="AZ63" i="1"/>
  <c r="AZ62" i="1" s="1"/>
  <c r="AV62" i="1" s="1"/>
  <c r="AT62" i="1" s="1"/>
  <c r="J37" i="5"/>
  <c r="AV63" i="1"/>
  <c r="AT63" i="1"/>
  <c r="BC55" i="1"/>
  <c r="J34" i="3"/>
  <c r="AG59" i="1"/>
  <c r="AG58" i="1"/>
  <c r="AX64" i="1"/>
  <c r="J37" i="6"/>
  <c r="AV65" i="1"/>
  <c r="AT65" i="1" s="1"/>
  <c r="BC70" i="1"/>
  <c r="AY70" i="1"/>
  <c r="J37" i="3"/>
  <c r="AV59" i="1"/>
  <c r="AT59" i="1" s="1"/>
  <c r="F37" i="8"/>
  <c r="AZ69" i="1"/>
  <c r="AZ68" i="1"/>
  <c r="AV68" i="1" s="1"/>
  <c r="AT68" i="1" s="1"/>
  <c r="J37" i="7"/>
  <c r="AV67" i="1" s="1"/>
  <c r="AT67" i="1" s="1"/>
  <c r="AN67" i="1" s="1"/>
  <c r="BD55" i="1"/>
  <c r="F37" i="7"/>
  <c r="AZ67" i="1"/>
  <c r="AZ66" i="1"/>
  <c r="AV66" i="1"/>
  <c r="AT66" i="1" s="1"/>
  <c r="J37" i="9"/>
  <c r="AV72" i="1" s="1"/>
  <c r="AT72" i="1" s="1"/>
  <c r="F37" i="6"/>
  <c r="AZ65" i="1"/>
  <c r="AZ64" i="1" s="1"/>
  <c r="AV64" i="1" s="1"/>
  <c r="AT64" i="1" s="1"/>
  <c r="BB70" i="1"/>
  <c r="AX70" i="1"/>
  <c r="J37" i="4"/>
  <c r="AV61" i="1" s="1"/>
  <c r="AT61" i="1" s="1"/>
  <c r="BB55" i="1"/>
  <c r="AX55" i="1" s="1"/>
  <c r="J34" i="8"/>
  <c r="AG69" i="1"/>
  <c r="AG68" i="1" s="1"/>
  <c r="BK94" i="5" l="1"/>
  <c r="J94" i="5"/>
  <c r="J67" i="5" s="1"/>
  <c r="J95" i="4"/>
  <c r="J68" i="4"/>
  <c r="BK93" i="2"/>
  <c r="J93" i="2"/>
  <c r="J67" i="2"/>
  <c r="BK95" i="9"/>
  <c r="J95" i="9"/>
  <c r="J67" i="9"/>
  <c r="AN69" i="1"/>
  <c r="AN68" i="1"/>
  <c r="AN66" i="1"/>
  <c r="J43" i="8"/>
  <c r="J43" i="7"/>
  <c r="AN58" i="1"/>
  <c r="AN59" i="1"/>
  <c r="J67" i="3"/>
  <c r="J43" i="3"/>
  <c r="AY55" i="1"/>
  <c r="AZ55" i="1"/>
  <c r="AV55" i="1"/>
  <c r="AT55" i="1" s="1"/>
  <c r="BA54" i="1"/>
  <c r="W30" i="1"/>
  <c r="AU55" i="1"/>
  <c r="AU54" i="1"/>
  <c r="BC54" i="1"/>
  <c r="W32" i="1" s="1"/>
  <c r="BD54" i="1"/>
  <c r="W33" i="1"/>
  <c r="J34" i="6"/>
  <c r="AG65" i="1"/>
  <c r="AG64" i="1"/>
  <c r="AN64" i="1"/>
  <c r="J34" i="4"/>
  <c r="AG61" i="1"/>
  <c r="AG60" i="1" s="1"/>
  <c r="AN60" i="1" s="1"/>
  <c r="BB54" i="1"/>
  <c r="W31" i="1" s="1"/>
  <c r="AZ70" i="1"/>
  <c r="AV70" i="1"/>
  <c r="AT70" i="1" s="1"/>
  <c r="J43" i="4" l="1"/>
  <c r="J43" i="6"/>
  <c r="AN65" i="1"/>
  <c r="AN61" i="1"/>
  <c r="J34" i="9"/>
  <c r="AG72" i="1"/>
  <c r="AG71" i="1" s="1"/>
  <c r="AG70" i="1" s="1"/>
  <c r="AY54" i="1"/>
  <c r="AX54" i="1"/>
  <c r="AZ54" i="1"/>
  <c r="W29" i="1"/>
  <c r="J34" i="5"/>
  <c r="AG63" i="1"/>
  <c r="AG62" i="1" s="1"/>
  <c r="AN62" i="1" s="1"/>
  <c r="AW54" i="1"/>
  <c r="AK30" i="1"/>
  <c r="J34" i="2"/>
  <c r="AG57" i="1"/>
  <c r="AG56" i="1" s="1"/>
  <c r="AN56" i="1" s="1"/>
  <c r="J43" i="9" l="1"/>
  <c r="J43" i="5"/>
  <c r="J43" i="2"/>
  <c r="AN72" i="1"/>
  <c r="AN57" i="1"/>
  <c r="AN63" i="1"/>
  <c r="AN71" i="1"/>
  <c r="AN70" i="1"/>
  <c r="AV54" i="1"/>
  <c r="AK29" i="1"/>
  <c r="AG55" i="1"/>
  <c r="AN55" i="1" l="1"/>
  <c r="AT54" i="1"/>
  <c r="AG54" i="1"/>
  <c r="AN54" i="1" l="1"/>
  <c r="AK26" i="1"/>
  <c r="AK35" i="1" l="1"/>
</calcChain>
</file>

<file path=xl/sharedStrings.xml><?xml version="1.0" encoding="utf-8"?>
<sst xmlns="http://schemas.openxmlformats.org/spreadsheetml/2006/main" count="5161" uniqueCount="599">
  <si>
    <t>Export Komplet</t>
  </si>
  <si>
    <t>VZ</t>
  </si>
  <si>
    <t>2.0</t>
  </si>
  <si>
    <t>ZAMOK</t>
  </si>
  <si>
    <t>False</t>
  </si>
  <si>
    <t>{e00c9e41-8b45-44f4-a35c-edada5650279}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</si>
  <si>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</si>
  <si>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</si>
  <si>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</si>
  <si>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</si>
  <si>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</si>
  <si>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</si>
  <si>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</si>
  <si>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05/25</t>
  </si>
  <si>
    <t>Stavba:</t>
  </si>
  <si>
    <t>ÚPRAVY HŘBITOVA KBELY- ETAPA1</t>
  </si>
  <si>
    <t>KSO:</t>
  </si>
  <si>
    <t>815 9</t>
  </si>
  <si>
    <t>CC-CZ:</t>
  </si>
  <si>
    <t>Místo:</t>
  </si>
  <si>
    <t>Praha 9-Kbely</t>
  </si>
  <si>
    <t>Datum:</t>
  </si>
  <si>
    <t>CZ-CPV:</t>
  </si>
  <si>
    <t>45000000-7</t>
  </si>
  <si>
    <t>CZ-CPA:</t>
  </si>
  <si>
    <t>41</t>
  </si>
  <si>
    <t>Zadavatel:</t>
  </si>
  <si>
    <t>IČ:</t>
  </si>
  <si>
    <t>00231304</t>
  </si>
  <si>
    <t>MČ Praha 19, Semilská 43/1, 197 00 Praha 9 - Kbely</t>
  </si>
  <si>
    <t>DIČ:</t>
  </si>
  <si>
    <t/>
  </si>
  <si>
    <t>Zhotovitel:</t>
  </si>
  <si>
    <t>07395680</t>
  </si>
  <si>
    <t>IWU s.r.o.</t>
  </si>
  <si>
    <t>CZ07395680</t>
  </si>
  <si>
    <t>Projektant:</t>
  </si>
  <si>
    <t>Ing.Jan Pustějovský, Ph.D.</t>
  </si>
  <si>
    <t>True</t>
  </si>
  <si>
    <t>Zpracovatel:</t>
  </si>
  <si>
    <t xml:space="preserve"> </t>
  </si>
  <si>
    <t>Poznámka:</t>
  </si>
  <si>
    <t>Položkový rozpočet zpracován v CS ÚRS s CH 2024/II na základě PD -10/2024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</si>
  <si>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</si>
  <si>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</si>
  <si>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</si>
  <si>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</si>
  <si>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</si>
  <si>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</si>
  <si>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</si>
  <si>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</si>
  <si>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</si>
  <si>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</si>
  <si>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</si>
  <si>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</si>
  <si>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</si>
  <si>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</si>
  <si>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</si>
  <si>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</si>
  <si>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</si>
  <si>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</si>
  <si>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</si>
  <si>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</si>
  <si>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</si>
  <si>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</si>
  <si>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</si>
  <si>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</si>
  <si>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</si>
  <si>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</si>
  <si>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</si>
  <si>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</si>
  <si>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</si>
  <si>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</si>
  <si>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</si>
  <si>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</si>
  <si>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</si>
  <si>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</si>
  <si>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</si>
  <si>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</si>
  <si>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</si>
  <si>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</si>
  <si>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</si>
  <si>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Navrhované objekty</t>
  </si>
  <si>
    <t>STA</t>
  </si>
  <si>
    <t>1</t>
  </si>
  <si>
    <t>{1fe41dd8-8cc0-4dd3-96fb-5e5554e15797}</t>
  </si>
  <si>
    <t>2</t>
  </si>
  <si>
    <t>01a</t>
  </si>
  <si>
    <t>Přípravné práce</t>
  </si>
  <si>
    <t>Soupis</t>
  </si>
  <si>
    <t>{f144ebf1-619f-4441-8a74-6d9edd0e8bdc}</t>
  </si>
  <si>
    <t>/</t>
  </si>
  <si>
    <t>ZBV-01a</t>
  </si>
  <si>
    <t>méněpráce</t>
  </si>
  <si>
    <t>3</t>
  </si>
  <si>
    <t>{7072d825-8a85-4fa9-b817-ee2e7c402f39}</t>
  </si>
  <si>
    <t>07</t>
  </si>
  <si>
    <t>KOLUMBÁRIUM</t>
  </si>
  <si>
    <t>{12e068f8-e123-46e4-89ca-100ec925e7f4}</t>
  </si>
  <si>
    <t>ZBV-02a</t>
  </si>
  <si>
    <t>{cfb8e07d-c672-4f8f-9ba4-6d0691c03800}</t>
  </si>
  <si>
    <t>08</t>
  </si>
  <si>
    <t>{1648dd7c-8f79-4879-b56c-e2b8977b3a3f}</t>
  </si>
  <si>
    <t>ZBV-03a</t>
  </si>
  <si>
    <t>{98aded36-1a98-4da2-898d-841d1e4f348c}</t>
  </si>
  <si>
    <t>09</t>
  </si>
  <si>
    <t>{318d45e2-cc03-49f6-adcc-6cfa3c94cc2b}</t>
  </si>
  <si>
    <t>ZBV-04a</t>
  </si>
  <si>
    <t>{7cd4c9f9-8373-44a4-b9f8-84d4560f5040}</t>
  </si>
  <si>
    <t>10</t>
  </si>
  <si>
    <t>{47416657-0009-4f61-b0a3-af82d4e97114}</t>
  </si>
  <si>
    <t>ZBV-05a</t>
  </si>
  <si>
    <t>{e9223328-9947-4f5d-b51e-d0c1ee4e8339}</t>
  </si>
  <si>
    <t>11</t>
  </si>
  <si>
    <t>{63f55a11-3cf9-4a58-861f-4ea081a91b95}</t>
  </si>
  <si>
    <t>ZBV-06a</t>
  </si>
  <si>
    <t>{3a364fa1-bab6-4d23-9726-7b4aa15ed839}</t>
  </si>
  <si>
    <t>{af0df53a-fd74-4753-ad06-1b34a3a1f33b}</t>
  </si>
  <si>
    <t>ZBV-07a</t>
  </si>
  <si>
    <t>{9995098d-d540-49cc-92e2-c7832f64e49f}</t>
  </si>
  <si>
    <t>03</t>
  </si>
  <si>
    <t>Navrhované povrchy</t>
  </si>
  <si>
    <t>{47fcbf56-ea73-41e3-acd9-814ac12da8e7}</t>
  </si>
  <si>
    <t>822 5</t>
  </si>
  <si>
    <t>B</t>
  </si>
  <si>
    <t>Litý beton pochozí</t>
  </si>
  <si>
    <t>{50410c3b-43b2-4c3f-a065-4f68165b27cb}</t>
  </si>
  <si>
    <t>ZBV-08a</t>
  </si>
  <si>
    <t>{8dbc307e-8e38-416e-ac8b-77cc613d450e}</t>
  </si>
  <si>
    <t>KRYCÍ LIST SOUPISU PRACÍ</t>
  </si>
  <si>
    <t>Objekt:</t>
  </si>
  <si>
    <t>01 - Navrhované objekty</t>
  </si>
  <si>
    <t>Soupis:</t>
  </si>
  <si>
    <t>01a - Přípravné práce</t>
  </si>
  <si>
    <t>Úroveň 3:</t>
  </si>
  <si>
    <t>ZBV-01a - méněpráce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</si>
  <si>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</si>
  <si>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</si>
  <si>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</si>
  <si>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</si>
  <si>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</si>
  <si>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</si>
  <si>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</si>
  <si>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</si>
  <si>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</si>
  <si>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</si>
  <si>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</si>
  <si>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</si>
  <si>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</si>
  <si>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</si>
  <si>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</si>
  <si>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</si>
  <si>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</si>
  <si>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</si>
  <si>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</si>
  <si>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</si>
  <si>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</si>
  <si>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</si>
  <si>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</si>
  <si>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</si>
  <si>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112151013</t>
  </si>
  <si>
    <t>Pokácení stromu volné v celku s odřezáním kmene a s odvětvením průměru kmene přes 300 do 400 mm</t>
  </si>
  <si>
    <t>kus</t>
  </si>
  <si>
    <t>4</t>
  </si>
  <si>
    <t>-1411756590</t>
  </si>
  <si>
    <t>VV</t>
  </si>
  <si>
    <t>"původní množství dle SOD" -35</t>
  </si>
  <si>
    <t>"nové množství dle ZBV" 0</t>
  </si>
  <si>
    <t>Součet</t>
  </si>
  <si>
    <t>112155221</t>
  </si>
  <si>
    <t>Štěpkování s naložením na dopravní prostředek a odvozem do 20 km stromků a větví solitérů, průměru kmene přes 300 do 500 mm</t>
  </si>
  <si>
    <t>-908231623</t>
  </si>
  <si>
    <t>07 - KOLUMBÁRIUM</t>
  </si>
  <si>
    <t>ZBV-02a - méněpráce</t>
  </si>
  <si>
    <t xml:space="preserve">    3 - Svislé a kompletní konstrukce</t>
  </si>
  <si>
    <t xml:space="preserve">    4 - Vodorovné konstrukce</t>
  </si>
  <si>
    <t>Svislé a kompletní konstrukce</t>
  </si>
  <si>
    <t>13</t>
  </si>
  <si>
    <t>311321814</t>
  </si>
  <si>
    <t>Nadzákladové zdi z betonu železového (bez výztuže) nosné pohledového (v přírodní barvě drtí a přísad) tř. C 25/30</t>
  </si>
  <si>
    <t>m3</t>
  </si>
  <si>
    <t>-1701607399</t>
  </si>
  <si>
    <t>"původní množství dle SOD" -7,115</t>
  </si>
  <si>
    <t>"nové množství dle ZBV" 6,115</t>
  </si>
  <si>
    <t>14</t>
  </si>
  <si>
    <t>311351121</t>
  </si>
  <si>
    <t>Bednění nadzákladových zdí nosných rovné oboustranné za každou stranu zřízení</t>
  </si>
  <si>
    <t>m2</t>
  </si>
  <si>
    <t>-2081802309</t>
  </si>
  <si>
    <t>"původní množství dle SOD" -26,930</t>
  </si>
  <si>
    <t>15</t>
  </si>
  <si>
    <t>311351122</t>
  </si>
  <si>
    <t>Bednění nadzákladových zdí nosných rovné oboustranné za každou stranu odstranění</t>
  </si>
  <si>
    <t>-866188603</t>
  </si>
  <si>
    <t>16</t>
  </si>
  <si>
    <t>311351911</t>
  </si>
  <si>
    <t>Bednění nadzákladových zdí nosných Příplatek k cenám bednění za pohledový beton</t>
  </si>
  <si>
    <t>-1064836484</t>
  </si>
  <si>
    <t>"původní množství dle SOD" -10,125</t>
  </si>
  <si>
    <t>17</t>
  </si>
  <si>
    <t>311361821</t>
  </si>
  <si>
    <t>Výztuž nadzákladových zdí nosných svislých nebo odkloněných od svislice, rovných nebo oblých z betonářské oceli 10 505 (R) nebo BSt 500</t>
  </si>
  <si>
    <t>t</t>
  </si>
  <si>
    <t>38389062</t>
  </si>
  <si>
    <t>"původní množství dle SOD" -0,515</t>
  </si>
  <si>
    <t>"nové množství dle ZBV" 0,385</t>
  </si>
  <si>
    <t>Vodorovné konstrukce</t>
  </si>
  <si>
    <t>19</t>
  </si>
  <si>
    <t>411324444</t>
  </si>
  <si>
    <t>Stropy z betonu železového (bez výztuže) pohledového stropů deskových, plochých střech, desek balkonových, desek hřibových stropů včetně hlavic hřibových sloupů tř. C 25/30</t>
  </si>
  <si>
    <t>-2097927788</t>
  </si>
  <si>
    <t>"původní množství dle SOD" -0,915</t>
  </si>
  <si>
    <t>"nové množství dle ZBV" 0,815</t>
  </si>
  <si>
    <t>20</t>
  </si>
  <si>
    <t>411351011</t>
  </si>
  <si>
    <t>Bednění stropních konstrukcí - bez podpěrné konstrukce desek tloušťky stropní desky přes 5 do 25 cm zřízení</t>
  </si>
  <si>
    <t>135163575</t>
  </si>
  <si>
    <t>"původní množství dle SOD" -6,130</t>
  </si>
  <si>
    <t>411351012</t>
  </si>
  <si>
    <t>Bednění stropních konstrukcí - bez podpěrné konstrukce desek tloušťky stropní desky přes 5 do 25 cm odstranění</t>
  </si>
  <si>
    <t>1539253361</t>
  </si>
  <si>
    <t>22</t>
  </si>
  <si>
    <t>411354311</t>
  </si>
  <si>
    <t>Podpěrná konstrukce stropů - desek, kleneb a skořepin výška podepření do 4 m tloušťka stropu přes 5 do 15 cm zřízení</t>
  </si>
  <si>
    <t>-2066782402</t>
  </si>
  <si>
    <t>"původní množství dle SOD" -4</t>
  </si>
  <si>
    <t>23</t>
  </si>
  <si>
    <t>411354312</t>
  </si>
  <si>
    <t>Podpěrná konstrukce stropů - desek, kleneb a skořepin výška podepření do 4 m tloušťka stropu přes 5 do 15 cm odstranění</t>
  </si>
  <si>
    <t>-1251332883</t>
  </si>
  <si>
    <t>24</t>
  </si>
  <si>
    <t>411359111</t>
  </si>
  <si>
    <t>Bednění stropních konstrukcí - bez podpěrné konstrukce Příplatek k cenám za pohledový beton</t>
  </si>
  <si>
    <t>-900624992</t>
  </si>
  <si>
    <t>25</t>
  </si>
  <si>
    <t>411361821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</si>
  <si>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</si>
  <si>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1608062924</t>
  </si>
  <si>
    <t>"původní množství dle SOD" -0,110</t>
  </si>
  <si>
    <t>"nové množství dle ZBV" 0,098</t>
  </si>
  <si>
    <t>08 - KOLUMBÁRIUM</t>
  </si>
  <si>
    <t>ZBV-03a - méněpráce</t>
  </si>
  <si>
    <t>-1083588505</t>
  </si>
  <si>
    <t>"původní množství dle SOD" -44,537</t>
  </si>
  <si>
    <t>"nové množství dle ZBV" 40,537</t>
  </si>
  <si>
    <t>-1717616755</t>
  </si>
  <si>
    <t>"původní množství dle SOD" -115,305</t>
  </si>
  <si>
    <t>-386014825</t>
  </si>
  <si>
    <t>2098387132</t>
  </si>
  <si>
    <t>"původní množství dle SOD" -86,21</t>
  </si>
  <si>
    <t>5</t>
  </si>
  <si>
    <t>-855788172</t>
  </si>
  <si>
    <t>"původní množství dle SOD" -5,79</t>
  </si>
  <si>
    <t>"nové množství dle ZBV" 5,27</t>
  </si>
  <si>
    <t>6</t>
  </si>
  <si>
    <t>1420189961</t>
  </si>
  <si>
    <t>"původní množství dle SOD" -3,420</t>
  </si>
  <si>
    <t>"nové množství dle ZBV" 3,120</t>
  </si>
  <si>
    <t>7</t>
  </si>
  <si>
    <t>-450345031</t>
  </si>
  <si>
    <t>"původní množství dle SOD" -18,255</t>
  </si>
  <si>
    <t>8</t>
  </si>
  <si>
    <t>-1635889846</t>
  </si>
  <si>
    <t>9</t>
  </si>
  <si>
    <t>1127040923</t>
  </si>
  <si>
    <t>"původní množství dle SOD" -8,4</t>
  </si>
  <si>
    <t>-795764895</t>
  </si>
  <si>
    <t>-1939013015</t>
  </si>
  <si>
    <t>"původní množství dle SOD" -9,855</t>
  </si>
  <si>
    <t>1145130444</t>
  </si>
  <si>
    <t>"původní množství dle SOD" -0,410</t>
  </si>
  <si>
    <t>"nové množství dle ZBV" 0,374</t>
  </si>
  <si>
    <t>09 - KOLUMBÁRIUM</t>
  </si>
  <si>
    <t>ZBV-04a - méněpráce</t>
  </si>
  <si>
    <t>965015058</t>
  </si>
  <si>
    <t>"původní množství dle SOD" -14,858</t>
  </si>
  <si>
    <t>"nové množství dle ZBV" 12,858</t>
  </si>
  <si>
    <t>1351501745</t>
  </si>
  <si>
    <t>"původní množství dle SOD" -37,82</t>
  </si>
  <si>
    <t>-689139254</t>
  </si>
  <si>
    <t>-1123966051</t>
  </si>
  <si>
    <t>"původní množství dle SOD" -24,878</t>
  </si>
  <si>
    <t>1328720986</t>
  </si>
  <si>
    <t>"původní množství dle SOD" -1,932</t>
  </si>
  <si>
    <t>"nové množství dle ZBV" 1,672</t>
  </si>
  <si>
    <t>-509125819</t>
  </si>
  <si>
    <t>"původní množství dle SOD" -1,365</t>
  </si>
  <si>
    <t>"nové množství dle ZBV" 1,265</t>
  </si>
  <si>
    <t>-2029766002</t>
  </si>
  <si>
    <t>"původní množství dle SOD" -8,78</t>
  </si>
  <si>
    <t>1746874626</t>
  </si>
  <si>
    <t>2065484512</t>
  </si>
  <si>
    <t>"původní množství dle SOD" -5,75</t>
  </si>
  <si>
    <t>1984485783</t>
  </si>
  <si>
    <t>634104640</t>
  </si>
  <si>
    <t>"původní množství dle SOD" -3,030</t>
  </si>
  <si>
    <t>-656676019</t>
  </si>
  <si>
    <t>"původní množství dle SOD" -0,164</t>
  </si>
  <si>
    <t>"nové množství dle ZBV" 0,152</t>
  </si>
  <si>
    <t>10 - KOLUMBÁRIUM</t>
  </si>
  <si>
    <t>ZBV-05a - méněpráce</t>
  </si>
  <si>
    <t>-1735904284</t>
  </si>
  <si>
    <t>"původní množství dle SOD" -15,009</t>
  </si>
  <si>
    <t>"nové množství dle ZBV" 13,509</t>
  </si>
  <si>
    <t>-1685345564</t>
  </si>
  <si>
    <t>"původní množství dle SOD" -40,65</t>
  </si>
  <si>
    <t>-589724627</t>
  </si>
  <si>
    <t>402384027</t>
  </si>
  <si>
    <t>-1066531278</t>
  </si>
  <si>
    <t>"původní množství dle SOD" -1,951</t>
  </si>
  <si>
    <t>"nové množství dle ZBV" 1,756</t>
  </si>
  <si>
    <t>1127173951</t>
  </si>
  <si>
    <t>"původní množství dle SOD" -1,713</t>
  </si>
  <si>
    <t>"nové množství dle ZBV" 1,513</t>
  </si>
  <si>
    <t>1977665679</t>
  </si>
  <si>
    <t>"původní množství dle SOD" -9,325</t>
  </si>
  <si>
    <t>497479947</t>
  </si>
  <si>
    <t>361470046</t>
  </si>
  <si>
    <t>"původní množství dle SOD" -5,35</t>
  </si>
  <si>
    <t>-1187544668</t>
  </si>
  <si>
    <t>537072621</t>
  </si>
  <si>
    <t>636803237</t>
  </si>
  <si>
    <t>"původní množství dle SOD" -0,206</t>
  </si>
  <si>
    <t>"nové množství dle ZBV" 0,182</t>
  </si>
  <si>
    <t>11 - KOLUMBÁRIUM</t>
  </si>
  <si>
    <t>ZBV-06a - méněpráce</t>
  </si>
  <si>
    <t>-430960449</t>
  </si>
  <si>
    <t>"původní množství dle SOD" -8,465</t>
  </si>
  <si>
    <t>"nové množství dle ZBV" 7,465</t>
  </si>
  <si>
    <t>2005152308</t>
  </si>
  <si>
    <t>"původní množství dle SOD" -31,7</t>
  </si>
  <si>
    <t>1832421875</t>
  </si>
  <si>
    <t>-721881229</t>
  </si>
  <si>
    <t>"původní množství dle SOD" -23,45</t>
  </si>
  <si>
    <t>-855185686</t>
  </si>
  <si>
    <t>"původní množství dle SOD" -1,1</t>
  </si>
  <si>
    <t>"nové množství dle ZBV" 0,97</t>
  </si>
  <si>
    <t>-553836161</t>
  </si>
  <si>
    <t>"původní množství dle SOD" -1,14</t>
  </si>
  <si>
    <t>"nové množství dle ZBV" 0,94</t>
  </si>
  <si>
    <t>-1064596191</t>
  </si>
  <si>
    <t>"původní množství dle SOD" -8,88</t>
  </si>
  <si>
    <t>1168085434</t>
  </si>
  <si>
    <t>1453975016</t>
  </si>
  <si>
    <t>"původní množství dle SOD" -6,3</t>
  </si>
  <si>
    <t>-600306496</t>
  </si>
  <si>
    <t>1809156653</t>
  </si>
  <si>
    <t>"původní množství dle SOD" -2,58</t>
  </si>
  <si>
    <t>2061472394</t>
  </si>
  <si>
    <t>"původní množství dle SOD" -0,137</t>
  </si>
  <si>
    <t>"nové množství dle ZBV" 0,113</t>
  </si>
  <si>
    <t>12 - KOLUMBÁRIUM</t>
  </si>
  <si>
    <t>ZBV-07a - méněpráce</t>
  </si>
  <si>
    <t>-1136583537</t>
  </si>
  <si>
    <t>"původní množství dle SOD" -3,805</t>
  </si>
  <si>
    <t>"nové množství dle ZBV" 3,505</t>
  </si>
  <si>
    <t>-1868463023</t>
  </si>
  <si>
    <t>"původní množství dle SOD" -18,0</t>
  </si>
  <si>
    <t>988416100</t>
  </si>
  <si>
    <t>-162056224</t>
  </si>
  <si>
    <t>"původní množství dle SOD" -14,25</t>
  </si>
  <si>
    <t>521004539</t>
  </si>
  <si>
    <t>"původní množství dle SOD" -0,543</t>
  </si>
  <si>
    <t>"nové množství dle ZBV" 0,504</t>
  </si>
  <si>
    <t>1987891910</t>
  </si>
  <si>
    <t>"původní množství dle SOD" -0,795</t>
  </si>
  <si>
    <t>"nové množství dle ZBV" 0,695</t>
  </si>
  <si>
    <t>1781411752</t>
  </si>
  <si>
    <t>"původní množství dle SOD" -5,64</t>
  </si>
  <si>
    <t>1207034761</t>
  </si>
  <si>
    <t>-1021559938</t>
  </si>
  <si>
    <t>"původní množství dle SOD" -4,0</t>
  </si>
  <si>
    <t>-273751912</t>
  </si>
  <si>
    <t>228972041</t>
  </si>
  <si>
    <t>"původní množství dle SOD" -1,89</t>
  </si>
  <si>
    <t>-383701813</t>
  </si>
  <si>
    <t>"původní množství dle SOD" -0,095</t>
  </si>
  <si>
    <t>"nové množství dle ZBV" 0,083</t>
  </si>
  <si>
    <t>03 - Navrhované povrchy</t>
  </si>
  <si>
    <t>B - Litý beton pochozí</t>
  </si>
  <si>
    <t>ZBV-08a - méněpráce</t>
  </si>
  <si>
    <t xml:space="preserve">    9 - Ostatní konstrukce a práce, bourání</t>
  </si>
  <si>
    <t>PSV - Práce a dodávky PSV</t>
  </si>
  <si>
    <t xml:space="preserve">    711 - Izolace proti vodě, vlhkosti a plynům</t>
  </si>
  <si>
    <t>Ostatní konstrukce a práce, bourání</t>
  </si>
  <si>
    <t>916271122</t>
  </si>
  <si>
    <t>Chodníkový obrubník z ocelové ráfoviny 5 x 250 mm</t>
  </si>
  <si>
    <t>m</t>
  </si>
  <si>
    <t>629820845</t>
  </si>
  <si>
    <t>-67,8 "původní množství dle SOD</t>
  </si>
  <si>
    <t>0 "nové množství dle ZBV</t>
  </si>
  <si>
    <t>919726123</t>
  </si>
  <si>
    <t>Geotextilie netkaná pro ochranu, separaci nebo filtraci měrná hmotnost přes 300 do 500 g/m2</t>
  </si>
  <si>
    <t>693693922</t>
  </si>
  <si>
    <t>-309,66 "původní množství dle SOD</t>
  </si>
  <si>
    <t>PSV</t>
  </si>
  <si>
    <t>Práce a dodávky PSV</t>
  </si>
  <si>
    <t>711</t>
  </si>
  <si>
    <t>Izolace proti vodě, vlhkosti a plynům</t>
  </si>
  <si>
    <t>711471053</t>
  </si>
  <si>
    <t>Provedení izolace proti povrchové a podpovrchové tlakové vodě termoplasty na ploše vodorovné V folií z nízkolehčeného PE položenou volně</t>
  </si>
  <si>
    <t>-40244467</t>
  </si>
  <si>
    <t>M</t>
  </si>
  <si>
    <t>28323074</t>
  </si>
  <si>
    <t>fólie LDPE (750 kg/m3) proti zemní vlhkosti nad úrovní terénu tl 3mm</t>
  </si>
  <si>
    <t>32</t>
  </si>
  <si>
    <t>1142363421</t>
  </si>
  <si>
    <t>-360,909 "původní množství dle SOD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</si>
  <si>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</si>
  <si>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</si>
  <si>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2070647855</t>
  </si>
  <si>
    <t>-0,812 "původní množství dle SOD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</si>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</sst>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29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3" borderId="8" xfId="0" applyFill="1" applyBorder="1" applyAlignment="1">
      <alignment vertical="center"/>
    </xf>
    <xf numFmtId="0" fontId="18" fillId="3" borderId="9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5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5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0" fontId="26" fillId="0" borderId="0" xfId="1" applyFont="1" applyAlignment="1">
      <alignment horizontal="center" vertical="center"/>
    </xf>
    <xf numFmtId="4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166" fontId="1" fillId="0" borderId="21" xfId="0" applyNumberFormat="1" applyFont="1" applyBorder="1" applyAlignment="1">
      <alignment vertical="center"/>
    </xf>
    <xf numFmtId="4" fontId="1" fillId="0" borderId="22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4" fontId="20" fillId="0" borderId="0" xfId="0" applyNumberFormat="1" applyFont="1"/>
    <xf numFmtId="166" fontId="29" fillId="0" borderId="13" xfId="0" applyNumberFormat="1" applyFont="1" applyBorder="1"/>
    <xf numFmtId="166" fontId="29" fillId="0" borderId="14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8" fillId="0" borderId="23" xfId="0" applyFont="1" applyBorder="1" applyAlignment="1">
      <alignment horizontal="center" vertical="center"/>
    </xf>
    <xf numFmtId="49" fontId="18" fillId="0" borderId="23" xfId="0" applyNumberFormat="1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center" vertical="center" wrapText="1"/>
    </xf>
    <xf numFmtId="167" fontId="18" fillId="0" borderId="23" xfId="0" applyNumberFormat="1" applyFont="1" applyBorder="1" applyAlignment="1">
      <alignment vertical="center"/>
    </xf>
    <xf numFmtId="4" fontId="18" fillId="0" borderId="23" xfId="0" applyNumberFormat="1" applyFont="1" applyBorder="1" applyAlignment="1">
      <alignment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vertical="center"/>
    </xf>
    <xf numFmtId="166" fontId="19" fillId="0" borderId="16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4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2" fillId="0" borderId="23" xfId="0" applyFont="1" applyBorder="1" applyAlignment="1">
      <alignment horizontal="center" vertical="center"/>
    </xf>
    <xf numFmtId="49" fontId="32" fillId="0" borderId="23" xfId="0" applyNumberFormat="1" applyFont="1" applyBorder="1" applyAlignment="1">
      <alignment horizontal="left" vertical="center" wrapText="1"/>
    </xf>
    <xf numFmtId="0" fontId="32" fillId="0" borderId="23" xfId="0" applyFont="1" applyBorder="1" applyAlignment="1">
      <alignment horizontal="left" vertical="center" wrapText="1"/>
    </xf>
    <xf numFmtId="0" fontId="32" fillId="0" borderId="23" xfId="0" applyFont="1" applyBorder="1" applyAlignment="1">
      <alignment horizontal="center" vertical="center" wrapText="1"/>
    </xf>
    <xf numFmtId="167" fontId="32" fillId="0" borderId="23" xfId="0" applyNumberFormat="1" applyFont="1" applyBorder="1" applyAlignment="1">
      <alignment vertical="center"/>
    </xf>
    <xf numFmtId="4" fontId="32" fillId="0" borderId="23" xfId="0" applyNumberFormat="1" applyFont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32" fillId="0" borderId="15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4" fillId="0" borderId="24" xfId="0" applyFont="1" applyBorder="1" applyAlignment="1">
      <alignment vertical="center" wrapText="1"/>
    </xf>
    <xf numFmtId="0" fontId="34" fillId="0" borderId="25" xfId="0" applyFont="1" applyBorder="1" applyAlignment="1">
      <alignment vertical="center" wrapText="1"/>
    </xf>
    <xf numFmtId="0" fontId="34" fillId="0" borderId="26" xfId="0" applyFont="1" applyBorder="1" applyAlignment="1">
      <alignment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7" xfId="0" applyFont="1" applyBorder="1" applyAlignment="1">
      <alignment vertical="center" wrapText="1"/>
    </xf>
    <xf numFmtId="0" fontId="34" fillId="0" borderId="28" xfId="0" applyFont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8" fillId="0" borderId="27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49" fontId="37" fillId="0" borderId="1" xfId="0" applyNumberFormat="1" applyFont="1" applyBorder="1" applyAlignment="1">
      <alignment vertical="center" wrapText="1"/>
    </xf>
    <xf numFmtId="0" fontId="34" fillId="0" borderId="30" xfId="0" applyFont="1" applyBorder="1" applyAlignment="1">
      <alignment vertical="center" wrapText="1"/>
    </xf>
    <xf numFmtId="0" fontId="39" fillId="0" borderId="29" xfId="0" applyFont="1" applyBorder="1" applyAlignment="1">
      <alignment vertical="center" wrapText="1"/>
    </xf>
    <xf numFmtId="0" fontId="34" fillId="0" borderId="31" xfId="0" applyFont="1" applyBorder="1" applyAlignment="1">
      <alignment vertical="center" wrapText="1"/>
    </xf>
    <xf numFmtId="0" fontId="34" fillId="0" borderId="1" xfId="0" applyFont="1" applyBorder="1" applyAlignment="1">
      <alignment vertical="top"/>
    </xf>
    <xf numFmtId="0" fontId="34" fillId="0" borderId="0" xfId="0" applyFont="1" applyAlignment="1">
      <alignment vertical="top"/>
    </xf>
    <xf numFmtId="0" fontId="34" fillId="0" borderId="24" xfId="0" applyFont="1" applyBorder="1" applyAlignment="1">
      <alignment horizontal="left" vertical="center"/>
    </xf>
    <xf numFmtId="0" fontId="34" fillId="0" borderId="25" xfId="0" applyFont="1" applyBorder="1" applyAlignment="1">
      <alignment horizontal="left" vertical="center"/>
    </xf>
    <xf numFmtId="0" fontId="34" fillId="0" borderId="26" xfId="0" applyFont="1" applyBorder="1" applyAlignment="1">
      <alignment horizontal="left" vertical="center"/>
    </xf>
    <xf numFmtId="0" fontId="34" fillId="0" borderId="27" xfId="0" applyFont="1" applyBorder="1" applyAlignment="1">
      <alignment horizontal="left" vertical="center"/>
    </xf>
    <xf numFmtId="0" fontId="34" fillId="0" borderId="28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6" fillId="0" borderId="29" xfId="0" applyFont="1" applyBorder="1" applyAlignment="1">
      <alignment horizontal="left" vertical="center"/>
    </xf>
    <xf numFmtId="0" fontId="36" fillId="0" borderId="29" xfId="0" applyFont="1" applyBorder="1" applyAlignment="1">
      <alignment horizontal="center" vertical="center"/>
    </xf>
    <xf numFmtId="0" fontId="40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4" fillId="0" borderId="30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4" fillId="0" borderId="3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left" vertical="center" wrapText="1"/>
    </xf>
    <xf numFmtId="0" fontId="34" fillId="0" borderId="25" xfId="0" applyFont="1" applyBorder="1" applyAlignment="1">
      <alignment horizontal="left" vertical="center" wrapText="1"/>
    </xf>
    <xf numFmtId="0" fontId="34" fillId="0" borderId="26" xfId="0" applyFont="1" applyBorder="1" applyAlignment="1">
      <alignment horizontal="left" vertical="center" wrapText="1"/>
    </xf>
    <xf numFmtId="0" fontId="34" fillId="0" borderId="27" xfId="0" applyFont="1" applyBorder="1" applyAlignment="1">
      <alignment horizontal="left" vertical="center" wrapText="1"/>
    </xf>
    <xf numFmtId="0" fontId="34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vertical="center" wrapText="1"/>
    </xf>
    <xf numFmtId="0" fontId="38" fillId="0" borderId="3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center" vertical="top"/>
    </xf>
    <xf numFmtId="0" fontId="38" fillId="0" borderId="30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1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36" fillId="0" borderId="29" xfId="0" applyFont="1" applyBorder="1" applyAlignment="1">
      <alignment vertical="center"/>
    </xf>
    <xf numFmtId="0" fontId="37" fillId="0" borderId="1" xfId="0" applyFont="1" applyBorder="1" applyAlignment="1">
      <alignment vertical="top"/>
    </xf>
    <xf numFmtId="49" fontId="37" fillId="0" borderId="1" xfId="0" applyNumberFormat="1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4" fillId="0" borderId="1" xfId="0" applyFont="1" applyBorder="1" applyAlignment="1">
      <alignment vertical="top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6" fillId="0" borderId="29" xfId="0" applyFont="1" applyBorder="1" applyAlignment="1">
      <alignment horizontal="left"/>
    </xf>
    <xf numFmtId="0" fontId="40" fillId="0" borderId="29" xfId="0" applyFont="1" applyBorder="1"/>
    <xf numFmtId="0" fontId="34" fillId="0" borderId="27" xfId="0" applyFont="1" applyBorder="1" applyAlignment="1">
      <alignment vertical="top"/>
    </xf>
    <xf numFmtId="0" fontId="34" fillId="0" borderId="28" xfId="0" applyFont="1" applyBorder="1" applyAlignment="1">
      <alignment vertical="top"/>
    </xf>
    <xf numFmtId="0" fontId="34" fillId="0" borderId="30" xfId="0" applyFont="1" applyBorder="1" applyAlignment="1">
      <alignment vertical="top"/>
    </xf>
    <xf numFmtId="0" fontId="34" fillId="0" borderId="29" xfId="0" applyFont="1" applyBorder="1" applyAlignment="1">
      <alignment vertical="top"/>
    </xf>
    <xf numFmtId="0" fontId="34" fillId="0" borderId="31" xfId="0" applyFont="1" applyBorder="1" applyAlignment="1">
      <alignment vertical="top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8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2" borderId="8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18" fillId="3" borderId="8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7" fillId="0" borderId="1" xfId="0" applyFont="1" applyBorder="1" applyAlignment="1">
      <alignment horizontal="left" vertical="center" wrapText="1"/>
    </xf>
    <xf numFmtId="0" fontId="36" fillId="0" borderId="29" xfId="0" applyFont="1" applyBorder="1" applyAlignment="1">
      <alignment horizontal="left" wrapText="1"/>
    </xf>
    <xf numFmtId="0" fontId="35" fillId="0" borderId="1" xfId="0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29" xfId="0" applyFont="1" applyBorder="1" applyAlignment="1">
      <alignment horizontal="left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4"/>
  <sheetViews>
    <sheetView showGridLines="0" tabSelected="1" workbookViewId="0">
      <selection activeCell="AN8" sqref="AN8"/>
    </sheetView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257" t="s">
        <v>13</v>
      </c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R5" s="19"/>
      <c r="BS5" s="16" t="s">
        <v>6</v>
      </c>
    </row>
    <row r="6" spans="1:74" ht="36.950000000000003" customHeight="1">
      <c r="B6" s="19"/>
      <c r="D6" s="24" t="s">
        <v>14</v>
      </c>
      <c r="K6" s="259" t="s">
        <v>15</v>
      </c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R6" s="19"/>
      <c r="BS6" s="16" t="s">
        <v>6</v>
      </c>
    </row>
    <row r="7" spans="1:74" ht="12" customHeight="1">
      <c r="B7" s="19"/>
      <c r="D7" s="25" t="s">
        <v>16</v>
      </c>
      <c r="K7" s="23" t="s">
        <v>17</v>
      </c>
      <c r="AK7" s="25" t="s">
        <v>18</v>
      </c>
      <c r="AN7" s="23" t="s">
        <v>8</v>
      </c>
      <c r="AR7" s="19"/>
      <c r="BS7" s="16" t="s">
        <v>6</v>
      </c>
    </row>
    <row r="8" spans="1:74" ht="12" customHeight="1">
      <c r="B8" s="19"/>
      <c r="D8" s="25" t="s">
        <v>19</v>
      </c>
      <c r="K8" s="23" t="s">
        <v>20</v>
      </c>
      <c r="AK8" s="25" t="s">
        <v>21</v>
      </c>
      <c r="AN8" s="23"/>
      <c r="AR8" s="19"/>
      <c r="BS8" s="16" t="s">
        <v>6</v>
      </c>
    </row>
    <row r="9" spans="1:74" ht="29.25" customHeight="1">
      <c r="B9" s="19"/>
      <c r="D9" s="22" t="s">
        <v>22</v>
      </c>
      <c r="K9" s="26" t="s">
        <v>23</v>
      </c>
      <c r="AK9" s="22" t="s">
        <v>24</v>
      </c>
      <c r="AN9" s="26" t="s">
        <v>25</v>
      </c>
      <c r="AR9" s="19"/>
      <c r="BS9" s="16" t="s">
        <v>6</v>
      </c>
    </row>
    <row r="10" spans="1:74" ht="12" customHeight="1">
      <c r="B10" s="19"/>
      <c r="D10" s="25" t="s">
        <v>26</v>
      </c>
      <c r="AK10" s="25" t="s">
        <v>27</v>
      </c>
      <c r="AN10" s="23" t="s">
        <v>28</v>
      </c>
      <c r="AR10" s="19"/>
      <c r="BS10" s="16" t="s">
        <v>6</v>
      </c>
    </row>
    <row r="11" spans="1:74" ht="18.5" customHeight="1">
      <c r="B11" s="19"/>
      <c r="E11" s="23" t="s">
        <v>29</v>
      </c>
      <c r="AK11" s="25" t="s">
        <v>30</v>
      </c>
      <c r="AN11" s="23" t="s">
        <v>31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32</v>
      </c>
      <c r="AK13" s="25" t="s">
        <v>27</v>
      </c>
      <c r="AN13" s="23" t="s">
        <v>33</v>
      </c>
      <c r="AR13" s="19"/>
      <c r="BS13" s="16" t="s">
        <v>6</v>
      </c>
    </row>
    <row r="14" spans="1:74" ht="12.75">
      <c r="B14" s="19"/>
      <c r="E14" s="23" t="s">
        <v>34</v>
      </c>
      <c r="AK14" s="25" t="s">
        <v>30</v>
      </c>
      <c r="AN14" s="23" t="s">
        <v>35</v>
      </c>
      <c r="AR14" s="19"/>
      <c r="BS14" s="16" t="s">
        <v>6</v>
      </c>
    </row>
    <row r="15" spans="1:74" ht="6.95" customHeight="1">
      <c r="B15" s="19"/>
      <c r="AR15" s="19"/>
      <c r="BS15" s="16" t="s">
        <v>4</v>
      </c>
    </row>
    <row r="16" spans="1:74" ht="12" customHeight="1">
      <c r="B16" s="19"/>
      <c r="D16" s="25" t="s">
        <v>36</v>
      </c>
      <c r="AK16" s="25" t="s">
        <v>27</v>
      </c>
      <c r="AN16" s="23" t="s">
        <v>31</v>
      </c>
      <c r="AR16" s="19"/>
      <c r="BS16" s="16" t="s">
        <v>4</v>
      </c>
    </row>
    <row r="17" spans="2:71" ht="18.5" customHeight="1">
      <c r="B17" s="19"/>
      <c r="E17" s="23" t="s">
        <v>37</v>
      </c>
      <c r="AK17" s="25" t="s">
        <v>30</v>
      </c>
      <c r="AN17" s="23" t="s">
        <v>31</v>
      </c>
      <c r="AR17" s="19"/>
      <c r="BS17" s="16" t="s">
        <v>38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39</v>
      </c>
      <c r="AK19" s="25" t="s">
        <v>27</v>
      </c>
      <c r="AN19" s="23" t="s">
        <v>31</v>
      </c>
      <c r="AR19" s="19"/>
      <c r="BS19" s="16" t="s">
        <v>6</v>
      </c>
    </row>
    <row r="20" spans="2:71" ht="18.5" customHeight="1">
      <c r="B20" s="19"/>
      <c r="E20" s="23" t="s">
        <v>40</v>
      </c>
      <c r="AK20" s="25" t="s">
        <v>30</v>
      </c>
      <c r="AN20" s="23" t="s">
        <v>31</v>
      </c>
      <c r="AR20" s="19"/>
      <c r="BS20" s="16" t="s">
        <v>4</v>
      </c>
    </row>
    <row r="21" spans="2:71" ht="6.95" customHeight="1">
      <c r="B21" s="19"/>
      <c r="AR21" s="19"/>
    </row>
    <row r="22" spans="2:71" ht="12" customHeight="1">
      <c r="B22" s="19"/>
      <c r="D22" s="25" t="s">
        <v>41</v>
      </c>
      <c r="AR22" s="19"/>
    </row>
    <row r="23" spans="2:71" ht="16.5" customHeight="1">
      <c r="B23" s="19"/>
      <c r="E23" s="260" t="s">
        <v>42</v>
      </c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R23" s="19"/>
    </row>
    <row r="24" spans="2:71" ht="6.95" customHeight="1">
      <c r="B24" s="19"/>
      <c r="AR24" s="19"/>
    </row>
    <row r="25" spans="2:71" ht="6.95" customHeight="1">
      <c r="B25" s="1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9"/>
    </row>
    <row r="26" spans="2:71" s="1" customFormat="1" ht="25.9" customHeight="1">
      <c r="B26" s="29"/>
      <c r="D26" s="30" t="s">
        <v>43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61">
        <f>ROUND(AG54,2)</f>
        <v>-984475.9</v>
      </c>
      <c r="AL26" s="262"/>
      <c r="AM26" s="262"/>
      <c r="AN26" s="262"/>
      <c r="AO26" s="262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263" t="s">
        <v>44</v>
      </c>
      <c r="M28" s="263"/>
      <c r="N28" s="263"/>
      <c r="O28" s="263"/>
      <c r="P28" s="263"/>
      <c r="W28" s="263" t="s">
        <v>45</v>
      </c>
      <c r="X28" s="263"/>
      <c r="Y28" s="263"/>
      <c r="Z28" s="263"/>
      <c r="AA28" s="263"/>
      <c r="AB28" s="263"/>
      <c r="AC28" s="263"/>
      <c r="AD28" s="263"/>
      <c r="AE28" s="263"/>
      <c r="AK28" s="263" t="s">
        <v>46</v>
      </c>
      <c r="AL28" s="263"/>
      <c r="AM28" s="263"/>
      <c r="AN28" s="263"/>
      <c r="AO28" s="263"/>
      <c r="AR28" s="29"/>
    </row>
    <row r="29" spans="2:71" s="2" customFormat="1" ht="14.45" customHeight="1">
      <c r="B29" s="33"/>
      <c r="D29" s="25" t="s">
        <v>47</v>
      </c>
      <c r="F29" s="25" t="s">
        <v>48</v>
      </c>
      <c r="L29" s="266">
        <v>0.21</v>
      </c>
      <c r="M29" s="265"/>
      <c r="N29" s="265"/>
      <c r="O29" s="265"/>
      <c r="P29" s="265"/>
      <c r="W29" s="264">
        <f>ROUND(AZ54, 2)</f>
        <v>-984475.9</v>
      </c>
      <c r="X29" s="265"/>
      <c r="Y29" s="265"/>
      <c r="Z29" s="265"/>
      <c r="AA29" s="265"/>
      <c r="AB29" s="265"/>
      <c r="AC29" s="265"/>
      <c r="AD29" s="265"/>
      <c r="AE29" s="265"/>
      <c r="AK29" s="264">
        <f>ROUND(AV54, 2)</f>
        <v>-206739.94</v>
      </c>
      <c r="AL29" s="265"/>
      <c r="AM29" s="265"/>
      <c r="AN29" s="265"/>
      <c r="AO29" s="265"/>
      <c r="AR29" s="33"/>
    </row>
    <row r="30" spans="2:71" s="2" customFormat="1" ht="14.45" customHeight="1">
      <c r="B30" s="33"/>
      <c r="F30" s="25" t="s">
        <v>49</v>
      </c>
      <c r="L30" s="266">
        <v>0.12</v>
      </c>
      <c r="M30" s="265"/>
      <c r="N30" s="265"/>
      <c r="O30" s="265"/>
      <c r="P30" s="265"/>
      <c r="W30" s="264">
        <f>ROUND(BA54, 2)</f>
        <v>0</v>
      </c>
      <c r="X30" s="265"/>
      <c r="Y30" s="265"/>
      <c r="Z30" s="265"/>
      <c r="AA30" s="265"/>
      <c r="AB30" s="265"/>
      <c r="AC30" s="265"/>
      <c r="AD30" s="265"/>
      <c r="AE30" s="265"/>
      <c r="AK30" s="264">
        <f>ROUND(AW54, 2)</f>
        <v>0</v>
      </c>
      <c r="AL30" s="265"/>
      <c r="AM30" s="265"/>
      <c r="AN30" s="265"/>
      <c r="AO30" s="265"/>
      <c r="AR30" s="33"/>
    </row>
    <row r="31" spans="2:71" s="2" customFormat="1" ht="14.45" hidden="1" customHeight="1">
      <c r="B31" s="33"/>
      <c r="F31" s="25" t="s">
        <v>50</v>
      </c>
      <c r="L31" s="266">
        <v>0.21</v>
      </c>
      <c r="M31" s="265"/>
      <c r="N31" s="265"/>
      <c r="O31" s="265"/>
      <c r="P31" s="265"/>
      <c r="W31" s="264">
        <f>ROUND(BB54, 2)</f>
        <v>0</v>
      </c>
      <c r="X31" s="265"/>
      <c r="Y31" s="265"/>
      <c r="Z31" s="265"/>
      <c r="AA31" s="265"/>
      <c r="AB31" s="265"/>
      <c r="AC31" s="265"/>
      <c r="AD31" s="265"/>
      <c r="AE31" s="265"/>
      <c r="AK31" s="264">
        <v>0</v>
      </c>
      <c r="AL31" s="265"/>
      <c r="AM31" s="265"/>
      <c r="AN31" s="265"/>
      <c r="AO31" s="265"/>
      <c r="AR31" s="33"/>
    </row>
    <row r="32" spans="2:71" s="2" customFormat="1" ht="14.45" hidden="1" customHeight="1">
      <c r="B32" s="33"/>
      <c r="F32" s="25" t="s">
        <v>51</v>
      </c>
      <c r="L32" s="266">
        <v>0.12</v>
      </c>
      <c r="M32" s="265"/>
      <c r="N32" s="265"/>
      <c r="O32" s="265"/>
      <c r="P32" s="265"/>
      <c r="W32" s="264">
        <f>ROUND(BC54, 2)</f>
        <v>0</v>
      </c>
      <c r="X32" s="265"/>
      <c r="Y32" s="265"/>
      <c r="Z32" s="265"/>
      <c r="AA32" s="265"/>
      <c r="AB32" s="265"/>
      <c r="AC32" s="265"/>
      <c r="AD32" s="265"/>
      <c r="AE32" s="265"/>
      <c r="AK32" s="264">
        <v>0</v>
      </c>
      <c r="AL32" s="265"/>
      <c r="AM32" s="265"/>
      <c r="AN32" s="265"/>
      <c r="AO32" s="265"/>
      <c r="AR32" s="33"/>
    </row>
    <row r="33" spans="2:44" s="2" customFormat="1" ht="14.45" hidden="1" customHeight="1">
      <c r="B33" s="33"/>
      <c r="F33" s="25" t="s">
        <v>52</v>
      </c>
      <c r="L33" s="266">
        <v>0</v>
      </c>
      <c r="M33" s="265"/>
      <c r="N33" s="265"/>
      <c r="O33" s="265"/>
      <c r="P33" s="265"/>
      <c r="W33" s="264">
        <f>ROUND(BD54, 2)</f>
        <v>0</v>
      </c>
      <c r="X33" s="265"/>
      <c r="Y33" s="265"/>
      <c r="Z33" s="265"/>
      <c r="AA33" s="265"/>
      <c r="AB33" s="265"/>
      <c r="AC33" s="265"/>
      <c r="AD33" s="265"/>
      <c r="AE33" s="265"/>
      <c r="AK33" s="264">
        <v>0</v>
      </c>
      <c r="AL33" s="265"/>
      <c r="AM33" s="265"/>
      <c r="AN33" s="265"/>
      <c r="AO33" s="265"/>
      <c r="AR33" s="33"/>
    </row>
    <row r="34" spans="2:44" s="1" customFormat="1" ht="6.95" customHeight="1">
      <c r="B34" s="29"/>
      <c r="AR34" s="29"/>
    </row>
    <row r="35" spans="2:44" s="1" customFormat="1" ht="25.9" customHeight="1">
      <c r="B35" s="29"/>
      <c r="C35" s="34"/>
      <c r="D35" s="35" t="s">
        <v>53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54</v>
      </c>
      <c r="U35" s="36"/>
      <c r="V35" s="36"/>
      <c r="W35" s="36"/>
      <c r="X35" s="270" t="s">
        <v>55</v>
      </c>
      <c r="Y35" s="268"/>
      <c r="Z35" s="268"/>
      <c r="AA35" s="268"/>
      <c r="AB35" s="268"/>
      <c r="AC35" s="36"/>
      <c r="AD35" s="36"/>
      <c r="AE35" s="36"/>
      <c r="AF35" s="36"/>
      <c r="AG35" s="36"/>
      <c r="AH35" s="36"/>
      <c r="AI35" s="36"/>
      <c r="AJ35" s="36"/>
      <c r="AK35" s="267">
        <f>SUM(AK26:AK33)</f>
        <v>-1191215.8400000001</v>
      </c>
      <c r="AL35" s="268"/>
      <c r="AM35" s="268"/>
      <c r="AN35" s="268"/>
      <c r="AO35" s="269"/>
      <c r="AP35" s="34"/>
      <c r="AQ35" s="34"/>
      <c r="AR35" s="29"/>
    </row>
    <row r="36" spans="2:44" s="1" customFormat="1" ht="6.95" customHeight="1">
      <c r="B36" s="29"/>
      <c r="AR36" s="29"/>
    </row>
    <row r="37" spans="2:44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29"/>
    </row>
    <row r="41" spans="2:44" s="1" customFormat="1" ht="6.95" customHeight="1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29"/>
    </row>
    <row r="42" spans="2:44" s="1" customFormat="1" ht="24.95" customHeight="1">
      <c r="B42" s="29"/>
      <c r="C42" s="20" t="s">
        <v>56</v>
      </c>
      <c r="AR42" s="29"/>
    </row>
    <row r="43" spans="2:44" s="1" customFormat="1" ht="6.95" customHeight="1">
      <c r="B43" s="29"/>
      <c r="AR43" s="29"/>
    </row>
    <row r="44" spans="2:44" s="3" customFormat="1" ht="12" customHeight="1">
      <c r="B44" s="42"/>
      <c r="C44" s="25" t="s">
        <v>12</v>
      </c>
      <c r="L44" s="3" t="str">
        <f>K5</f>
        <v>05/25</v>
      </c>
      <c r="AR44" s="42"/>
    </row>
    <row r="45" spans="2:44" s="4" customFormat="1" ht="36.950000000000003" customHeight="1">
      <c r="B45" s="43"/>
      <c r="C45" s="44" t="s">
        <v>14</v>
      </c>
      <c r="L45" s="254" t="str">
        <f>K6</f>
        <v>ÚPRAVY HŘBITOVA KBELY- ETAPA1</v>
      </c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R45" s="43"/>
    </row>
    <row r="46" spans="2:44" s="1" customFormat="1" ht="6.95" customHeight="1">
      <c r="B46" s="29"/>
      <c r="AR46" s="29"/>
    </row>
    <row r="47" spans="2:44" s="1" customFormat="1" ht="12" customHeight="1">
      <c r="B47" s="29"/>
      <c r="C47" s="25" t="s">
        <v>19</v>
      </c>
      <c r="L47" s="45" t="str">
        <f>IF(K8="","",K8)</f>
        <v>Praha 9-Kbely</v>
      </c>
      <c r="AI47" s="25" t="s">
        <v>21</v>
      </c>
      <c r="AM47" s="277" t="str">
        <f>IF(AN8= "","",AN8)</f>
        <v/>
      </c>
      <c r="AN47" s="277"/>
      <c r="AR47" s="29"/>
    </row>
    <row r="48" spans="2:44" s="1" customFormat="1" ht="6.95" customHeight="1">
      <c r="B48" s="29"/>
      <c r="AR48" s="29"/>
    </row>
    <row r="49" spans="1:91" s="1" customFormat="1" ht="15.2" customHeight="1">
      <c r="B49" s="29"/>
      <c r="C49" s="25" t="s">
        <v>26</v>
      </c>
      <c r="L49" s="3" t="str">
        <f>IF(E11= "","",E11)</f>
        <v>MČ Praha 19, Semilská 43/1, 197 00 Praha 9 - Kbely</v>
      </c>
      <c r="AI49" s="25" t="s">
        <v>36</v>
      </c>
      <c r="AM49" s="278" t="str">
        <f>IF(E17="","",E17)</f>
        <v>Ing.Jan Pustějovský, Ph.D.</v>
      </c>
      <c r="AN49" s="279"/>
      <c r="AO49" s="279"/>
      <c r="AP49" s="279"/>
      <c r="AR49" s="29"/>
      <c r="AS49" s="281" t="s">
        <v>57</v>
      </c>
      <c r="AT49" s="282"/>
      <c r="AU49" s="47"/>
      <c r="AV49" s="47"/>
      <c r="AW49" s="47"/>
      <c r="AX49" s="47"/>
      <c r="AY49" s="47"/>
      <c r="AZ49" s="47"/>
      <c r="BA49" s="47"/>
      <c r="BB49" s="47"/>
      <c r="BC49" s="47"/>
      <c r="BD49" s="48"/>
    </row>
    <row r="50" spans="1:91" s="1" customFormat="1" ht="15.2" customHeight="1">
      <c r="B50" s="29"/>
      <c r="C50" s="25" t="s">
        <v>32</v>
      </c>
      <c r="L50" s="3" t="str">
        <f>IF(E14="","",E14)</f>
        <v>IWU s.r.o.</v>
      </c>
      <c r="AI50" s="25" t="s">
        <v>39</v>
      </c>
      <c r="AM50" s="278" t="str">
        <f>IF(E20="","",E20)</f>
        <v xml:space="preserve"> </v>
      </c>
      <c r="AN50" s="279"/>
      <c r="AO50" s="279"/>
      <c r="AP50" s="279"/>
      <c r="AR50" s="29"/>
      <c r="AS50" s="283"/>
      <c r="AT50" s="284"/>
      <c r="BD50" s="50"/>
    </row>
    <row r="51" spans="1:91" s="1" customFormat="1" ht="10.8" customHeight="1">
      <c r="B51" s="29"/>
      <c r="AR51" s="29"/>
      <c r="AS51" s="283"/>
      <c r="AT51" s="284"/>
      <c r="BD51" s="50"/>
    </row>
    <row r="52" spans="1:91" s="1" customFormat="1" ht="29.25" customHeight="1">
      <c r="B52" s="29"/>
      <c r="C52" s="249" t="s">
        <v>58</v>
      </c>
      <c r="D52" s="250"/>
      <c r="E52" s="250"/>
      <c r="F52" s="250"/>
      <c r="G52" s="250"/>
      <c r="H52" s="51"/>
      <c r="I52" s="253" t="s">
        <v>59</v>
      </c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74" t="s">
        <v>60</v>
      </c>
      <c r="AH52" s="250"/>
      <c r="AI52" s="250"/>
      <c r="AJ52" s="250"/>
      <c r="AK52" s="250"/>
      <c r="AL52" s="250"/>
      <c r="AM52" s="250"/>
      <c r="AN52" s="253" t="s">
        <v>61</v>
      </c>
      <c r="AO52" s="250"/>
      <c r="AP52" s="250"/>
      <c r="AQ52" s="52" t="s">
        <v>62</v>
      </c>
      <c r="AR52" s="29"/>
      <c r="AS52" s="53" t="s">
        <v>63</v>
      </c>
      <c r="AT52" s="54" t="s">
        <v>64</v>
      </c>
      <c r="AU52" s="54" t="s">
        <v>65</v>
      </c>
      <c r="AV52" s="54" t="s">
        <v>66</v>
      </c>
      <c r="AW52" s="54" t="s">
        <v>67</v>
      </c>
      <c r="AX52" s="54" t="s">
        <v>68</v>
      </c>
      <c r="AY52" s="54" t="s">
        <v>69</v>
      </c>
      <c r="AZ52" s="54" t="s">
        <v>70</v>
      </c>
      <c r="BA52" s="54" t="s">
        <v>71</v>
      </c>
      <c r="BB52" s="54" t="s">
        <v>72</v>
      </c>
      <c r="BC52" s="54" t="s">
        <v>73</v>
      </c>
      <c r="BD52" s="55" t="s">
        <v>74</v>
      </c>
    </row>
    <row r="53" spans="1:91" s="1" customFormat="1" ht="10.8" customHeight="1">
      <c r="B53" s="29"/>
      <c r="AR53" s="29"/>
      <c r="AS53" s="56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8"/>
    </row>
    <row r="54" spans="1:91" s="5" customFormat="1" ht="32.450000000000003" customHeight="1">
      <c r="B54" s="57"/>
      <c r="C54" s="58" t="s">
        <v>75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256">
        <f>ROUND(AG55+AG70,2)</f>
        <v>-984475.9</v>
      </c>
      <c r="AH54" s="256"/>
      <c r="AI54" s="256"/>
      <c r="AJ54" s="256"/>
      <c r="AK54" s="256"/>
      <c r="AL54" s="256"/>
      <c r="AM54" s="256"/>
      <c r="AN54" s="285">
        <f t="shared" ref="AN54:AN72" si="0">SUM(AG54,AT54)</f>
        <v>-1191215.8400000001</v>
      </c>
      <c r="AO54" s="285"/>
      <c r="AP54" s="285"/>
      <c r="AQ54" s="61" t="s">
        <v>31</v>
      </c>
      <c r="AR54" s="57"/>
      <c r="AS54" s="62">
        <f>ROUND(AS55+AS70,2)</f>
        <v>0</v>
      </c>
      <c r="AT54" s="63">
        <f t="shared" ref="AT54:AT72" si="1">ROUND(SUM(AV54:AW54),2)</f>
        <v>-206739.94</v>
      </c>
      <c r="AU54" s="64">
        <f>ROUND(AU55+AU70,5)</f>
        <v>0</v>
      </c>
      <c r="AV54" s="63">
        <f>ROUND(AZ54*L29,2)</f>
        <v>-206739.94</v>
      </c>
      <c r="AW54" s="63">
        <f>ROUND(BA54*L30,2)</f>
        <v>0</v>
      </c>
      <c r="AX54" s="63">
        <f>ROUND(BB54*L29,2)</f>
        <v>0</v>
      </c>
      <c r="AY54" s="63">
        <f>ROUND(BC54*L30,2)</f>
        <v>0</v>
      </c>
      <c r="AZ54" s="63">
        <f>ROUND(AZ55+AZ70,2)</f>
        <v>-984475.9</v>
      </c>
      <c r="BA54" s="63">
        <f>ROUND(BA55+BA70,2)</f>
        <v>0</v>
      </c>
      <c r="BB54" s="63">
        <f>ROUND(BB55+BB70,2)</f>
        <v>0</v>
      </c>
      <c r="BC54" s="63">
        <f>ROUND(BC55+BC70,2)</f>
        <v>0</v>
      </c>
      <c r="BD54" s="65">
        <f>ROUND(BD55+BD70,2)</f>
        <v>0</v>
      </c>
      <c r="BS54" s="66" t="s">
        <v>76</v>
      </c>
      <c r="BT54" s="66" t="s">
        <v>77</v>
      </c>
      <c r="BU54" s="67" t="s">
        <v>78</v>
      </c>
      <c r="BV54" s="66" t="s">
        <v>79</v>
      </c>
      <c r="BW54" s="66" t="s">
        <v>5</v>
      </c>
      <c r="BX54" s="66" t="s">
        <v>80</v>
      </c>
      <c r="CL54" s="66" t="s">
        <v>17</v>
      </c>
    </row>
    <row r="55" spans="1:91" s="6" customFormat="1" ht="16.5" customHeight="1">
      <c r="B55" s="68"/>
      <c r="C55" s="69"/>
      <c r="D55" s="251" t="s">
        <v>81</v>
      </c>
      <c r="E55" s="251"/>
      <c r="F55" s="251"/>
      <c r="G55" s="251"/>
      <c r="H55" s="251"/>
      <c r="I55" s="70"/>
      <c r="J55" s="251" t="s">
        <v>82</v>
      </c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75">
        <f>ROUND(AG56+AG58+AG60+AG62+AG64+AG66+AG68,2)</f>
        <v>-647032.73</v>
      </c>
      <c r="AH55" s="276"/>
      <c r="AI55" s="276"/>
      <c r="AJ55" s="276"/>
      <c r="AK55" s="276"/>
      <c r="AL55" s="276"/>
      <c r="AM55" s="276"/>
      <c r="AN55" s="280">
        <f t="shared" si="0"/>
        <v>-782909.6</v>
      </c>
      <c r="AO55" s="276"/>
      <c r="AP55" s="276"/>
      <c r="AQ55" s="71" t="s">
        <v>83</v>
      </c>
      <c r="AR55" s="68"/>
      <c r="AS55" s="72">
        <f>ROUND(AS56+AS58+AS60+AS62+AS64+AS66+AS68,2)</f>
        <v>0</v>
      </c>
      <c r="AT55" s="73">
        <f t="shared" si="1"/>
        <v>-135876.87</v>
      </c>
      <c r="AU55" s="74">
        <f>ROUND(AU56+AU58+AU60+AU62+AU64+AU66+AU68,5)</f>
        <v>0</v>
      </c>
      <c r="AV55" s="73">
        <f>ROUND(AZ55*L29,2)</f>
        <v>-135876.87</v>
      </c>
      <c r="AW55" s="73">
        <f>ROUND(BA55*L30,2)</f>
        <v>0</v>
      </c>
      <c r="AX55" s="73">
        <f>ROUND(BB55*L29,2)</f>
        <v>0</v>
      </c>
      <c r="AY55" s="73">
        <f>ROUND(BC55*L30,2)</f>
        <v>0</v>
      </c>
      <c r="AZ55" s="73">
        <f>ROUND(AZ56+AZ58+AZ60+AZ62+AZ64+AZ66+AZ68,2)</f>
        <v>-647032.73</v>
      </c>
      <c r="BA55" s="73">
        <f>ROUND(BA56+BA58+BA60+BA62+BA64+BA66+BA68,2)</f>
        <v>0</v>
      </c>
      <c r="BB55" s="73">
        <f>ROUND(BB56+BB58+BB60+BB62+BB64+BB66+BB68,2)</f>
        <v>0</v>
      </c>
      <c r="BC55" s="73">
        <f>ROUND(BC56+BC58+BC60+BC62+BC64+BC66+BC68,2)</f>
        <v>0</v>
      </c>
      <c r="BD55" s="75">
        <f>ROUND(BD56+BD58+BD60+BD62+BD64+BD66+BD68,2)</f>
        <v>0</v>
      </c>
      <c r="BS55" s="76" t="s">
        <v>76</v>
      </c>
      <c r="BT55" s="76" t="s">
        <v>84</v>
      </c>
      <c r="BU55" s="76" t="s">
        <v>78</v>
      </c>
      <c r="BV55" s="76" t="s">
        <v>79</v>
      </c>
      <c r="BW55" s="76" t="s">
        <v>85</v>
      </c>
      <c r="BX55" s="76" t="s">
        <v>5</v>
      </c>
      <c r="CL55" s="76" t="s">
        <v>17</v>
      </c>
      <c r="CM55" s="76" t="s">
        <v>86</v>
      </c>
    </row>
    <row r="56" spans="1:91" s="3" customFormat="1" ht="16.5" customHeight="1">
      <c r="B56" s="42"/>
      <c r="C56" s="9"/>
      <c r="D56" s="9"/>
      <c r="E56" s="252" t="s">
        <v>87</v>
      </c>
      <c r="F56" s="252"/>
      <c r="G56" s="252"/>
      <c r="H56" s="252"/>
      <c r="I56" s="252"/>
      <c r="J56" s="9"/>
      <c r="K56" s="252" t="s">
        <v>88</v>
      </c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71">
        <f>ROUND(AG57,2)</f>
        <v>-81550</v>
      </c>
      <c r="AH56" s="272"/>
      <c r="AI56" s="272"/>
      <c r="AJ56" s="272"/>
      <c r="AK56" s="272"/>
      <c r="AL56" s="272"/>
      <c r="AM56" s="272"/>
      <c r="AN56" s="273">
        <f t="shared" si="0"/>
        <v>-98675.5</v>
      </c>
      <c r="AO56" s="272"/>
      <c r="AP56" s="272"/>
      <c r="AQ56" s="77" t="s">
        <v>89</v>
      </c>
      <c r="AR56" s="42"/>
      <c r="AS56" s="78">
        <f>ROUND(AS57,2)</f>
        <v>0</v>
      </c>
      <c r="AT56" s="79">
        <f t="shared" si="1"/>
        <v>-17125.5</v>
      </c>
      <c r="AU56" s="80">
        <f>ROUND(AU57,5)</f>
        <v>0</v>
      </c>
      <c r="AV56" s="79">
        <f>ROUND(AZ56*L29,2)</f>
        <v>-17125.5</v>
      </c>
      <c r="AW56" s="79">
        <f>ROUND(BA56*L30,2)</f>
        <v>0</v>
      </c>
      <c r="AX56" s="79">
        <f>ROUND(BB56*L29,2)</f>
        <v>0</v>
      </c>
      <c r="AY56" s="79">
        <f>ROUND(BC56*L30,2)</f>
        <v>0</v>
      </c>
      <c r="AZ56" s="79">
        <f>ROUND(AZ57,2)</f>
        <v>-81550</v>
      </c>
      <c r="BA56" s="79">
        <f>ROUND(BA57,2)</f>
        <v>0</v>
      </c>
      <c r="BB56" s="79">
        <f>ROUND(BB57,2)</f>
        <v>0</v>
      </c>
      <c r="BC56" s="79">
        <f>ROUND(BC57,2)</f>
        <v>0</v>
      </c>
      <c r="BD56" s="81">
        <f>ROUND(BD57,2)</f>
        <v>0</v>
      </c>
      <c r="BS56" s="23" t="s">
        <v>76</v>
      </c>
      <c r="BT56" s="23" t="s">
        <v>86</v>
      </c>
      <c r="BU56" s="23" t="s">
        <v>78</v>
      </c>
      <c r="BV56" s="23" t="s">
        <v>79</v>
      </c>
      <c r="BW56" s="23" t="s">
        <v>90</v>
      </c>
      <c r="BX56" s="23" t="s">
        <v>85</v>
      </c>
      <c r="CL56" s="23" t="s">
        <v>17</v>
      </c>
    </row>
    <row r="57" spans="1:91" s="3" customFormat="1" ht="16.5" customHeight="1">
      <c r="A57" s="82" t="s">
        <v>91</v>
      </c>
      <c r="B57" s="42"/>
      <c r="C57" s="9"/>
      <c r="D57" s="9"/>
      <c r="E57" s="9"/>
      <c r="F57" s="252" t="s">
        <v>92</v>
      </c>
      <c r="G57" s="252"/>
      <c r="H57" s="252"/>
      <c r="I57" s="252"/>
      <c r="J57" s="252"/>
      <c r="K57" s="9"/>
      <c r="L57" s="252" t="s">
        <v>93</v>
      </c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  <c r="AA57" s="252"/>
      <c r="AB57" s="252"/>
      <c r="AC57" s="252"/>
      <c r="AD57" s="252"/>
      <c r="AE57" s="252"/>
      <c r="AF57" s="252"/>
      <c r="AG57" s="273">
        <f>'ZBV-01a - méněpráce'!J34</f>
        <v>-81550</v>
      </c>
      <c r="AH57" s="272"/>
      <c r="AI57" s="272"/>
      <c r="AJ57" s="272"/>
      <c r="AK57" s="272"/>
      <c r="AL57" s="272"/>
      <c r="AM57" s="272"/>
      <c r="AN57" s="273">
        <f t="shared" si="0"/>
        <v>-98675.5</v>
      </c>
      <c r="AO57" s="272"/>
      <c r="AP57" s="272"/>
      <c r="AQ57" s="77" t="s">
        <v>89</v>
      </c>
      <c r="AR57" s="42"/>
      <c r="AS57" s="78">
        <v>0</v>
      </c>
      <c r="AT57" s="79">
        <f t="shared" si="1"/>
        <v>-17125.5</v>
      </c>
      <c r="AU57" s="80">
        <f>'ZBV-01a - méněpráce'!P93</f>
        <v>0</v>
      </c>
      <c r="AV57" s="79">
        <f>'ZBV-01a - méněpráce'!J37</f>
        <v>-17125.5</v>
      </c>
      <c r="AW57" s="79">
        <f>'ZBV-01a - méněpráce'!J38</f>
        <v>0</v>
      </c>
      <c r="AX57" s="79">
        <f>'ZBV-01a - méněpráce'!J39</f>
        <v>0</v>
      </c>
      <c r="AY57" s="79">
        <f>'ZBV-01a - méněpráce'!J40</f>
        <v>0</v>
      </c>
      <c r="AZ57" s="79">
        <f>'ZBV-01a - méněpráce'!F37</f>
        <v>-81550</v>
      </c>
      <c r="BA57" s="79">
        <f>'ZBV-01a - méněpráce'!F38</f>
        <v>0</v>
      </c>
      <c r="BB57" s="79">
        <f>'ZBV-01a - méněpráce'!F39</f>
        <v>0</v>
      </c>
      <c r="BC57" s="79">
        <f>'ZBV-01a - méněpráce'!F40</f>
        <v>0</v>
      </c>
      <c r="BD57" s="81">
        <f>'ZBV-01a - méněpráce'!F41</f>
        <v>0</v>
      </c>
      <c r="BT57" s="23" t="s">
        <v>94</v>
      </c>
      <c r="BV57" s="23" t="s">
        <v>79</v>
      </c>
      <c r="BW57" s="23" t="s">
        <v>95</v>
      </c>
      <c r="BX57" s="23" t="s">
        <v>90</v>
      </c>
      <c r="CL57" s="23" t="s">
        <v>17</v>
      </c>
    </row>
    <row r="58" spans="1:91" s="3" customFormat="1" ht="16.5" customHeight="1">
      <c r="B58" s="42"/>
      <c r="C58" s="9"/>
      <c r="D58" s="9"/>
      <c r="E58" s="252" t="s">
        <v>96</v>
      </c>
      <c r="F58" s="252"/>
      <c r="G58" s="252"/>
      <c r="H58" s="252"/>
      <c r="I58" s="252"/>
      <c r="J58" s="9"/>
      <c r="K58" s="252" t="s">
        <v>97</v>
      </c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Y58" s="252"/>
      <c r="Z58" s="252"/>
      <c r="AA58" s="252"/>
      <c r="AB58" s="252"/>
      <c r="AC58" s="252"/>
      <c r="AD58" s="252"/>
      <c r="AE58" s="252"/>
      <c r="AF58" s="252"/>
      <c r="AG58" s="271">
        <f>ROUND(AG59,2)</f>
        <v>-55452.53</v>
      </c>
      <c r="AH58" s="272"/>
      <c r="AI58" s="272"/>
      <c r="AJ58" s="272"/>
      <c r="AK58" s="272"/>
      <c r="AL58" s="272"/>
      <c r="AM58" s="272"/>
      <c r="AN58" s="273">
        <f t="shared" si="0"/>
        <v>-67097.56</v>
      </c>
      <c r="AO58" s="272"/>
      <c r="AP58" s="272"/>
      <c r="AQ58" s="77" t="s">
        <v>89</v>
      </c>
      <c r="AR58" s="42"/>
      <c r="AS58" s="78">
        <f>ROUND(AS59,2)</f>
        <v>0</v>
      </c>
      <c r="AT58" s="79">
        <f t="shared" si="1"/>
        <v>-11645.03</v>
      </c>
      <c r="AU58" s="80">
        <f>ROUND(AU59,5)</f>
        <v>0</v>
      </c>
      <c r="AV58" s="79">
        <f>ROUND(AZ58*L29,2)</f>
        <v>-11645.03</v>
      </c>
      <c r="AW58" s="79">
        <f>ROUND(BA58*L30,2)</f>
        <v>0</v>
      </c>
      <c r="AX58" s="79">
        <f>ROUND(BB58*L29,2)</f>
        <v>0</v>
      </c>
      <c r="AY58" s="79">
        <f>ROUND(BC58*L30,2)</f>
        <v>0</v>
      </c>
      <c r="AZ58" s="79">
        <f>ROUND(AZ59,2)</f>
        <v>-55452.53</v>
      </c>
      <c r="BA58" s="79">
        <f>ROUND(BA59,2)</f>
        <v>0</v>
      </c>
      <c r="BB58" s="79">
        <f>ROUND(BB59,2)</f>
        <v>0</v>
      </c>
      <c r="BC58" s="79">
        <f>ROUND(BC59,2)</f>
        <v>0</v>
      </c>
      <c r="BD58" s="81">
        <f>ROUND(BD59,2)</f>
        <v>0</v>
      </c>
      <c r="BS58" s="23" t="s">
        <v>76</v>
      </c>
      <c r="BT58" s="23" t="s">
        <v>86</v>
      </c>
      <c r="BU58" s="23" t="s">
        <v>78</v>
      </c>
      <c r="BV58" s="23" t="s">
        <v>79</v>
      </c>
      <c r="BW58" s="23" t="s">
        <v>98</v>
      </c>
      <c r="BX58" s="23" t="s">
        <v>85</v>
      </c>
      <c r="CL58" s="23" t="s">
        <v>17</v>
      </c>
    </row>
    <row r="59" spans="1:91" s="3" customFormat="1" ht="16.5" customHeight="1">
      <c r="A59" s="82" t="s">
        <v>91</v>
      </c>
      <c r="B59" s="42"/>
      <c r="C59" s="9"/>
      <c r="D59" s="9"/>
      <c r="E59" s="9"/>
      <c r="F59" s="252" t="s">
        <v>99</v>
      </c>
      <c r="G59" s="252"/>
      <c r="H59" s="252"/>
      <c r="I59" s="252"/>
      <c r="J59" s="252"/>
      <c r="K59" s="9"/>
      <c r="L59" s="252" t="s">
        <v>93</v>
      </c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Y59" s="252"/>
      <c r="Z59" s="252"/>
      <c r="AA59" s="252"/>
      <c r="AB59" s="252"/>
      <c r="AC59" s="252"/>
      <c r="AD59" s="252"/>
      <c r="AE59" s="252"/>
      <c r="AF59" s="252"/>
      <c r="AG59" s="273">
        <f>'ZBV-02a - méněpráce'!J34</f>
        <v>-55452.53</v>
      </c>
      <c r="AH59" s="272"/>
      <c r="AI59" s="272"/>
      <c r="AJ59" s="272"/>
      <c r="AK59" s="272"/>
      <c r="AL59" s="272"/>
      <c r="AM59" s="272"/>
      <c r="AN59" s="273">
        <f t="shared" si="0"/>
        <v>-67097.56</v>
      </c>
      <c r="AO59" s="272"/>
      <c r="AP59" s="272"/>
      <c r="AQ59" s="77" t="s">
        <v>89</v>
      </c>
      <c r="AR59" s="42"/>
      <c r="AS59" s="78">
        <v>0</v>
      </c>
      <c r="AT59" s="79">
        <f t="shared" si="1"/>
        <v>-11645.03</v>
      </c>
      <c r="AU59" s="80">
        <f>'ZBV-02a - méněpráce'!P94</f>
        <v>0</v>
      </c>
      <c r="AV59" s="79">
        <f>'ZBV-02a - méněpráce'!J37</f>
        <v>-11645.03</v>
      </c>
      <c r="AW59" s="79">
        <f>'ZBV-02a - méněpráce'!J38</f>
        <v>0</v>
      </c>
      <c r="AX59" s="79">
        <f>'ZBV-02a - méněpráce'!J39</f>
        <v>0</v>
      </c>
      <c r="AY59" s="79">
        <f>'ZBV-02a - méněpráce'!J40</f>
        <v>0</v>
      </c>
      <c r="AZ59" s="79">
        <f>'ZBV-02a - méněpráce'!F37</f>
        <v>-55452.53</v>
      </c>
      <c r="BA59" s="79">
        <f>'ZBV-02a - méněpráce'!F38</f>
        <v>0</v>
      </c>
      <c r="BB59" s="79">
        <f>'ZBV-02a - méněpráce'!F39</f>
        <v>0</v>
      </c>
      <c r="BC59" s="79">
        <f>'ZBV-02a - méněpráce'!F40</f>
        <v>0</v>
      </c>
      <c r="BD59" s="81">
        <f>'ZBV-02a - méněpráce'!F41</f>
        <v>0</v>
      </c>
      <c r="BT59" s="23" t="s">
        <v>94</v>
      </c>
      <c r="BV59" s="23" t="s">
        <v>79</v>
      </c>
      <c r="BW59" s="23" t="s">
        <v>100</v>
      </c>
      <c r="BX59" s="23" t="s">
        <v>98</v>
      </c>
      <c r="CL59" s="23" t="s">
        <v>17</v>
      </c>
    </row>
    <row r="60" spans="1:91" s="3" customFormat="1" ht="16.5" customHeight="1">
      <c r="B60" s="42"/>
      <c r="C60" s="9"/>
      <c r="D60" s="9"/>
      <c r="E60" s="252" t="s">
        <v>101</v>
      </c>
      <c r="F60" s="252"/>
      <c r="G60" s="252"/>
      <c r="H60" s="252"/>
      <c r="I60" s="252"/>
      <c r="J60" s="9"/>
      <c r="K60" s="252" t="s">
        <v>97</v>
      </c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71">
        <f>ROUND(AG61,2)</f>
        <v>-229411.21</v>
      </c>
      <c r="AH60" s="272"/>
      <c r="AI60" s="272"/>
      <c r="AJ60" s="272"/>
      <c r="AK60" s="272"/>
      <c r="AL60" s="272"/>
      <c r="AM60" s="272"/>
      <c r="AN60" s="273">
        <f t="shared" si="0"/>
        <v>-277587.56</v>
      </c>
      <c r="AO60" s="272"/>
      <c r="AP60" s="272"/>
      <c r="AQ60" s="77" t="s">
        <v>89</v>
      </c>
      <c r="AR60" s="42"/>
      <c r="AS60" s="78">
        <f>ROUND(AS61,2)</f>
        <v>0</v>
      </c>
      <c r="AT60" s="79">
        <f t="shared" si="1"/>
        <v>-48176.35</v>
      </c>
      <c r="AU60" s="80">
        <f>ROUND(AU61,5)</f>
        <v>0</v>
      </c>
      <c r="AV60" s="79">
        <f>ROUND(AZ60*L29,2)</f>
        <v>-48176.35</v>
      </c>
      <c r="AW60" s="79">
        <f>ROUND(BA60*L30,2)</f>
        <v>0</v>
      </c>
      <c r="AX60" s="79">
        <f>ROUND(BB60*L29,2)</f>
        <v>0</v>
      </c>
      <c r="AY60" s="79">
        <f>ROUND(BC60*L30,2)</f>
        <v>0</v>
      </c>
      <c r="AZ60" s="79">
        <f>ROUND(AZ61,2)</f>
        <v>-229411.21</v>
      </c>
      <c r="BA60" s="79">
        <f>ROUND(BA61,2)</f>
        <v>0</v>
      </c>
      <c r="BB60" s="79">
        <f>ROUND(BB61,2)</f>
        <v>0</v>
      </c>
      <c r="BC60" s="79">
        <f>ROUND(BC61,2)</f>
        <v>0</v>
      </c>
      <c r="BD60" s="81">
        <f>ROUND(BD61,2)</f>
        <v>0</v>
      </c>
      <c r="BS60" s="23" t="s">
        <v>76</v>
      </c>
      <c r="BT60" s="23" t="s">
        <v>86</v>
      </c>
      <c r="BU60" s="23" t="s">
        <v>78</v>
      </c>
      <c r="BV60" s="23" t="s">
        <v>79</v>
      </c>
      <c r="BW60" s="23" t="s">
        <v>102</v>
      </c>
      <c r="BX60" s="23" t="s">
        <v>85</v>
      </c>
      <c r="CL60" s="23" t="s">
        <v>17</v>
      </c>
    </row>
    <row r="61" spans="1:91" s="3" customFormat="1" ht="16.5" customHeight="1">
      <c r="A61" s="82" t="s">
        <v>91</v>
      </c>
      <c r="B61" s="42"/>
      <c r="C61" s="9"/>
      <c r="D61" s="9"/>
      <c r="E61" s="9"/>
      <c r="F61" s="252" t="s">
        <v>103</v>
      </c>
      <c r="G61" s="252"/>
      <c r="H61" s="252"/>
      <c r="I61" s="252"/>
      <c r="J61" s="252"/>
      <c r="K61" s="9"/>
      <c r="L61" s="252" t="s">
        <v>93</v>
      </c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73">
        <f>'ZBV-03a - méněpráce'!J34</f>
        <v>-229411.21</v>
      </c>
      <c r="AH61" s="272"/>
      <c r="AI61" s="272"/>
      <c r="AJ61" s="272"/>
      <c r="AK61" s="272"/>
      <c r="AL61" s="272"/>
      <c r="AM61" s="272"/>
      <c r="AN61" s="273">
        <f t="shared" si="0"/>
        <v>-277587.56</v>
      </c>
      <c r="AO61" s="272"/>
      <c r="AP61" s="272"/>
      <c r="AQ61" s="77" t="s">
        <v>89</v>
      </c>
      <c r="AR61" s="42"/>
      <c r="AS61" s="78">
        <v>0</v>
      </c>
      <c r="AT61" s="79">
        <f t="shared" si="1"/>
        <v>-48176.35</v>
      </c>
      <c r="AU61" s="80">
        <f>'ZBV-03a - méněpráce'!P94</f>
        <v>0</v>
      </c>
      <c r="AV61" s="79">
        <f>'ZBV-03a - méněpráce'!J37</f>
        <v>-48176.35</v>
      </c>
      <c r="AW61" s="79">
        <f>'ZBV-03a - méněpráce'!J38</f>
        <v>0</v>
      </c>
      <c r="AX61" s="79">
        <f>'ZBV-03a - méněpráce'!J39</f>
        <v>0</v>
      </c>
      <c r="AY61" s="79">
        <f>'ZBV-03a - méněpráce'!J40</f>
        <v>0</v>
      </c>
      <c r="AZ61" s="79">
        <f>'ZBV-03a - méněpráce'!F37</f>
        <v>-229411.21</v>
      </c>
      <c r="BA61" s="79">
        <f>'ZBV-03a - méněpráce'!F38</f>
        <v>0</v>
      </c>
      <c r="BB61" s="79">
        <f>'ZBV-03a - méněpráce'!F39</f>
        <v>0</v>
      </c>
      <c r="BC61" s="79">
        <f>'ZBV-03a - méněpráce'!F40</f>
        <v>0</v>
      </c>
      <c r="BD61" s="81">
        <f>'ZBV-03a - méněpráce'!F41</f>
        <v>0</v>
      </c>
      <c r="BT61" s="23" t="s">
        <v>94</v>
      </c>
      <c r="BV61" s="23" t="s">
        <v>79</v>
      </c>
      <c r="BW61" s="23" t="s">
        <v>104</v>
      </c>
      <c r="BX61" s="23" t="s">
        <v>102</v>
      </c>
      <c r="CL61" s="23" t="s">
        <v>17</v>
      </c>
    </row>
    <row r="62" spans="1:91" s="3" customFormat="1" ht="16.5" customHeight="1">
      <c r="B62" s="42"/>
      <c r="C62" s="9"/>
      <c r="D62" s="9"/>
      <c r="E62" s="252" t="s">
        <v>105</v>
      </c>
      <c r="F62" s="252"/>
      <c r="G62" s="252"/>
      <c r="H62" s="252"/>
      <c r="I62" s="252"/>
      <c r="J62" s="9"/>
      <c r="K62" s="252" t="s">
        <v>97</v>
      </c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52"/>
      <c r="AF62" s="252"/>
      <c r="AG62" s="271">
        <f>ROUND(AG63,2)</f>
        <v>-86577.24</v>
      </c>
      <c r="AH62" s="272"/>
      <c r="AI62" s="272"/>
      <c r="AJ62" s="272"/>
      <c r="AK62" s="272"/>
      <c r="AL62" s="272"/>
      <c r="AM62" s="272"/>
      <c r="AN62" s="273">
        <f t="shared" si="0"/>
        <v>-104758.46</v>
      </c>
      <c r="AO62" s="272"/>
      <c r="AP62" s="272"/>
      <c r="AQ62" s="77" t="s">
        <v>89</v>
      </c>
      <c r="AR62" s="42"/>
      <c r="AS62" s="78">
        <f>ROUND(AS63,2)</f>
        <v>0</v>
      </c>
      <c r="AT62" s="79">
        <f t="shared" si="1"/>
        <v>-18181.22</v>
      </c>
      <c r="AU62" s="80">
        <f>ROUND(AU63,5)</f>
        <v>0</v>
      </c>
      <c r="AV62" s="79">
        <f>ROUND(AZ62*L29,2)</f>
        <v>-18181.22</v>
      </c>
      <c r="AW62" s="79">
        <f>ROUND(BA62*L30,2)</f>
        <v>0</v>
      </c>
      <c r="AX62" s="79">
        <f>ROUND(BB62*L29,2)</f>
        <v>0</v>
      </c>
      <c r="AY62" s="79">
        <f>ROUND(BC62*L30,2)</f>
        <v>0</v>
      </c>
      <c r="AZ62" s="79">
        <f>ROUND(AZ63,2)</f>
        <v>-86577.24</v>
      </c>
      <c r="BA62" s="79">
        <f>ROUND(BA63,2)</f>
        <v>0</v>
      </c>
      <c r="BB62" s="79">
        <f>ROUND(BB63,2)</f>
        <v>0</v>
      </c>
      <c r="BC62" s="79">
        <f>ROUND(BC63,2)</f>
        <v>0</v>
      </c>
      <c r="BD62" s="81">
        <f>ROUND(BD63,2)</f>
        <v>0</v>
      </c>
      <c r="BS62" s="23" t="s">
        <v>76</v>
      </c>
      <c r="BT62" s="23" t="s">
        <v>86</v>
      </c>
      <c r="BU62" s="23" t="s">
        <v>78</v>
      </c>
      <c r="BV62" s="23" t="s">
        <v>79</v>
      </c>
      <c r="BW62" s="23" t="s">
        <v>106</v>
      </c>
      <c r="BX62" s="23" t="s">
        <v>85</v>
      </c>
      <c r="CL62" s="23" t="s">
        <v>17</v>
      </c>
    </row>
    <row r="63" spans="1:91" s="3" customFormat="1" ht="16.5" customHeight="1">
      <c r="A63" s="82" t="s">
        <v>91</v>
      </c>
      <c r="B63" s="42"/>
      <c r="C63" s="9"/>
      <c r="D63" s="9"/>
      <c r="E63" s="9"/>
      <c r="F63" s="252" t="s">
        <v>107</v>
      </c>
      <c r="G63" s="252"/>
      <c r="H63" s="252"/>
      <c r="I63" s="252"/>
      <c r="J63" s="252"/>
      <c r="K63" s="9"/>
      <c r="L63" s="252" t="s">
        <v>93</v>
      </c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52"/>
      <c r="AF63" s="252"/>
      <c r="AG63" s="273">
        <f>'ZBV-04a - méněpráce'!J34</f>
        <v>-86577.24</v>
      </c>
      <c r="AH63" s="272"/>
      <c r="AI63" s="272"/>
      <c r="AJ63" s="272"/>
      <c r="AK63" s="272"/>
      <c r="AL63" s="272"/>
      <c r="AM63" s="272"/>
      <c r="AN63" s="273">
        <f t="shared" si="0"/>
        <v>-104758.46</v>
      </c>
      <c r="AO63" s="272"/>
      <c r="AP63" s="272"/>
      <c r="AQ63" s="77" t="s">
        <v>89</v>
      </c>
      <c r="AR63" s="42"/>
      <c r="AS63" s="78">
        <v>0</v>
      </c>
      <c r="AT63" s="79">
        <f t="shared" si="1"/>
        <v>-18181.22</v>
      </c>
      <c r="AU63" s="80">
        <f>'ZBV-04a - méněpráce'!P94</f>
        <v>0</v>
      </c>
      <c r="AV63" s="79">
        <f>'ZBV-04a - méněpráce'!J37</f>
        <v>-18181.22</v>
      </c>
      <c r="AW63" s="79">
        <f>'ZBV-04a - méněpráce'!J38</f>
        <v>0</v>
      </c>
      <c r="AX63" s="79">
        <f>'ZBV-04a - méněpráce'!J39</f>
        <v>0</v>
      </c>
      <c r="AY63" s="79">
        <f>'ZBV-04a - méněpráce'!J40</f>
        <v>0</v>
      </c>
      <c r="AZ63" s="79">
        <f>'ZBV-04a - méněpráce'!F37</f>
        <v>-86577.24</v>
      </c>
      <c r="BA63" s="79">
        <f>'ZBV-04a - méněpráce'!F38</f>
        <v>0</v>
      </c>
      <c r="BB63" s="79">
        <f>'ZBV-04a - méněpráce'!F39</f>
        <v>0</v>
      </c>
      <c r="BC63" s="79">
        <f>'ZBV-04a - méněpráce'!F40</f>
        <v>0</v>
      </c>
      <c r="BD63" s="81">
        <f>'ZBV-04a - méněpráce'!F41</f>
        <v>0</v>
      </c>
      <c r="BT63" s="23" t="s">
        <v>94</v>
      </c>
      <c r="BV63" s="23" t="s">
        <v>79</v>
      </c>
      <c r="BW63" s="23" t="s">
        <v>108</v>
      </c>
      <c r="BX63" s="23" t="s">
        <v>106</v>
      </c>
      <c r="CL63" s="23" t="s">
        <v>17</v>
      </c>
    </row>
    <row r="64" spans="1:91" s="3" customFormat="1" ht="16.5" customHeight="1">
      <c r="B64" s="42"/>
      <c r="C64" s="9"/>
      <c r="D64" s="9"/>
      <c r="E64" s="252" t="s">
        <v>109</v>
      </c>
      <c r="F64" s="252"/>
      <c r="G64" s="252"/>
      <c r="H64" s="252"/>
      <c r="I64" s="252"/>
      <c r="J64" s="9"/>
      <c r="K64" s="252" t="s">
        <v>97</v>
      </c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52"/>
      <c r="AG64" s="271">
        <f>ROUND(AG65,2)</f>
        <v>-90565.67</v>
      </c>
      <c r="AH64" s="272"/>
      <c r="AI64" s="272"/>
      <c r="AJ64" s="272"/>
      <c r="AK64" s="272"/>
      <c r="AL64" s="272"/>
      <c r="AM64" s="272"/>
      <c r="AN64" s="273">
        <f t="shared" si="0"/>
        <v>-109584.45999999999</v>
      </c>
      <c r="AO64" s="272"/>
      <c r="AP64" s="272"/>
      <c r="AQ64" s="77" t="s">
        <v>89</v>
      </c>
      <c r="AR64" s="42"/>
      <c r="AS64" s="78">
        <f>ROUND(AS65,2)</f>
        <v>0</v>
      </c>
      <c r="AT64" s="79">
        <f t="shared" si="1"/>
        <v>-19018.79</v>
      </c>
      <c r="AU64" s="80">
        <f>ROUND(AU65,5)</f>
        <v>0</v>
      </c>
      <c r="AV64" s="79">
        <f>ROUND(AZ64*L29,2)</f>
        <v>-19018.79</v>
      </c>
      <c r="AW64" s="79">
        <f>ROUND(BA64*L30,2)</f>
        <v>0</v>
      </c>
      <c r="AX64" s="79">
        <f>ROUND(BB64*L29,2)</f>
        <v>0</v>
      </c>
      <c r="AY64" s="79">
        <f>ROUND(BC64*L30,2)</f>
        <v>0</v>
      </c>
      <c r="AZ64" s="79">
        <f>ROUND(AZ65,2)</f>
        <v>-90565.67</v>
      </c>
      <c r="BA64" s="79">
        <f>ROUND(BA65,2)</f>
        <v>0</v>
      </c>
      <c r="BB64" s="79">
        <f>ROUND(BB65,2)</f>
        <v>0</v>
      </c>
      <c r="BC64" s="79">
        <f>ROUND(BC65,2)</f>
        <v>0</v>
      </c>
      <c r="BD64" s="81">
        <f>ROUND(BD65,2)</f>
        <v>0</v>
      </c>
      <c r="BS64" s="23" t="s">
        <v>76</v>
      </c>
      <c r="BT64" s="23" t="s">
        <v>86</v>
      </c>
      <c r="BU64" s="23" t="s">
        <v>78</v>
      </c>
      <c r="BV64" s="23" t="s">
        <v>79</v>
      </c>
      <c r="BW64" s="23" t="s">
        <v>110</v>
      </c>
      <c r="BX64" s="23" t="s">
        <v>85</v>
      </c>
      <c r="CL64" s="23" t="s">
        <v>17</v>
      </c>
    </row>
    <row r="65" spans="1:91" s="3" customFormat="1" ht="16.5" customHeight="1">
      <c r="A65" s="82" t="s">
        <v>91</v>
      </c>
      <c r="B65" s="42"/>
      <c r="C65" s="9"/>
      <c r="D65" s="9"/>
      <c r="E65" s="9"/>
      <c r="F65" s="252" t="s">
        <v>111</v>
      </c>
      <c r="G65" s="252"/>
      <c r="H65" s="252"/>
      <c r="I65" s="252"/>
      <c r="J65" s="252"/>
      <c r="K65" s="9"/>
      <c r="L65" s="252" t="s">
        <v>93</v>
      </c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  <c r="AA65" s="252"/>
      <c r="AB65" s="252"/>
      <c r="AC65" s="252"/>
      <c r="AD65" s="252"/>
      <c r="AE65" s="252"/>
      <c r="AF65" s="252"/>
      <c r="AG65" s="273">
        <f>'ZBV-05a - méněpráce'!J34</f>
        <v>-90565.67</v>
      </c>
      <c r="AH65" s="272"/>
      <c r="AI65" s="272"/>
      <c r="AJ65" s="272"/>
      <c r="AK65" s="272"/>
      <c r="AL65" s="272"/>
      <c r="AM65" s="272"/>
      <c r="AN65" s="273">
        <f t="shared" si="0"/>
        <v>-109584.45999999999</v>
      </c>
      <c r="AO65" s="272"/>
      <c r="AP65" s="272"/>
      <c r="AQ65" s="77" t="s">
        <v>89</v>
      </c>
      <c r="AR65" s="42"/>
      <c r="AS65" s="78">
        <v>0</v>
      </c>
      <c r="AT65" s="79">
        <f t="shared" si="1"/>
        <v>-19018.79</v>
      </c>
      <c r="AU65" s="80">
        <f>'ZBV-05a - méněpráce'!P94</f>
        <v>0</v>
      </c>
      <c r="AV65" s="79">
        <f>'ZBV-05a - méněpráce'!J37</f>
        <v>-19018.79</v>
      </c>
      <c r="AW65" s="79">
        <f>'ZBV-05a - méněpráce'!J38</f>
        <v>0</v>
      </c>
      <c r="AX65" s="79">
        <f>'ZBV-05a - méněpráce'!J39</f>
        <v>0</v>
      </c>
      <c r="AY65" s="79">
        <f>'ZBV-05a - méněpráce'!J40</f>
        <v>0</v>
      </c>
      <c r="AZ65" s="79">
        <f>'ZBV-05a - méněpráce'!F37</f>
        <v>-90565.67</v>
      </c>
      <c r="BA65" s="79">
        <f>'ZBV-05a - méněpráce'!F38</f>
        <v>0</v>
      </c>
      <c r="BB65" s="79">
        <f>'ZBV-05a - méněpráce'!F39</f>
        <v>0</v>
      </c>
      <c r="BC65" s="79">
        <f>'ZBV-05a - méněpráce'!F40</f>
        <v>0</v>
      </c>
      <c r="BD65" s="81">
        <f>'ZBV-05a - méněpráce'!F41</f>
        <v>0</v>
      </c>
      <c r="BT65" s="23" t="s">
        <v>94</v>
      </c>
      <c r="BV65" s="23" t="s">
        <v>79</v>
      </c>
      <c r="BW65" s="23" t="s">
        <v>112</v>
      </c>
      <c r="BX65" s="23" t="s">
        <v>110</v>
      </c>
      <c r="CL65" s="23" t="s">
        <v>17</v>
      </c>
    </row>
    <row r="66" spans="1:91" s="3" customFormat="1" ht="16.5" customHeight="1">
      <c r="B66" s="42"/>
      <c r="C66" s="9"/>
      <c r="D66" s="9"/>
      <c r="E66" s="252" t="s">
        <v>113</v>
      </c>
      <c r="F66" s="252"/>
      <c r="G66" s="252"/>
      <c r="H66" s="252"/>
      <c r="I66" s="252"/>
      <c r="J66" s="9"/>
      <c r="K66" s="252" t="s">
        <v>97</v>
      </c>
      <c r="L66" s="252"/>
      <c r="M66" s="252"/>
      <c r="N66" s="252"/>
      <c r="O66" s="252"/>
      <c r="P66" s="252"/>
      <c r="Q66" s="252"/>
      <c r="R66" s="252"/>
      <c r="S66" s="252"/>
      <c r="T66" s="252"/>
      <c r="U66" s="252"/>
      <c r="V66" s="252"/>
      <c r="W66" s="252"/>
      <c r="X66" s="252"/>
      <c r="Y66" s="252"/>
      <c r="Z66" s="252"/>
      <c r="AA66" s="252"/>
      <c r="AB66" s="252"/>
      <c r="AC66" s="252"/>
      <c r="AD66" s="252"/>
      <c r="AE66" s="252"/>
      <c r="AF66" s="252"/>
      <c r="AG66" s="271">
        <f>ROUND(AG67,2)</f>
        <v>-67689.100000000006</v>
      </c>
      <c r="AH66" s="272"/>
      <c r="AI66" s="272"/>
      <c r="AJ66" s="272"/>
      <c r="AK66" s="272"/>
      <c r="AL66" s="272"/>
      <c r="AM66" s="272"/>
      <c r="AN66" s="273">
        <f t="shared" si="0"/>
        <v>-81903.81</v>
      </c>
      <c r="AO66" s="272"/>
      <c r="AP66" s="272"/>
      <c r="AQ66" s="77" t="s">
        <v>89</v>
      </c>
      <c r="AR66" s="42"/>
      <c r="AS66" s="78">
        <f>ROUND(AS67,2)</f>
        <v>0</v>
      </c>
      <c r="AT66" s="79">
        <f t="shared" si="1"/>
        <v>-14214.71</v>
      </c>
      <c r="AU66" s="80">
        <f>ROUND(AU67,5)</f>
        <v>0</v>
      </c>
      <c r="AV66" s="79">
        <f>ROUND(AZ66*L29,2)</f>
        <v>-14214.71</v>
      </c>
      <c r="AW66" s="79">
        <f>ROUND(BA66*L30,2)</f>
        <v>0</v>
      </c>
      <c r="AX66" s="79">
        <f>ROUND(BB66*L29,2)</f>
        <v>0</v>
      </c>
      <c r="AY66" s="79">
        <f>ROUND(BC66*L30,2)</f>
        <v>0</v>
      </c>
      <c r="AZ66" s="79">
        <f>ROUND(AZ67,2)</f>
        <v>-67689.100000000006</v>
      </c>
      <c r="BA66" s="79">
        <f>ROUND(BA67,2)</f>
        <v>0</v>
      </c>
      <c r="BB66" s="79">
        <f>ROUND(BB67,2)</f>
        <v>0</v>
      </c>
      <c r="BC66" s="79">
        <f>ROUND(BC67,2)</f>
        <v>0</v>
      </c>
      <c r="BD66" s="81">
        <f>ROUND(BD67,2)</f>
        <v>0</v>
      </c>
      <c r="BS66" s="23" t="s">
        <v>76</v>
      </c>
      <c r="BT66" s="23" t="s">
        <v>86</v>
      </c>
      <c r="BU66" s="23" t="s">
        <v>78</v>
      </c>
      <c r="BV66" s="23" t="s">
        <v>79</v>
      </c>
      <c r="BW66" s="23" t="s">
        <v>114</v>
      </c>
      <c r="BX66" s="23" t="s">
        <v>85</v>
      </c>
      <c r="CL66" s="23" t="s">
        <v>17</v>
      </c>
    </row>
    <row r="67" spans="1:91" s="3" customFormat="1" ht="16.5" customHeight="1">
      <c r="A67" s="82" t="s">
        <v>91</v>
      </c>
      <c r="B67" s="42"/>
      <c r="C67" s="9"/>
      <c r="D67" s="9"/>
      <c r="E67" s="9"/>
      <c r="F67" s="252" t="s">
        <v>115</v>
      </c>
      <c r="G67" s="252"/>
      <c r="H67" s="252"/>
      <c r="I67" s="252"/>
      <c r="J67" s="252"/>
      <c r="K67" s="9"/>
      <c r="L67" s="252" t="s">
        <v>93</v>
      </c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  <c r="AA67" s="252"/>
      <c r="AB67" s="252"/>
      <c r="AC67" s="252"/>
      <c r="AD67" s="252"/>
      <c r="AE67" s="252"/>
      <c r="AF67" s="252"/>
      <c r="AG67" s="273">
        <f>'ZBV-06a - méněpráce'!J34</f>
        <v>-67689.100000000006</v>
      </c>
      <c r="AH67" s="272"/>
      <c r="AI67" s="272"/>
      <c r="AJ67" s="272"/>
      <c r="AK67" s="272"/>
      <c r="AL67" s="272"/>
      <c r="AM67" s="272"/>
      <c r="AN67" s="273">
        <f t="shared" si="0"/>
        <v>-81903.81</v>
      </c>
      <c r="AO67" s="272"/>
      <c r="AP67" s="272"/>
      <c r="AQ67" s="77" t="s">
        <v>89</v>
      </c>
      <c r="AR67" s="42"/>
      <c r="AS67" s="78">
        <v>0</v>
      </c>
      <c r="AT67" s="79">
        <f t="shared" si="1"/>
        <v>-14214.71</v>
      </c>
      <c r="AU67" s="80">
        <f>'ZBV-06a - méněpráce'!P94</f>
        <v>0</v>
      </c>
      <c r="AV67" s="79">
        <f>'ZBV-06a - méněpráce'!J37</f>
        <v>-14214.71</v>
      </c>
      <c r="AW67" s="79">
        <f>'ZBV-06a - méněpráce'!J38</f>
        <v>0</v>
      </c>
      <c r="AX67" s="79">
        <f>'ZBV-06a - méněpráce'!J39</f>
        <v>0</v>
      </c>
      <c r="AY67" s="79">
        <f>'ZBV-06a - méněpráce'!J40</f>
        <v>0</v>
      </c>
      <c r="AZ67" s="79">
        <f>'ZBV-06a - méněpráce'!F37</f>
        <v>-67689.100000000006</v>
      </c>
      <c r="BA67" s="79">
        <f>'ZBV-06a - méněpráce'!F38</f>
        <v>0</v>
      </c>
      <c r="BB67" s="79">
        <f>'ZBV-06a - méněpráce'!F39</f>
        <v>0</v>
      </c>
      <c r="BC67" s="79">
        <f>'ZBV-06a - méněpráce'!F40</f>
        <v>0</v>
      </c>
      <c r="BD67" s="81">
        <f>'ZBV-06a - méněpráce'!F41</f>
        <v>0</v>
      </c>
      <c r="BT67" s="23" t="s">
        <v>94</v>
      </c>
      <c r="BV67" s="23" t="s">
        <v>79</v>
      </c>
      <c r="BW67" s="23" t="s">
        <v>116</v>
      </c>
      <c r="BX67" s="23" t="s">
        <v>114</v>
      </c>
      <c r="CL67" s="23" t="s">
        <v>17</v>
      </c>
    </row>
    <row r="68" spans="1:91" s="3" customFormat="1" ht="16.5" customHeight="1">
      <c r="B68" s="42"/>
      <c r="C68" s="9"/>
      <c r="D68" s="9"/>
      <c r="E68" s="252" t="s">
        <v>8</v>
      </c>
      <c r="F68" s="252"/>
      <c r="G68" s="252"/>
      <c r="H68" s="252"/>
      <c r="I68" s="252"/>
      <c r="J68" s="9"/>
      <c r="K68" s="252" t="s">
        <v>97</v>
      </c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2"/>
      <c r="W68" s="252"/>
      <c r="X68" s="252"/>
      <c r="Y68" s="252"/>
      <c r="Z68" s="252"/>
      <c r="AA68" s="252"/>
      <c r="AB68" s="252"/>
      <c r="AC68" s="252"/>
      <c r="AD68" s="252"/>
      <c r="AE68" s="252"/>
      <c r="AF68" s="252"/>
      <c r="AG68" s="271">
        <f>ROUND(AG69,2)</f>
        <v>-35786.980000000003</v>
      </c>
      <c r="AH68" s="272"/>
      <c r="AI68" s="272"/>
      <c r="AJ68" s="272"/>
      <c r="AK68" s="272"/>
      <c r="AL68" s="272"/>
      <c r="AM68" s="272"/>
      <c r="AN68" s="273">
        <f t="shared" si="0"/>
        <v>-43302.25</v>
      </c>
      <c r="AO68" s="272"/>
      <c r="AP68" s="272"/>
      <c r="AQ68" s="77" t="s">
        <v>89</v>
      </c>
      <c r="AR68" s="42"/>
      <c r="AS68" s="78">
        <f>ROUND(AS69,2)</f>
        <v>0</v>
      </c>
      <c r="AT68" s="79">
        <f t="shared" si="1"/>
        <v>-7515.27</v>
      </c>
      <c r="AU68" s="80">
        <f>ROUND(AU69,5)</f>
        <v>0</v>
      </c>
      <c r="AV68" s="79">
        <f>ROUND(AZ68*L29,2)</f>
        <v>-7515.27</v>
      </c>
      <c r="AW68" s="79">
        <f>ROUND(BA68*L30,2)</f>
        <v>0</v>
      </c>
      <c r="AX68" s="79">
        <f>ROUND(BB68*L29,2)</f>
        <v>0</v>
      </c>
      <c r="AY68" s="79">
        <f>ROUND(BC68*L30,2)</f>
        <v>0</v>
      </c>
      <c r="AZ68" s="79">
        <f>ROUND(AZ69,2)</f>
        <v>-35786.980000000003</v>
      </c>
      <c r="BA68" s="79">
        <f>ROUND(BA69,2)</f>
        <v>0</v>
      </c>
      <c r="BB68" s="79">
        <f>ROUND(BB69,2)</f>
        <v>0</v>
      </c>
      <c r="BC68" s="79">
        <f>ROUND(BC69,2)</f>
        <v>0</v>
      </c>
      <c r="BD68" s="81">
        <f>ROUND(BD69,2)</f>
        <v>0</v>
      </c>
      <c r="BS68" s="23" t="s">
        <v>76</v>
      </c>
      <c r="BT68" s="23" t="s">
        <v>86</v>
      </c>
      <c r="BU68" s="23" t="s">
        <v>78</v>
      </c>
      <c r="BV68" s="23" t="s">
        <v>79</v>
      </c>
      <c r="BW68" s="23" t="s">
        <v>117</v>
      </c>
      <c r="BX68" s="23" t="s">
        <v>85</v>
      </c>
      <c r="CL68" s="23" t="s">
        <v>17</v>
      </c>
    </row>
    <row r="69" spans="1:91" s="3" customFormat="1" ht="16.5" customHeight="1">
      <c r="A69" s="82" t="s">
        <v>91</v>
      </c>
      <c r="B69" s="42"/>
      <c r="C69" s="9"/>
      <c r="D69" s="9"/>
      <c r="E69" s="9"/>
      <c r="F69" s="252" t="s">
        <v>118</v>
      </c>
      <c r="G69" s="252"/>
      <c r="H69" s="252"/>
      <c r="I69" s="252"/>
      <c r="J69" s="252"/>
      <c r="K69" s="9"/>
      <c r="L69" s="252" t="s">
        <v>93</v>
      </c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252"/>
      <c r="X69" s="252"/>
      <c r="Y69" s="252"/>
      <c r="Z69" s="252"/>
      <c r="AA69" s="252"/>
      <c r="AB69" s="252"/>
      <c r="AC69" s="252"/>
      <c r="AD69" s="252"/>
      <c r="AE69" s="252"/>
      <c r="AF69" s="252"/>
      <c r="AG69" s="273">
        <f>'ZBV-07a - méněpráce'!J34</f>
        <v>-35786.980000000003</v>
      </c>
      <c r="AH69" s="272"/>
      <c r="AI69" s="272"/>
      <c r="AJ69" s="272"/>
      <c r="AK69" s="272"/>
      <c r="AL69" s="272"/>
      <c r="AM69" s="272"/>
      <c r="AN69" s="273">
        <f t="shared" si="0"/>
        <v>-43302.25</v>
      </c>
      <c r="AO69" s="272"/>
      <c r="AP69" s="272"/>
      <c r="AQ69" s="77" t="s">
        <v>89</v>
      </c>
      <c r="AR69" s="42"/>
      <c r="AS69" s="78">
        <v>0</v>
      </c>
      <c r="AT69" s="79">
        <f t="shared" si="1"/>
        <v>-7515.27</v>
      </c>
      <c r="AU69" s="80">
        <f>'ZBV-07a - méněpráce'!P94</f>
        <v>0</v>
      </c>
      <c r="AV69" s="79">
        <f>'ZBV-07a - méněpráce'!J37</f>
        <v>-7515.27</v>
      </c>
      <c r="AW69" s="79">
        <f>'ZBV-07a - méněpráce'!J38</f>
        <v>0</v>
      </c>
      <c r="AX69" s="79">
        <f>'ZBV-07a - méněpráce'!J39</f>
        <v>0</v>
      </c>
      <c r="AY69" s="79">
        <f>'ZBV-07a - méněpráce'!J40</f>
        <v>0</v>
      </c>
      <c r="AZ69" s="79">
        <f>'ZBV-07a - méněpráce'!F37</f>
        <v>-35786.980000000003</v>
      </c>
      <c r="BA69" s="79">
        <f>'ZBV-07a - méněpráce'!F38</f>
        <v>0</v>
      </c>
      <c r="BB69" s="79">
        <f>'ZBV-07a - méněpráce'!F39</f>
        <v>0</v>
      </c>
      <c r="BC69" s="79">
        <f>'ZBV-07a - méněpráce'!F40</f>
        <v>0</v>
      </c>
      <c r="BD69" s="81">
        <f>'ZBV-07a - méněpráce'!F41</f>
        <v>0</v>
      </c>
      <c r="BT69" s="23" t="s">
        <v>94</v>
      </c>
      <c r="BV69" s="23" t="s">
        <v>79</v>
      </c>
      <c r="BW69" s="23" t="s">
        <v>119</v>
      </c>
      <c r="BX69" s="23" t="s">
        <v>117</v>
      </c>
      <c r="CL69" s="23" t="s">
        <v>17</v>
      </c>
    </row>
    <row r="70" spans="1:91" s="6" customFormat="1" ht="16.5" customHeight="1">
      <c r="B70" s="68"/>
      <c r="C70" s="69"/>
      <c r="D70" s="251" t="s">
        <v>120</v>
      </c>
      <c r="E70" s="251"/>
      <c r="F70" s="251"/>
      <c r="G70" s="251"/>
      <c r="H70" s="251"/>
      <c r="I70" s="70"/>
      <c r="J70" s="251" t="s">
        <v>121</v>
      </c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75">
        <f>ROUND(AG71,2)</f>
        <v>-337443.17</v>
      </c>
      <c r="AH70" s="276"/>
      <c r="AI70" s="276"/>
      <c r="AJ70" s="276"/>
      <c r="AK70" s="276"/>
      <c r="AL70" s="276"/>
      <c r="AM70" s="276"/>
      <c r="AN70" s="280">
        <f t="shared" si="0"/>
        <v>-408306.24</v>
      </c>
      <c r="AO70" s="276"/>
      <c r="AP70" s="276"/>
      <c r="AQ70" s="71" t="s">
        <v>83</v>
      </c>
      <c r="AR70" s="68"/>
      <c r="AS70" s="72">
        <f>ROUND(AS71,2)</f>
        <v>0</v>
      </c>
      <c r="AT70" s="73">
        <f t="shared" si="1"/>
        <v>-70863.070000000007</v>
      </c>
      <c r="AU70" s="74">
        <f>ROUND(AU71,5)</f>
        <v>0</v>
      </c>
      <c r="AV70" s="73">
        <f>ROUND(AZ70*L29,2)</f>
        <v>-70863.070000000007</v>
      </c>
      <c r="AW70" s="73">
        <f>ROUND(BA70*L30,2)</f>
        <v>0</v>
      </c>
      <c r="AX70" s="73">
        <f>ROUND(BB70*L29,2)</f>
        <v>0</v>
      </c>
      <c r="AY70" s="73">
        <f>ROUND(BC70*L30,2)</f>
        <v>0</v>
      </c>
      <c r="AZ70" s="73">
        <f t="shared" ref="AZ70:BD71" si="2">ROUND(AZ71,2)</f>
        <v>-337443.17</v>
      </c>
      <c r="BA70" s="73">
        <f t="shared" si="2"/>
        <v>0</v>
      </c>
      <c r="BB70" s="73">
        <f t="shared" si="2"/>
        <v>0</v>
      </c>
      <c r="BC70" s="73">
        <f t="shared" si="2"/>
        <v>0</v>
      </c>
      <c r="BD70" s="75">
        <f t="shared" si="2"/>
        <v>0</v>
      </c>
      <c r="BS70" s="76" t="s">
        <v>76</v>
      </c>
      <c r="BT70" s="76" t="s">
        <v>84</v>
      </c>
      <c r="BU70" s="76" t="s">
        <v>78</v>
      </c>
      <c r="BV70" s="76" t="s">
        <v>79</v>
      </c>
      <c r="BW70" s="76" t="s">
        <v>122</v>
      </c>
      <c r="BX70" s="76" t="s">
        <v>5</v>
      </c>
      <c r="CL70" s="76" t="s">
        <v>123</v>
      </c>
      <c r="CM70" s="76" t="s">
        <v>86</v>
      </c>
    </row>
    <row r="71" spans="1:91" s="3" customFormat="1" ht="16.5" customHeight="1">
      <c r="B71" s="42"/>
      <c r="C71" s="9"/>
      <c r="D71" s="9"/>
      <c r="E71" s="252" t="s">
        <v>124</v>
      </c>
      <c r="F71" s="252"/>
      <c r="G71" s="252"/>
      <c r="H71" s="252"/>
      <c r="I71" s="252"/>
      <c r="J71" s="9"/>
      <c r="K71" s="252" t="s">
        <v>125</v>
      </c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71">
        <f>ROUND(AG72,2)</f>
        <v>-337443.17</v>
      </c>
      <c r="AH71" s="272"/>
      <c r="AI71" s="272"/>
      <c r="AJ71" s="272"/>
      <c r="AK71" s="272"/>
      <c r="AL71" s="272"/>
      <c r="AM71" s="272"/>
      <c r="AN71" s="273">
        <f t="shared" si="0"/>
        <v>-408306.24</v>
      </c>
      <c r="AO71" s="272"/>
      <c r="AP71" s="272"/>
      <c r="AQ71" s="77" t="s">
        <v>89</v>
      </c>
      <c r="AR71" s="42"/>
      <c r="AS71" s="78">
        <f>ROUND(AS72,2)</f>
        <v>0</v>
      </c>
      <c r="AT71" s="79">
        <f t="shared" si="1"/>
        <v>-70863.070000000007</v>
      </c>
      <c r="AU71" s="80">
        <f>ROUND(AU72,5)</f>
        <v>0</v>
      </c>
      <c r="AV71" s="79">
        <f>ROUND(AZ71*L29,2)</f>
        <v>-70863.070000000007</v>
      </c>
      <c r="AW71" s="79">
        <f>ROUND(BA71*L30,2)</f>
        <v>0</v>
      </c>
      <c r="AX71" s="79">
        <f>ROUND(BB71*L29,2)</f>
        <v>0</v>
      </c>
      <c r="AY71" s="79">
        <f>ROUND(BC71*L30,2)</f>
        <v>0</v>
      </c>
      <c r="AZ71" s="79">
        <f t="shared" si="2"/>
        <v>-337443.17</v>
      </c>
      <c r="BA71" s="79">
        <f t="shared" si="2"/>
        <v>0</v>
      </c>
      <c r="BB71" s="79">
        <f t="shared" si="2"/>
        <v>0</v>
      </c>
      <c r="BC71" s="79">
        <f t="shared" si="2"/>
        <v>0</v>
      </c>
      <c r="BD71" s="81">
        <f t="shared" si="2"/>
        <v>0</v>
      </c>
      <c r="BS71" s="23" t="s">
        <v>76</v>
      </c>
      <c r="BT71" s="23" t="s">
        <v>86</v>
      </c>
      <c r="BU71" s="23" t="s">
        <v>78</v>
      </c>
      <c r="BV71" s="23" t="s">
        <v>79</v>
      </c>
      <c r="BW71" s="23" t="s">
        <v>126</v>
      </c>
      <c r="BX71" s="23" t="s">
        <v>122</v>
      </c>
      <c r="CL71" s="23" t="s">
        <v>123</v>
      </c>
    </row>
    <row r="72" spans="1:91" s="3" customFormat="1" ht="16.5" customHeight="1">
      <c r="A72" s="82" t="s">
        <v>91</v>
      </c>
      <c r="B72" s="42"/>
      <c r="C72" s="9"/>
      <c r="D72" s="9"/>
      <c r="E72" s="9"/>
      <c r="F72" s="252" t="s">
        <v>127</v>
      </c>
      <c r="G72" s="252"/>
      <c r="H72" s="252"/>
      <c r="I72" s="252"/>
      <c r="J72" s="252"/>
      <c r="K72" s="9"/>
      <c r="L72" s="252" t="s">
        <v>93</v>
      </c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  <c r="Z72" s="252"/>
      <c r="AA72" s="252"/>
      <c r="AB72" s="252"/>
      <c r="AC72" s="252"/>
      <c r="AD72" s="252"/>
      <c r="AE72" s="252"/>
      <c r="AF72" s="252"/>
      <c r="AG72" s="273">
        <f>'ZBV-08a - méněpráce'!J34</f>
        <v>-337443.17</v>
      </c>
      <c r="AH72" s="272"/>
      <c r="AI72" s="272"/>
      <c r="AJ72" s="272"/>
      <c r="AK72" s="272"/>
      <c r="AL72" s="272"/>
      <c r="AM72" s="272"/>
      <c r="AN72" s="273">
        <f t="shared" si="0"/>
        <v>-408306.24</v>
      </c>
      <c r="AO72" s="272"/>
      <c r="AP72" s="272"/>
      <c r="AQ72" s="77" t="s">
        <v>89</v>
      </c>
      <c r="AR72" s="42"/>
      <c r="AS72" s="83">
        <v>0</v>
      </c>
      <c r="AT72" s="84">
        <f t="shared" si="1"/>
        <v>-70863.070000000007</v>
      </c>
      <c r="AU72" s="85">
        <f>'ZBV-08a - méněpráce'!P95</f>
        <v>0</v>
      </c>
      <c r="AV72" s="84">
        <f>'ZBV-08a - méněpráce'!J37</f>
        <v>-70863.070000000007</v>
      </c>
      <c r="AW72" s="84">
        <f>'ZBV-08a - méněpráce'!J38</f>
        <v>0</v>
      </c>
      <c r="AX72" s="84">
        <f>'ZBV-08a - méněpráce'!J39</f>
        <v>0</v>
      </c>
      <c r="AY72" s="84">
        <f>'ZBV-08a - méněpráce'!J40</f>
        <v>0</v>
      </c>
      <c r="AZ72" s="84">
        <f>'ZBV-08a - méněpráce'!F37</f>
        <v>-337443.17</v>
      </c>
      <c r="BA72" s="84">
        <f>'ZBV-08a - méněpráce'!F38</f>
        <v>0</v>
      </c>
      <c r="BB72" s="84">
        <f>'ZBV-08a - méněpráce'!F39</f>
        <v>0</v>
      </c>
      <c r="BC72" s="84">
        <f>'ZBV-08a - méněpráce'!F40</f>
        <v>0</v>
      </c>
      <c r="BD72" s="86">
        <f>'ZBV-08a - méněpráce'!F41</f>
        <v>0</v>
      </c>
      <c r="BT72" s="23" t="s">
        <v>94</v>
      </c>
      <c r="BV72" s="23" t="s">
        <v>79</v>
      </c>
      <c r="BW72" s="23" t="s">
        <v>128</v>
      </c>
      <c r="BX72" s="23" t="s">
        <v>126</v>
      </c>
      <c r="CL72" s="23" t="s">
        <v>123</v>
      </c>
    </row>
    <row r="73" spans="1:91" s="1" customFormat="1" ht="30" customHeight="1">
      <c r="B73" s="29"/>
      <c r="AR73" s="29"/>
    </row>
    <row r="74" spans="1:91" s="1" customFormat="1" ht="6.95" customHeight="1"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29"/>
    </row>
  </sheetData>
  <sheetProtection sheet="1" objects="1" scenarios="1" formatColumns="0" formatRows="0"/>
  <mergeCells count="108"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54:AP54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W33:AE33"/>
    <mergeCell ref="AK35:AO35"/>
    <mergeCell ref="X35:AB35"/>
    <mergeCell ref="AR2:BE2"/>
    <mergeCell ref="AG64:AM64"/>
    <mergeCell ref="AG63:AM63"/>
    <mergeCell ref="AG62:AM62"/>
    <mergeCell ref="AG61:AM61"/>
    <mergeCell ref="AG60:AM60"/>
    <mergeCell ref="AG52:AM52"/>
    <mergeCell ref="AG56:AM56"/>
    <mergeCell ref="AG57:AM57"/>
    <mergeCell ref="AG58:AM58"/>
    <mergeCell ref="AG59:AM59"/>
    <mergeCell ref="AG55:AM55"/>
    <mergeCell ref="AM47:AN47"/>
    <mergeCell ref="AM49:AP49"/>
    <mergeCell ref="AM50:AP50"/>
    <mergeCell ref="AN61:AP61"/>
    <mergeCell ref="AN62:AP62"/>
    <mergeCell ref="AN56:AP56"/>
    <mergeCell ref="AN58:AP58"/>
    <mergeCell ref="AN63:AP63"/>
    <mergeCell ref="AN55:AP55"/>
    <mergeCell ref="F72:J72"/>
    <mergeCell ref="L72:AF72"/>
    <mergeCell ref="AG54:AM54"/>
    <mergeCell ref="K5:AO5"/>
    <mergeCell ref="K6:AO6"/>
    <mergeCell ref="E23:AN23"/>
    <mergeCell ref="AK26:AO26"/>
    <mergeCell ref="W28:AE28"/>
    <mergeCell ref="L28:P28"/>
    <mergeCell ref="AK28:AO28"/>
    <mergeCell ref="W29:AE29"/>
    <mergeCell ref="L29:P29"/>
    <mergeCell ref="AK29:AO29"/>
    <mergeCell ref="W30:AE30"/>
    <mergeCell ref="AK30:AO30"/>
    <mergeCell ref="L30:P30"/>
    <mergeCell ref="W31:AE31"/>
    <mergeCell ref="L31:P31"/>
    <mergeCell ref="AK31:AO31"/>
    <mergeCell ref="L32:P32"/>
    <mergeCell ref="AK32:AO32"/>
    <mergeCell ref="W32:AE32"/>
    <mergeCell ref="L33:P33"/>
    <mergeCell ref="AK33:AO33"/>
    <mergeCell ref="F67:J67"/>
    <mergeCell ref="L67:AF67"/>
    <mergeCell ref="E68:I68"/>
    <mergeCell ref="K68:AF68"/>
    <mergeCell ref="F69:J69"/>
    <mergeCell ref="L69:AF69"/>
    <mergeCell ref="D70:H70"/>
    <mergeCell ref="J70:AF70"/>
    <mergeCell ref="E71:I71"/>
    <mergeCell ref="K71:AF71"/>
    <mergeCell ref="L45:AO45"/>
    <mergeCell ref="L57:AF57"/>
    <mergeCell ref="L63:AF63"/>
    <mergeCell ref="L61:AF61"/>
    <mergeCell ref="L59:AF59"/>
    <mergeCell ref="F65:J65"/>
    <mergeCell ref="L65:AF65"/>
    <mergeCell ref="E66:I66"/>
    <mergeCell ref="K66:AF66"/>
    <mergeCell ref="AN57:AP57"/>
    <mergeCell ref="AN52:AP52"/>
    <mergeCell ref="AN64:AP64"/>
    <mergeCell ref="AN59:AP59"/>
    <mergeCell ref="AN60:AP60"/>
    <mergeCell ref="C52:G52"/>
    <mergeCell ref="D55:H55"/>
    <mergeCell ref="E58:I58"/>
    <mergeCell ref="E60:I60"/>
    <mergeCell ref="E64:I64"/>
    <mergeCell ref="E62:I62"/>
    <mergeCell ref="E56:I56"/>
    <mergeCell ref="F59:J59"/>
    <mergeCell ref="F57:J57"/>
    <mergeCell ref="F63:J63"/>
    <mergeCell ref="F61:J61"/>
    <mergeCell ref="I52:AF52"/>
    <mergeCell ref="J55:AF55"/>
    <mergeCell ref="K60:AF60"/>
    <mergeCell ref="K56:AF56"/>
    <mergeCell ref="K64:AF64"/>
    <mergeCell ref="K62:AF62"/>
    <mergeCell ref="K58:AF58"/>
  </mergeCells>
  <hyperlinks>
    <hyperlink ref="A57" location="'ZBV-01a - méněpráce'!C2" display="/" xr:uid="{00000000-0004-0000-0000-000000000000}"/>
    <hyperlink ref="A59" location="'ZBV-02a - méněpráce'!C2" display="/" xr:uid="{00000000-0004-0000-0000-000001000000}"/>
    <hyperlink ref="A61" location="'ZBV-03a - méněpráce'!C2" display="/" xr:uid="{00000000-0004-0000-0000-000002000000}"/>
    <hyperlink ref="A63" location="'ZBV-04a - méněpráce'!C2" display="/" xr:uid="{00000000-0004-0000-0000-000003000000}"/>
    <hyperlink ref="A65" location="'ZBV-05a - méněpráce'!C2" display="/" xr:uid="{00000000-0004-0000-0000-000004000000}"/>
    <hyperlink ref="A67" location="'ZBV-06a - méněpráce'!C2" display="/" xr:uid="{00000000-0004-0000-0000-000005000000}"/>
    <hyperlink ref="A69" location="'ZBV-07a - méněpráce'!C2" display="/" xr:uid="{00000000-0004-0000-0000-000006000000}"/>
    <hyperlink ref="A72" location="'ZBV-08a - méněpráce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0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95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133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135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ROUND(J93, 2)</f>
        <v>-81550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ROUND((SUM(BE93:BE103)),  2)</f>
        <v>-81550</v>
      </c>
      <c r="I37" s="90">
        <v>0.21</v>
      </c>
      <c r="J37" s="79">
        <f>ROUND(((SUM(BE93:BE103))*I37),  2)</f>
        <v>-17125.5</v>
      </c>
      <c r="L37" s="29"/>
    </row>
    <row r="38" spans="2:12" s="1" customFormat="1" ht="14.45" customHeight="1">
      <c r="B38" s="29"/>
      <c r="E38" s="25" t="s">
        <v>49</v>
      </c>
      <c r="F38" s="79">
        <f>ROUND((SUM(BF93:BF103)),  2)</f>
        <v>0</v>
      </c>
      <c r="I38" s="90">
        <v>0.12</v>
      </c>
      <c r="J38" s="79">
        <f>ROUND(((SUM(BF93:BF103))*I38),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ROUND((SUM(BG93:BG103)),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ROUND((SUM(BH93:BH103)),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ROUND((SUM(BI93:BI103)),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-98675.5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133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ZBV-01a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J93</f>
        <v>-81550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J94</f>
        <v>-81550</v>
      </c>
      <c r="L68" s="100"/>
    </row>
    <row r="69" spans="2:47" s="9" customFormat="1" ht="19.899999999999999" customHeight="1">
      <c r="B69" s="104"/>
      <c r="D69" s="105" t="s">
        <v>141</v>
      </c>
      <c r="E69" s="106"/>
      <c r="F69" s="106"/>
      <c r="G69" s="106"/>
      <c r="H69" s="106"/>
      <c r="I69" s="106"/>
      <c r="J69" s="107">
        <f>J95</f>
        <v>-81550</v>
      </c>
      <c r="L69" s="104"/>
    </row>
    <row r="70" spans="2:47" s="1" customFormat="1" ht="21.85" customHeight="1">
      <c r="B70" s="29"/>
      <c r="L70" s="29"/>
    </row>
    <row r="71" spans="2:47" s="1" customFormat="1" ht="6.95" customHeigh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29"/>
    </row>
    <row r="75" spans="2:47" s="1" customFormat="1" ht="6.95" customHeight="1"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29"/>
    </row>
    <row r="76" spans="2:47" s="1" customFormat="1" ht="24.95" customHeight="1">
      <c r="B76" s="29"/>
      <c r="C76" s="20" t="s">
        <v>142</v>
      </c>
      <c r="L76" s="29"/>
    </row>
    <row r="77" spans="2:47" s="1" customFormat="1" ht="6.95" customHeight="1">
      <c r="B77" s="29"/>
      <c r="L77" s="29"/>
    </row>
    <row r="78" spans="2:47" s="1" customFormat="1" ht="12" customHeight="1">
      <c r="B78" s="29"/>
      <c r="C78" s="25" t="s">
        <v>14</v>
      </c>
      <c r="L78" s="29"/>
    </row>
    <row r="79" spans="2:47" s="1" customFormat="1" ht="16.5" customHeight="1">
      <c r="B79" s="29"/>
      <c r="E79" s="286" t="str">
        <f>E7</f>
        <v>ÚPRAVY HŘBITOVA KBELY- ETAPA1</v>
      </c>
      <c r="F79" s="287"/>
      <c r="G79" s="287"/>
      <c r="H79" s="287"/>
      <c r="L79" s="29"/>
    </row>
    <row r="80" spans="2:47" ht="12" customHeight="1">
      <c r="B80" s="19"/>
      <c r="C80" s="25" t="s">
        <v>130</v>
      </c>
      <c r="L80" s="19"/>
    </row>
    <row r="81" spans="2:65" ht="16.5" customHeight="1">
      <c r="B81" s="19"/>
      <c r="E81" s="286" t="s">
        <v>131</v>
      </c>
      <c r="F81" s="258"/>
      <c r="G81" s="258"/>
      <c r="H81" s="258"/>
      <c r="L81" s="19"/>
    </row>
    <row r="82" spans="2:65" ht="12" customHeight="1">
      <c r="B82" s="19"/>
      <c r="C82" s="25" t="s">
        <v>132</v>
      </c>
      <c r="L82" s="19"/>
    </row>
    <row r="83" spans="2:65" s="1" customFormat="1" ht="16.5" customHeight="1">
      <c r="B83" s="29"/>
      <c r="E83" s="284" t="s">
        <v>133</v>
      </c>
      <c r="F83" s="288"/>
      <c r="G83" s="288"/>
      <c r="H83" s="288"/>
      <c r="L83" s="29"/>
    </row>
    <row r="84" spans="2:65" s="1" customFormat="1" ht="12" customHeight="1">
      <c r="B84" s="29"/>
      <c r="C84" s="25" t="s">
        <v>134</v>
      </c>
      <c r="L84" s="29"/>
    </row>
    <row r="85" spans="2:65" s="1" customFormat="1" ht="16.5" customHeight="1">
      <c r="B85" s="29"/>
      <c r="E85" s="254" t="str">
        <f>E13</f>
        <v>ZBV-01a - méněpráce</v>
      </c>
      <c r="F85" s="288"/>
      <c r="G85" s="288"/>
      <c r="H85" s="288"/>
      <c r="L85" s="29"/>
    </row>
    <row r="86" spans="2:65" s="1" customFormat="1" ht="6.95" customHeight="1">
      <c r="B86" s="29"/>
      <c r="L86" s="29"/>
    </row>
    <row r="87" spans="2:65" s="1" customFormat="1" ht="12" customHeight="1">
      <c r="B87" s="29"/>
      <c r="C87" s="25" t="s">
        <v>19</v>
      </c>
      <c r="F87" s="23" t="str">
        <f>F16</f>
        <v>Praha 9-Kbely</v>
      </c>
      <c r="I87" s="25" t="s">
        <v>21</v>
      </c>
      <c r="J87" s="46">
        <f>IF(J16="","",J16)</f>
        <v>0</v>
      </c>
      <c r="L87" s="29"/>
    </row>
    <row r="88" spans="2:65" s="1" customFormat="1" ht="6.95" customHeight="1">
      <c r="B88" s="29"/>
      <c r="L88" s="29"/>
    </row>
    <row r="89" spans="2:65" s="1" customFormat="1" ht="25.7" customHeight="1">
      <c r="B89" s="29"/>
      <c r="C89" s="25" t="s">
        <v>26</v>
      </c>
      <c r="F89" s="23" t="str">
        <f>E19</f>
        <v>MČ Praha 19, Semilská 43/1, 197 00 Praha 9 - Kbely</v>
      </c>
      <c r="I89" s="25" t="s">
        <v>36</v>
      </c>
      <c r="J89" s="27" t="str">
        <f>E25</f>
        <v>Ing.Jan Pustějovský, Ph.D.</v>
      </c>
      <c r="L89" s="29"/>
    </row>
    <row r="90" spans="2:65" s="1" customFormat="1" ht="15.2" customHeight="1">
      <c r="B90" s="29"/>
      <c r="C90" s="25" t="s">
        <v>32</v>
      </c>
      <c r="F90" s="23" t="str">
        <f>IF(E22="","",E22)</f>
        <v>IWU s.r.o.</v>
      </c>
      <c r="I90" s="25" t="s">
        <v>39</v>
      </c>
      <c r="J90" s="27" t="str">
        <f>E28</f>
        <v xml:space="preserve"> </v>
      </c>
      <c r="L90" s="29"/>
    </row>
    <row r="91" spans="2:65" s="1" customFormat="1" ht="10.35" customHeight="1">
      <c r="B91" s="29"/>
      <c r="L91" s="29"/>
    </row>
    <row r="92" spans="2:65" s="10" customFormat="1" ht="29.25" customHeight="1">
      <c r="B92" s="108"/>
      <c r="C92" s="109" t="s">
        <v>143</v>
      </c>
      <c r="D92" s="110" t="s">
        <v>62</v>
      </c>
      <c r="E92" s="110" t="s">
        <v>58</v>
      </c>
      <c r="F92" s="110" t="s">
        <v>59</v>
      </c>
      <c r="G92" s="110" t="s">
        <v>144</v>
      </c>
      <c r="H92" s="110" t="s">
        <v>145</v>
      </c>
      <c r="I92" s="110" t="s">
        <v>146</v>
      </c>
      <c r="J92" s="110" t="s">
        <v>138</v>
      </c>
      <c r="K92" s="111" t="s">
        <v>147</v>
      </c>
      <c r="L92" s="108"/>
      <c r="M92" s="53" t="s">
        <v>31</v>
      </c>
      <c r="N92" s="54" t="s">
        <v>47</v>
      </c>
      <c r="O92" s="54" t="s">
        <v>148</v>
      </c>
      <c r="P92" s="54" t="s">
        <v>149</v>
      </c>
      <c r="Q92" s="54" t="s">
        <v>150</v>
      </c>
      <c r="R92" s="54" t="s">
        <v>151</v>
      </c>
      <c r="S92" s="54" t="s">
        <v>152</v>
      </c>
      <c r="T92" s="55" t="s">
        <v>153</v>
      </c>
    </row>
    <row r="93" spans="2:65" s="1" customFormat="1" ht="22.8" customHeight="1">
      <c r="B93" s="29"/>
      <c r="C93" s="58" t="s">
        <v>154</v>
      </c>
      <c r="J93" s="112">
        <f>BK93</f>
        <v>-81550</v>
      </c>
      <c r="L93" s="29"/>
      <c r="M93" s="56"/>
      <c r="N93" s="47"/>
      <c r="O93" s="47"/>
      <c r="P93" s="113">
        <f>P94</f>
        <v>0</v>
      </c>
      <c r="Q93" s="47"/>
      <c r="R93" s="113">
        <f>R94</f>
        <v>0</v>
      </c>
      <c r="S93" s="47"/>
      <c r="T93" s="114">
        <f>T94</f>
        <v>0</v>
      </c>
      <c r="AT93" s="16" t="s">
        <v>76</v>
      </c>
      <c r="AU93" s="16" t="s">
        <v>139</v>
      </c>
      <c r="BK93" s="115">
        <f>BK94</f>
        <v>-81550</v>
      </c>
    </row>
    <row r="94" spans="2:65" s="11" customFormat="1" ht="25.9" customHeight="1">
      <c r="B94" s="116"/>
      <c r="D94" s="117" t="s">
        <v>76</v>
      </c>
      <c r="E94" s="118" t="s">
        <v>155</v>
      </c>
      <c r="F94" s="118" t="s">
        <v>156</v>
      </c>
      <c r="J94" s="119">
        <f>BK94</f>
        <v>-81550</v>
      </c>
      <c r="L94" s="116"/>
      <c r="M94" s="120"/>
      <c r="P94" s="121">
        <f>P95</f>
        <v>0</v>
      </c>
      <c r="R94" s="121">
        <f>R95</f>
        <v>0</v>
      </c>
      <c r="T94" s="122">
        <f>T95</f>
        <v>0</v>
      </c>
      <c r="AR94" s="117" t="s">
        <v>84</v>
      </c>
      <c r="AT94" s="123" t="s">
        <v>76</v>
      </c>
      <c r="AU94" s="123" t="s">
        <v>77</v>
      </c>
      <c r="AY94" s="117" t="s">
        <v>157</v>
      </c>
      <c r="BK94" s="124">
        <f>BK95</f>
        <v>-81550</v>
      </c>
    </row>
    <row r="95" spans="2:65" s="11" customFormat="1" ht="22.8" customHeight="1">
      <c r="B95" s="116"/>
      <c r="D95" s="117" t="s">
        <v>76</v>
      </c>
      <c r="E95" s="125" t="s">
        <v>84</v>
      </c>
      <c r="F95" s="125" t="s">
        <v>158</v>
      </c>
      <c r="J95" s="126">
        <f>BK95</f>
        <v>-81550</v>
      </c>
      <c r="L95" s="116"/>
      <c r="M95" s="120"/>
      <c r="P95" s="121">
        <f>SUM(P96:P103)</f>
        <v>0</v>
      </c>
      <c r="R95" s="121">
        <f>SUM(R96:R103)</f>
        <v>0</v>
      </c>
      <c r="T95" s="122">
        <f>SUM(T96:T103)</f>
        <v>0</v>
      </c>
      <c r="AR95" s="117" t="s">
        <v>84</v>
      </c>
      <c r="AT95" s="123" t="s">
        <v>76</v>
      </c>
      <c r="AU95" s="123" t="s">
        <v>84</v>
      </c>
      <c r="AY95" s="117" t="s">
        <v>157</v>
      </c>
      <c r="BK95" s="124">
        <f>SUM(BK96:BK103)</f>
        <v>-81550</v>
      </c>
    </row>
    <row r="96" spans="2:65" s="1" customFormat="1" ht="21.75" customHeight="1">
      <c r="B96" s="29"/>
      <c r="C96" s="127" t="s">
        <v>84</v>
      </c>
      <c r="D96" s="127" t="s">
        <v>159</v>
      </c>
      <c r="E96" s="128" t="s">
        <v>160</v>
      </c>
      <c r="F96" s="129" t="s">
        <v>161</v>
      </c>
      <c r="G96" s="130" t="s">
        <v>162</v>
      </c>
      <c r="H96" s="131">
        <v>-35</v>
      </c>
      <c r="I96" s="132">
        <v>1800</v>
      </c>
      <c r="J96" s="132">
        <f>ROUND(I96*H96,2)</f>
        <v>-63000</v>
      </c>
      <c r="K96" s="129" t="s">
        <v>31</v>
      </c>
      <c r="L96" s="29"/>
      <c r="M96" s="133" t="s">
        <v>31</v>
      </c>
      <c r="N96" s="134" t="s">
        <v>48</v>
      </c>
      <c r="O96" s="135">
        <v>0</v>
      </c>
      <c r="P96" s="135">
        <f>O96*H96</f>
        <v>0</v>
      </c>
      <c r="Q96" s="135">
        <v>0</v>
      </c>
      <c r="R96" s="135">
        <f>Q96*H96</f>
        <v>0</v>
      </c>
      <c r="S96" s="135">
        <v>0</v>
      </c>
      <c r="T96" s="136">
        <f>S96*H96</f>
        <v>0</v>
      </c>
      <c r="AR96" s="137" t="s">
        <v>163</v>
      </c>
      <c r="AT96" s="137" t="s">
        <v>159</v>
      </c>
      <c r="AU96" s="137" t="s">
        <v>86</v>
      </c>
      <c r="AY96" s="16" t="s">
        <v>157</v>
      </c>
      <c r="BE96" s="138">
        <f>IF(N96="základní",J96,0)</f>
        <v>-63000</v>
      </c>
      <c r="BF96" s="138">
        <f>IF(N96="snížená",J96,0)</f>
        <v>0</v>
      </c>
      <c r="BG96" s="138">
        <f>IF(N96="zákl. přenesená",J96,0)</f>
        <v>0</v>
      </c>
      <c r="BH96" s="138">
        <f>IF(N96="sníž. přenesená",J96,0)</f>
        <v>0</v>
      </c>
      <c r="BI96" s="138">
        <f>IF(N96="nulová",J96,0)</f>
        <v>0</v>
      </c>
      <c r="BJ96" s="16" t="s">
        <v>84</v>
      </c>
      <c r="BK96" s="138">
        <f>ROUND(I96*H96,2)</f>
        <v>-63000</v>
      </c>
      <c r="BL96" s="16" t="s">
        <v>163</v>
      </c>
      <c r="BM96" s="137" t="s">
        <v>164</v>
      </c>
    </row>
    <row r="97" spans="2:65" s="12" customFormat="1" ht="10.15">
      <c r="B97" s="139"/>
      <c r="D97" s="140" t="s">
        <v>165</v>
      </c>
      <c r="E97" s="141" t="s">
        <v>31</v>
      </c>
      <c r="F97" s="142" t="s">
        <v>166</v>
      </c>
      <c r="H97" s="143">
        <v>-35</v>
      </c>
      <c r="L97" s="139"/>
      <c r="M97" s="144"/>
      <c r="T97" s="145"/>
      <c r="AT97" s="141" t="s">
        <v>165</v>
      </c>
      <c r="AU97" s="141" t="s">
        <v>86</v>
      </c>
      <c r="AV97" s="12" t="s">
        <v>86</v>
      </c>
      <c r="AW97" s="12" t="s">
        <v>38</v>
      </c>
      <c r="AX97" s="12" t="s">
        <v>77</v>
      </c>
      <c r="AY97" s="141" t="s">
        <v>157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167</v>
      </c>
      <c r="H98" s="143">
        <v>0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3" customFormat="1" ht="10.15">
      <c r="B99" s="146"/>
      <c r="D99" s="140" t="s">
        <v>165</v>
      </c>
      <c r="E99" s="147" t="s">
        <v>31</v>
      </c>
      <c r="F99" s="148" t="s">
        <v>168</v>
      </c>
      <c r="H99" s="149">
        <v>-35</v>
      </c>
      <c r="L99" s="146"/>
      <c r="M99" s="150"/>
      <c r="T99" s="151"/>
      <c r="AT99" s="147" t="s">
        <v>165</v>
      </c>
      <c r="AU99" s="147" t="s">
        <v>86</v>
      </c>
      <c r="AV99" s="13" t="s">
        <v>163</v>
      </c>
      <c r="AW99" s="13" t="s">
        <v>38</v>
      </c>
      <c r="AX99" s="13" t="s">
        <v>84</v>
      </c>
      <c r="AY99" s="147" t="s">
        <v>157</v>
      </c>
    </row>
    <row r="100" spans="2:65" s="1" customFormat="1" ht="24.2" customHeight="1">
      <c r="B100" s="29"/>
      <c r="C100" s="127" t="s">
        <v>86</v>
      </c>
      <c r="D100" s="127" t="s">
        <v>159</v>
      </c>
      <c r="E100" s="128" t="s">
        <v>169</v>
      </c>
      <c r="F100" s="129" t="s">
        <v>170</v>
      </c>
      <c r="G100" s="130" t="s">
        <v>162</v>
      </c>
      <c r="H100" s="131">
        <v>-35</v>
      </c>
      <c r="I100" s="132">
        <v>530</v>
      </c>
      <c r="J100" s="132">
        <f>ROUND(I100*H100,2)</f>
        <v>-18550</v>
      </c>
      <c r="K100" s="129" t="s">
        <v>31</v>
      </c>
      <c r="L100" s="29"/>
      <c r="M100" s="133" t="s">
        <v>31</v>
      </c>
      <c r="N100" s="134" t="s">
        <v>48</v>
      </c>
      <c r="O100" s="135">
        <v>0</v>
      </c>
      <c r="P100" s="135">
        <f>O100*H100</f>
        <v>0</v>
      </c>
      <c r="Q100" s="135">
        <v>0</v>
      </c>
      <c r="R100" s="135">
        <f>Q100*H100</f>
        <v>0</v>
      </c>
      <c r="S100" s="135">
        <v>0</v>
      </c>
      <c r="T100" s="136">
        <f>S100*H100</f>
        <v>0</v>
      </c>
      <c r="AR100" s="137" t="s">
        <v>163</v>
      </c>
      <c r="AT100" s="137" t="s">
        <v>159</v>
      </c>
      <c r="AU100" s="137" t="s">
        <v>86</v>
      </c>
      <c r="AY100" s="16" t="s">
        <v>157</v>
      </c>
      <c r="BE100" s="138">
        <f>IF(N100="základní",J100,0)</f>
        <v>-18550</v>
      </c>
      <c r="BF100" s="138">
        <f>IF(N100="snížená",J100,0)</f>
        <v>0</v>
      </c>
      <c r="BG100" s="138">
        <f>IF(N100="zákl. přenesená",J100,0)</f>
        <v>0</v>
      </c>
      <c r="BH100" s="138">
        <f>IF(N100="sníž. přenesená",J100,0)</f>
        <v>0</v>
      </c>
      <c r="BI100" s="138">
        <f>IF(N100="nulová",J100,0)</f>
        <v>0</v>
      </c>
      <c r="BJ100" s="16" t="s">
        <v>84</v>
      </c>
      <c r="BK100" s="138">
        <f>ROUND(I100*H100,2)</f>
        <v>-18550</v>
      </c>
      <c r="BL100" s="16" t="s">
        <v>163</v>
      </c>
      <c r="BM100" s="137" t="s">
        <v>171</v>
      </c>
    </row>
    <row r="101" spans="2:65" s="12" customFormat="1" ht="10.15">
      <c r="B101" s="139"/>
      <c r="D101" s="140" t="s">
        <v>165</v>
      </c>
      <c r="E101" s="141" t="s">
        <v>31</v>
      </c>
      <c r="F101" s="142" t="s">
        <v>166</v>
      </c>
      <c r="H101" s="143">
        <v>-35</v>
      </c>
      <c r="L101" s="139"/>
      <c r="M101" s="144"/>
      <c r="T101" s="145"/>
      <c r="AT101" s="141" t="s">
        <v>165</v>
      </c>
      <c r="AU101" s="141" t="s">
        <v>86</v>
      </c>
      <c r="AV101" s="12" t="s">
        <v>86</v>
      </c>
      <c r="AW101" s="12" t="s">
        <v>38</v>
      </c>
      <c r="AX101" s="12" t="s">
        <v>77</v>
      </c>
      <c r="AY101" s="141" t="s">
        <v>157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167</v>
      </c>
      <c r="H102" s="143">
        <v>0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3" customFormat="1" ht="10.15">
      <c r="B103" s="146"/>
      <c r="D103" s="140" t="s">
        <v>165</v>
      </c>
      <c r="E103" s="147" t="s">
        <v>31</v>
      </c>
      <c r="F103" s="148" t="s">
        <v>168</v>
      </c>
      <c r="H103" s="149">
        <v>-35</v>
      </c>
      <c r="L103" s="146"/>
      <c r="M103" s="152"/>
      <c r="N103" s="153"/>
      <c r="O103" s="153"/>
      <c r="P103" s="153"/>
      <c r="Q103" s="153"/>
      <c r="R103" s="153"/>
      <c r="S103" s="153"/>
      <c r="T103" s="154"/>
      <c r="AT103" s="147" t="s">
        <v>165</v>
      </c>
      <c r="AU103" s="147" t="s">
        <v>86</v>
      </c>
      <c r="AV103" s="13" t="s">
        <v>163</v>
      </c>
      <c r="AW103" s="13" t="s">
        <v>38</v>
      </c>
      <c r="AX103" s="13" t="s">
        <v>84</v>
      </c>
      <c r="AY103" s="147" t="s">
        <v>157</v>
      </c>
    </row>
    <row r="104" spans="2:65" s="1" customFormat="1" ht="6.95" customHeight="1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29"/>
    </row>
  </sheetData>
  <sheetProtection algorithmName="SHA-512" hashValue="/UWXtvrGIlCCZ5HH1sGoFZWILw+kKz1SQfID3B0HV6oX/8gjtL4lwrzQDWUKUHX9+m4acgsiF5gX2kVnkpelWA==" saltValue="XMWutWhYatOzoJAurWBTR0J8FV3p1s9sVKucof2yzZQVgenIfx1uL5lsAXxfDsodqwj/ThxC5sbl50kJQGS6NQ==" spinCount="100000" sheet="1" objects="1" scenarios="1" formatColumns="0" formatRows="0" autoFilter="0"/>
  <autoFilter ref="C92:K103" xr:uid="{00000000-0009-0000-0000-000001000000}"/>
  <mergeCells count="14">
    <mergeCell ref="E83:H83"/>
    <mergeCell ref="E81:H81"/>
    <mergeCell ref="E85:H85"/>
    <mergeCell ref="L2:V2"/>
    <mergeCell ref="E52:H52"/>
    <mergeCell ref="E56:H56"/>
    <mergeCell ref="E54:H54"/>
    <mergeCell ref="E58:H58"/>
    <mergeCell ref="E79:H79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100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172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173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-55452.53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-55452.53</v>
      </c>
      <c r="I37" s="90">
        <v>0.21</v>
      </c>
      <c r="J37" s="79">
        <f>ROUND(((SUM(BE94:BE145))*I37),  2)</f>
        <v>-11645.03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-67097.56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172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ZBV-02a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-55452.53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-55452.53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-46063.57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-9388.9600000000009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172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ZBV-02a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-55452.53</v>
      </c>
      <c r="L94" s="29"/>
      <c r="M94" s="56"/>
      <c r="N94" s="47"/>
      <c r="O94" s="47"/>
      <c r="P94" s="113">
        <f>P95</f>
        <v>0</v>
      </c>
      <c r="Q94" s="47"/>
      <c r="R94" s="113">
        <f>R95</f>
        <v>-3.0560350999999999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-55452.53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-55452.53</v>
      </c>
      <c r="L95" s="116"/>
      <c r="M95" s="120"/>
      <c r="P95" s="121">
        <f>P96+P117</f>
        <v>0</v>
      </c>
      <c r="R95" s="121">
        <f>R96+R117</f>
        <v>-3.0560350999999999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-55452.53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-46063.57</v>
      </c>
      <c r="L96" s="116"/>
      <c r="M96" s="120"/>
      <c r="P96" s="121">
        <f>SUM(P97:P116)</f>
        <v>0</v>
      </c>
      <c r="R96" s="121">
        <f>SUM(R97:R116)</f>
        <v>-2.7376385999999999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-46063.57</v>
      </c>
    </row>
    <row r="97" spans="2:65" s="1" customFormat="1" ht="24.2" customHeight="1">
      <c r="B97" s="29"/>
      <c r="C97" s="127" t="s">
        <v>177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-1</v>
      </c>
      <c r="I97" s="132">
        <v>7900</v>
      </c>
      <c r="J97" s="132">
        <f>ROUND(I97*H97,2)</f>
        <v>-7900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-2.5018699999999998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-7900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-7900</v>
      </c>
      <c r="BL97" s="16" t="s">
        <v>163</v>
      </c>
      <c r="BM97" s="137" t="s">
        <v>181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182</v>
      </c>
      <c r="H98" s="143">
        <v>-7.1150000000000002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183</v>
      </c>
      <c r="H99" s="143">
        <v>6.1150000000000002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-1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184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-26.93</v>
      </c>
      <c r="I101" s="132">
        <v>755</v>
      </c>
      <c r="J101" s="132">
        <f>ROUND(I101*H101,2)</f>
        <v>-20332.150000000001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-7.4057499999999998E-2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-20332.150000000001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-20332.150000000001</v>
      </c>
      <c r="BL101" s="16" t="s">
        <v>163</v>
      </c>
      <c r="BM101" s="137" t="s">
        <v>188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189</v>
      </c>
      <c r="H102" s="143">
        <v>-26.93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-26.93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190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-26.93</v>
      </c>
      <c r="I105" s="132">
        <v>378</v>
      </c>
      <c r="J105" s="132">
        <f>ROUND(I105*H105,2)</f>
        <v>-10179.540000000001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-10179.540000000001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-10179.540000000001</v>
      </c>
      <c r="BL105" s="16" t="s">
        <v>163</v>
      </c>
      <c r="BM105" s="137" t="s">
        <v>193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189</v>
      </c>
      <c r="H106" s="143">
        <v>-26.93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-26.93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194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-10.125</v>
      </c>
      <c r="I109" s="132">
        <v>255</v>
      </c>
      <c r="J109" s="132">
        <f>ROUND(I109*H109,2)</f>
        <v>-2581.88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-2.5312500000000002E-2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-2581.88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-2581.88</v>
      </c>
      <c r="BL109" s="16" t="s">
        <v>163</v>
      </c>
      <c r="BM109" s="137" t="s">
        <v>197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198</v>
      </c>
      <c r="H110" s="143">
        <v>-10.125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-10.125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199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-0.13</v>
      </c>
      <c r="I113" s="132">
        <v>39000</v>
      </c>
      <c r="J113" s="132">
        <f>ROUND(I113*H113,2)</f>
        <v>-5070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-0.13639860000000001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-5070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-5070</v>
      </c>
      <c r="BL113" s="16" t="s">
        <v>163</v>
      </c>
      <c r="BM113" s="137" t="s">
        <v>203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204</v>
      </c>
      <c r="H114" s="143">
        <v>-0.51500000000000001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205</v>
      </c>
      <c r="H115" s="143">
        <v>0.38500000000000001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-0.13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-9388.9600000000009</v>
      </c>
      <c r="L117" s="116"/>
      <c r="M117" s="120"/>
      <c r="P117" s="121">
        <f>SUM(P118:P145)</f>
        <v>0</v>
      </c>
      <c r="R117" s="121">
        <f>SUM(R118:R145)</f>
        <v>-0.31839650000000008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-9388.9600000000009</v>
      </c>
    </row>
    <row r="118" spans="2:65" s="1" customFormat="1" ht="24.2" customHeight="1">
      <c r="B118" s="29"/>
      <c r="C118" s="127" t="s">
        <v>207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-0.1</v>
      </c>
      <c r="I118" s="132">
        <v>7900</v>
      </c>
      <c r="J118" s="132">
        <f>ROUND(I118*H118,2)</f>
        <v>-790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-0.25020100000000001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-790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-790</v>
      </c>
      <c r="BL118" s="16" t="s">
        <v>163</v>
      </c>
      <c r="BM118" s="137" t="s">
        <v>210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211</v>
      </c>
      <c r="H119" s="143">
        <v>-0.91500000000000004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212</v>
      </c>
      <c r="H120" s="143">
        <v>0.81499999999999984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-0.1000000000000001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213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-6.13</v>
      </c>
      <c r="I122" s="132">
        <v>622</v>
      </c>
      <c r="J122" s="132">
        <f>ROUND(I122*H122,2)</f>
        <v>-3812.86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-3.2672899999999998E-2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-3812.86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-3812.86</v>
      </c>
      <c r="BL122" s="16" t="s">
        <v>163</v>
      </c>
      <c r="BM122" s="137" t="s">
        <v>216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217</v>
      </c>
      <c r="H123" s="143">
        <v>-6.13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-6.13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7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-6.13</v>
      </c>
      <c r="I126" s="132">
        <v>275</v>
      </c>
      <c r="J126" s="132">
        <f>ROUND(I126*H126,2)</f>
        <v>-1685.75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-1685.75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-1685.75</v>
      </c>
      <c r="BL126" s="16" t="s">
        <v>163</v>
      </c>
      <c r="BM126" s="137" t="s">
        <v>220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217</v>
      </c>
      <c r="H127" s="143">
        <v>-6.13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-6.13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221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-4</v>
      </c>
      <c r="I130" s="132">
        <v>206.8</v>
      </c>
      <c r="J130" s="132">
        <f>ROUND(I130*H130,2)</f>
        <v>-827.2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-3.2399999999999998E-3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-827.2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-827.2</v>
      </c>
      <c r="BL130" s="16" t="s">
        <v>163</v>
      </c>
      <c r="BM130" s="137" t="s">
        <v>224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225</v>
      </c>
      <c r="H131" s="143">
        <v>-4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-4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226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-4</v>
      </c>
      <c r="I134" s="132">
        <v>60.5</v>
      </c>
      <c r="J134" s="132">
        <f>ROUND(I134*H134,2)</f>
        <v>-242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-242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-242</v>
      </c>
      <c r="BL134" s="16" t="s">
        <v>163</v>
      </c>
      <c r="BM134" s="137" t="s">
        <v>229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225</v>
      </c>
      <c r="H135" s="143">
        <v>-4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-4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230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-6.13</v>
      </c>
      <c r="I138" s="132">
        <v>255</v>
      </c>
      <c r="J138" s="132">
        <f>ROUND(I138*H138,2)</f>
        <v>-1563.15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-1.9616000000000001E-2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-1563.15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-1563.15</v>
      </c>
      <c r="BL138" s="16" t="s">
        <v>163</v>
      </c>
      <c r="BM138" s="137" t="s">
        <v>233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217</v>
      </c>
      <c r="H139" s="143">
        <v>-6.13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-6.13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234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-1.2E-2</v>
      </c>
      <c r="I142" s="132">
        <v>39000</v>
      </c>
      <c r="J142" s="132">
        <f>ROUND(I142*H142,2)</f>
        <v>-468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-1.26666E-2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-468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-468</v>
      </c>
      <c r="BL142" s="16" t="s">
        <v>163</v>
      </c>
      <c r="BM142" s="137" t="s">
        <v>237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238</v>
      </c>
      <c r="H143" s="143">
        <v>-0.11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239</v>
      </c>
      <c r="H144" s="143">
        <v>9.8000000000000004E-2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-1.1999999999999997E-2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oSI7JBG/jE3YcqvBuckejb1UmNGKh/7I96+OP6OiCO0rdPbWdhXcI0Dlm/oXHIpnfxXiOoPMxu1LCvGQeXYAag==" saltValue="wOF/BDnxt+OzvN7HDIuPsxN+7v2U83I06Q8Zpj0xjRmrBtCd5jr2VCetf0pjOTCSVcDMvjzVVKzcMe8OMrvqpA==" spinCount="100000" sheet="1" objects="1" scenarios="1" formatColumns="0" formatRows="0" autoFilter="0"/>
  <autoFilter ref="C93:K145" xr:uid="{00000000-0009-0000-0000-000002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104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240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241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-229411.21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-229411.21</v>
      </c>
      <c r="I37" s="90">
        <v>0.21</v>
      </c>
      <c r="J37" s="79">
        <f>ROUND(((SUM(BE94:BE145))*I37),  2)</f>
        <v>-48176.35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-277587.56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240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ZBV-03a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-229411.21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-229411.21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-204504.12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-24907.09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240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ZBV-03a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-229411.21</v>
      </c>
      <c r="L94" s="29"/>
      <c r="M94" s="56"/>
      <c r="N94" s="47"/>
      <c r="O94" s="47"/>
      <c r="P94" s="113">
        <f>P95</f>
        <v>0</v>
      </c>
      <c r="Q94" s="47"/>
      <c r="R94" s="113">
        <f>R95</f>
        <v>-12.0099301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-229411.21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-229411.21</v>
      </c>
      <c r="L95" s="116"/>
      <c r="M95" s="120"/>
      <c r="P95" s="121">
        <f>P96+P117</f>
        <v>0</v>
      </c>
      <c r="R95" s="121">
        <f>R96+R117</f>
        <v>-12.0099301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-229411.21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-204504.12</v>
      </c>
      <c r="L96" s="116"/>
      <c r="M96" s="120"/>
      <c r="P96" s="121">
        <f>SUM(P97:P116)</f>
        <v>0</v>
      </c>
      <c r="R96" s="121">
        <f>SUM(R97:R116)</f>
        <v>-11.085688149999999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-204504.12</v>
      </c>
    </row>
    <row r="97" spans="2:65" s="1" customFormat="1" ht="24.2" customHeight="1">
      <c r="B97" s="29"/>
      <c r="C97" s="127" t="s">
        <v>84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-4</v>
      </c>
      <c r="I97" s="132">
        <v>7900</v>
      </c>
      <c r="J97" s="132">
        <f>ROUND(I97*H97,2)</f>
        <v>-31600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-10.007479999999999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-31600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-31600</v>
      </c>
      <c r="BL97" s="16" t="s">
        <v>163</v>
      </c>
      <c r="BM97" s="137" t="s">
        <v>242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243</v>
      </c>
      <c r="H98" s="143">
        <v>-44.536999999999999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244</v>
      </c>
      <c r="H99" s="143">
        <v>40.536999999999999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-4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86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-115.30500000000001</v>
      </c>
      <c r="I101" s="132">
        <v>755</v>
      </c>
      <c r="J101" s="132">
        <f>ROUND(I101*H101,2)</f>
        <v>-87055.28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-0.31708874999999997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-87055.28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-87055.28</v>
      </c>
      <c r="BL101" s="16" t="s">
        <v>163</v>
      </c>
      <c r="BM101" s="137" t="s">
        <v>245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246</v>
      </c>
      <c r="H102" s="143">
        <v>-115.30500000000001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-115.30500000000001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94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-115.30500000000001</v>
      </c>
      <c r="I105" s="132">
        <v>378</v>
      </c>
      <c r="J105" s="132">
        <f>ROUND(I105*H105,2)</f>
        <v>-43585.29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-43585.29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-43585.29</v>
      </c>
      <c r="BL105" s="16" t="s">
        <v>163</v>
      </c>
      <c r="BM105" s="137" t="s">
        <v>247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246</v>
      </c>
      <c r="H106" s="143">
        <v>-115.30500000000001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-115.30500000000001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163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-86.21</v>
      </c>
      <c r="I109" s="132">
        <v>255</v>
      </c>
      <c r="J109" s="132">
        <f>ROUND(I109*H109,2)</f>
        <v>-21983.55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-0.21552499999999999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-21983.55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-21983.55</v>
      </c>
      <c r="BL109" s="16" t="s">
        <v>163</v>
      </c>
      <c r="BM109" s="137" t="s">
        <v>248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249</v>
      </c>
      <c r="H110" s="143">
        <v>-86.21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-86.21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250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-0.52</v>
      </c>
      <c r="I113" s="132">
        <v>39000</v>
      </c>
      <c r="J113" s="132">
        <f>ROUND(I113*H113,2)</f>
        <v>-20280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-0.54559440000000003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-20280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-20280</v>
      </c>
      <c r="BL113" s="16" t="s">
        <v>163</v>
      </c>
      <c r="BM113" s="137" t="s">
        <v>251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252</v>
      </c>
      <c r="H114" s="143">
        <v>-5.79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253</v>
      </c>
      <c r="H115" s="143">
        <v>5.27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-0.52000000000000046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-24907.09</v>
      </c>
      <c r="L117" s="116"/>
      <c r="M117" s="120"/>
      <c r="P117" s="121">
        <f>SUM(P118:P145)</f>
        <v>0</v>
      </c>
      <c r="R117" s="121">
        <f>SUM(R118:R145)</f>
        <v>-0.92424194999999998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-24907.09</v>
      </c>
    </row>
    <row r="118" spans="2:65" s="1" customFormat="1" ht="24.2" customHeight="1">
      <c r="B118" s="29"/>
      <c r="C118" s="127" t="s">
        <v>254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-0.3</v>
      </c>
      <c r="I118" s="132">
        <v>7900</v>
      </c>
      <c r="J118" s="132">
        <f>ROUND(I118*H118,2)</f>
        <v>-2370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-0.75060299999999991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-2370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-2370</v>
      </c>
      <c r="BL118" s="16" t="s">
        <v>163</v>
      </c>
      <c r="BM118" s="137" t="s">
        <v>255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256</v>
      </c>
      <c r="H119" s="143">
        <v>-3.42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257</v>
      </c>
      <c r="H120" s="143">
        <v>3.12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-0.29999999999999982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258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-18.254999999999999</v>
      </c>
      <c r="I122" s="132">
        <v>622</v>
      </c>
      <c r="J122" s="132">
        <f>ROUND(I122*H122,2)</f>
        <v>-11354.61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-9.7299149999999987E-2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-11354.61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-11354.61</v>
      </c>
      <c r="BL122" s="16" t="s">
        <v>163</v>
      </c>
      <c r="BM122" s="137" t="s">
        <v>259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260</v>
      </c>
      <c r="H123" s="143">
        <v>-18.254999999999999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-18.254999999999999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261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-18.254999999999999</v>
      </c>
      <c r="I126" s="132">
        <v>275</v>
      </c>
      <c r="J126" s="132">
        <f>ROUND(I126*H126,2)</f>
        <v>-5020.13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-5020.13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-5020.13</v>
      </c>
      <c r="BL126" s="16" t="s">
        <v>163</v>
      </c>
      <c r="BM126" s="137" t="s">
        <v>262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260</v>
      </c>
      <c r="H127" s="143">
        <v>-18.254999999999999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-18.254999999999999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263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-8.4</v>
      </c>
      <c r="I130" s="132">
        <v>206.8</v>
      </c>
      <c r="J130" s="132">
        <f>ROUND(I130*H130,2)</f>
        <v>-1737.12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-6.8040000000000002E-3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-1737.12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-1737.12</v>
      </c>
      <c r="BL130" s="16" t="s">
        <v>163</v>
      </c>
      <c r="BM130" s="137" t="s">
        <v>264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265</v>
      </c>
      <c r="H131" s="143">
        <v>-8.4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-8.4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109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-8.4</v>
      </c>
      <c r="I134" s="132">
        <v>60.5</v>
      </c>
      <c r="J134" s="132">
        <f>ROUND(I134*H134,2)</f>
        <v>-508.2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-508.2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-508.2</v>
      </c>
      <c r="BL134" s="16" t="s">
        <v>163</v>
      </c>
      <c r="BM134" s="137" t="s">
        <v>266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265</v>
      </c>
      <c r="H135" s="143">
        <v>-8.4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-8.4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113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-9.8550000000000004</v>
      </c>
      <c r="I138" s="132">
        <v>255</v>
      </c>
      <c r="J138" s="132">
        <f>ROUND(I138*H138,2)</f>
        <v>-2513.0300000000002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-3.1536000000000002E-2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-2513.0300000000002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-2513.0300000000002</v>
      </c>
      <c r="BL138" s="16" t="s">
        <v>163</v>
      </c>
      <c r="BM138" s="137" t="s">
        <v>267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268</v>
      </c>
      <c r="H139" s="143">
        <v>-9.8550000000000004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-9.8550000000000004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8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-3.5999999999999997E-2</v>
      </c>
      <c r="I142" s="132">
        <v>39000</v>
      </c>
      <c r="J142" s="132">
        <f>ROUND(I142*H142,2)</f>
        <v>-1404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-3.7999799999999993E-2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-1404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-1404</v>
      </c>
      <c r="BL142" s="16" t="s">
        <v>163</v>
      </c>
      <c r="BM142" s="137" t="s">
        <v>269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270</v>
      </c>
      <c r="H143" s="143">
        <v>-0.41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271</v>
      </c>
      <c r="H144" s="143">
        <v>0.374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-3.5999999999999983E-2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eMe8Oiqsip5phR8e/xKsJL9hgY8GoZPOXuDEzvOCHoVpWG3xSMzABEMLNRCEXyQB6cliWxSvjIS52PkQdfL72w==" saltValue="Z9G1j1u0skFnKhIaszOP0Gpyxgw56UQqz+D6hL5I9VR+gH6mFfj/Whu0O03XnxleyDYj58fSP1A6oLowvyVddg==" spinCount="100000" sheet="1" objects="1" scenarios="1" formatColumns="0" formatRows="0" autoFilter="0"/>
  <autoFilter ref="C93:K145" xr:uid="{00000000-0009-0000-0000-000003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108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272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273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-86577.24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-86577.24</v>
      </c>
      <c r="I37" s="90">
        <v>0.21</v>
      </c>
      <c r="J37" s="79">
        <f>ROUND(((SUM(BE94:BE145))*I37),  2)</f>
        <v>-18181.22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-104758.46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272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ZBV-04a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-86577.239999999991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-86577.239999999991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-75133.95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-11443.289999999999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272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ZBV-04a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-86577.239999999991</v>
      </c>
      <c r="L94" s="29"/>
      <c r="M94" s="56"/>
      <c r="N94" s="47"/>
      <c r="O94" s="47"/>
      <c r="P94" s="113">
        <f>P95</f>
        <v>0</v>
      </c>
      <c r="Q94" s="47"/>
      <c r="R94" s="113">
        <f>R95</f>
        <v>-5.7667557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-86577.239999999991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-86577.239999999991</v>
      </c>
      <c r="L95" s="116"/>
      <c r="M95" s="120"/>
      <c r="P95" s="121">
        <f>P96+P117</f>
        <v>0</v>
      </c>
      <c r="R95" s="121">
        <f>R96+R117</f>
        <v>-5.7667557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-86577.239999999991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-75133.95</v>
      </c>
      <c r="L96" s="116"/>
      <c r="M96" s="120"/>
      <c r="P96" s="121">
        <f>SUM(P97:P116)</f>
        <v>0</v>
      </c>
      <c r="R96" s="121">
        <f>SUM(R97:R116)</f>
        <v>-5.4427371999999998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-75133.95</v>
      </c>
    </row>
    <row r="97" spans="2:65" s="1" customFormat="1" ht="24.2" customHeight="1">
      <c r="B97" s="29"/>
      <c r="C97" s="127" t="s">
        <v>84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-2</v>
      </c>
      <c r="I97" s="132">
        <v>7900</v>
      </c>
      <c r="J97" s="132">
        <f>ROUND(I97*H97,2)</f>
        <v>-15800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-5.0037399999999996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-15800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-15800</v>
      </c>
      <c r="BL97" s="16" t="s">
        <v>163</v>
      </c>
      <c r="BM97" s="137" t="s">
        <v>274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275</v>
      </c>
      <c r="H98" s="143">
        <v>-14.858000000000001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276</v>
      </c>
      <c r="H99" s="143">
        <v>12.858000000000001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-2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86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-37.82</v>
      </c>
      <c r="I101" s="132">
        <v>755</v>
      </c>
      <c r="J101" s="132">
        <f>ROUND(I101*H101,2)</f>
        <v>-28554.1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-0.104005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-28554.1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-28554.1</v>
      </c>
      <c r="BL101" s="16" t="s">
        <v>163</v>
      </c>
      <c r="BM101" s="137" t="s">
        <v>277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278</v>
      </c>
      <c r="H102" s="143">
        <v>-37.82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-37.82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94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-37.82</v>
      </c>
      <c r="I105" s="132">
        <v>378</v>
      </c>
      <c r="J105" s="132">
        <f>ROUND(I105*H105,2)</f>
        <v>-14295.96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-14295.96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-14295.96</v>
      </c>
      <c r="BL105" s="16" t="s">
        <v>163</v>
      </c>
      <c r="BM105" s="137" t="s">
        <v>279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278</v>
      </c>
      <c r="H106" s="143">
        <v>-37.82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-37.82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163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-24.878</v>
      </c>
      <c r="I109" s="132">
        <v>255</v>
      </c>
      <c r="J109" s="132">
        <f>ROUND(I109*H109,2)</f>
        <v>-6343.89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-6.2195E-2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-6343.89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-6343.89</v>
      </c>
      <c r="BL109" s="16" t="s">
        <v>163</v>
      </c>
      <c r="BM109" s="137" t="s">
        <v>280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281</v>
      </c>
      <c r="H110" s="143">
        <v>-24.878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-24.878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250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-0.26</v>
      </c>
      <c r="I113" s="132">
        <v>39000</v>
      </c>
      <c r="J113" s="132">
        <f>ROUND(I113*H113,2)</f>
        <v>-10140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-0.27279720000000002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-10140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-10140</v>
      </c>
      <c r="BL113" s="16" t="s">
        <v>163</v>
      </c>
      <c r="BM113" s="137" t="s">
        <v>282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283</v>
      </c>
      <c r="H114" s="143">
        <v>-1.9319999999999999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284</v>
      </c>
      <c r="H115" s="143">
        <v>1.6719999999999999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-0.26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-11443.289999999999</v>
      </c>
      <c r="L117" s="116"/>
      <c r="M117" s="120"/>
      <c r="P117" s="121">
        <f>SUM(P118:P145)</f>
        <v>0</v>
      </c>
      <c r="R117" s="121">
        <f>SUM(R118:R145)</f>
        <v>-0.32401849999999999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-11443.289999999999</v>
      </c>
    </row>
    <row r="118" spans="2:65" s="1" customFormat="1" ht="24.2" customHeight="1">
      <c r="B118" s="29"/>
      <c r="C118" s="127" t="s">
        <v>254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-0.1</v>
      </c>
      <c r="I118" s="132">
        <v>7900</v>
      </c>
      <c r="J118" s="132">
        <f>ROUND(I118*H118,2)</f>
        <v>-790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-0.25020100000000001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-790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-790</v>
      </c>
      <c r="BL118" s="16" t="s">
        <v>163</v>
      </c>
      <c r="BM118" s="137" t="s">
        <v>285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286</v>
      </c>
      <c r="H119" s="143">
        <v>-1.365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287</v>
      </c>
      <c r="H120" s="143">
        <v>1.2649999999999999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-0.1000000000000001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258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-8.7799999999999994</v>
      </c>
      <c r="I122" s="132">
        <v>622</v>
      </c>
      <c r="J122" s="132">
        <f>ROUND(I122*H122,2)</f>
        <v>-5461.16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-4.6797399999999996E-2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-5461.16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-5461.16</v>
      </c>
      <c r="BL122" s="16" t="s">
        <v>163</v>
      </c>
      <c r="BM122" s="137" t="s">
        <v>288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289</v>
      </c>
      <c r="H123" s="143">
        <v>-8.7799999999999994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-8.7799999999999994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261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-8.7799999999999994</v>
      </c>
      <c r="I126" s="132">
        <v>275</v>
      </c>
      <c r="J126" s="132">
        <f>ROUND(I126*H126,2)</f>
        <v>-2414.5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-2414.5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-2414.5</v>
      </c>
      <c r="BL126" s="16" t="s">
        <v>163</v>
      </c>
      <c r="BM126" s="137" t="s">
        <v>290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289</v>
      </c>
      <c r="H127" s="143">
        <v>-8.7799999999999994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-8.7799999999999994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263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-5.75</v>
      </c>
      <c r="I130" s="132">
        <v>206.8</v>
      </c>
      <c r="J130" s="132">
        <f>ROUND(I130*H130,2)</f>
        <v>-1189.0999999999999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-4.6575000000000002E-3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-1189.0999999999999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-1189.0999999999999</v>
      </c>
      <c r="BL130" s="16" t="s">
        <v>163</v>
      </c>
      <c r="BM130" s="137" t="s">
        <v>291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292</v>
      </c>
      <c r="H131" s="143">
        <v>-5.75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-5.75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109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-5.75</v>
      </c>
      <c r="I134" s="132">
        <v>60.5</v>
      </c>
      <c r="J134" s="132">
        <f>ROUND(I134*H134,2)</f>
        <v>-347.88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-347.88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-347.88</v>
      </c>
      <c r="BL134" s="16" t="s">
        <v>163</v>
      </c>
      <c r="BM134" s="137" t="s">
        <v>293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292</v>
      </c>
      <c r="H135" s="143">
        <v>-5.75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-5.75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113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-3.03</v>
      </c>
      <c r="I138" s="132">
        <v>255</v>
      </c>
      <c r="J138" s="132">
        <f>ROUND(I138*H138,2)</f>
        <v>-772.65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-9.6959999999999998E-3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-772.65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-772.65</v>
      </c>
      <c r="BL138" s="16" t="s">
        <v>163</v>
      </c>
      <c r="BM138" s="137" t="s">
        <v>294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295</v>
      </c>
      <c r="H139" s="143">
        <v>-3.03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-3.03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8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-1.2E-2</v>
      </c>
      <c r="I142" s="132">
        <v>39000</v>
      </c>
      <c r="J142" s="132">
        <f>ROUND(I142*H142,2)</f>
        <v>-468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-1.26666E-2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-468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-468</v>
      </c>
      <c r="BL142" s="16" t="s">
        <v>163</v>
      </c>
      <c r="BM142" s="137" t="s">
        <v>296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297</v>
      </c>
      <c r="H143" s="143">
        <v>-0.16400000000000003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298</v>
      </c>
      <c r="H144" s="143">
        <v>0.152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-1.2000000000000011E-2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TBqgrhJO2+3J9eXoeEW9xA6YGwLo7AdJTvW1kUH8iDwLDbPBcRrMHl1nL7mK3zoHLdDj3XZsiNZWAt6WyhrnOQ==" saltValue="8enpUtN/CwgQHGLgToOWgYeQnTJ4Wule4vVOYLN+fmJk26yaoY3TKP/5Q4tnov3A4BhLsZ9PZxmisfXuF/9nug==" spinCount="100000" sheet="1" objects="1" scenarios="1" formatColumns="0" formatRows="0" autoFilter="0"/>
  <autoFilter ref="C93:K145" xr:uid="{00000000-0009-0000-0000-000004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112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299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300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-90565.67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-90565.67</v>
      </c>
      <c r="I37" s="90">
        <v>0.21</v>
      </c>
      <c r="J37" s="79">
        <f>ROUND(((SUM(BE94:BE145))*I37),  2)</f>
        <v>-19018.79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-109584.45999999999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299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ZBV-05a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-90565.67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-90565.67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-75877.2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-14688.470000000001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299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ZBV-05a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-90565.67</v>
      </c>
      <c r="L94" s="29"/>
      <c r="M94" s="56"/>
      <c r="N94" s="47"/>
      <c r="O94" s="47"/>
      <c r="P94" s="113">
        <f>P95</f>
        <v>0</v>
      </c>
      <c r="Q94" s="47"/>
      <c r="R94" s="113">
        <f>R95</f>
        <v>-4.780426349999999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-90565.67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-90565.67</v>
      </c>
      <c r="L95" s="116"/>
      <c r="M95" s="120"/>
      <c r="P95" s="121">
        <f>P96+P117</f>
        <v>0</v>
      </c>
      <c r="R95" s="121">
        <f>R96+R117</f>
        <v>-4.780426349999999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-90565.67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-75877.2</v>
      </c>
      <c r="L96" s="116"/>
      <c r="M96" s="120"/>
      <c r="P96" s="121">
        <f>SUM(P97:P116)</f>
        <v>0</v>
      </c>
      <c r="R96" s="121">
        <f>SUM(R97:R116)</f>
        <v>-4.1708153999999995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-75877.2</v>
      </c>
    </row>
    <row r="97" spans="2:65" s="1" customFormat="1" ht="24.2" customHeight="1">
      <c r="B97" s="29"/>
      <c r="C97" s="127" t="s">
        <v>84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-1.5</v>
      </c>
      <c r="I97" s="132">
        <v>7900</v>
      </c>
      <c r="J97" s="132">
        <f>ROUND(I97*H97,2)</f>
        <v>-11850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-3.7528049999999995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-11850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-11850</v>
      </c>
      <c r="BL97" s="16" t="s">
        <v>163</v>
      </c>
      <c r="BM97" s="137" t="s">
        <v>301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302</v>
      </c>
      <c r="H98" s="143">
        <v>-15.009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303</v>
      </c>
      <c r="H99" s="143">
        <v>13.509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-1.5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86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-40.65</v>
      </c>
      <c r="I101" s="132">
        <v>755</v>
      </c>
      <c r="J101" s="132">
        <f>ROUND(I101*H101,2)</f>
        <v>-30690.75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-0.11178749999999998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-30690.75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-30690.75</v>
      </c>
      <c r="BL101" s="16" t="s">
        <v>163</v>
      </c>
      <c r="BM101" s="137" t="s">
        <v>304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305</v>
      </c>
      <c r="H102" s="143">
        <v>-40.65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-40.65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94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-40.65</v>
      </c>
      <c r="I105" s="132">
        <v>378</v>
      </c>
      <c r="J105" s="132">
        <f>ROUND(I105*H105,2)</f>
        <v>-15365.7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-15365.7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-15365.7</v>
      </c>
      <c r="BL105" s="16" t="s">
        <v>163</v>
      </c>
      <c r="BM105" s="137" t="s">
        <v>306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305</v>
      </c>
      <c r="H106" s="143">
        <v>-40.65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-40.65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163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-40.65</v>
      </c>
      <c r="I109" s="132">
        <v>255</v>
      </c>
      <c r="J109" s="132">
        <f>ROUND(I109*H109,2)</f>
        <v>-10365.75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-0.10162499999999999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-10365.75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-10365.75</v>
      </c>
      <c r="BL109" s="16" t="s">
        <v>163</v>
      </c>
      <c r="BM109" s="137" t="s">
        <v>307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305</v>
      </c>
      <c r="H110" s="143">
        <v>-40.65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-40.65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250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-0.19500000000000001</v>
      </c>
      <c r="I113" s="132">
        <v>39000</v>
      </c>
      <c r="J113" s="132">
        <f>ROUND(I113*H113,2)</f>
        <v>-7605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-0.20459790000000003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-7605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-7605</v>
      </c>
      <c r="BL113" s="16" t="s">
        <v>163</v>
      </c>
      <c r="BM113" s="137" t="s">
        <v>308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309</v>
      </c>
      <c r="H114" s="143">
        <v>-1.9510000000000001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310</v>
      </c>
      <c r="H115" s="143">
        <v>1.756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-0.19500000000000006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-14688.470000000001</v>
      </c>
      <c r="L117" s="116"/>
      <c r="M117" s="120"/>
      <c r="P117" s="121">
        <f>SUM(P118:P145)</f>
        <v>0</v>
      </c>
      <c r="R117" s="121">
        <f>SUM(R118:R145)</f>
        <v>-0.60961094999999998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-14688.470000000001</v>
      </c>
    </row>
    <row r="118" spans="2:65" s="1" customFormat="1" ht="24.2" customHeight="1">
      <c r="B118" s="29"/>
      <c r="C118" s="127" t="s">
        <v>254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-0.2</v>
      </c>
      <c r="I118" s="132">
        <v>7900</v>
      </c>
      <c r="J118" s="132">
        <f>ROUND(I118*H118,2)</f>
        <v>-1580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-0.50040200000000001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-1580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-1580</v>
      </c>
      <c r="BL118" s="16" t="s">
        <v>163</v>
      </c>
      <c r="BM118" s="137" t="s">
        <v>311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312</v>
      </c>
      <c r="H119" s="143">
        <v>-1.7130000000000003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313</v>
      </c>
      <c r="H120" s="143">
        <v>1.5129999999999999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-0.20000000000000018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258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-9.3249999999999993</v>
      </c>
      <c r="I122" s="132">
        <v>622</v>
      </c>
      <c r="J122" s="132">
        <f>ROUND(I122*H122,2)</f>
        <v>-5800.15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-4.9702249999999996E-2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-5800.15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-5800.15</v>
      </c>
      <c r="BL122" s="16" t="s">
        <v>163</v>
      </c>
      <c r="BM122" s="137" t="s">
        <v>314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315</v>
      </c>
      <c r="H123" s="143">
        <v>-9.3249999999999993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-9.3249999999999993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261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-9.3249999999999993</v>
      </c>
      <c r="I126" s="132">
        <v>275</v>
      </c>
      <c r="J126" s="132">
        <f>ROUND(I126*H126,2)</f>
        <v>-2564.38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-2564.38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-2564.38</v>
      </c>
      <c r="BL126" s="16" t="s">
        <v>163</v>
      </c>
      <c r="BM126" s="137" t="s">
        <v>316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315</v>
      </c>
      <c r="H127" s="143">
        <v>-9.3249999999999993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-9.3249999999999993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263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-5.35</v>
      </c>
      <c r="I130" s="132">
        <v>206.8</v>
      </c>
      <c r="J130" s="132">
        <f>ROUND(I130*H130,2)</f>
        <v>-1106.3800000000001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-4.3334999999999997E-3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-1106.3800000000001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-1106.3800000000001</v>
      </c>
      <c r="BL130" s="16" t="s">
        <v>163</v>
      </c>
      <c r="BM130" s="137" t="s">
        <v>317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318</v>
      </c>
      <c r="H131" s="143">
        <v>-5.35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-5.35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109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-5.35</v>
      </c>
      <c r="I134" s="132">
        <v>60.5</v>
      </c>
      <c r="J134" s="132">
        <f>ROUND(I134*H134,2)</f>
        <v>-323.68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-323.68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-323.68</v>
      </c>
      <c r="BL134" s="16" t="s">
        <v>163</v>
      </c>
      <c r="BM134" s="137" t="s">
        <v>319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318</v>
      </c>
      <c r="H135" s="143">
        <v>-5.35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-5.35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113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-9.3249999999999993</v>
      </c>
      <c r="I138" s="132">
        <v>255</v>
      </c>
      <c r="J138" s="132">
        <f>ROUND(I138*H138,2)</f>
        <v>-2377.88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-2.9839999999999998E-2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-2377.88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-2377.88</v>
      </c>
      <c r="BL138" s="16" t="s">
        <v>163</v>
      </c>
      <c r="BM138" s="137" t="s">
        <v>320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315</v>
      </c>
      <c r="H139" s="143">
        <v>-9.3249999999999993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-9.3249999999999993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8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-2.4E-2</v>
      </c>
      <c r="I142" s="132">
        <v>39000</v>
      </c>
      <c r="J142" s="132">
        <f>ROUND(I142*H142,2)</f>
        <v>-936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-2.53332E-2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-936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-936</v>
      </c>
      <c r="BL142" s="16" t="s">
        <v>163</v>
      </c>
      <c r="BM142" s="137" t="s">
        <v>321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322</v>
      </c>
      <c r="H143" s="143">
        <v>-0.20599999999999996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323</v>
      </c>
      <c r="H144" s="143">
        <v>0.182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-2.3999999999999997E-2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v+hKinhXVksk6n9SOQgqhEz4LaaCONOVJtgfWJAnAEhpgm/O0mXdO1TSeeeFIGBdzMV58sNsT/TKGEoQU2li8Q==" saltValue="uuwgkuOWe7sDJKTfZe/IL0Y6C7nOcrvKtz4JZPy7BMt+U/1gxjogwx7TDrGiqhpANW3UeMUNXWUOPIBxjU03sg==" spinCount="100000" sheet="1" objects="1" scenarios="1" formatColumns="0" formatRows="0" autoFilter="0"/>
  <autoFilter ref="C93:K145" xr:uid="{00000000-0009-0000-0000-000005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116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324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325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-67689.100000000006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-67689.100000000006</v>
      </c>
      <c r="I37" s="90">
        <v>0.21</v>
      </c>
      <c r="J37" s="79">
        <f>ROUND(((SUM(BE94:BE145))*I37),  2)</f>
        <v>-14214.71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-81903.81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324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ZBV-06a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-67689.100000000006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-67689.100000000006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-54865.85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-12823.25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324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ZBV-06a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-67689.100000000006</v>
      </c>
      <c r="L94" s="29"/>
      <c r="M94" s="56"/>
      <c r="N94" s="47"/>
      <c r="O94" s="47"/>
      <c r="P94" s="113">
        <f>P95</f>
        <v>0</v>
      </c>
      <c r="Q94" s="47"/>
      <c r="R94" s="113">
        <f>R95</f>
        <v>-3.3704931999999999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-67689.100000000006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-67689.100000000006</v>
      </c>
      <c r="L95" s="116"/>
      <c r="M95" s="120"/>
      <c r="P95" s="121">
        <f>P96+P117</f>
        <v>0</v>
      </c>
      <c r="R95" s="121">
        <f>R96+R117</f>
        <v>-3.3704931999999999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-67689.100000000006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-54865.85</v>
      </c>
      <c r="L96" s="116"/>
      <c r="M96" s="120"/>
      <c r="P96" s="121">
        <f>SUM(P97:P116)</f>
        <v>0</v>
      </c>
      <c r="R96" s="121">
        <f>SUM(R97:R116)</f>
        <v>-2.7840685999999999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-54865.85</v>
      </c>
    </row>
    <row r="97" spans="2:65" s="1" customFormat="1" ht="24.2" customHeight="1">
      <c r="B97" s="29"/>
      <c r="C97" s="127" t="s">
        <v>84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-1</v>
      </c>
      <c r="I97" s="132">
        <v>7900</v>
      </c>
      <c r="J97" s="132">
        <f>ROUND(I97*H97,2)</f>
        <v>-7900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-2.5018699999999998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-7900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-7900</v>
      </c>
      <c r="BL97" s="16" t="s">
        <v>163</v>
      </c>
      <c r="BM97" s="137" t="s">
        <v>326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327</v>
      </c>
      <c r="H98" s="143">
        <v>-8.4649999999999999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328</v>
      </c>
      <c r="H99" s="143">
        <v>7.4649999999999999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-1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86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-31.7</v>
      </c>
      <c r="I101" s="132">
        <v>755</v>
      </c>
      <c r="J101" s="132">
        <f>ROUND(I101*H101,2)</f>
        <v>-23933.5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-8.7174999999999989E-2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-23933.5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-23933.5</v>
      </c>
      <c r="BL101" s="16" t="s">
        <v>163</v>
      </c>
      <c r="BM101" s="137" t="s">
        <v>329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330</v>
      </c>
      <c r="H102" s="143">
        <v>-31.7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-31.7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94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-31.7</v>
      </c>
      <c r="I105" s="132">
        <v>378</v>
      </c>
      <c r="J105" s="132">
        <f>ROUND(I105*H105,2)</f>
        <v>-11982.6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-11982.6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-11982.6</v>
      </c>
      <c r="BL105" s="16" t="s">
        <v>163</v>
      </c>
      <c r="BM105" s="137" t="s">
        <v>331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330</v>
      </c>
      <c r="H106" s="143">
        <v>-31.7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-31.7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163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-23.45</v>
      </c>
      <c r="I109" s="132">
        <v>255</v>
      </c>
      <c r="J109" s="132">
        <f>ROUND(I109*H109,2)</f>
        <v>-5979.75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-5.8624999999999997E-2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-5979.75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-5979.75</v>
      </c>
      <c r="BL109" s="16" t="s">
        <v>163</v>
      </c>
      <c r="BM109" s="137" t="s">
        <v>332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333</v>
      </c>
      <c r="H110" s="143">
        <v>-23.45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-23.45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250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-0.13</v>
      </c>
      <c r="I113" s="132">
        <v>39000</v>
      </c>
      <c r="J113" s="132">
        <f>ROUND(I113*H113,2)</f>
        <v>-5070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-0.13639860000000001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-5070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-5070</v>
      </c>
      <c r="BL113" s="16" t="s">
        <v>163</v>
      </c>
      <c r="BM113" s="137" t="s">
        <v>334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335</v>
      </c>
      <c r="H114" s="143">
        <v>-1.1000000000000001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336</v>
      </c>
      <c r="H115" s="143">
        <v>0.97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-0.13000000000000012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-12823.25</v>
      </c>
      <c r="L117" s="116"/>
      <c r="M117" s="120"/>
      <c r="P117" s="121">
        <f>SUM(P118:P145)</f>
        <v>0</v>
      </c>
      <c r="R117" s="121">
        <f>SUM(R118:R145)</f>
        <v>-0.58642459999999996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-12823.25</v>
      </c>
    </row>
    <row r="118" spans="2:65" s="1" customFormat="1" ht="24.2" customHeight="1">
      <c r="B118" s="29"/>
      <c r="C118" s="127" t="s">
        <v>254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-0.2</v>
      </c>
      <c r="I118" s="132">
        <v>7900</v>
      </c>
      <c r="J118" s="132">
        <f>ROUND(I118*H118,2)</f>
        <v>-1580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-0.50040200000000001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-1580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-1580</v>
      </c>
      <c r="BL118" s="16" t="s">
        <v>163</v>
      </c>
      <c r="BM118" s="137" t="s">
        <v>337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338</v>
      </c>
      <c r="H119" s="143">
        <v>-1.1399999999999999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339</v>
      </c>
      <c r="H120" s="143">
        <v>0.93999999999999984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-0.19999999999999998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258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-8.8800000000000008</v>
      </c>
      <c r="I122" s="132">
        <v>622</v>
      </c>
      <c r="J122" s="132">
        <f>ROUND(I122*H122,2)</f>
        <v>-5523.36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-4.7330400000000002E-2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-5523.36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-5523.36</v>
      </c>
      <c r="BL122" s="16" t="s">
        <v>163</v>
      </c>
      <c r="BM122" s="137" t="s">
        <v>340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341</v>
      </c>
      <c r="H123" s="143">
        <v>-8.8800000000000008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-8.8800000000000008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261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-8.8800000000000008</v>
      </c>
      <c r="I126" s="132">
        <v>275</v>
      </c>
      <c r="J126" s="132">
        <f>ROUND(I126*H126,2)</f>
        <v>-2442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-2442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-2442</v>
      </c>
      <c r="BL126" s="16" t="s">
        <v>163</v>
      </c>
      <c r="BM126" s="137" t="s">
        <v>342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341</v>
      </c>
      <c r="H127" s="143">
        <v>-8.8800000000000008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-8.8800000000000008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263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-6.3</v>
      </c>
      <c r="I130" s="132">
        <v>206.8</v>
      </c>
      <c r="J130" s="132">
        <f>ROUND(I130*H130,2)</f>
        <v>-1302.8399999999999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-5.1029999999999999E-3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-1302.8399999999999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-1302.8399999999999</v>
      </c>
      <c r="BL130" s="16" t="s">
        <v>163</v>
      </c>
      <c r="BM130" s="137" t="s">
        <v>343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344</v>
      </c>
      <c r="H131" s="143">
        <v>-6.3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-6.3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109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-6.3</v>
      </c>
      <c r="I134" s="132">
        <v>60.5</v>
      </c>
      <c r="J134" s="132">
        <f>ROUND(I134*H134,2)</f>
        <v>-381.15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-381.15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-381.15</v>
      </c>
      <c r="BL134" s="16" t="s">
        <v>163</v>
      </c>
      <c r="BM134" s="137" t="s">
        <v>345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344</v>
      </c>
      <c r="H135" s="143">
        <v>-6.3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-6.3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113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-2.58</v>
      </c>
      <c r="I138" s="132">
        <v>255</v>
      </c>
      <c r="J138" s="132">
        <f>ROUND(I138*H138,2)</f>
        <v>-657.9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-8.2560000000000012E-3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-657.9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-657.9</v>
      </c>
      <c r="BL138" s="16" t="s">
        <v>163</v>
      </c>
      <c r="BM138" s="137" t="s">
        <v>346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347</v>
      </c>
      <c r="H139" s="143">
        <v>-2.58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-2.58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8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-2.4E-2</v>
      </c>
      <c r="I142" s="132">
        <v>39000</v>
      </c>
      <c r="J142" s="132">
        <f>ROUND(I142*H142,2)</f>
        <v>-936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-2.53332E-2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-936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-936</v>
      </c>
      <c r="BL142" s="16" t="s">
        <v>163</v>
      </c>
      <c r="BM142" s="137" t="s">
        <v>348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349</v>
      </c>
      <c r="H143" s="143">
        <v>-0.13700000000000001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350</v>
      </c>
      <c r="H144" s="143">
        <v>0.113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-2.4000000000000007E-2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2SabHp+zOzMY4MRTx7kWb5WWA0Qx2P3e0x0UMKcEjYJjEE9Kepk/4XudwnzPn7Ulmvypo6Dw/Xl5+jfJfTNiVw==" saltValue="hJPyaTdLL/NdnGJhbZs1TuZ1OFHYX6ebdGSm23seIawV0LKs+kvMdX0y9Haf+6eoj+BVwJlhCRtCjMocBBxFbw==" spinCount="100000" sheet="1" objects="1" scenarios="1" formatColumns="0" formatRows="0" autoFilter="0"/>
  <autoFilter ref="C93:K145" xr:uid="{00000000-0009-0000-0000-000006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119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131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351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352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17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ROUND(J94, 2)</f>
        <v>-35786.980000000003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ROUND((SUM(BE94:BE145)),  2)</f>
        <v>-35786.980000000003</v>
      </c>
      <c r="I37" s="90">
        <v>0.21</v>
      </c>
      <c r="J37" s="79">
        <f>ROUND(((SUM(BE94:BE145))*I37),  2)</f>
        <v>-7515.27</v>
      </c>
      <c r="L37" s="29"/>
    </row>
    <row r="38" spans="2:12" s="1" customFormat="1" ht="14.45" customHeight="1">
      <c r="B38" s="29"/>
      <c r="E38" s="25" t="s">
        <v>49</v>
      </c>
      <c r="F38" s="79">
        <f>ROUND((SUM(BF94:BF145)),  2)</f>
        <v>0</v>
      </c>
      <c r="I38" s="90">
        <v>0.12</v>
      </c>
      <c r="J38" s="79">
        <f>ROUND(((SUM(BF94:BF145))*I38),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ROUND((SUM(BG94:BG145)),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ROUND((SUM(BH94:BH145)),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ROUND((SUM(BI94:BI145)),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-43302.25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131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351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ZBV-07a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J94</f>
        <v>-35786.979999999996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J95</f>
        <v>-35786.979999999996</v>
      </c>
      <c r="L68" s="100"/>
    </row>
    <row r="69" spans="2:47" s="9" customFormat="1" ht="19.899999999999999" customHeight="1">
      <c r="B69" s="104"/>
      <c r="D69" s="105" t="s">
        <v>174</v>
      </c>
      <c r="E69" s="106"/>
      <c r="F69" s="106"/>
      <c r="G69" s="106"/>
      <c r="H69" s="106"/>
      <c r="I69" s="106"/>
      <c r="J69" s="107">
        <f>J96</f>
        <v>-27918.75</v>
      </c>
      <c r="L69" s="104"/>
    </row>
    <row r="70" spans="2:47" s="9" customFormat="1" ht="19.899999999999999" customHeight="1">
      <c r="B70" s="104"/>
      <c r="D70" s="105" t="s">
        <v>175</v>
      </c>
      <c r="E70" s="106"/>
      <c r="F70" s="106"/>
      <c r="G70" s="106"/>
      <c r="H70" s="106"/>
      <c r="I70" s="106"/>
      <c r="J70" s="107">
        <f>J117</f>
        <v>-7868.23</v>
      </c>
      <c r="L70" s="104"/>
    </row>
    <row r="71" spans="2:47" s="1" customFormat="1" ht="21.85" customHeight="1">
      <c r="B71" s="29"/>
      <c r="L71" s="29"/>
    </row>
    <row r="72" spans="2:47" s="1" customFormat="1" ht="6.95" customHeight="1"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29"/>
    </row>
    <row r="76" spans="2:47" s="1" customFormat="1" ht="6.95" customHeight="1"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29"/>
    </row>
    <row r="77" spans="2:47" s="1" customFormat="1" ht="24.95" customHeight="1">
      <c r="B77" s="29"/>
      <c r="C77" s="20" t="s">
        <v>142</v>
      </c>
      <c r="L77" s="29"/>
    </row>
    <row r="78" spans="2:47" s="1" customFormat="1" ht="6.95" customHeight="1">
      <c r="B78" s="29"/>
      <c r="L78" s="29"/>
    </row>
    <row r="79" spans="2:47" s="1" customFormat="1" ht="12" customHeight="1">
      <c r="B79" s="29"/>
      <c r="C79" s="25" t="s">
        <v>14</v>
      </c>
      <c r="L79" s="29"/>
    </row>
    <row r="80" spans="2:47" s="1" customFormat="1" ht="16.5" customHeight="1">
      <c r="B80" s="29"/>
      <c r="E80" s="286" t="str">
        <f>E7</f>
        <v>ÚPRAVY HŘBITOVA KBELY- ETAPA1</v>
      </c>
      <c r="F80" s="287"/>
      <c r="G80" s="287"/>
      <c r="H80" s="287"/>
      <c r="L80" s="29"/>
    </row>
    <row r="81" spans="2:63" ht="12" customHeight="1">
      <c r="B81" s="19"/>
      <c r="C81" s="25" t="s">
        <v>130</v>
      </c>
      <c r="L81" s="19"/>
    </row>
    <row r="82" spans="2:63" ht="16.5" customHeight="1">
      <c r="B82" s="19"/>
      <c r="E82" s="286" t="s">
        <v>131</v>
      </c>
      <c r="F82" s="258"/>
      <c r="G82" s="258"/>
      <c r="H82" s="258"/>
      <c r="L82" s="19"/>
    </row>
    <row r="83" spans="2:63" ht="12" customHeight="1">
      <c r="B83" s="19"/>
      <c r="C83" s="25" t="s">
        <v>132</v>
      </c>
      <c r="L83" s="19"/>
    </row>
    <row r="84" spans="2:63" s="1" customFormat="1" ht="16.5" customHeight="1">
      <c r="B84" s="29"/>
      <c r="E84" s="284" t="s">
        <v>351</v>
      </c>
      <c r="F84" s="288"/>
      <c r="G84" s="288"/>
      <c r="H84" s="288"/>
      <c r="L84" s="29"/>
    </row>
    <row r="85" spans="2:63" s="1" customFormat="1" ht="12" customHeight="1">
      <c r="B85" s="29"/>
      <c r="C85" s="25" t="s">
        <v>134</v>
      </c>
      <c r="L85" s="29"/>
    </row>
    <row r="86" spans="2:63" s="1" customFormat="1" ht="16.5" customHeight="1">
      <c r="B86" s="29"/>
      <c r="E86" s="254" t="str">
        <f>E13</f>
        <v>ZBV-07a - méněpráce</v>
      </c>
      <c r="F86" s="288"/>
      <c r="G86" s="288"/>
      <c r="H86" s="288"/>
      <c r="L86" s="29"/>
    </row>
    <row r="87" spans="2:63" s="1" customFormat="1" ht="6.95" customHeight="1">
      <c r="B87" s="29"/>
      <c r="L87" s="29"/>
    </row>
    <row r="88" spans="2:63" s="1" customFormat="1" ht="12" customHeight="1">
      <c r="B88" s="29"/>
      <c r="C88" s="25" t="s">
        <v>19</v>
      </c>
      <c r="F88" s="23" t="str">
        <f>F16</f>
        <v>Praha 9-Kbely</v>
      </c>
      <c r="I88" s="25" t="s">
        <v>21</v>
      </c>
      <c r="J88" s="46">
        <f>IF(J16="","",J16)</f>
        <v>0</v>
      </c>
      <c r="L88" s="29"/>
    </row>
    <row r="89" spans="2:63" s="1" customFormat="1" ht="6.95" customHeight="1">
      <c r="B89" s="29"/>
      <c r="L89" s="29"/>
    </row>
    <row r="90" spans="2:63" s="1" customFormat="1" ht="25.7" customHeight="1">
      <c r="B90" s="29"/>
      <c r="C90" s="25" t="s">
        <v>26</v>
      </c>
      <c r="F90" s="23" t="str">
        <f>E19</f>
        <v>MČ Praha 19, Semilská 43/1, 197 00 Praha 9 - Kbely</v>
      </c>
      <c r="I90" s="25" t="s">
        <v>36</v>
      </c>
      <c r="J90" s="27" t="str">
        <f>E25</f>
        <v>Ing.Jan Pustějovský, Ph.D.</v>
      </c>
      <c r="L90" s="29"/>
    </row>
    <row r="91" spans="2:63" s="1" customFormat="1" ht="15.2" customHeight="1">
      <c r="B91" s="29"/>
      <c r="C91" s="25" t="s">
        <v>32</v>
      </c>
      <c r="F91" s="23" t="str">
        <f>IF(E22="","",E22)</f>
        <v>IWU s.r.o.</v>
      </c>
      <c r="I91" s="25" t="s">
        <v>39</v>
      </c>
      <c r="J91" s="27" t="str">
        <f>E28</f>
        <v xml:space="preserve"> </v>
      </c>
      <c r="L91" s="29"/>
    </row>
    <row r="92" spans="2:63" s="1" customFormat="1" ht="10.35" customHeight="1">
      <c r="B92" s="29"/>
      <c r="L92" s="29"/>
    </row>
    <row r="93" spans="2:63" s="10" customFormat="1" ht="29.25" customHeight="1">
      <c r="B93" s="108"/>
      <c r="C93" s="109" t="s">
        <v>143</v>
      </c>
      <c r="D93" s="110" t="s">
        <v>62</v>
      </c>
      <c r="E93" s="110" t="s">
        <v>58</v>
      </c>
      <c r="F93" s="110" t="s">
        <v>59</v>
      </c>
      <c r="G93" s="110" t="s">
        <v>144</v>
      </c>
      <c r="H93" s="110" t="s">
        <v>145</v>
      </c>
      <c r="I93" s="110" t="s">
        <v>146</v>
      </c>
      <c r="J93" s="110" t="s">
        <v>138</v>
      </c>
      <c r="K93" s="111" t="s">
        <v>147</v>
      </c>
      <c r="L93" s="108"/>
      <c r="M93" s="53" t="s">
        <v>31</v>
      </c>
      <c r="N93" s="54" t="s">
        <v>47</v>
      </c>
      <c r="O93" s="54" t="s">
        <v>148</v>
      </c>
      <c r="P93" s="54" t="s">
        <v>149</v>
      </c>
      <c r="Q93" s="54" t="s">
        <v>150</v>
      </c>
      <c r="R93" s="54" t="s">
        <v>151</v>
      </c>
      <c r="S93" s="54" t="s">
        <v>152</v>
      </c>
      <c r="T93" s="55" t="s">
        <v>153</v>
      </c>
    </row>
    <row r="94" spans="2:63" s="1" customFormat="1" ht="22.8" customHeight="1">
      <c r="B94" s="29"/>
      <c r="C94" s="58" t="s">
        <v>154</v>
      </c>
      <c r="J94" s="112">
        <f>BK94</f>
        <v>-35786.979999999996</v>
      </c>
      <c r="L94" s="29"/>
      <c r="M94" s="56"/>
      <c r="N94" s="47"/>
      <c r="O94" s="47"/>
      <c r="P94" s="113">
        <f>P95</f>
        <v>0</v>
      </c>
      <c r="Q94" s="47"/>
      <c r="R94" s="113">
        <f>R95</f>
        <v>-1.1788223799999999</v>
      </c>
      <c r="S94" s="47"/>
      <c r="T94" s="114">
        <f>T95</f>
        <v>0</v>
      </c>
      <c r="AT94" s="16" t="s">
        <v>76</v>
      </c>
      <c r="AU94" s="16" t="s">
        <v>139</v>
      </c>
      <c r="BK94" s="115">
        <f>BK95</f>
        <v>-35786.979999999996</v>
      </c>
    </row>
    <row r="95" spans="2:63" s="11" customFormat="1" ht="25.9" customHeight="1">
      <c r="B95" s="116"/>
      <c r="D95" s="117" t="s">
        <v>76</v>
      </c>
      <c r="E95" s="118" t="s">
        <v>155</v>
      </c>
      <c r="F95" s="118" t="s">
        <v>156</v>
      </c>
      <c r="J95" s="119">
        <f>BK95</f>
        <v>-35786.979999999996</v>
      </c>
      <c r="L95" s="116"/>
      <c r="M95" s="120"/>
      <c r="P95" s="121">
        <f>P96+P117</f>
        <v>0</v>
      </c>
      <c r="R95" s="121">
        <f>R96+R117</f>
        <v>-1.1788223799999999</v>
      </c>
      <c r="T95" s="122">
        <f>T96+T117</f>
        <v>0</v>
      </c>
      <c r="AR95" s="117" t="s">
        <v>84</v>
      </c>
      <c r="AT95" s="123" t="s">
        <v>76</v>
      </c>
      <c r="AU95" s="123" t="s">
        <v>77</v>
      </c>
      <c r="AY95" s="117" t="s">
        <v>157</v>
      </c>
      <c r="BK95" s="124">
        <f>BK96+BK117</f>
        <v>-35786.979999999996</v>
      </c>
    </row>
    <row r="96" spans="2:63" s="11" customFormat="1" ht="22.8" customHeight="1">
      <c r="B96" s="116"/>
      <c r="D96" s="117" t="s">
        <v>76</v>
      </c>
      <c r="E96" s="125" t="s">
        <v>94</v>
      </c>
      <c r="F96" s="125" t="s">
        <v>176</v>
      </c>
      <c r="J96" s="126">
        <f>BK96</f>
        <v>-27918.75</v>
      </c>
      <c r="L96" s="116"/>
      <c r="M96" s="120"/>
      <c r="P96" s="121">
        <f>SUM(P97:P116)</f>
        <v>0</v>
      </c>
      <c r="R96" s="121">
        <f>SUM(R97:R116)</f>
        <v>-0.87660557999999988</v>
      </c>
      <c r="T96" s="122">
        <f>SUM(T97:T116)</f>
        <v>0</v>
      </c>
      <c r="AR96" s="117" t="s">
        <v>84</v>
      </c>
      <c r="AT96" s="123" t="s">
        <v>76</v>
      </c>
      <c r="AU96" s="123" t="s">
        <v>84</v>
      </c>
      <c r="AY96" s="117" t="s">
        <v>157</v>
      </c>
      <c r="BK96" s="124">
        <f>SUM(BK97:BK116)</f>
        <v>-27918.75</v>
      </c>
    </row>
    <row r="97" spans="2:65" s="1" customFormat="1" ht="24.2" customHeight="1">
      <c r="B97" s="29"/>
      <c r="C97" s="127" t="s">
        <v>84</v>
      </c>
      <c r="D97" s="127" t="s">
        <v>159</v>
      </c>
      <c r="E97" s="128" t="s">
        <v>178</v>
      </c>
      <c r="F97" s="129" t="s">
        <v>179</v>
      </c>
      <c r="G97" s="130" t="s">
        <v>180</v>
      </c>
      <c r="H97" s="131">
        <v>-0.3</v>
      </c>
      <c r="I97" s="132">
        <v>7900</v>
      </c>
      <c r="J97" s="132">
        <f>ROUND(I97*H97,2)</f>
        <v>-2370</v>
      </c>
      <c r="K97" s="129" t="s">
        <v>31</v>
      </c>
      <c r="L97" s="29"/>
      <c r="M97" s="133" t="s">
        <v>31</v>
      </c>
      <c r="N97" s="134" t="s">
        <v>48</v>
      </c>
      <c r="O97" s="135">
        <v>0</v>
      </c>
      <c r="P97" s="135">
        <f>O97*H97</f>
        <v>0</v>
      </c>
      <c r="Q97" s="135">
        <v>2.5018699999999998</v>
      </c>
      <c r="R97" s="135">
        <f>Q97*H97</f>
        <v>-0.75056099999999992</v>
      </c>
      <c r="S97" s="135">
        <v>0</v>
      </c>
      <c r="T97" s="136">
        <f>S97*H97</f>
        <v>0</v>
      </c>
      <c r="AR97" s="137" t="s">
        <v>163</v>
      </c>
      <c r="AT97" s="137" t="s">
        <v>159</v>
      </c>
      <c r="AU97" s="137" t="s">
        <v>86</v>
      </c>
      <c r="AY97" s="16" t="s">
        <v>157</v>
      </c>
      <c r="BE97" s="138">
        <f>IF(N97="základní",J97,0)</f>
        <v>-2370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84</v>
      </c>
      <c r="BK97" s="138">
        <f>ROUND(I97*H97,2)</f>
        <v>-2370</v>
      </c>
      <c r="BL97" s="16" t="s">
        <v>163</v>
      </c>
      <c r="BM97" s="137" t="s">
        <v>353</v>
      </c>
    </row>
    <row r="98" spans="2:65" s="12" customFormat="1" ht="10.15">
      <c r="B98" s="139"/>
      <c r="D98" s="140" t="s">
        <v>165</v>
      </c>
      <c r="E98" s="141" t="s">
        <v>31</v>
      </c>
      <c r="F98" s="142" t="s">
        <v>354</v>
      </c>
      <c r="H98" s="143">
        <v>-3.8050000000000002</v>
      </c>
      <c r="L98" s="139"/>
      <c r="M98" s="144"/>
      <c r="T98" s="145"/>
      <c r="AT98" s="141" t="s">
        <v>165</v>
      </c>
      <c r="AU98" s="141" t="s">
        <v>86</v>
      </c>
      <c r="AV98" s="12" t="s">
        <v>86</v>
      </c>
      <c r="AW98" s="12" t="s">
        <v>38</v>
      </c>
      <c r="AX98" s="12" t="s">
        <v>77</v>
      </c>
      <c r="AY98" s="141" t="s">
        <v>157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355</v>
      </c>
      <c r="H99" s="143">
        <v>3.5049999999999999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3" customFormat="1" ht="10.15">
      <c r="B100" s="146"/>
      <c r="D100" s="140" t="s">
        <v>165</v>
      </c>
      <c r="E100" s="147" t="s">
        <v>31</v>
      </c>
      <c r="F100" s="148" t="s">
        <v>168</v>
      </c>
      <c r="H100" s="149">
        <v>-0.30000000000000027</v>
      </c>
      <c r="L100" s="146"/>
      <c r="M100" s="150"/>
      <c r="T100" s="151"/>
      <c r="AT100" s="147" t="s">
        <v>165</v>
      </c>
      <c r="AU100" s="147" t="s">
        <v>86</v>
      </c>
      <c r="AV100" s="13" t="s">
        <v>163</v>
      </c>
      <c r="AW100" s="13" t="s">
        <v>38</v>
      </c>
      <c r="AX100" s="13" t="s">
        <v>84</v>
      </c>
      <c r="AY100" s="147" t="s">
        <v>157</v>
      </c>
    </row>
    <row r="101" spans="2:65" s="1" customFormat="1" ht="16.5" customHeight="1">
      <c r="B101" s="29"/>
      <c r="C101" s="127" t="s">
        <v>86</v>
      </c>
      <c r="D101" s="127" t="s">
        <v>159</v>
      </c>
      <c r="E101" s="128" t="s">
        <v>185</v>
      </c>
      <c r="F101" s="129" t="s">
        <v>186</v>
      </c>
      <c r="G101" s="130" t="s">
        <v>187</v>
      </c>
      <c r="H101" s="131">
        <v>-18</v>
      </c>
      <c r="I101" s="132">
        <v>755</v>
      </c>
      <c r="J101" s="132">
        <f>ROUND(I101*H101,2)</f>
        <v>-13590</v>
      </c>
      <c r="K101" s="129" t="s">
        <v>31</v>
      </c>
      <c r="L101" s="29"/>
      <c r="M101" s="133" t="s">
        <v>31</v>
      </c>
      <c r="N101" s="134" t="s">
        <v>48</v>
      </c>
      <c r="O101" s="135">
        <v>0</v>
      </c>
      <c r="P101" s="135">
        <f>O101*H101</f>
        <v>0</v>
      </c>
      <c r="Q101" s="135">
        <v>2.7499999999999998E-3</v>
      </c>
      <c r="R101" s="135">
        <f>Q101*H101</f>
        <v>-4.9499999999999995E-2</v>
      </c>
      <c r="S101" s="135">
        <v>0</v>
      </c>
      <c r="T101" s="136">
        <f>S101*H101</f>
        <v>0</v>
      </c>
      <c r="AR101" s="137" t="s">
        <v>163</v>
      </c>
      <c r="AT101" s="137" t="s">
        <v>159</v>
      </c>
      <c r="AU101" s="137" t="s">
        <v>86</v>
      </c>
      <c r="AY101" s="16" t="s">
        <v>157</v>
      </c>
      <c r="BE101" s="138">
        <f>IF(N101="základní",J101,0)</f>
        <v>-13590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84</v>
      </c>
      <c r="BK101" s="138">
        <f>ROUND(I101*H101,2)</f>
        <v>-13590</v>
      </c>
      <c r="BL101" s="16" t="s">
        <v>163</v>
      </c>
      <c r="BM101" s="137" t="s">
        <v>356</v>
      </c>
    </row>
    <row r="102" spans="2:65" s="12" customFormat="1" ht="10.15">
      <c r="B102" s="139"/>
      <c r="D102" s="140" t="s">
        <v>165</v>
      </c>
      <c r="E102" s="141" t="s">
        <v>31</v>
      </c>
      <c r="F102" s="142" t="s">
        <v>357</v>
      </c>
      <c r="H102" s="143">
        <v>-18</v>
      </c>
      <c r="L102" s="139"/>
      <c r="M102" s="144"/>
      <c r="T102" s="145"/>
      <c r="AT102" s="141" t="s">
        <v>165</v>
      </c>
      <c r="AU102" s="141" t="s">
        <v>86</v>
      </c>
      <c r="AV102" s="12" t="s">
        <v>86</v>
      </c>
      <c r="AW102" s="12" t="s">
        <v>38</v>
      </c>
      <c r="AX102" s="12" t="s">
        <v>77</v>
      </c>
      <c r="AY102" s="141" t="s">
        <v>157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167</v>
      </c>
      <c r="H103" s="143">
        <v>0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3" customFormat="1" ht="10.15">
      <c r="B104" s="146"/>
      <c r="D104" s="140" t="s">
        <v>165</v>
      </c>
      <c r="E104" s="147" t="s">
        <v>31</v>
      </c>
      <c r="F104" s="148" t="s">
        <v>168</v>
      </c>
      <c r="H104" s="149">
        <v>-18</v>
      </c>
      <c r="L104" s="146"/>
      <c r="M104" s="150"/>
      <c r="T104" s="151"/>
      <c r="AT104" s="147" t="s">
        <v>165</v>
      </c>
      <c r="AU104" s="147" t="s">
        <v>86</v>
      </c>
      <c r="AV104" s="13" t="s">
        <v>163</v>
      </c>
      <c r="AW104" s="13" t="s">
        <v>38</v>
      </c>
      <c r="AX104" s="13" t="s">
        <v>84</v>
      </c>
      <c r="AY104" s="147" t="s">
        <v>157</v>
      </c>
    </row>
    <row r="105" spans="2:65" s="1" customFormat="1" ht="16.5" customHeight="1">
      <c r="B105" s="29"/>
      <c r="C105" s="127" t="s">
        <v>94</v>
      </c>
      <c r="D105" s="127" t="s">
        <v>159</v>
      </c>
      <c r="E105" s="128" t="s">
        <v>191</v>
      </c>
      <c r="F105" s="129" t="s">
        <v>192</v>
      </c>
      <c r="G105" s="130" t="s">
        <v>187</v>
      </c>
      <c r="H105" s="131">
        <v>-18</v>
      </c>
      <c r="I105" s="132">
        <v>378</v>
      </c>
      <c r="J105" s="132">
        <f>ROUND(I105*H105,2)</f>
        <v>-6804</v>
      </c>
      <c r="K105" s="129" t="s">
        <v>31</v>
      </c>
      <c r="L105" s="29"/>
      <c r="M105" s="133" t="s">
        <v>31</v>
      </c>
      <c r="N105" s="134" t="s">
        <v>48</v>
      </c>
      <c r="O105" s="135">
        <v>0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163</v>
      </c>
      <c r="AT105" s="137" t="s">
        <v>159</v>
      </c>
      <c r="AU105" s="137" t="s">
        <v>86</v>
      </c>
      <c r="AY105" s="16" t="s">
        <v>157</v>
      </c>
      <c r="BE105" s="138">
        <f>IF(N105="základní",J105,0)</f>
        <v>-6804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6" t="s">
        <v>84</v>
      </c>
      <c r="BK105" s="138">
        <f>ROUND(I105*H105,2)</f>
        <v>-6804</v>
      </c>
      <c r="BL105" s="16" t="s">
        <v>163</v>
      </c>
      <c r="BM105" s="137" t="s">
        <v>358</v>
      </c>
    </row>
    <row r="106" spans="2:65" s="12" customFormat="1" ht="10.15">
      <c r="B106" s="139"/>
      <c r="D106" s="140" t="s">
        <v>165</v>
      </c>
      <c r="E106" s="141" t="s">
        <v>31</v>
      </c>
      <c r="F106" s="142" t="s">
        <v>357</v>
      </c>
      <c r="H106" s="143">
        <v>-18</v>
      </c>
      <c r="L106" s="139"/>
      <c r="M106" s="144"/>
      <c r="T106" s="145"/>
      <c r="AT106" s="141" t="s">
        <v>165</v>
      </c>
      <c r="AU106" s="141" t="s">
        <v>86</v>
      </c>
      <c r="AV106" s="12" t="s">
        <v>86</v>
      </c>
      <c r="AW106" s="12" t="s">
        <v>38</v>
      </c>
      <c r="AX106" s="12" t="s">
        <v>77</v>
      </c>
      <c r="AY106" s="141" t="s">
        <v>157</v>
      </c>
    </row>
    <row r="107" spans="2:65" s="12" customFormat="1" ht="10.15">
      <c r="B107" s="139"/>
      <c r="D107" s="140" t="s">
        <v>165</v>
      </c>
      <c r="E107" s="141" t="s">
        <v>31</v>
      </c>
      <c r="F107" s="142" t="s">
        <v>167</v>
      </c>
      <c r="H107" s="143">
        <v>0</v>
      </c>
      <c r="L107" s="139"/>
      <c r="M107" s="144"/>
      <c r="T107" s="145"/>
      <c r="AT107" s="141" t="s">
        <v>165</v>
      </c>
      <c r="AU107" s="141" t="s">
        <v>86</v>
      </c>
      <c r="AV107" s="12" t="s">
        <v>86</v>
      </c>
      <c r="AW107" s="12" t="s">
        <v>38</v>
      </c>
      <c r="AX107" s="12" t="s">
        <v>77</v>
      </c>
      <c r="AY107" s="141" t="s">
        <v>157</v>
      </c>
    </row>
    <row r="108" spans="2:65" s="13" customFormat="1" ht="10.15">
      <c r="B108" s="146"/>
      <c r="D108" s="140" t="s">
        <v>165</v>
      </c>
      <c r="E108" s="147" t="s">
        <v>31</v>
      </c>
      <c r="F108" s="148" t="s">
        <v>168</v>
      </c>
      <c r="H108" s="149">
        <v>-18</v>
      </c>
      <c r="L108" s="146"/>
      <c r="M108" s="150"/>
      <c r="T108" s="151"/>
      <c r="AT108" s="147" t="s">
        <v>165</v>
      </c>
      <c r="AU108" s="147" t="s">
        <v>86</v>
      </c>
      <c r="AV108" s="13" t="s">
        <v>163</v>
      </c>
      <c r="AW108" s="13" t="s">
        <v>38</v>
      </c>
      <c r="AX108" s="13" t="s">
        <v>84</v>
      </c>
      <c r="AY108" s="147" t="s">
        <v>157</v>
      </c>
    </row>
    <row r="109" spans="2:65" s="1" customFormat="1" ht="16.5" customHeight="1">
      <c r="B109" s="29"/>
      <c r="C109" s="127" t="s">
        <v>163</v>
      </c>
      <c r="D109" s="127" t="s">
        <v>159</v>
      </c>
      <c r="E109" s="128" t="s">
        <v>195</v>
      </c>
      <c r="F109" s="129" t="s">
        <v>196</v>
      </c>
      <c r="G109" s="130" t="s">
        <v>187</v>
      </c>
      <c r="H109" s="131">
        <v>-14.25</v>
      </c>
      <c r="I109" s="132">
        <v>255</v>
      </c>
      <c r="J109" s="132">
        <f>ROUND(I109*H109,2)</f>
        <v>-3633.75</v>
      </c>
      <c r="K109" s="129" t="s">
        <v>31</v>
      </c>
      <c r="L109" s="29"/>
      <c r="M109" s="133" t="s">
        <v>31</v>
      </c>
      <c r="N109" s="134" t="s">
        <v>48</v>
      </c>
      <c r="O109" s="135">
        <v>0</v>
      </c>
      <c r="P109" s="135">
        <f>O109*H109</f>
        <v>0</v>
      </c>
      <c r="Q109" s="135">
        <v>2.5000000000000001E-3</v>
      </c>
      <c r="R109" s="135">
        <f>Q109*H109</f>
        <v>-3.5625000000000004E-2</v>
      </c>
      <c r="S109" s="135">
        <v>0</v>
      </c>
      <c r="T109" s="136">
        <f>S109*H109</f>
        <v>0</v>
      </c>
      <c r="AR109" s="137" t="s">
        <v>163</v>
      </c>
      <c r="AT109" s="137" t="s">
        <v>159</v>
      </c>
      <c r="AU109" s="137" t="s">
        <v>86</v>
      </c>
      <c r="AY109" s="16" t="s">
        <v>157</v>
      </c>
      <c r="BE109" s="138">
        <f>IF(N109="základní",J109,0)</f>
        <v>-3633.75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6" t="s">
        <v>84</v>
      </c>
      <c r="BK109" s="138">
        <f>ROUND(I109*H109,2)</f>
        <v>-3633.75</v>
      </c>
      <c r="BL109" s="16" t="s">
        <v>163</v>
      </c>
      <c r="BM109" s="137" t="s">
        <v>359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360</v>
      </c>
      <c r="H110" s="143">
        <v>-14.25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2" customFormat="1" ht="10.15">
      <c r="B111" s="139"/>
      <c r="D111" s="140" t="s">
        <v>165</v>
      </c>
      <c r="E111" s="141" t="s">
        <v>31</v>
      </c>
      <c r="F111" s="142" t="s">
        <v>167</v>
      </c>
      <c r="H111" s="143">
        <v>0</v>
      </c>
      <c r="L111" s="139"/>
      <c r="M111" s="144"/>
      <c r="T111" s="145"/>
      <c r="AT111" s="141" t="s">
        <v>165</v>
      </c>
      <c r="AU111" s="141" t="s">
        <v>86</v>
      </c>
      <c r="AV111" s="12" t="s">
        <v>86</v>
      </c>
      <c r="AW111" s="12" t="s">
        <v>38</v>
      </c>
      <c r="AX111" s="12" t="s">
        <v>77</v>
      </c>
      <c r="AY111" s="141" t="s">
        <v>157</v>
      </c>
    </row>
    <row r="112" spans="2:65" s="13" customFormat="1" ht="10.15">
      <c r="B112" s="146"/>
      <c r="D112" s="140" t="s">
        <v>165</v>
      </c>
      <c r="E112" s="147" t="s">
        <v>31</v>
      </c>
      <c r="F112" s="148" t="s">
        <v>168</v>
      </c>
      <c r="H112" s="149">
        <v>-14.25</v>
      </c>
      <c r="L112" s="146"/>
      <c r="M112" s="150"/>
      <c r="T112" s="151"/>
      <c r="AT112" s="147" t="s">
        <v>165</v>
      </c>
      <c r="AU112" s="147" t="s">
        <v>86</v>
      </c>
      <c r="AV112" s="13" t="s">
        <v>163</v>
      </c>
      <c r="AW112" s="13" t="s">
        <v>38</v>
      </c>
      <c r="AX112" s="13" t="s">
        <v>84</v>
      </c>
      <c r="AY112" s="147" t="s">
        <v>157</v>
      </c>
    </row>
    <row r="113" spans="2:65" s="1" customFormat="1" ht="24.2" customHeight="1">
      <c r="B113" s="29"/>
      <c r="C113" s="127" t="s">
        <v>250</v>
      </c>
      <c r="D113" s="127" t="s">
        <v>159</v>
      </c>
      <c r="E113" s="128" t="s">
        <v>200</v>
      </c>
      <c r="F113" s="129" t="s">
        <v>201</v>
      </c>
      <c r="G113" s="130" t="s">
        <v>202</v>
      </c>
      <c r="H113" s="131">
        <v>-3.9E-2</v>
      </c>
      <c r="I113" s="132">
        <v>39000</v>
      </c>
      <c r="J113" s="132">
        <f>ROUND(I113*H113,2)</f>
        <v>-1521</v>
      </c>
      <c r="K113" s="129" t="s">
        <v>31</v>
      </c>
      <c r="L113" s="29"/>
      <c r="M113" s="133" t="s">
        <v>31</v>
      </c>
      <c r="N113" s="134" t="s">
        <v>48</v>
      </c>
      <c r="O113" s="135">
        <v>0</v>
      </c>
      <c r="P113" s="135">
        <f>O113*H113</f>
        <v>0</v>
      </c>
      <c r="Q113" s="135">
        <v>1.04922</v>
      </c>
      <c r="R113" s="135">
        <f>Q113*H113</f>
        <v>-4.0919580000000004E-2</v>
      </c>
      <c r="S113" s="135">
        <v>0</v>
      </c>
      <c r="T113" s="136">
        <f>S113*H113</f>
        <v>0</v>
      </c>
      <c r="AR113" s="137" t="s">
        <v>163</v>
      </c>
      <c r="AT113" s="137" t="s">
        <v>159</v>
      </c>
      <c r="AU113" s="137" t="s">
        <v>86</v>
      </c>
      <c r="AY113" s="16" t="s">
        <v>157</v>
      </c>
      <c r="BE113" s="138">
        <f>IF(N113="základní",J113,0)</f>
        <v>-1521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84</v>
      </c>
      <c r="BK113" s="138">
        <f>ROUND(I113*H113,2)</f>
        <v>-1521</v>
      </c>
      <c r="BL113" s="16" t="s">
        <v>163</v>
      </c>
      <c r="BM113" s="137" t="s">
        <v>361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362</v>
      </c>
      <c r="H114" s="143">
        <v>-0.54300000000000004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2" customFormat="1" ht="10.15">
      <c r="B115" s="139"/>
      <c r="D115" s="140" t="s">
        <v>165</v>
      </c>
      <c r="E115" s="141" t="s">
        <v>31</v>
      </c>
      <c r="F115" s="142" t="s">
        <v>363</v>
      </c>
      <c r="H115" s="143">
        <v>0.504</v>
      </c>
      <c r="L115" s="139"/>
      <c r="M115" s="144"/>
      <c r="T115" s="145"/>
      <c r="AT115" s="141" t="s">
        <v>165</v>
      </c>
      <c r="AU115" s="141" t="s">
        <v>86</v>
      </c>
      <c r="AV115" s="12" t="s">
        <v>86</v>
      </c>
      <c r="AW115" s="12" t="s">
        <v>38</v>
      </c>
      <c r="AX115" s="12" t="s">
        <v>77</v>
      </c>
      <c r="AY115" s="141" t="s">
        <v>157</v>
      </c>
    </row>
    <row r="116" spans="2:65" s="13" customFormat="1" ht="10.15">
      <c r="B116" s="146"/>
      <c r="D116" s="140" t="s">
        <v>165</v>
      </c>
      <c r="E116" s="147" t="s">
        <v>31</v>
      </c>
      <c r="F116" s="148" t="s">
        <v>168</v>
      </c>
      <c r="H116" s="149">
        <v>-3.9000000000000035E-2</v>
      </c>
      <c r="L116" s="146"/>
      <c r="M116" s="150"/>
      <c r="T116" s="151"/>
      <c r="AT116" s="147" t="s">
        <v>165</v>
      </c>
      <c r="AU116" s="147" t="s">
        <v>86</v>
      </c>
      <c r="AV116" s="13" t="s">
        <v>163</v>
      </c>
      <c r="AW116" s="13" t="s">
        <v>38</v>
      </c>
      <c r="AX116" s="13" t="s">
        <v>84</v>
      </c>
      <c r="AY116" s="147" t="s">
        <v>157</v>
      </c>
    </row>
    <row r="117" spans="2:65" s="11" customFormat="1" ht="22.8" customHeight="1">
      <c r="B117" s="116"/>
      <c r="D117" s="117" t="s">
        <v>76</v>
      </c>
      <c r="E117" s="125" t="s">
        <v>163</v>
      </c>
      <c r="F117" s="125" t="s">
        <v>206</v>
      </c>
      <c r="J117" s="126">
        <f>BK117</f>
        <v>-7868.23</v>
      </c>
      <c r="L117" s="116"/>
      <c r="M117" s="120"/>
      <c r="P117" s="121">
        <f>SUM(P118:P145)</f>
        <v>0</v>
      </c>
      <c r="R117" s="121">
        <f>SUM(R118:R145)</f>
        <v>-0.30221680000000006</v>
      </c>
      <c r="T117" s="122">
        <f>SUM(T118:T145)</f>
        <v>0</v>
      </c>
      <c r="AR117" s="117" t="s">
        <v>84</v>
      </c>
      <c r="AT117" s="123" t="s">
        <v>76</v>
      </c>
      <c r="AU117" s="123" t="s">
        <v>84</v>
      </c>
      <c r="AY117" s="117" t="s">
        <v>157</v>
      </c>
      <c r="BK117" s="124">
        <f>SUM(BK118:BK145)</f>
        <v>-7868.23</v>
      </c>
    </row>
    <row r="118" spans="2:65" s="1" customFormat="1" ht="24.2" customHeight="1">
      <c r="B118" s="29"/>
      <c r="C118" s="127" t="s">
        <v>254</v>
      </c>
      <c r="D118" s="127" t="s">
        <v>159</v>
      </c>
      <c r="E118" s="128" t="s">
        <v>208</v>
      </c>
      <c r="F118" s="129" t="s">
        <v>209</v>
      </c>
      <c r="G118" s="130" t="s">
        <v>180</v>
      </c>
      <c r="H118" s="131">
        <v>-0.1</v>
      </c>
      <c r="I118" s="132">
        <v>7900</v>
      </c>
      <c r="J118" s="132">
        <f>ROUND(I118*H118,2)</f>
        <v>-790</v>
      </c>
      <c r="K118" s="129" t="s">
        <v>31</v>
      </c>
      <c r="L118" s="29"/>
      <c r="M118" s="133" t="s">
        <v>31</v>
      </c>
      <c r="N118" s="134" t="s">
        <v>48</v>
      </c>
      <c r="O118" s="135">
        <v>0</v>
      </c>
      <c r="P118" s="135">
        <f>O118*H118</f>
        <v>0</v>
      </c>
      <c r="Q118" s="135">
        <v>2.5020099999999998</v>
      </c>
      <c r="R118" s="135">
        <f>Q118*H118</f>
        <v>-0.25020100000000001</v>
      </c>
      <c r="S118" s="135">
        <v>0</v>
      </c>
      <c r="T118" s="136">
        <f>S118*H118</f>
        <v>0</v>
      </c>
      <c r="AR118" s="137" t="s">
        <v>163</v>
      </c>
      <c r="AT118" s="137" t="s">
        <v>159</v>
      </c>
      <c r="AU118" s="137" t="s">
        <v>86</v>
      </c>
      <c r="AY118" s="16" t="s">
        <v>157</v>
      </c>
      <c r="BE118" s="138">
        <f>IF(N118="základní",J118,0)</f>
        <v>-790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84</v>
      </c>
      <c r="BK118" s="138">
        <f>ROUND(I118*H118,2)</f>
        <v>-790</v>
      </c>
      <c r="BL118" s="16" t="s">
        <v>163</v>
      </c>
      <c r="BM118" s="137" t="s">
        <v>364</v>
      </c>
    </row>
    <row r="119" spans="2:65" s="12" customFormat="1" ht="10.15">
      <c r="B119" s="139"/>
      <c r="D119" s="140" t="s">
        <v>165</v>
      </c>
      <c r="E119" s="141" t="s">
        <v>31</v>
      </c>
      <c r="F119" s="142" t="s">
        <v>365</v>
      </c>
      <c r="H119" s="143">
        <v>-0.79500000000000004</v>
      </c>
      <c r="L119" s="139"/>
      <c r="M119" s="144"/>
      <c r="T119" s="145"/>
      <c r="AT119" s="141" t="s">
        <v>165</v>
      </c>
      <c r="AU119" s="141" t="s">
        <v>86</v>
      </c>
      <c r="AV119" s="12" t="s">
        <v>86</v>
      </c>
      <c r="AW119" s="12" t="s">
        <v>38</v>
      </c>
      <c r="AX119" s="12" t="s">
        <v>77</v>
      </c>
      <c r="AY119" s="141" t="s">
        <v>157</v>
      </c>
    </row>
    <row r="120" spans="2:65" s="12" customFormat="1" ht="10.15">
      <c r="B120" s="139"/>
      <c r="D120" s="140" t="s">
        <v>165</v>
      </c>
      <c r="E120" s="141" t="s">
        <v>31</v>
      </c>
      <c r="F120" s="142" t="s">
        <v>366</v>
      </c>
      <c r="H120" s="143">
        <v>0.69499999999999995</v>
      </c>
      <c r="L120" s="139"/>
      <c r="M120" s="144"/>
      <c r="T120" s="145"/>
      <c r="AT120" s="141" t="s">
        <v>165</v>
      </c>
      <c r="AU120" s="141" t="s">
        <v>86</v>
      </c>
      <c r="AV120" s="12" t="s">
        <v>86</v>
      </c>
      <c r="AW120" s="12" t="s">
        <v>38</v>
      </c>
      <c r="AX120" s="12" t="s">
        <v>77</v>
      </c>
      <c r="AY120" s="141" t="s">
        <v>157</v>
      </c>
    </row>
    <row r="121" spans="2:65" s="13" customFormat="1" ht="10.15">
      <c r="B121" s="146"/>
      <c r="D121" s="140" t="s">
        <v>165</v>
      </c>
      <c r="E121" s="147" t="s">
        <v>31</v>
      </c>
      <c r="F121" s="148" t="s">
        <v>168</v>
      </c>
      <c r="H121" s="149">
        <v>-0.1000000000000001</v>
      </c>
      <c r="L121" s="146"/>
      <c r="M121" s="150"/>
      <c r="T121" s="151"/>
      <c r="AT121" s="147" t="s">
        <v>165</v>
      </c>
      <c r="AU121" s="147" t="s">
        <v>86</v>
      </c>
      <c r="AV121" s="13" t="s">
        <v>163</v>
      </c>
      <c r="AW121" s="13" t="s">
        <v>38</v>
      </c>
      <c r="AX121" s="13" t="s">
        <v>84</v>
      </c>
      <c r="AY121" s="147" t="s">
        <v>157</v>
      </c>
    </row>
    <row r="122" spans="2:65" s="1" customFormat="1" ht="21.75" customHeight="1">
      <c r="B122" s="29"/>
      <c r="C122" s="127" t="s">
        <v>258</v>
      </c>
      <c r="D122" s="127" t="s">
        <v>159</v>
      </c>
      <c r="E122" s="128" t="s">
        <v>214</v>
      </c>
      <c r="F122" s="129" t="s">
        <v>215</v>
      </c>
      <c r="G122" s="130" t="s">
        <v>187</v>
      </c>
      <c r="H122" s="131">
        <v>-5.64</v>
      </c>
      <c r="I122" s="132">
        <v>622</v>
      </c>
      <c r="J122" s="132">
        <f>ROUND(I122*H122,2)</f>
        <v>-3508.08</v>
      </c>
      <c r="K122" s="129" t="s">
        <v>31</v>
      </c>
      <c r="L122" s="29"/>
      <c r="M122" s="133" t="s">
        <v>31</v>
      </c>
      <c r="N122" s="134" t="s">
        <v>48</v>
      </c>
      <c r="O122" s="135">
        <v>0</v>
      </c>
      <c r="P122" s="135">
        <f>O122*H122</f>
        <v>0</v>
      </c>
      <c r="Q122" s="135">
        <v>5.3299999999999997E-3</v>
      </c>
      <c r="R122" s="135">
        <f>Q122*H122</f>
        <v>-3.0061199999999996E-2</v>
      </c>
      <c r="S122" s="135">
        <v>0</v>
      </c>
      <c r="T122" s="136">
        <f>S122*H122</f>
        <v>0</v>
      </c>
      <c r="AR122" s="137" t="s">
        <v>163</v>
      </c>
      <c r="AT122" s="137" t="s">
        <v>159</v>
      </c>
      <c r="AU122" s="137" t="s">
        <v>86</v>
      </c>
      <c r="AY122" s="16" t="s">
        <v>157</v>
      </c>
      <c r="BE122" s="138">
        <f>IF(N122="základní",J122,0)</f>
        <v>-3508.08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84</v>
      </c>
      <c r="BK122" s="138">
        <f>ROUND(I122*H122,2)</f>
        <v>-3508.08</v>
      </c>
      <c r="BL122" s="16" t="s">
        <v>163</v>
      </c>
      <c r="BM122" s="137" t="s">
        <v>367</v>
      </c>
    </row>
    <row r="123" spans="2:65" s="12" customFormat="1" ht="10.15">
      <c r="B123" s="139"/>
      <c r="D123" s="140" t="s">
        <v>165</v>
      </c>
      <c r="E123" s="141" t="s">
        <v>31</v>
      </c>
      <c r="F123" s="142" t="s">
        <v>368</v>
      </c>
      <c r="H123" s="143">
        <v>-5.64</v>
      </c>
      <c r="L123" s="139"/>
      <c r="M123" s="144"/>
      <c r="T123" s="145"/>
      <c r="AT123" s="141" t="s">
        <v>165</v>
      </c>
      <c r="AU123" s="141" t="s">
        <v>86</v>
      </c>
      <c r="AV123" s="12" t="s">
        <v>86</v>
      </c>
      <c r="AW123" s="12" t="s">
        <v>38</v>
      </c>
      <c r="AX123" s="12" t="s">
        <v>77</v>
      </c>
      <c r="AY123" s="141" t="s">
        <v>157</v>
      </c>
    </row>
    <row r="124" spans="2:65" s="12" customFormat="1" ht="10.15">
      <c r="B124" s="139"/>
      <c r="D124" s="140" t="s">
        <v>165</v>
      </c>
      <c r="E124" s="141" t="s">
        <v>31</v>
      </c>
      <c r="F124" s="142" t="s">
        <v>167</v>
      </c>
      <c r="H124" s="143">
        <v>0</v>
      </c>
      <c r="L124" s="139"/>
      <c r="M124" s="144"/>
      <c r="T124" s="145"/>
      <c r="AT124" s="141" t="s">
        <v>165</v>
      </c>
      <c r="AU124" s="141" t="s">
        <v>86</v>
      </c>
      <c r="AV124" s="12" t="s">
        <v>86</v>
      </c>
      <c r="AW124" s="12" t="s">
        <v>38</v>
      </c>
      <c r="AX124" s="12" t="s">
        <v>77</v>
      </c>
      <c r="AY124" s="141" t="s">
        <v>157</v>
      </c>
    </row>
    <row r="125" spans="2:65" s="13" customFormat="1" ht="10.15">
      <c r="B125" s="146"/>
      <c r="D125" s="140" t="s">
        <v>165</v>
      </c>
      <c r="E125" s="147" t="s">
        <v>31</v>
      </c>
      <c r="F125" s="148" t="s">
        <v>168</v>
      </c>
      <c r="H125" s="149">
        <v>-5.64</v>
      </c>
      <c r="L125" s="146"/>
      <c r="M125" s="150"/>
      <c r="T125" s="151"/>
      <c r="AT125" s="147" t="s">
        <v>165</v>
      </c>
      <c r="AU125" s="147" t="s">
        <v>86</v>
      </c>
      <c r="AV125" s="13" t="s">
        <v>163</v>
      </c>
      <c r="AW125" s="13" t="s">
        <v>38</v>
      </c>
      <c r="AX125" s="13" t="s">
        <v>84</v>
      </c>
      <c r="AY125" s="147" t="s">
        <v>157</v>
      </c>
    </row>
    <row r="126" spans="2:65" s="1" customFormat="1" ht="24.2" customHeight="1">
      <c r="B126" s="29"/>
      <c r="C126" s="127" t="s">
        <v>261</v>
      </c>
      <c r="D126" s="127" t="s">
        <v>159</v>
      </c>
      <c r="E126" s="128" t="s">
        <v>218</v>
      </c>
      <c r="F126" s="129" t="s">
        <v>219</v>
      </c>
      <c r="G126" s="130" t="s">
        <v>187</v>
      </c>
      <c r="H126" s="131">
        <v>-5.64</v>
      </c>
      <c r="I126" s="132">
        <v>275</v>
      </c>
      <c r="J126" s="132">
        <f>ROUND(I126*H126,2)</f>
        <v>-1551</v>
      </c>
      <c r="K126" s="129" t="s">
        <v>31</v>
      </c>
      <c r="L126" s="29"/>
      <c r="M126" s="133" t="s">
        <v>31</v>
      </c>
      <c r="N126" s="134" t="s">
        <v>48</v>
      </c>
      <c r="O126" s="135">
        <v>0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163</v>
      </c>
      <c r="AT126" s="137" t="s">
        <v>159</v>
      </c>
      <c r="AU126" s="137" t="s">
        <v>86</v>
      </c>
      <c r="AY126" s="16" t="s">
        <v>157</v>
      </c>
      <c r="BE126" s="138">
        <f>IF(N126="základní",J126,0)</f>
        <v>-1551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6" t="s">
        <v>84</v>
      </c>
      <c r="BK126" s="138">
        <f>ROUND(I126*H126,2)</f>
        <v>-1551</v>
      </c>
      <c r="BL126" s="16" t="s">
        <v>163</v>
      </c>
      <c r="BM126" s="137" t="s">
        <v>369</v>
      </c>
    </row>
    <row r="127" spans="2:65" s="12" customFormat="1" ht="10.15">
      <c r="B127" s="139"/>
      <c r="D127" s="140" t="s">
        <v>165</v>
      </c>
      <c r="E127" s="141" t="s">
        <v>31</v>
      </c>
      <c r="F127" s="142" t="s">
        <v>368</v>
      </c>
      <c r="H127" s="143">
        <v>-5.64</v>
      </c>
      <c r="L127" s="139"/>
      <c r="M127" s="144"/>
      <c r="T127" s="145"/>
      <c r="AT127" s="141" t="s">
        <v>165</v>
      </c>
      <c r="AU127" s="141" t="s">
        <v>86</v>
      </c>
      <c r="AV127" s="12" t="s">
        <v>86</v>
      </c>
      <c r="AW127" s="12" t="s">
        <v>38</v>
      </c>
      <c r="AX127" s="12" t="s">
        <v>77</v>
      </c>
      <c r="AY127" s="141" t="s">
        <v>157</v>
      </c>
    </row>
    <row r="128" spans="2:65" s="12" customFormat="1" ht="10.15">
      <c r="B128" s="139"/>
      <c r="D128" s="140" t="s">
        <v>165</v>
      </c>
      <c r="E128" s="141" t="s">
        <v>31</v>
      </c>
      <c r="F128" s="142" t="s">
        <v>167</v>
      </c>
      <c r="H128" s="143">
        <v>0</v>
      </c>
      <c r="L128" s="139"/>
      <c r="M128" s="144"/>
      <c r="T128" s="145"/>
      <c r="AT128" s="141" t="s">
        <v>165</v>
      </c>
      <c r="AU128" s="141" t="s">
        <v>86</v>
      </c>
      <c r="AV128" s="12" t="s">
        <v>86</v>
      </c>
      <c r="AW128" s="12" t="s">
        <v>38</v>
      </c>
      <c r="AX128" s="12" t="s">
        <v>77</v>
      </c>
      <c r="AY128" s="141" t="s">
        <v>157</v>
      </c>
    </row>
    <row r="129" spans="2:65" s="13" customFormat="1" ht="10.15">
      <c r="B129" s="146"/>
      <c r="D129" s="140" t="s">
        <v>165</v>
      </c>
      <c r="E129" s="147" t="s">
        <v>31</v>
      </c>
      <c r="F129" s="148" t="s">
        <v>168</v>
      </c>
      <c r="H129" s="149">
        <v>-5.64</v>
      </c>
      <c r="L129" s="146"/>
      <c r="M129" s="150"/>
      <c r="T129" s="151"/>
      <c r="AT129" s="147" t="s">
        <v>165</v>
      </c>
      <c r="AU129" s="147" t="s">
        <v>86</v>
      </c>
      <c r="AV129" s="13" t="s">
        <v>163</v>
      </c>
      <c r="AW129" s="13" t="s">
        <v>38</v>
      </c>
      <c r="AX129" s="13" t="s">
        <v>84</v>
      </c>
      <c r="AY129" s="147" t="s">
        <v>157</v>
      </c>
    </row>
    <row r="130" spans="2:65" s="1" customFormat="1" ht="24.2" customHeight="1">
      <c r="B130" s="29"/>
      <c r="C130" s="127" t="s">
        <v>263</v>
      </c>
      <c r="D130" s="127" t="s">
        <v>159</v>
      </c>
      <c r="E130" s="128" t="s">
        <v>222</v>
      </c>
      <c r="F130" s="129" t="s">
        <v>223</v>
      </c>
      <c r="G130" s="130" t="s">
        <v>187</v>
      </c>
      <c r="H130" s="131">
        <v>-4</v>
      </c>
      <c r="I130" s="132">
        <v>206.8</v>
      </c>
      <c r="J130" s="132">
        <f>ROUND(I130*H130,2)</f>
        <v>-827.2</v>
      </c>
      <c r="K130" s="129" t="s">
        <v>31</v>
      </c>
      <c r="L130" s="29"/>
      <c r="M130" s="133" t="s">
        <v>31</v>
      </c>
      <c r="N130" s="134" t="s">
        <v>48</v>
      </c>
      <c r="O130" s="135">
        <v>0</v>
      </c>
      <c r="P130" s="135">
        <f>O130*H130</f>
        <v>0</v>
      </c>
      <c r="Q130" s="135">
        <v>8.0999999999999996E-4</v>
      </c>
      <c r="R130" s="135">
        <f>Q130*H130</f>
        <v>-3.2399999999999998E-3</v>
      </c>
      <c r="S130" s="135">
        <v>0</v>
      </c>
      <c r="T130" s="136">
        <f>S130*H130</f>
        <v>0</v>
      </c>
      <c r="AR130" s="137" t="s">
        <v>163</v>
      </c>
      <c r="AT130" s="137" t="s">
        <v>159</v>
      </c>
      <c r="AU130" s="137" t="s">
        <v>86</v>
      </c>
      <c r="AY130" s="16" t="s">
        <v>157</v>
      </c>
      <c r="BE130" s="138">
        <f>IF(N130="základní",J130,0)</f>
        <v>-827.2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6" t="s">
        <v>84</v>
      </c>
      <c r="BK130" s="138">
        <f>ROUND(I130*H130,2)</f>
        <v>-827.2</v>
      </c>
      <c r="BL130" s="16" t="s">
        <v>163</v>
      </c>
      <c r="BM130" s="137" t="s">
        <v>370</v>
      </c>
    </row>
    <row r="131" spans="2:65" s="12" customFormat="1" ht="10.15">
      <c r="B131" s="139"/>
      <c r="D131" s="140" t="s">
        <v>165</v>
      </c>
      <c r="E131" s="141" t="s">
        <v>31</v>
      </c>
      <c r="F131" s="142" t="s">
        <v>371</v>
      </c>
      <c r="H131" s="143">
        <v>-4</v>
      </c>
      <c r="L131" s="139"/>
      <c r="M131" s="144"/>
      <c r="T131" s="145"/>
      <c r="AT131" s="141" t="s">
        <v>165</v>
      </c>
      <c r="AU131" s="141" t="s">
        <v>86</v>
      </c>
      <c r="AV131" s="12" t="s">
        <v>86</v>
      </c>
      <c r="AW131" s="12" t="s">
        <v>38</v>
      </c>
      <c r="AX131" s="12" t="s">
        <v>77</v>
      </c>
      <c r="AY131" s="141" t="s">
        <v>157</v>
      </c>
    </row>
    <row r="132" spans="2:65" s="12" customFormat="1" ht="10.15">
      <c r="B132" s="139"/>
      <c r="D132" s="140" t="s">
        <v>165</v>
      </c>
      <c r="E132" s="141" t="s">
        <v>31</v>
      </c>
      <c r="F132" s="142" t="s">
        <v>167</v>
      </c>
      <c r="H132" s="143">
        <v>0</v>
      </c>
      <c r="L132" s="139"/>
      <c r="M132" s="144"/>
      <c r="T132" s="145"/>
      <c r="AT132" s="141" t="s">
        <v>165</v>
      </c>
      <c r="AU132" s="141" t="s">
        <v>86</v>
      </c>
      <c r="AV132" s="12" t="s">
        <v>86</v>
      </c>
      <c r="AW132" s="12" t="s">
        <v>38</v>
      </c>
      <c r="AX132" s="12" t="s">
        <v>77</v>
      </c>
      <c r="AY132" s="141" t="s">
        <v>157</v>
      </c>
    </row>
    <row r="133" spans="2:65" s="13" customFormat="1" ht="10.15">
      <c r="B133" s="146"/>
      <c r="D133" s="140" t="s">
        <v>165</v>
      </c>
      <c r="E133" s="147" t="s">
        <v>31</v>
      </c>
      <c r="F133" s="148" t="s">
        <v>168</v>
      </c>
      <c r="H133" s="149">
        <v>-4</v>
      </c>
      <c r="L133" s="146"/>
      <c r="M133" s="150"/>
      <c r="T133" s="151"/>
      <c r="AT133" s="147" t="s">
        <v>165</v>
      </c>
      <c r="AU133" s="147" t="s">
        <v>86</v>
      </c>
      <c r="AV133" s="13" t="s">
        <v>163</v>
      </c>
      <c r="AW133" s="13" t="s">
        <v>38</v>
      </c>
      <c r="AX133" s="13" t="s">
        <v>84</v>
      </c>
      <c r="AY133" s="147" t="s">
        <v>157</v>
      </c>
    </row>
    <row r="134" spans="2:65" s="1" customFormat="1" ht="24.2" customHeight="1">
      <c r="B134" s="29"/>
      <c r="C134" s="127" t="s">
        <v>109</v>
      </c>
      <c r="D134" s="127" t="s">
        <v>159</v>
      </c>
      <c r="E134" s="128" t="s">
        <v>227</v>
      </c>
      <c r="F134" s="129" t="s">
        <v>228</v>
      </c>
      <c r="G134" s="130" t="s">
        <v>187</v>
      </c>
      <c r="H134" s="131">
        <v>-4</v>
      </c>
      <c r="I134" s="132">
        <v>60.5</v>
      </c>
      <c r="J134" s="132">
        <f>ROUND(I134*H134,2)</f>
        <v>-242</v>
      </c>
      <c r="K134" s="129" t="s">
        <v>31</v>
      </c>
      <c r="L134" s="29"/>
      <c r="M134" s="133" t="s">
        <v>31</v>
      </c>
      <c r="N134" s="134" t="s">
        <v>48</v>
      </c>
      <c r="O134" s="135">
        <v>0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163</v>
      </c>
      <c r="AT134" s="137" t="s">
        <v>159</v>
      </c>
      <c r="AU134" s="137" t="s">
        <v>86</v>
      </c>
      <c r="AY134" s="16" t="s">
        <v>157</v>
      </c>
      <c r="BE134" s="138">
        <f>IF(N134="základní",J134,0)</f>
        <v>-242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6" t="s">
        <v>84</v>
      </c>
      <c r="BK134" s="138">
        <f>ROUND(I134*H134,2)</f>
        <v>-242</v>
      </c>
      <c r="BL134" s="16" t="s">
        <v>163</v>
      </c>
      <c r="BM134" s="137" t="s">
        <v>372</v>
      </c>
    </row>
    <row r="135" spans="2:65" s="12" customFormat="1" ht="10.15">
      <c r="B135" s="139"/>
      <c r="D135" s="140" t="s">
        <v>165</v>
      </c>
      <c r="E135" s="141" t="s">
        <v>31</v>
      </c>
      <c r="F135" s="142" t="s">
        <v>371</v>
      </c>
      <c r="H135" s="143">
        <v>-4</v>
      </c>
      <c r="L135" s="139"/>
      <c r="M135" s="144"/>
      <c r="T135" s="145"/>
      <c r="AT135" s="141" t="s">
        <v>165</v>
      </c>
      <c r="AU135" s="141" t="s">
        <v>86</v>
      </c>
      <c r="AV135" s="12" t="s">
        <v>86</v>
      </c>
      <c r="AW135" s="12" t="s">
        <v>38</v>
      </c>
      <c r="AX135" s="12" t="s">
        <v>77</v>
      </c>
      <c r="AY135" s="141" t="s">
        <v>157</v>
      </c>
    </row>
    <row r="136" spans="2:65" s="12" customFormat="1" ht="10.15">
      <c r="B136" s="139"/>
      <c r="D136" s="140" t="s">
        <v>165</v>
      </c>
      <c r="E136" s="141" t="s">
        <v>31</v>
      </c>
      <c r="F136" s="142" t="s">
        <v>167</v>
      </c>
      <c r="H136" s="143">
        <v>0</v>
      </c>
      <c r="L136" s="139"/>
      <c r="M136" s="144"/>
      <c r="T136" s="145"/>
      <c r="AT136" s="141" t="s">
        <v>165</v>
      </c>
      <c r="AU136" s="141" t="s">
        <v>86</v>
      </c>
      <c r="AV136" s="12" t="s">
        <v>86</v>
      </c>
      <c r="AW136" s="12" t="s">
        <v>38</v>
      </c>
      <c r="AX136" s="12" t="s">
        <v>77</v>
      </c>
      <c r="AY136" s="141" t="s">
        <v>157</v>
      </c>
    </row>
    <row r="137" spans="2:65" s="13" customFormat="1" ht="10.15">
      <c r="B137" s="146"/>
      <c r="D137" s="140" t="s">
        <v>165</v>
      </c>
      <c r="E137" s="147" t="s">
        <v>31</v>
      </c>
      <c r="F137" s="148" t="s">
        <v>168</v>
      </c>
      <c r="H137" s="149">
        <v>-4</v>
      </c>
      <c r="L137" s="146"/>
      <c r="M137" s="150"/>
      <c r="T137" s="151"/>
      <c r="AT137" s="147" t="s">
        <v>165</v>
      </c>
      <c r="AU137" s="147" t="s">
        <v>86</v>
      </c>
      <c r="AV137" s="13" t="s">
        <v>163</v>
      </c>
      <c r="AW137" s="13" t="s">
        <v>38</v>
      </c>
      <c r="AX137" s="13" t="s">
        <v>84</v>
      </c>
      <c r="AY137" s="147" t="s">
        <v>157</v>
      </c>
    </row>
    <row r="138" spans="2:65" s="1" customFormat="1" ht="16.5" customHeight="1">
      <c r="B138" s="29"/>
      <c r="C138" s="127" t="s">
        <v>113</v>
      </c>
      <c r="D138" s="127" t="s">
        <v>159</v>
      </c>
      <c r="E138" s="128" t="s">
        <v>231</v>
      </c>
      <c r="F138" s="129" t="s">
        <v>232</v>
      </c>
      <c r="G138" s="130" t="s">
        <v>187</v>
      </c>
      <c r="H138" s="131">
        <v>-1.89</v>
      </c>
      <c r="I138" s="132">
        <v>255</v>
      </c>
      <c r="J138" s="132">
        <f>ROUND(I138*H138,2)</f>
        <v>-481.95</v>
      </c>
      <c r="K138" s="129" t="s">
        <v>31</v>
      </c>
      <c r="L138" s="29"/>
      <c r="M138" s="133" t="s">
        <v>31</v>
      </c>
      <c r="N138" s="134" t="s">
        <v>48</v>
      </c>
      <c r="O138" s="135">
        <v>0</v>
      </c>
      <c r="P138" s="135">
        <f>O138*H138</f>
        <v>0</v>
      </c>
      <c r="Q138" s="135">
        <v>3.2000000000000002E-3</v>
      </c>
      <c r="R138" s="135">
        <f>Q138*H138</f>
        <v>-6.0479999999999996E-3</v>
      </c>
      <c r="S138" s="135">
        <v>0</v>
      </c>
      <c r="T138" s="136">
        <f>S138*H138</f>
        <v>0</v>
      </c>
      <c r="AR138" s="137" t="s">
        <v>163</v>
      </c>
      <c r="AT138" s="137" t="s">
        <v>159</v>
      </c>
      <c r="AU138" s="137" t="s">
        <v>86</v>
      </c>
      <c r="AY138" s="16" t="s">
        <v>157</v>
      </c>
      <c r="BE138" s="138">
        <f>IF(N138="základní",J138,0)</f>
        <v>-481.95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84</v>
      </c>
      <c r="BK138" s="138">
        <f>ROUND(I138*H138,2)</f>
        <v>-481.95</v>
      </c>
      <c r="BL138" s="16" t="s">
        <v>163</v>
      </c>
      <c r="BM138" s="137" t="s">
        <v>373</v>
      </c>
    </row>
    <row r="139" spans="2:65" s="12" customFormat="1" ht="10.15">
      <c r="B139" s="139"/>
      <c r="D139" s="140" t="s">
        <v>165</v>
      </c>
      <c r="E139" s="141" t="s">
        <v>31</v>
      </c>
      <c r="F139" s="142" t="s">
        <v>374</v>
      </c>
      <c r="H139" s="143">
        <v>-1.89</v>
      </c>
      <c r="L139" s="139"/>
      <c r="M139" s="144"/>
      <c r="T139" s="145"/>
      <c r="AT139" s="141" t="s">
        <v>165</v>
      </c>
      <c r="AU139" s="141" t="s">
        <v>86</v>
      </c>
      <c r="AV139" s="12" t="s">
        <v>86</v>
      </c>
      <c r="AW139" s="12" t="s">
        <v>38</v>
      </c>
      <c r="AX139" s="12" t="s">
        <v>77</v>
      </c>
      <c r="AY139" s="141" t="s">
        <v>157</v>
      </c>
    </row>
    <row r="140" spans="2:65" s="12" customFormat="1" ht="10.15">
      <c r="B140" s="139"/>
      <c r="D140" s="140" t="s">
        <v>165</v>
      </c>
      <c r="E140" s="141" t="s">
        <v>31</v>
      </c>
      <c r="F140" s="142" t="s">
        <v>167</v>
      </c>
      <c r="H140" s="143">
        <v>0</v>
      </c>
      <c r="L140" s="139"/>
      <c r="M140" s="144"/>
      <c r="T140" s="145"/>
      <c r="AT140" s="141" t="s">
        <v>165</v>
      </c>
      <c r="AU140" s="141" t="s">
        <v>86</v>
      </c>
      <c r="AV140" s="12" t="s">
        <v>86</v>
      </c>
      <c r="AW140" s="12" t="s">
        <v>38</v>
      </c>
      <c r="AX140" s="12" t="s">
        <v>77</v>
      </c>
      <c r="AY140" s="141" t="s">
        <v>157</v>
      </c>
    </row>
    <row r="141" spans="2:65" s="13" customFormat="1" ht="10.15">
      <c r="B141" s="146"/>
      <c r="D141" s="140" t="s">
        <v>165</v>
      </c>
      <c r="E141" s="147" t="s">
        <v>31</v>
      </c>
      <c r="F141" s="148" t="s">
        <v>168</v>
      </c>
      <c r="H141" s="149">
        <v>-1.89</v>
      </c>
      <c r="L141" s="146"/>
      <c r="M141" s="150"/>
      <c r="T141" s="151"/>
      <c r="AT141" s="147" t="s">
        <v>165</v>
      </c>
      <c r="AU141" s="147" t="s">
        <v>86</v>
      </c>
      <c r="AV141" s="13" t="s">
        <v>163</v>
      </c>
      <c r="AW141" s="13" t="s">
        <v>38</v>
      </c>
      <c r="AX141" s="13" t="s">
        <v>84</v>
      </c>
      <c r="AY141" s="147" t="s">
        <v>157</v>
      </c>
    </row>
    <row r="142" spans="2:65" s="1" customFormat="1" ht="44.25" customHeight="1">
      <c r="B142" s="29"/>
      <c r="C142" s="127" t="s">
        <v>8</v>
      </c>
      <c r="D142" s="127" t="s">
        <v>159</v>
      </c>
      <c r="E142" s="128" t="s">
        <v>235</v>
      </c>
      <c r="F142" s="129" t="s">
        <v>236</v>
      </c>
      <c r="G142" s="130" t="s">
        <v>202</v>
      </c>
      <c r="H142" s="131">
        <v>-1.2E-2</v>
      </c>
      <c r="I142" s="132">
        <v>39000</v>
      </c>
      <c r="J142" s="132">
        <f>ROUND(I142*H142,2)</f>
        <v>-468</v>
      </c>
      <c r="K142" s="129" t="s">
        <v>31</v>
      </c>
      <c r="L142" s="29"/>
      <c r="M142" s="133" t="s">
        <v>31</v>
      </c>
      <c r="N142" s="134" t="s">
        <v>48</v>
      </c>
      <c r="O142" s="135">
        <v>0</v>
      </c>
      <c r="P142" s="135">
        <f>O142*H142</f>
        <v>0</v>
      </c>
      <c r="Q142" s="135">
        <v>1.05555</v>
      </c>
      <c r="R142" s="135">
        <f>Q142*H142</f>
        <v>-1.26666E-2</v>
      </c>
      <c r="S142" s="135">
        <v>0</v>
      </c>
      <c r="T142" s="136">
        <f>S142*H142</f>
        <v>0</v>
      </c>
      <c r="AR142" s="137" t="s">
        <v>163</v>
      </c>
      <c r="AT142" s="137" t="s">
        <v>159</v>
      </c>
      <c r="AU142" s="137" t="s">
        <v>86</v>
      </c>
      <c r="AY142" s="16" t="s">
        <v>157</v>
      </c>
      <c r="BE142" s="138">
        <f>IF(N142="základní",J142,0)</f>
        <v>-468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6" t="s">
        <v>84</v>
      </c>
      <c r="BK142" s="138">
        <f>ROUND(I142*H142,2)</f>
        <v>-468</v>
      </c>
      <c r="BL142" s="16" t="s">
        <v>163</v>
      </c>
      <c r="BM142" s="137" t="s">
        <v>375</v>
      </c>
    </row>
    <row r="143" spans="2:65" s="12" customFormat="1" ht="10.15">
      <c r="B143" s="139"/>
      <c r="D143" s="140" t="s">
        <v>165</v>
      </c>
      <c r="E143" s="141" t="s">
        <v>31</v>
      </c>
      <c r="F143" s="142" t="s">
        <v>376</v>
      </c>
      <c r="H143" s="143">
        <v>-9.5000000000000001E-2</v>
      </c>
      <c r="L143" s="139"/>
      <c r="M143" s="144"/>
      <c r="T143" s="145"/>
      <c r="AT143" s="141" t="s">
        <v>165</v>
      </c>
      <c r="AU143" s="141" t="s">
        <v>86</v>
      </c>
      <c r="AV143" s="12" t="s">
        <v>86</v>
      </c>
      <c r="AW143" s="12" t="s">
        <v>38</v>
      </c>
      <c r="AX143" s="12" t="s">
        <v>77</v>
      </c>
      <c r="AY143" s="141" t="s">
        <v>157</v>
      </c>
    </row>
    <row r="144" spans="2:65" s="12" customFormat="1" ht="10.15">
      <c r="B144" s="139"/>
      <c r="D144" s="140" t="s">
        <v>165</v>
      </c>
      <c r="E144" s="141" t="s">
        <v>31</v>
      </c>
      <c r="F144" s="142" t="s">
        <v>377</v>
      </c>
      <c r="H144" s="143">
        <v>8.3000000000000004E-2</v>
      </c>
      <c r="L144" s="139"/>
      <c r="M144" s="144"/>
      <c r="T144" s="145"/>
      <c r="AT144" s="141" t="s">
        <v>165</v>
      </c>
      <c r="AU144" s="141" t="s">
        <v>86</v>
      </c>
      <c r="AV144" s="12" t="s">
        <v>86</v>
      </c>
      <c r="AW144" s="12" t="s">
        <v>38</v>
      </c>
      <c r="AX144" s="12" t="s">
        <v>77</v>
      </c>
      <c r="AY144" s="141" t="s">
        <v>157</v>
      </c>
    </row>
    <row r="145" spans="2:51" s="13" customFormat="1" ht="10.15">
      <c r="B145" s="146"/>
      <c r="D145" s="140" t="s">
        <v>165</v>
      </c>
      <c r="E145" s="147" t="s">
        <v>31</v>
      </c>
      <c r="F145" s="148" t="s">
        <v>168</v>
      </c>
      <c r="H145" s="149">
        <v>-1.1999999999999997E-2</v>
      </c>
      <c r="L145" s="146"/>
      <c r="M145" s="152"/>
      <c r="N145" s="153"/>
      <c r="O145" s="153"/>
      <c r="P145" s="153"/>
      <c r="Q145" s="153"/>
      <c r="R145" s="153"/>
      <c r="S145" s="153"/>
      <c r="T145" s="154"/>
      <c r="AT145" s="147" t="s">
        <v>165</v>
      </c>
      <c r="AU145" s="147" t="s">
        <v>86</v>
      </c>
      <c r="AV145" s="13" t="s">
        <v>163</v>
      </c>
      <c r="AW145" s="13" t="s">
        <v>38</v>
      </c>
      <c r="AX145" s="13" t="s">
        <v>84</v>
      </c>
      <c r="AY145" s="147" t="s">
        <v>157</v>
      </c>
    </row>
    <row r="146" spans="2:51" s="1" customFormat="1" ht="6.95" customHeight="1">
      <c r="B146" s="38"/>
      <c r="C146" s="39"/>
      <c r="D146" s="39"/>
      <c r="E146" s="39"/>
      <c r="F146" s="39"/>
      <c r="G146" s="39"/>
      <c r="H146" s="39"/>
      <c r="I146" s="39"/>
      <c r="J146" s="39"/>
      <c r="K146" s="39"/>
      <c r="L146" s="29"/>
    </row>
  </sheetData>
  <sheetProtection algorithmName="SHA-512" hashValue="iI+36twMmLNaK48MCpEXYwVFg3F2OMVHxRfTXB5e0J/2PEhljejwkgv9xSF7LqwwhJNJFnVZueLA8t0KK4fZZA==" saltValue="lzCLK4a4Ikb2Nv6QjbvxsHz7gwngwh+Omd5c3jaFjQ0yw+1vj0KfooCvQ4VX0pHaEutOhrYWT/QS6JX2taApPg==" spinCount="100000" sheet="1" objects="1" scenarios="1" formatColumns="0" formatRows="0" autoFilter="0"/>
  <autoFilter ref="C93:K145" xr:uid="{00000000-0009-0000-0000-000007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BM12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128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129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16.5" customHeight="1">
      <c r="B7" s="19"/>
      <c r="E7" s="286" t="str">
        <f>'Rekapitulace stavby'!K6</f>
        <v>ÚPRAVY HŘBITOVA KBELY- ETAPA1</v>
      </c>
      <c r="F7" s="287"/>
      <c r="G7" s="287"/>
      <c r="H7" s="287"/>
      <c r="L7" s="19"/>
    </row>
    <row r="8" spans="2:46" ht="12.75">
      <c r="B8" s="19"/>
      <c r="D8" s="25" t="s">
        <v>130</v>
      </c>
      <c r="L8" s="19"/>
    </row>
    <row r="9" spans="2:46" ht="16.5" customHeight="1">
      <c r="B9" s="19"/>
      <c r="E9" s="286" t="s">
        <v>378</v>
      </c>
      <c r="F9" s="258"/>
      <c r="G9" s="258"/>
      <c r="H9" s="258"/>
      <c r="L9" s="19"/>
    </row>
    <row r="10" spans="2:46" ht="12" customHeight="1">
      <c r="B10" s="19"/>
      <c r="D10" s="25" t="s">
        <v>132</v>
      </c>
      <c r="L10" s="19"/>
    </row>
    <row r="11" spans="2:46" s="1" customFormat="1" ht="16.5" customHeight="1">
      <c r="B11" s="29"/>
      <c r="E11" s="284" t="s">
        <v>379</v>
      </c>
      <c r="F11" s="288"/>
      <c r="G11" s="288"/>
      <c r="H11" s="288"/>
      <c r="L11" s="29"/>
    </row>
    <row r="12" spans="2:46" s="1" customFormat="1" ht="12" customHeight="1">
      <c r="B12" s="29"/>
      <c r="D12" s="25" t="s">
        <v>134</v>
      </c>
      <c r="L12" s="29"/>
    </row>
    <row r="13" spans="2:46" s="1" customFormat="1" ht="16.5" customHeight="1">
      <c r="B13" s="29"/>
      <c r="E13" s="254" t="s">
        <v>380</v>
      </c>
      <c r="F13" s="288"/>
      <c r="G13" s="288"/>
      <c r="H13" s="288"/>
      <c r="L13" s="29"/>
    </row>
    <row r="14" spans="2:46" s="1" customFormat="1" ht="10.15">
      <c r="B14" s="29"/>
      <c r="L14" s="29"/>
    </row>
    <row r="15" spans="2:46" s="1" customFormat="1" ht="12" customHeight="1">
      <c r="B15" s="29"/>
      <c r="D15" s="25" t="s">
        <v>16</v>
      </c>
      <c r="F15" s="23" t="s">
        <v>123</v>
      </c>
      <c r="I15" s="25" t="s">
        <v>18</v>
      </c>
      <c r="J15" s="23" t="s">
        <v>31</v>
      </c>
      <c r="L15" s="29"/>
    </row>
    <row r="16" spans="2:46" s="1" customFormat="1" ht="12" customHeight="1">
      <c r="B16" s="29"/>
      <c r="D16" s="25" t="s">
        <v>19</v>
      </c>
      <c r="F16" s="23" t="s">
        <v>20</v>
      </c>
      <c r="I16" s="25" t="s">
        <v>21</v>
      </c>
      <c r="J16" s="46">
        <f>'Rekapitulace stavby'!AN8</f>
        <v>0</v>
      </c>
      <c r="L16" s="29"/>
    </row>
    <row r="17" spans="2:12" s="1" customFormat="1" ht="10.8" customHeight="1">
      <c r="B17" s="29"/>
      <c r="L17" s="29"/>
    </row>
    <row r="18" spans="2:12" s="1" customFormat="1" ht="12" customHeight="1">
      <c r="B18" s="29"/>
      <c r="D18" s="25" t="s">
        <v>26</v>
      </c>
      <c r="I18" s="25" t="s">
        <v>27</v>
      </c>
      <c r="J18" s="23" t="s">
        <v>28</v>
      </c>
      <c r="L18" s="29"/>
    </row>
    <row r="19" spans="2:12" s="1" customFormat="1" ht="18" customHeight="1">
      <c r="B19" s="29"/>
      <c r="E19" s="23" t="s">
        <v>29</v>
      </c>
      <c r="I19" s="25" t="s">
        <v>30</v>
      </c>
      <c r="J19" s="23" t="s">
        <v>31</v>
      </c>
      <c r="L19" s="29"/>
    </row>
    <row r="20" spans="2:12" s="1" customFormat="1" ht="6.95" customHeight="1">
      <c r="B20" s="29"/>
      <c r="L20" s="29"/>
    </row>
    <row r="21" spans="2:12" s="1" customFormat="1" ht="12" customHeight="1">
      <c r="B21" s="29"/>
      <c r="D21" s="25" t="s">
        <v>32</v>
      </c>
      <c r="I21" s="25" t="s">
        <v>27</v>
      </c>
      <c r="J21" s="23" t="s">
        <v>33</v>
      </c>
      <c r="L21" s="29"/>
    </row>
    <row r="22" spans="2:12" s="1" customFormat="1" ht="18" customHeight="1">
      <c r="B22" s="29"/>
      <c r="E22" s="23" t="s">
        <v>34</v>
      </c>
      <c r="I22" s="25" t="s">
        <v>30</v>
      </c>
      <c r="J22" s="23" t="s">
        <v>35</v>
      </c>
      <c r="L22" s="29"/>
    </row>
    <row r="23" spans="2:12" s="1" customFormat="1" ht="6.95" customHeight="1">
      <c r="B23" s="29"/>
      <c r="L23" s="29"/>
    </row>
    <row r="24" spans="2:12" s="1" customFormat="1" ht="12" customHeight="1">
      <c r="B24" s="29"/>
      <c r="D24" s="25" t="s">
        <v>36</v>
      </c>
      <c r="I24" s="25" t="s">
        <v>27</v>
      </c>
      <c r="J24" s="23" t="s">
        <v>31</v>
      </c>
      <c r="L24" s="29"/>
    </row>
    <row r="25" spans="2:12" s="1" customFormat="1" ht="18" customHeight="1">
      <c r="B25" s="29"/>
      <c r="E25" s="23" t="s">
        <v>37</v>
      </c>
      <c r="I25" s="25" t="s">
        <v>30</v>
      </c>
      <c r="J25" s="23" t="s">
        <v>31</v>
      </c>
      <c r="L25" s="29"/>
    </row>
    <row r="26" spans="2:12" s="1" customFormat="1" ht="6.95" customHeight="1">
      <c r="B26" s="29"/>
      <c r="L26" s="29"/>
    </row>
    <row r="27" spans="2:12" s="1" customFormat="1" ht="12" customHeight="1">
      <c r="B27" s="29"/>
      <c r="D27" s="25" t="s">
        <v>39</v>
      </c>
      <c r="I27" s="25" t="s">
        <v>27</v>
      </c>
      <c r="J27" s="23" t="s">
        <v>31</v>
      </c>
      <c r="L27" s="29"/>
    </row>
    <row r="28" spans="2:12" s="1" customFormat="1" ht="18" customHeight="1">
      <c r="B28" s="29"/>
      <c r="E28" s="23" t="s">
        <v>40</v>
      </c>
      <c r="I28" s="25" t="s">
        <v>30</v>
      </c>
      <c r="J28" s="23" t="s">
        <v>31</v>
      </c>
      <c r="L28" s="29"/>
    </row>
    <row r="29" spans="2:12" s="1" customFormat="1" ht="6.95" customHeight="1">
      <c r="B29" s="29"/>
      <c r="L29" s="29"/>
    </row>
    <row r="30" spans="2:12" s="1" customFormat="1" ht="12" customHeight="1">
      <c r="B30" s="29"/>
      <c r="D30" s="25" t="s">
        <v>41</v>
      </c>
      <c r="L30" s="29"/>
    </row>
    <row r="31" spans="2:12" s="7" customFormat="1" ht="16.5" customHeight="1">
      <c r="B31" s="88"/>
      <c r="E31" s="260" t="s">
        <v>31</v>
      </c>
      <c r="F31" s="260"/>
      <c r="G31" s="260"/>
      <c r="H31" s="260"/>
      <c r="L31" s="88"/>
    </row>
    <row r="32" spans="2:12" s="1" customFormat="1" ht="6.95" customHeight="1">
      <c r="B32" s="29"/>
      <c r="L32" s="29"/>
    </row>
    <row r="33" spans="2:12" s="1" customFormat="1" ht="6.95" customHeight="1">
      <c r="B33" s="29"/>
      <c r="D33" s="47"/>
      <c r="E33" s="47"/>
      <c r="F33" s="47"/>
      <c r="G33" s="47"/>
      <c r="H33" s="47"/>
      <c r="I33" s="47"/>
      <c r="J33" s="47"/>
      <c r="K33" s="47"/>
      <c r="L33" s="29"/>
    </row>
    <row r="34" spans="2:12" s="1" customFormat="1" ht="25.45" customHeight="1">
      <c r="B34" s="29"/>
      <c r="D34" s="89" t="s">
        <v>43</v>
      </c>
      <c r="J34" s="60">
        <f>ROUND(J95, 2)</f>
        <v>-337443.17</v>
      </c>
      <c r="L34" s="29"/>
    </row>
    <row r="35" spans="2:12" s="1" customFormat="1" ht="6.95" customHeight="1">
      <c r="B35" s="29"/>
      <c r="D35" s="47"/>
      <c r="E35" s="47"/>
      <c r="F35" s="47"/>
      <c r="G35" s="47"/>
      <c r="H35" s="47"/>
      <c r="I35" s="47"/>
      <c r="J35" s="47"/>
      <c r="K35" s="47"/>
      <c r="L35" s="29"/>
    </row>
    <row r="36" spans="2:12" s="1" customFormat="1" ht="14.45" customHeight="1">
      <c r="B36" s="29"/>
      <c r="F36" s="32" t="s">
        <v>45</v>
      </c>
      <c r="I36" s="32" t="s">
        <v>44</v>
      </c>
      <c r="J36" s="32" t="s">
        <v>46</v>
      </c>
      <c r="L36" s="29"/>
    </row>
    <row r="37" spans="2:12" s="1" customFormat="1" ht="14.45" customHeight="1">
      <c r="B37" s="29"/>
      <c r="D37" s="49" t="s">
        <v>47</v>
      </c>
      <c r="E37" s="25" t="s">
        <v>48</v>
      </c>
      <c r="F37" s="79">
        <f>ROUND((SUM(BE95:BE119)),  2)</f>
        <v>-337443.17</v>
      </c>
      <c r="I37" s="90">
        <v>0.21</v>
      </c>
      <c r="J37" s="79">
        <f>ROUND(((SUM(BE95:BE119))*I37),  2)</f>
        <v>-70863.070000000007</v>
      </c>
      <c r="L37" s="29"/>
    </row>
    <row r="38" spans="2:12" s="1" customFormat="1" ht="14.45" customHeight="1">
      <c r="B38" s="29"/>
      <c r="E38" s="25" t="s">
        <v>49</v>
      </c>
      <c r="F38" s="79">
        <f>ROUND((SUM(BF95:BF119)),  2)</f>
        <v>0</v>
      </c>
      <c r="I38" s="90">
        <v>0.12</v>
      </c>
      <c r="J38" s="79">
        <f>ROUND(((SUM(BF95:BF119))*I38),  2)</f>
        <v>0</v>
      </c>
      <c r="L38" s="29"/>
    </row>
    <row r="39" spans="2:12" s="1" customFormat="1" ht="14.45" hidden="1" customHeight="1">
      <c r="B39" s="29"/>
      <c r="E39" s="25" t="s">
        <v>50</v>
      </c>
      <c r="F39" s="79">
        <f>ROUND((SUM(BG95:BG119)),  2)</f>
        <v>0</v>
      </c>
      <c r="I39" s="90">
        <v>0.21</v>
      </c>
      <c r="J39" s="79">
        <f>0</f>
        <v>0</v>
      </c>
      <c r="L39" s="29"/>
    </row>
    <row r="40" spans="2:12" s="1" customFormat="1" ht="14.45" hidden="1" customHeight="1">
      <c r="B40" s="29"/>
      <c r="E40" s="25" t="s">
        <v>51</v>
      </c>
      <c r="F40" s="79">
        <f>ROUND((SUM(BH95:BH119)),  2)</f>
        <v>0</v>
      </c>
      <c r="I40" s="90">
        <v>0.12</v>
      </c>
      <c r="J40" s="79">
        <f>0</f>
        <v>0</v>
      </c>
      <c r="L40" s="29"/>
    </row>
    <row r="41" spans="2:12" s="1" customFormat="1" ht="14.45" hidden="1" customHeight="1">
      <c r="B41" s="29"/>
      <c r="E41" s="25" t="s">
        <v>52</v>
      </c>
      <c r="F41" s="79">
        <f>ROUND((SUM(BI95:BI119)),  2)</f>
        <v>0</v>
      </c>
      <c r="I41" s="90">
        <v>0</v>
      </c>
      <c r="J41" s="79">
        <f>0</f>
        <v>0</v>
      </c>
      <c r="L41" s="29"/>
    </row>
    <row r="42" spans="2:12" s="1" customFormat="1" ht="6.95" customHeight="1">
      <c r="B42" s="29"/>
      <c r="L42" s="29"/>
    </row>
    <row r="43" spans="2:12" s="1" customFormat="1" ht="25.45" customHeight="1">
      <c r="B43" s="29"/>
      <c r="C43" s="91"/>
      <c r="D43" s="92" t="s">
        <v>53</v>
      </c>
      <c r="E43" s="51"/>
      <c r="F43" s="51"/>
      <c r="G43" s="93" t="s">
        <v>54</v>
      </c>
      <c r="H43" s="94" t="s">
        <v>55</v>
      </c>
      <c r="I43" s="51"/>
      <c r="J43" s="95">
        <f>SUM(J34:J41)</f>
        <v>-408306.24</v>
      </c>
      <c r="K43" s="96"/>
      <c r="L43" s="29"/>
    </row>
    <row r="44" spans="2:12" s="1" customFormat="1" ht="14.45" customHeight="1"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29"/>
    </row>
    <row r="48" spans="2:12" s="1" customFormat="1" ht="6.95" customHeight="1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29"/>
    </row>
    <row r="49" spans="2:12" s="1" customFormat="1" ht="24.95" customHeight="1">
      <c r="B49" s="29"/>
      <c r="C49" s="20" t="s">
        <v>136</v>
      </c>
      <c r="L49" s="29"/>
    </row>
    <row r="50" spans="2:12" s="1" customFormat="1" ht="6.95" customHeight="1">
      <c r="B50" s="29"/>
      <c r="L50" s="29"/>
    </row>
    <row r="51" spans="2:12" s="1" customFormat="1" ht="12" customHeight="1">
      <c r="B51" s="29"/>
      <c r="C51" s="25" t="s">
        <v>14</v>
      </c>
      <c r="L51" s="29"/>
    </row>
    <row r="52" spans="2:12" s="1" customFormat="1" ht="16.5" customHeight="1">
      <c r="B52" s="29"/>
      <c r="E52" s="286" t="str">
        <f>E7</f>
        <v>ÚPRAVY HŘBITOVA KBELY- ETAPA1</v>
      </c>
      <c r="F52" s="287"/>
      <c r="G52" s="287"/>
      <c r="H52" s="287"/>
      <c r="L52" s="29"/>
    </row>
    <row r="53" spans="2:12" ht="12" customHeight="1">
      <c r="B53" s="19"/>
      <c r="C53" s="25" t="s">
        <v>130</v>
      </c>
      <c r="L53" s="19"/>
    </row>
    <row r="54" spans="2:12" ht="16.5" customHeight="1">
      <c r="B54" s="19"/>
      <c r="E54" s="286" t="s">
        <v>378</v>
      </c>
      <c r="F54" s="258"/>
      <c r="G54" s="258"/>
      <c r="H54" s="258"/>
      <c r="L54" s="19"/>
    </row>
    <row r="55" spans="2:12" ht="12" customHeight="1">
      <c r="B55" s="19"/>
      <c r="C55" s="25" t="s">
        <v>132</v>
      </c>
      <c r="L55" s="19"/>
    </row>
    <row r="56" spans="2:12" s="1" customFormat="1" ht="16.5" customHeight="1">
      <c r="B56" s="29"/>
      <c r="E56" s="284" t="s">
        <v>379</v>
      </c>
      <c r="F56" s="288"/>
      <c r="G56" s="288"/>
      <c r="H56" s="288"/>
      <c r="L56" s="29"/>
    </row>
    <row r="57" spans="2:12" s="1" customFormat="1" ht="12" customHeight="1">
      <c r="B57" s="29"/>
      <c r="C57" s="25" t="s">
        <v>134</v>
      </c>
      <c r="L57" s="29"/>
    </row>
    <row r="58" spans="2:12" s="1" customFormat="1" ht="16.5" customHeight="1">
      <c r="B58" s="29"/>
      <c r="E58" s="254" t="str">
        <f>E13</f>
        <v>ZBV-08a - méněpráce</v>
      </c>
      <c r="F58" s="288"/>
      <c r="G58" s="288"/>
      <c r="H58" s="288"/>
      <c r="L58" s="29"/>
    </row>
    <row r="59" spans="2:12" s="1" customFormat="1" ht="6.95" customHeight="1">
      <c r="B59" s="29"/>
      <c r="L59" s="29"/>
    </row>
    <row r="60" spans="2:12" s="1" customFormat="1" ht="12" customHeight="1">
      <c r="B60" s="29"/>
      <c r="C60" s="25" t="s">
        <v>19</v>
      </c>
      <c r="F60" s="23" t="str">
        <f>F16</f>
        <v>Praha 9-Kbely</v>
      </c>
      <c r="I60" s="25" t="s">
        <v>21</v>
      </c>
      <c r="J60" s="46">
        <f>IF(J16="","",J16)</f>
        <v>0</v>
      </c>
      <c r="L60" s="29"/>
    </row>
    <row r="61" spans="2:12" s="1" customFormat="1" ht="6.95" customHeight="1">
      <c r="B61" s="29"/>
      <c r="L61" s="29"/>
    </row>
    <row r="62" spans="2:12" s="1" customFormat="1" ht="25.7" customHeight="1">
      <c r="B62" s="29"/>
      <c r="C62" s="25" t="s">
        <v>26</v>
      </c>
      <c r="F62" s="23" t="str">
        <f>E19</f>
        <v>MČ Praha 19, Semilská 43/1, 197 00 Praha 9 - Kbely</v>
      </c>
      <c r="I62" s="25" t="s">
        <v>36</v>
      </c>
      <c r="J62" s="27" t="str">
        <f>E25</f>
        <v>Ing.Jan Pustějovský, Ph.D.</v>
      </c>
      <c r="L62" s="29"/>
    </row>
    <row r="63" spans="2:12" s="1" customFormat="1" ht="15.2" customHeight="1">
      <c r="B63" s="29"/>
      <c r="C63" s="25" t="s">
        <v>32</v>
      </c>
      <c r="F63" s="23" t="str">
        <f>IF(E22="","",E22)</f>
        <v>IWU s.r.o.</v>
      </c>
      <c r="I63" s="25" t="s">
        <v>39</v>
      </c>
      <c r="J63" s="27" t="str">
        <f>E28</f>
        <v xml:space="preserve"> </v>
      </c>
      <c r="L63" s="29"/>
    </row>
    <row r="64" spans="2:12" s="1" customFormat="1" ht="10.35" customHeight="1">
      <c r="B64" s="29"/>
      <c r="L64" s="29"/>
    </row>
    <row r="65" spans="2:47" s="1" customFormat="1" ht="29.25" customHeight="1">
      <c r="B65" s="29"/>
      <c r="C65" s="97" t="s">
        <v>137</v>
      </c>
      <c r="D65" s="91"/>
      <c r="E65" s="91"/>
      <c r="F65" s="91"/>
      <c r="G65" s="91"/>
      <c r="H65" s="91"/>
      <c r="I65" s="91"/>
      <c r="J65" s="98" t="s">
        <v>138</v>
      </c>
      <c r="K65" s="91"/>
      <c r="L65" s="29"/>
    </row>
    <row r="66" spans="2:47" s="1" customFormat="1" ht="10.35" customHeight="1">
      <c r="B66" s="29"/>
      <c r="L66" s="29"/>
    </row>
    <row r="67" spans="2:47" s="1" customFormat="1" ht="22.8" customHeight="1">
      <c r="B67" s="29"/>
      <c r="C67" s="99" t="s">
        <v>75</v>
      </c>
      <c r="J67" s="60">
        <f>J95</f>
        <v>-337443.17000000004</v>
      </c>
      <c r="L67" s="29"/>
      <c r="AU67" s="16" t="s">
        <v>139</v>
      </c>
    </row>
    <row r="68" spans="2:47" s="8" customFormat="1" ht="24.95" customHeight="1">
      <c r="B68" s="100"/>
      <c r="D68" s="101" t="s">
        <v>140</v>
      </c>
      <c r="E68" s="102"/>
      <c r="F68" s="102"/>
      <c r="G68" s="102"/>
      <c r="H68" s="102"/>
      <c r="I68" s="102"/>
      <c r="J68" s="103">
        <f>J96</f>
        <v>-145052.4</v>
      </c>
      <c r="L68" s="100"/>
    </row>
    <row r="69" spans="2:47" s="9" customFormat="1" ht="19.899999999999999" customHeight="1">
      <c r="B69" s="104"/>
      <c r="D69" s="105" t="s">
        <v>381</v>
      </c>
      <c r="E69" s="106"/>
      <c r="F69" s="106"/>
      <c r="G69" s="106"/>
      <c r="H69" s="106"/>
      <c r="I69" s="106"/>
      <c r="J69" s="107">
        <f>J97</f>
        <v>-145052.4</v>
      </c>
      <c r="L69" s="104"/>
    </row>
    <row r="70" spans="2:47" s="8" customFormat="1" ht="24.95" customHeight="1">
      <c r="B70" s="100"/>
      <c r="D70" s="101" t="s">
        <v>382</v>
      </c>
      <c r="E70" s="102"/>
      <c r="F70" s="102"/>
      <c r="G70" s="102"/>
      <c r="H70" s="102"/>
      <c r="I70" s="102"/>
      <c r="J70" s="103">
        <f>J106</f>
        <v>-192390.77000000002</v>
      </c>
      <c r="L70" s="100"/>
    </row>
    <row r="71" spans="2:47" s="9" customFormat="1" ht="19.899999999999999" customHeight="1">
      <c r="B71" s="104"/>
      <c r="D71" s="105" t="s">
        <v>383</v>
      </c>
      <c r="E71" s="106"/>
      <c r="F71" s="106"/>
      <c r="G71" s="106"/>
      <c r="H71" s="106"/>
      <c r="I71" s="106"/>
      <c r="J71" s="107">
        <f>J107</f>
        <v>-192390.77000000002</v>
      </c>
      <c r="L71" s="104"/>
    </row>
    <row r="72" spans="2:47" s="1" customFormat="1" ht="21.85" customHeight="1">
      <c r="B72" s="29"/>
      <c r="L72" s="29"/>
    </row>
    <row r="73" spans="2:47" s="1" customFormat="1" ht="6.95" customHeight="1"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29"/>
    </row>
    <row r="77" spans="2:47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9"/>
    </row>
    <row r="78" spans="2:47" s="1" customFormat="1" ht="24.95" customHeight="1">
      <c r="B78" s="29"/>
      <c r="C78" s="20" t="s">
        <v>142</v>
      </c>
      <c r="L78" s="29"/>
    </row>
    <row r="79" spans="2:47" s="1" customFormat="1" ht="6.95" customHeight="1">
      <c r="B79" s="29"/>
      <c r="L79" s="29"/>
    </row>
    <row r="80" spans="2:47" s="1" customFormat="1" ht="12" customHeight="1">
      <c r="B80" s="29"/>
      <c r="C80" s="25" t="s">
        <v>14</v>
      </c>
      <c r="L80" s="29"/>
    </row>
    <row r="81" spans="2:63" s="1" customFormat="1" ht="16.5" customHeight="1">
      <c r="B81" s="29"/>
      <c r="E81" s="286" t="str">
        <f>E7</f>
        <v>ÚPRAVY HŘBITOVA KBELY- ETAPA1</v>
      </c>
      <c r="F81" s="287"/>
      <c r="G81" s="287"/>
      <c r="H81" s="287"/>
      <c r="L81" s="29"/>
    </row>
    <row r="82" spans="2:63" ht="12" customHeight="1">
      <c r="B82" s="19"/>
      <c r="C82" s="25" t="s">
        <v>130</v>
      </c>
      <c r="L82" s="19"/>
    </row>
    <row r="83" spans="2:63" ht="16.5" customHeight="1">
      <c r="B83" s="19"/>
      <c r="E83" s="286" t="s">
        <v>378</v>
      </c>
      <c r="F83" s="258"/>
      <c r="G83" s="258"/>
      <c r="H83" s="258"/>
      <c r="L83" s="19"/>
    </row>
    <row r="84" spans="2:63" ht="12" customHeight="1">
      <c r="B84" s="19"/>
      <c r="C84" s="25" t="s">
        <v>132</v>
      </c>
      <c r="L84" s="19"/>
    </row>
    <row r="85" spans="2:63" s="1" customFormat="1" ht="16.5" customHeight="1">
      <c r="B85" s="29"/>
      <c r="E85" s="284" t="s">
        <v>379</v>
      </c>
      <c r="F85" s="288"/>
      <c r="G85" s="288"/>
      <c r="H85" s="288"/>
      <c r="L85" s="29"/>
    </row>
    <row r="86" spans="2:63" s="1" customFormat="1" ht="12" customHeight="1">
      <c r="B86" s="29"/>
      <c r="C86" s="25" t="s">
        <v>134</v>
      </c>
      <c r="L86" s="29"/>
    </row>
    <row r="87" spans="2:63" s="1" customFormat="1" ht="16.5" customHeight="1">
      <c r="B87" s="29"/>
      <c r="E87" s="254" t="str">
        <f>E13</f>
        <v>ZBV-08a - méněpráce</v>
      </c>
      <c r="F87" s="288"/>
      <c r="G87" s="288"/>
      <c r="H87" s="288"/>
      <c r="L87" s="29"/>
    </row>
    <row r="88" spans="2:63" s="1" customFormat="1" ht="6.95" customHeight="1">
      <c r="B88" s="29"/>
      <c r="L88" s="29"/>
    </row>
    <row r="89" spans="2:63" s="1" customFormat="1" ht="12" customHeight="1">
      <c r="B89" s="29"/>
      <c r="C89" s="25" t="s">
        <v>19</v>
      </c>
      <c r="F89" s="23" t="str">
        <f>F16</f>
        <v>Praha 9-Kbely</v>
      </c>
      <c r="I89" s="25" t="s">
        <v>21</v>
      </c>
      <c r="J89" s="46">
        <f>IF(J16="","",J16)</f>
        <v>0</v>
      </c>
      <c r="L89" s="29"/>
    </row>
    <row r="90" spans="2:63" s="1" customFormat="1" ht="6.95" customHeight="1">
      <c r="B90" s="29"/>
      <c r="L90" s="29"/>
    </row>
    <row r="91" spans="2:63" s="1" customFormat="1" ht="25.7" customHeight="1">
      <c r="B91" s="29"/>
      <c r="C91" s="25" t="s">
        <v>26</v>
      </c>
      <c r="F91" s="23" t="str">
        <f>E19</f>
        <v>MČ Praha 19, Semilská 43/1, 197 00 Praha 9 - Kbely</v>
      </c>
      <c r="I91" s="25" t="s">
        <v>36</v>
      </c>
      <c r="J91" s="27" t="str">
        <f>E25</f>
        <v>Ing.Jan Pustějovský, Ph.D.</v>
      </c>
      <c r="L91" s="29"/>
    </row>
    <row r="92" spans="2:63" s="1" customFormat="1" ht="15.2" customHeight="1">
      <c r="B92" s="29"/>
      <c r="C92" s="25" t="s">
        <v>32</v>
      </c>
      <c r="F92" s="23" t="str">
        <f>IF(E22="","",E22)</f>
        <v>IWU s.r.o.</v>
      </c>
      <c r="I92" s="25" t="s">
        <v>39</v>
      </c>
      <c r="J92" s="27" t="str">
        <f>E28</f>
        <v xml:space="preserve"> </v>
      </c>
      <c r="L92" s="29"/>
    </row>
    <row r="93" spans="2:63" s="1" customFormat="1" ht="10.35" customHeight="1">
      <c r="B93" s="29"/>
      <c r="L93" s="29"/>
    </row>
    <row r="94" spans="2:63" s="10" customFormat="1" ht="29.25" customHeight="1">
      <c r="B94" s="108"/>
      <c r="C94" s="109" t="s">
        <v>143</v>
      </c>
      <c r="D94" s="110" t="s">
        <v>62</v>
      </c>
      <c r="E94" s="110" t="s">
        <v>58</v>
      </c>
      <c r="F94" s="110" t="s">
        <v>59</v>
      </c>
      <c r="G94" s="110" t="s">
        <v>144</v>
      </c>
      <c r="H94" s="110" t="s">
        <v>145</v>
      </c>
      <c r="I94" s="110" t="s">
        <v>146</v>
      </c>
      <c r="J94" s="110" t="s">
        <v>138</v>
      </c>
      <c r="K94" s="111" t="s">
        <v>147</v>
      </c>
      <c r="L94" s="108"/>
      <c r="M94" s="53" t="s">
        <v>31</v>
      </c>
      <c r="N94" s="54" t="s">
        <v>47</v>
      </c>
      <c r="O94" s="54" t="s">
        <v>148</v>
      </c>
      <c r="P94" s="54" t="s">
        <v>149</v>
      </c>
      <c r="Q94" s="54" t="s">
        <v>150</v>
      </c>
      <c r="R94" s="54" t="s">
        <v>151</v>
      </c>
      <c r="S94" s="54" t="s">
        <v>152</v>
      </c>
      <c r="T94" s="55" t="s">
        <v>153</v>
      </c>
    </row>
    <row r="95" spans="2:63" s="1" customFormat="1" ht="22.8" customHeight="1">
      <c r="B95" s="29"/>
      <c r="C95" s="58" t="s">
        <v>154</v>
      </c>
      <c r="J95" s="112">
        <f>BK95</f>
        <v>-337443.17000000004</v>
      </c>
      <c r="L95" s="29"/>
      <c r="M95" s="56"/>
      <c r="N95" s="47"/>
      <c r="O95" s="47"/>
      <c r="P95" s="113">
        <f>P96+P106</f>
        <v>0</v>
      </c>
      <c r="Q95" s="47"/>
      <c r="R95" s="113">
        <f>R96+R106</f>
        <v>-1.9932166499999999</v>
      </c>
      <c r="S95" s="47"/>
      <c r="T95" s="114">
        <f>T96+T106</f>
        <v>0</v>
      </c>
      <c r="AT95" s="16" t="s">
        <v>76</v>
      </c>
      <c r="AU95" s="16" t="s">
        <v>139</v>
      </c>
      <c r="BK95" s="115">
        <f>BK96+BK106</f>
        <v>-337443.17000000004</v>
      </c>
    </row>
    <row r="96" spans="2:63" s="11" customFormat="1" ht="25.9" customHeight="1">
      <c r="B96" s="116"/>
      <c r="D96" s="117" t="s">
        <v>76</v>
      </c>
      <c r="E96" s="118" t="s">
        <v>155</v>
      </c>
      <c r="F96" s="118" t="s">
        <v>156</v>
      </c>
      <c r="J96" s="119">
        <f>BK96</f>
        <v>-145052.4</v>
      </c>
      <c r="L96" s="116"/>
      <c r="M96" s="120"/>
      <c r="P96" s="121">
        <f>P97</f>
        <v>0</v>
      </c>
      <c r="R96" s="121">
        <f>R97</f>
        <v>-1.1811714</v>
      </c>
      <c r="T96" s="122">
        <f>T97</f>
        <v>0</v>
      </c>
      <c r="AR96" s="117" t="s">
        <v>84</v>
      </c>
      <c r="AT96" s="123" t="s">
        <v>76</v>
      </c>
      <c r="AU96" s="123" t="s">
        <v>77</v>
      </c>
      <c r="AY96" s="117" t="s">
        <v>157</v>
      </c>
      <c r="BK96" s="124">
        <f>BK97</f>
        <v>-145052.4</v>
      </c>
    </row>
    <row r="97" spans="2:65" s="11" customFormat="1" ht="22.8" customHeight="1">
      <c r="B97" s="116"/>
      <c r="D97" s="117" t="s">
        <v>76</v>
      </c>
      <c r="E97" s="125" t="s">
        <v>263</v>
      </c>
      <c r="F97" s="125" t="s">
        <v>384</v>
      </c>
      <c r="J97" s="126">
        <f>BK97</f>
        <v>-145052.4</v>
      </c>
      <c r="L97" s="116"/>
      <c r="M97" s="120"/>
      <c r="P97" s="121">
        <f>SUM(P98:P105)</f>
        <v>0</v>
      </c>
      <c r="R97" s="121">
        <f>SUM(R98:R105)</f>
        <v>-1.1811714</v>
      </c>
      <c r="T97" s="122">
        <f>SUM(T98:T105)</f>
        <v>0</v>
      </c>
      <c r="AR97" s="117" t="s">
        <v>84</v>
      </c>
      <c r="AT97" s="123" t="s">
        <v>76</v>
      </c>
      <c r="AU97" s="123" t="s">
        <v>84</v>
      </c>
      <c r="AY97" s="117" t="s">
        <v>157</v>
      </c>
      <c r="BK97" s="124">
        <f>SUM(BK98:BK105)</f>
        <v>-145052.4</v>
      </c>
    </row>
    <row r="98" spans="2:65" s="1" customFormat="1" ht="16.5" customHeight="1">
      <c r="B98" s="29"/>
      <c r="C98" s="127" t="s">
        <v>163</v>
      </c>
      <c r="D98" s="127" t="s">
        <v>159</v>
      </c>
      <c r="E98" s="128" t="s">
        <v>385</v>
      </c>
      <c r="F98" s="129" t="s">
        <v>386</v>
      </c>
      <c r="G98" s="130" t="s">
        <v>387</v>
      </c>
      <c r="H98" s="131">
        <v>-67.8</v>
      </c>
      <c r="I98" s="132">
        <v>1500</v>
      </c>
      <c r="J98" s="132">
        <f>ROUND(I98*H98,2)</f>
        <v>-101700</v>
      </c>
      <c r="K98" s="129" t="s">
        <v>31</v>
      </c>
      <c r="L98" s="29"/>
      <c r="M98" s="133" t="s">
        <v>31</v>
      </c>
      <c r="N98" s="134" t="s">
        <v>48</v>
      </c>
      <c r="O98" s="135">
        <v>0</v>
      </c>
      <c r="P98" s="135">
        <f>O98*H98</f>
        <v>0</v>
      </c>
      <c r="Q98" s="135">
        <v>1.427E-2</v>
      </c>
      <c r="R98" s="135">
        <f>Q98*H98</f>
        <v>-0.96750599999999998</v>
      </c>
      <c r="S98" s="135">
        <v>0</v>
      </c>
      <c r="T98" s="136">
        <f>S98*H98</f>
        <v>0</v>
      </c>
      <c r="AR98" s="137" t="s">
        <v>163</v>
      </c>
      <c r="AT98" s="137" t="s">
        <v>159</v>
      </c>
      <c r="AU98" s="137" t="s">
        <v>86</v>
      </c>
      <c r="AY98" s="16" t="s">
        <v>157</v>
      </c>
      <c r="BE98" s="138">
        <f>IF(N98="základní",J98,0)</f>
        <v>-101700</v>
      </c>
      <c r="BF98" s="138">
        <f>IF(N98="snížená",J98,0)</f>
        <v>0</v>
      </c>
      <c r="BG98" s="138">
        <f>IF(N98="zákl. přenesená",J98,0)</f>
        <v>0</v>
      </c>
      <c r="BH98" s="138">
        <f>IF(N98="sníž. přenesená",J98,0)</f>
        <v>0</v>
      </c>
      <c r="BI98" s="138">
        <f>IF(N98="nulová",J98,0)</f>
        <v>0</v>
      </c>
      <c r="BJ98" s="16" t="s">
        <v>84</v>
      </c>
      <c r="BK98" s="138">
        <f>ROUND(I98*H98,2)</f>
        <v>-101700</v>
      </c>
      <c r="BL98" s="16" t="s">
        <v>163</v>
      </c>
      <c r="BM98" s="137" t="s">
        <v>388</v>
      </c>
    </row>
    <row r="99" spans="2:65" s="12" customFormat="1" ht="10.15">
      <c r="B99" s="139"/>
      <c r="D99" s="140" t="s">
        <v>165</v>
      </c>
      <c r="E99" s="141" t="s">
        <v>31</v>
      </c>
      <c r="F99" s="142" t="s">
        <v>389</v>
      </c>
      <c r="H99" s="143">
        <v>-67.8</v>
      </c>
      <c r="L99" s="139"/>
      <c r="M99" s="144"/>
      <c r="T99" s="145"/>
      <c r="AT99" s="141" t="s">
        <v>165</v>
      </c>
      <c r="AU99" s="141" t="s">
        <v>86</v>
      </c>
      <c r="AV99" s="12" t="s">
        <v>86</v>
      </c>
      <c r="AW99" s="12" t="s">
        <v>38</v>
      </c>
      <c r="AX99" s="12" t="s">
        <v>77</v>
      </c>
      <c r="AY99" s="141" t="s">
        <v>157</v>
      </c>
    </row>
    <row r="100" spans="2:65" s="12" customFormat="1" ht="10.15">
      <c r="B100" s="139"/>
      <c r="D100" s="140" t="s">
        <v>165</v>
      </c>
      <c r="E100" s="141" t="s">
        <v>31</v>
      </c>
      <c r="F100" s="142" t="s">
        <v>390</v>
      </c>
      <c r="H100" s="143">
        <v>0</v>
      </c>
      <c r="L100" s="139"/>
      <c r="M100" s="144"/>
      <c r="T100" s="145"/>
      <c r="AT100" s="141" t="s">
        <v>165</v>
      </c>
      <c r="AU100" s="141" t="s">
        <v>86</v>
      </c>
      <c r="AV100" s="12" t="s">
        <v>86</v>
      </c>
      <c r="AW100" s="12" t="s">
        <v>38</v>
      </c>
      <c r="AX100" s="12" t="s">
        <v>77</v>
      </c>
      <c r="AY100" s="141" t="s">
        <v>157</v>
      </c>
    </row>
    <row r="101" spans="2:65" s="13" customFormat="1" ht="10.15">
      <c r="B101" s="146"/>
      <c r="D101" s="140" t="s">
        <v>165</v>
      </c>
      <c r="E101" s="147" t="s">
        <v>31</v>
      </c>
      <c r="F101" s="148" t="s">
        <v>168</v>
      </c>
      <c r="H101" s="149">
        <v>-67.8</v>
      </c>
      <c r="L101" s="146"/>
      <c r="M101" s="150"/>
      <c r="T101" s="151"/>
      <c r="AT101" s="147" t="s">
        <v>165</v>
      </c>
      <c r="AU101" s="147" t="s">
        <v>86</v>
      </c>
      <c r="AV101" s="13" t="s">
        <v>163</v>
      </c>
      <c r="AW101" s="13" t="s">
        <v>38</v>
      </c>
      <c r="AX101" s="13" t="s">
        <v>84</v>
      </c>
      <c r="AY101" s="147" t="s">
        <v>157</v>
      </c>
    </row>
    <row r="102" spans="2:65" s="1" customFormat="1" ht="16.5" customHeight="1">
      <c r="B102" s="29"/>
      <c r="C102" s="127" t="s">
        <v>250</v>
      </c>
      <c r="D102" s="127" t="s">
        <v>159</v>
      </c>
      <c r="E102" s="128" t="s">
        <v>391</v>
      </c>
      <c r="F102" s="129" t="s">
        <v>392</v>
      </c>
      <c r="G102" s="130" t="s">
        <v>187</v>
      </c>
      <c r="H102" s="131">
        <v>-309.66000000000003</v>
      </c>
      <c r="I102" s="132">
        <v>140</v>
      </c>
      <c r="J102" s="132">
        <f>ROUND(I102*H102,2)</f>
        <v>-43352.4</v>
      </c>
      <c r="K102" s="129" t="s">
        <v>31</v>
      </c>
      <c r="L102" s="29"/>
      <c r="M102" s="133" t="s">
        <v>31</v>
      </c>
      <c r="N102" s="134" t="s">
        <v>48</v>
      </c>
      <c r="O102" s="135">
        <v>0</v>
      </c>
      <c r="P102" s="135">
        <f>O102*H102</f>
        <v>0</v>
      </c>
      <c r="Q102" s="135">
        <v>6.8999999999999997E-4</v>
      </c>
      <c r="R102" s="135">
        <f>Q102*H102</f>
        <v>-0.21366540000000001</v>
      </c>
      <c r="S102" s="135">
        <v>0</v>
      </c>
      <c r="T102" s="136">
        <f>S102*H102</f>
        <v>0</v>
      </c>
      <c r="AR102" s="137" t="s">
        <v>163</v>
      </c>
      <c r="AT102" s="137" t="s">
        <v>159</v>
      </c>
      <c r="AU102" s="137" t="s">
        <v>86</v>
      </c>
      <c r="AY102" s="16" t="s">
        <v>157</v>
      </c>
      <c r="BE102" s="138">
        <f>IF(N102="základní",J102,0)</f>
        <v>-43352.4</v>
      </c>
      <c r="BF102" s="138">
        <f>IF(N102="snížená",J102,0)</f>
        <v>0</v>
      </c>
      <c r="BG102" s="138">
        <f>IF(N102="zákl. přenesená",J102,0)</f>
        <v>0</v>
      </c>
      <c r="BH102" s="138">
        <f>IF(N102="sníž. přenesená",J102,0)</f>
        <v>0</v>
      </c>
      <c r="BI102" s="138">
        <f>IF(N102="nulová",J102,0)</f>
        <v>0</v>
      </c>
      <c r="BJ102" s="16" t="s">
        <v>84</v>
      </c>
      <c r="BK102" s="138">
        <f>ROUND(I102*H102,2)</f>
        <v>-43352.4</v>
      </c>
      <c r="BL102" s="16" t="s">
        <v>163</v>
      </c>
      <c r="BM102" s="137" t="s">
        <v>393</v>
      </c>
    </row>
    <row r="103" spans="2:65" s="12" customFormat="1" ht="10.15">
      <c r="B103" s="139"/>
      <c r="D103" s="140" t="s">
        <v>165</v>
      </c>
      <c r="E103" s="141" t="s">
        <v>31</v>
      </c>
      <c r="F103" s="142" t="s">
        <v>394</v>
      </c>
      <c r="H103" s="143">
        <v>-309.66000000000003</v>
      </c>
      <c r="L103" s="139"/>
      <c r="M103" s="144"/>
      <c r="T103" s="145"/>
      <c r="AT103" s="141" t="s">
        <v>165</v>
      </c>
      <c r="AU103" s="141" t="s">
        <v>86</v>
      </c>
      <c r="AV103" s="12" t="s">
        <v>86</v>
      </c>
      <c r="AW103" s="12" t="s">
        <v>38</v>
      </c>
      <c r="AX103" s="12" t="s">
        <v>77</v>
      </c>
      <c r="AY103" s="141" t="s">
        <v>157</v>
      </c>
    </row>
    <row r="104" spans="2:65" s="12" customFormat="1" ht="10.15">
      <c r="B104" s="139"/>
      <c r="D104" s="140" t="s">
        <v>165</v>
      </c>
      <c r="E104" s="141" t="s">
        <v>31</v>
      </c>
      <c r="F104" s="142" t="s">
        <v>390</v>
      </c>
      <c r="H104" s="143">
        <v>0</v>
      </c>
      <c r="L104" s="139"/>
      <c r="M104" s="144"/>
      <c r="T104" s="145"/>
      <c r="AT104" s="141" t="s">
        <v>165</v>
      </c>
      <c r="AU104" s="141" t="s">
        <v>86</v>
      </c>
      <c r="AV104" s="12" t="s">
        <v>86</v>
      </c>
      <c r="AW104" s="12" t="s">
        <v>38</v>
      </c>
      <c r="AX104" s="12" t="s">
        <v>77</v>
      </c>
      <c r="AY104" s="141" t="s">
        <v>157</v>
      </c>
    </row>
    <row r="105" spans="2:65" s="13" customFormat="1" ht="10.15">
      <c r="B105" s="146"/>
      <c r="D105" s="140" t="s">
        <v>165</v>
      </c>
      <c r="E105" s="147" t="s">
        <v>31</v>
      </c>
      <c r="F105" s="148" t="s">
        <v>168</v>
      </c>
      <c r="H105" s="149">
        <v>-309.66000000000003</v>
      </c>
      <c r="L105" s="146"/>
      <c r="M105" s="150"/>
      <c r="T105" s="151"/>
      <c r="AT105" s="147" t="s">
        <v>165</v>
      </c>
      <c r="AU105" s="147" t="s">
        <v>86</v>
      </c>
      <c r="AV105" s="13" t="s">
        <v>163</v>
      </c>
      <c r="AW105" s="13" t="s">
        <v>38</v>
      </c>
      <c r="AX105" s="13" t="s">
        <v>84</v>
      </c>
      <c r="AY105" s="147" t="s">
        <v>157</v>
      </c>
    </row>
    <row r="106" spans="2:65" s="11" customFormat="1" ht="25.9" customHeight="1">
      <c r="B106" s="116"/>
      <c r="D106" s="117" t="s">
        <v>76</v>
      </c>
      <c r="E106" s="118" t="s">
        <v>395</v>
      </c>
      <c r="F106" s="118" t="s">
        <v>396</v>
      </c>
      <c r="J106" s="119">
        <f>BK106</f>
        <v>-192390.77000000002</v>
      </c>
      <c r="L106" s="116"/>
      <c r="M106" s="120"/>
      <c r="P106" s="121">
        <f>P107</f>
        <v>0</v>
      </c>
      <c r="R106" s="121">
        <f>R107</f>
        <v>-0.81204524999999994</v>
      </c>
      <c r="T106" s="122">
        <f>T107</f>
        <v>0</v>
      </c>
      <c r="AR106" s="117" t="s">
        <v>86</v>
      </c>
      <c r="AT106" s="123" t="s">
        <v>76</v>
      </c>
      <c r="AU106" s="123" t="s">
        <v>77</v>
      </c>
      <c r="AY106" s="117" t="s">
        <v>157</v>
      </c>
      <c r="BK106" s="124">
        <f>BK107</f>
        <v>-192390.77000000002</v>
      </c>
    </row>
    <row r="107" spans="2:65" s="11" customFormat="1" ht="22.8" customHeight="1">
      <c r="B107" s="116"/>
      <c r="D107" s="117" t="s">
        <v>76</v>
      </c>
      <c r="E107" s="125" t="s">
        <v>397</v>
      </c>
      <c r="F107" s="125" t="s">
        <v>398</v>
      </c>
      <c r="J107" s="126">
        <f>BK107</f>
        <v>-192390.77000000002</v>
      </c>
      <c r="L107" s="116"/>
      <c r="M107" s="120"/>
      <c r="P107" s="121">
        <f>SUM(P108:P119)</f>
        <v>0</v>
      </c>
      <c r="R107" s="121">
        <f>SUM(R108:R119)</f>
        <v>-0.81204524999999994</v>
      </c>
      <c r="T107" s="122">
        <f>SUM(T108:T119)</f>
        <v>0</v>
      </c>
      <c r="AR107" s="117" t="s">
        <v>86</v>
      </c>
      <c r="AT107" s="123" t="s">
        <v>76</v>
      </c>
      <c r="AU107" s="123" t="s">
        <v>84</v>
      </c>
      <c r="AY107" s="117" t="s">
        <v>157</v>
      </c>
      <c r="BK107" s="124">
        <f>SUM(BK108:BK119)</f>
        <v>-192390.77000000002</v>
      </c>
    </row>
    <row r="108" spans="2:65" s="1" customFormat="1" ht="24.2" customHeight="1">
      <c r="B108" s="29"/>
      <c r="C108" s="127" t="s">
        <v>84</v>
      </c>
      <c r="D108" s="127" t="s">
        <v>159</v>
      </c>
      <c r="E108" s="128" t="s">
        <v>399</v>
      </c>
      <c r="F108" s="129" t="s">
        <v>400</v>
      </c>
      <c r="G108" s="130" t="s">
        <v>187</v>
      </c>
      <c r="H108" s="131">
        <v>-309.66000000000003</v>
      </c>
      <c r="I108" s="132">
        <v>230</v>
      </c>
      <c r="J108" s="132">
        <f>ROUND(I108*H108,2)</f>
        <v>-71221.8</v>
      </c>
      <c r="K108" s="129" t="s">
        <v>31</v>
      </c>
      <c r="L108" s="29"/>
      <c r="M108" s="133" t="s">
        <v>31</v>
      </c>
      <c r="N108" s="134" t="s">
        <v>48</v>
      </c>
      <c r="O108" s="135">
        <v>0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194</v>
      </c>
      <c r="AT108" s="137" t="s">
        <v>159</v>
      </c>
      <c r="AU108" s="137" t="s">
        <v>86</v>
      </c>
      <c r="AY108" s="16" t="s">
        <v>157</v>
      </c>
      <c r="BE108" s="138">
        <f>IF(N108="základní",J108,0)</f>
        <v>-71221.8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6" t="s">
        <v>84</v>
      </c>
      <c r="BK108" s="138">
        <f>ROUND(I108*H108,2)</f>
        <v>-71221.8</v>
      </c>
      <c r="BL108" s="16" t="s">
        <v>194</v>
      </c>
      <c r="BM108" s="137" t="s">
        <v>401</v>
      </c>
    </row>
    <row r="109" spans="2:65" s="12" customFormat="1" ht="10.15">
      <c r="B109" s="139"/>
      <c r="D109" s="140" t="s">
        <v>165</v>
      </c>
      <c r="E109" s="141" t="s">
        <v>31</v>
      </c>
      <c r="F109" s="142" t="s">
        <v>394</v>
      </c>
      <c r="H109" s="143">
        <v>-309.66000000000003</v>
      </c>
      <c r="L109" s="139"/>
      <c r="M109" s="144"/>
      <c r="T109" s="145"/>
      <c r="AT109" s="141" t="s">
        <v>165</v>
      </c>
      <c r="AU109" s="141" t="s">
        <v>86</v>
      </c>
      <c r="AV109" s="12" t="s">
        <v>86</v>
      </c>
      <c r="AW109" s="12" t="s">
        <v>38</v>
      </c>
      <c r="AX109" s="12" t="s">
        <v>77</v>
      </c>
      <c r="AY109" s="141" t="s">
        <v>157</v>
      </c>
    </row>
    <row r="110" spans="2:65" s="12" customFormat="1" ht="10.15">
      <c r="B110" s="139"/>
      <c r="D110" s="140" t="s">
        <v>165</v>
      </c>
      <c r="E110" s="141" t="s">
        <v>31</v>
      </c>
      <c r="F110" s="142" t="s">
        <v>390</v>
      </c>
      <c r="H110" s="143">
        <v>0</v>
      </c>
      <c r="L110" s="139"/>
      <c r="M110" s="144"/>
      <c r="T110" s="145"/>
      <c r="AT110" s="141" t="s">
        <v>165</v>
      </c>
      <c r="AU110" s="141" t="s">
        <v>86</v>
      </c>
      <c r="AV110" s="12" t="s">
        <v>86</v>
      </c>
      <c r="AW110" s="12" t="s">
        <v>38</v>
      </c>
      <c r="AX110" s="12" t="s">
        <v>77</v>
      </c>
      <c r="AY110" s="141" t="s">
        <v>157</v>
      </c>
    </row>
    <row r="111" spans="2:65" s="13" customFormat="1" ht="10.15">
      <c r="B111" s="146"/>
      <c r="D111" s="140" t="s">
        <v>165</v>
      </c>
      <c r="E111" s="147" t="s">
        <v>31</v>
      </c>
      <c r="F111" s="148" t="s">
        <v>168</v>
      </c>
      <c r="H111" s="149">
        <v>-309.66000000000003</v>
      </c>
      <c r="L111" s="146"/>
      <c r="M111" s="150"/>
      <c r="T111" s="151"/>
      <c r="AT111" s="147" t="s">
        <v>165</v>
      </c>
      <c r="AU111" s="147" t="s">
        <v>86</v>
      </c>
      <c r="AV111" s="13" t="s">
        <v>163</v>
      </c>
      <c r="AW111" s="13" t="s">
        <v>38</v>
      </c>
      <c r="AX111" s="13" t="s">
        <v>84</v>
      </c>
      <c r="AY111" s="147" t="s">
        <v>157</v>
      </c>
    </row>
    <row r="112" spans="2:65" s="1" customFormat="1" ht="16.5" customHeight="1">
      <c r="B112" s="29"/>
      <c r="C112" s="155" t="s">
        <v>86</v>
      </c>
      <c r="D112" s="155" t="s">
        <v>402</v>
      </c>
      <c r="E112" s="156" t="s">
        <v>403</v>
      </c>
      <c r="F112" s="157" t="s">
        <v>404</v>
      </c>
      <c r="G112" s="158" t="s">
        <v>187</v>
      </c>
      <c r="H112" s="159">
        <v>-360.90899999999999</v>
      </c>
      <c r="I112" s="160">
        <v>330</v>
      </c>
      <c r="J112" s="160">
        <f>ROUND(I112*H112,2)</f>
        <v>-119099.97</v>
      </c>
      <c r="K112" s="157" t="s">
        <v>31</v>
      </c>
      <c r="L112" s="161"/>
      <c r="M112" s="162" t="s">
        <v>31</v>
      </c>
      <c r="N112" s="163" t="s">
        <v>48</v>
      </c>
      <c r="O112" s="135">
        <v>0</v>
      </c>
      <c r="P112" s="135">
        <f>O112*H112</f>
        <v>0</v>
      </c>
      <c r="Q112" s="135">
        <v>2.2499999999999998E-3</v>
      </c>
      <c r="R112" s="135">
        <f>Q112*H112</f>
        <v>-0.81204524999999994</v>
      </c>
      <c r="S112" s="135">
        <v>0</v>
      </c>
      <c r="T112" s="136">
        <f>S112*H112</f>
        <v>0</v>
      </c>
      <c r="AR112" s="137" t="s">
        <v>405</v>
      </c>
      <c r="AT112" s="137" t="s">
        <v>402</v>
      </c>
      <c r="AU112" s="137" t="s">
        <v>86</v>
      </c>
      <c r="AY112" s="16" t="s">
        <v>157</v>
      </c>
      <c r="BE112" s="138">
        <f>IF(N112="základní",J112,0)</f>
        <v>-119099.97</v>
      </c>
      <c r="BF112" s="138">
        <f>IF(N112="snížená",J112,0)</f>
        <v>0</v>
      </c>
      <c r="BG112" s="138">
        <f>IF(N112="zákl. přenesená",J112,0)</f>
        <v>0</v>
      </c>
      <c r="BH112" s="138">
        <f>IF(N112="sníž. přenesená",J112,0)</f>
        <v>0</v>
      </c>
      <c r="BI112" s="138">
        <f>IF(N112="nulová",J112,0)</f>
        <v>0</v>
      </c>
      <c r="BJ112" s="16" t="s">
        <v>84</v>
      </c>
      <c r="BK112" s="138">
        <f>ROUND(I112*H112,2)</f>
        <v>-119099.97</v>
      </c>
      <c r="BL112" s="16" t="s">
        <v>194</v>
      </c>
      <c r="BM112" s="137" t="s">
        <v>406</v>
      </c>
    </row>
    <row r="113" spans="2:65" s="12" customFormat="1" ht="10.15">
      <c r="B113" s="139"/>
      <c r="D113" s="140" t="s">
        <v>165</v>
      </c>
      <c r="E113" s="141" t="s">
        <v>31</v>
      </c>
      <c r="F113" s="142" t="s">
        <v>407</v>
      </c>
      <c r="H113" s="143">
        <v>-360.90899999999999</v>
      </c>
      <c r="L113" s="139"/>
      <c r="M113" s="144"/>
      <c r="T113" s="145"/>
      <c r="AT113" s="141" t="s">
        <v>165</v>
      </c>
      <c r="AU113" s="141" t="s">
        <v>86</v>
      </c>
      <c r="AV113" s="12" t="s">
        <v>86</v>
      </c>
      <c r="AW113" s="12" t="s">
        <v>38</v>
      </c>
      <c r="AX113" s="12" t="s">
        <v>77</v>
      </c>
      <c r="AY113" s="141" t="s">
        <v>157</v>
      </c>
    </row>
    <row r="114" spans="2:65" s="12" customFormat="1" ht="10.15">
      <c r="B114" s="139"/>
      <c r="D114" s="140" t="s">
        <v>165</v>
      </c>
      <c r="E114" s="141" t="s">
        <v>31</v>
      </c>
      <c r="F114" s="142" t="s">
        <v>390</v>
      </c>
      <c r="H114" s="143">
        <v>0</v>
      </c>
      <c r="L114" s="139"/>
      <c r="M114" s="144"/>
      <c r="T114" s="145"/>
      <c r="AT114" s="141" t="s">
        <v>165</v>
      </c>
      <c r="AU114" s="141" t="s">
        <v>86</v>
      </c>
      <c r="AV114" s="12" t="s">
        <v>86</v>
      </c>
      <c r="AW114" s="12" t="s">
        <v>38</v>
      </c>
      <c r="AX114" s="12" t="s">
        <v>77</v>
      </c>
      <c r="AY114" s="141" t="s">
        <v>157</v>
      </c>
    </row>
    <row r="115" spans="2:65" s="13" customFormat="1" ht="10.15">
      <c r="B115" s="146"/>
      <c r="D115" s="140" t="s">
        <v>165</v>
      </c>
      <c r="E115" s="147" t="s">
        <v>31</v>
      </c>
      <c r="F115" s="148" t="s">
        <v>168</v>
      </c>
      <c r="H115" s="149">
        <v>-360.90899999999999</v>
      </c>
      <c r="L115" s="146"/>
      <c r="M115" s="150"/>
      <c r="T115" s="151"/>
      <c r="AT115" s="147" t="s">
        <v>165</v>
      </c>
      <c r="AU115" s="147" t="s">
        <v>86</v>
      </c>
      <c r="AV115" s="13" t="s">
        <v>163</v>
      </c>
      <c r="AW115" s="13" t="s">
        <v>38</v>
      </c>
      <c r="AX115" s="13" t="s">
        <v>84</v>
      </c>
      <c r="AY115" s="147" t="s">
        <v>157</v>
      </c>
    </row>
    <row r="116" spans="2:65" s="1" customFormat="1" ht="33" customHeight="1">
      <c r="B116" s="29"/>
      <c r="C116" s="127" t="s">
        <v>94</v>
      </c>
      <c r="D116" s="127" t="s">
        <v>159</v>
      </c>
      <c r="E116" s="128" t="s">
        <v>408</v>
      </c>
      <c r="F116" s="129" t="s">
        <v>409</v>
      </c>
      <c r="G116" s="130" t="s">
        <v>202</v>
      </c>
      <c r="H116" s="131">
        <v>-0.81200000000000017</v>
      </c>
      <c r="I116" s="132">
        <v>2548.0300000000002</v>
      </c>
      <c r="J116" s="132">
        <f>ROUND(I116*H116,2)</f>
        <v>-2069</v>
      </c>
      <c r="K116" s="129" t="s">
        <v>31</v>
      </c>
      <c r="L116" s="29"/>
      <c r="M116" s="133" t="s">
        <v>31</v>
      </c>
      <c r="N116" s="134" t="s">
        <v>48</v>
      </c>
      <c r="O116" s="135">
        <v>0</v>
      </c>
      <c r="P116" s="135">
        <f>O116*H116</f>
        <v>0</v>
      </c>
      <c r="Q116" s="135">
        <v>0</v>
      </c>
      <c r="R116" s="135">
        <f>Q116*H116</f>
        <v>0</v>
      </c>
      <c r="S116" s="135">
        <v>0</v>
      </c>
      <c r="T116" s="136">
        <f>S116*H116</f>
        <v>0</v>
      </c>
      <c r="AR116" s="137" t="s">
        <v>194</v>
      </c>
      <c r="AT116" s="137" t="s">
        <v>159</v>
      </c>
      <c r="AU116" s="137" t="s">
        <v>86</v>
      </c>
      <c r="AY116" s="16" t="s">
        <v>157</v>
      </c>
      <c r="BE116" s="138">
        <f>IF(N116="základní",J116,0)</f>
        <v>-2069</v>
      </c>
      <c r="BF116" s="138">
        <f>IF(N116="snížená",J116,0)</f>
        <v>0</v>
      </c>
      <c r="BG116" s="138">
        <f>IF(N116="zákl. přenesená",J116,0)</f>
        <v>0</v>
      </c>
      <c r="BH116" s="138">
        <f>IF(N116="sníž. přenesená",J116,0)</f>
        <v>0</v>
      </c>
      <c r="BI116" s="138">
        <f>IF(N116="nulová",J116,0)</f>
        <v>0</v>
      </c>
      <c r="BJ116" s="16" t="s">
        <v>84</v>
      </c>
      <c r="BK116" s="138">
        <f>ROUND(I116*H116,2)</f>
        <v>-2069</v>
      </c>
      <c r="BL116" s="16" t="s">
        <v>194</v>
      </c>
      <c r="BM116" s="137" t="s">
        <v>410</v>
      </c>
    </row>
    <row r="117" spans="2:65" s="12" customFormat="1" ht="10.15">
      <c r="B117" s="139"/>
      <c r="D117" s="140" t="s">
        <v>165</v>
      </c>
      <c r="E117" s="141" t="s">
        <v>31</v>
      </c>
      <c r="F117" s="142" t="s">
        <v>411</v>
      </c>
      <c r="H117" s="143">
        <v>-0.81200000000000017</v>
      </c>
      <c r="L117" s="139"/>
      <c r="M117" s="144"/>
      <c r="T117" s="145"/>
      <c r="AT117" s="141" t="s">
        <v>165</v>
      </c>
      <c r="AU117" s="141" t="s">
        <v>86</v>
      </c>
      <c r="AV117" s="12" t="s">
        <v>86</v>
      </c>
      <c r="AW117" s="12" t="s">
        <v>38</v>
      </c>
      <c r="AX117" s="12" t="s">
        <v>77</v>
      </c>
      <c r="AY117" s="141" t="s">
        <v>157</v>
      </c>
    </row>
    <row r="118" spans="2:65" s="12" customFormat="1" ht="10.15">
      <c r="B118" s="139"/>
      <c r="D118" s="140" t="s">
        <v>165</v>
      </c>
      <c r="E118" s="141" t="s">
        <v>31</v>
      </c>
      <c r="F118" s="142" t="s">
        <v>390</v>
      </c>
      <c r="H118" s="143">
        <v>0</v>
      </c>
      <c r="L118" s="139"/>
      <c r="M118" s="144"/>
      <c r="T118" s="145"/>
      <c r="AT118" s="141" t="s">
        <v>165</v>
      </c>
      <c r="AU118" s="141" t="s">
        <v>86</v>
      </c>
      <c r="AV118" s="12" t="s">
        <v>86</v>
      </c>
      <c r="AW118" s="12" t="s">
        <v>38</v>
      </c>
      <c r="AX118" s="12" t="s">
        <v>77</v>
      </c>
      <c r="AY118" s="141" t="s">
        <v>157</v>
      </c>
    </row>
    <row r="119" spans="2:65" s="13" customFormat="1" ht="10.15">
      <c r="B119" s="146"/>
      <c r="D119" s="140" t="s">
        <v>165</v>
      </c>
      <c r="E119" s="147" t="s">
        <v>31</v>
      </c>
      <c r="F119" s="148" t="s">
        <v>168</v>
      </c>
      <c r="H119" s="149">
        <v>-0.81200000000000017</v>
      </c>
      <c r="L119" s="146"/>
      <c r="M119" s="152"/>
      <c r="N119" s="153"/>
      <c r="O119" s="153"/>
      <c r="P119" s="153"/>
      <c r="Q119" s="153"/>
      <c r="R119" s="153"/>
      <c r="S119" s="153"/>
      <c r="T119" s="154"/>
      <c r="AT119" s="147" t="s">
        <v>165</v>
      </c>
      <c r="AU119" s="147" t="s">
        <v>86</v>
      </c>
      <c r="AV119" s="13" t="s">
        <v>163</v>
      </c>
      <c r="AW119" s="13" t="s">
        <v>38</v>
      </c>
      <c r="AX119" s="13" t="s">
        <v>84</v>
      </c>
      <c r="AY119" s="147" t="s">
        <v>157</v>
      </c>
    </row>
    <row r="120" spans="2:65" s="1" customFormat="1" ht="6.9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29"/>
    </row>
  </sheetData>
  <sheetProtection algorithmName="SHA-512" hashValue="iXzySxy9JUk2KuitpQ+Hd5JZ6bsY9tTQdYCw2nPfaIlty0B+M3vighEWV0Sgf9HcTf8485Yig9s6Nd/s6/r5tg==" saltValue="SvizVFRClAaGAjWq4O4hLESjCvLt2+vXCJe55nAXBYTHzhVTyow8k+yrpSEB/ZnQ3n7jCKbIIMdfCVrcujogKQ==" spinCount="100000" sheet="1" objects="1" scenarios="1" formatColumns="0" formatRows="0" autoFilter="0"/>
  <autoFilter ref="C94:K119" xr:uid="{00000000-0009-0000-0000-000008000000}"/>
  <mergeCells count="14">
    <mergeCell ref="E85:H85"/>
    <mergeCell ref="E83:H83"/>
    <mergeCell ref="E87:H87"/>
    <mergeCell ref="L2:V2"/>
    <mergeCell ref="E52:H52"/>
    <mergeCell ref="E56:H56"/>
    <mergeCell ref="E54:H54"/>
    <mergeCell ref="E58:H58"/>
    <mergeCell ref="E81:H81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25"/>
  <cols>
    <col min="1" max="1" width="8.33203125" style="164" customWidth="1"/>
    <col min="2" max="2" width="1.6640625" style="164" customWidth="1"/>
    <col min="3" max="4" width="5" style="164" customWidth="1"/>
    <col min="5" max="5" width="11.6640625" style="164" customWidth="1"/>
    <col min="6" max="6" width="9.1640625" style="164" customWidth="1"/>
    <col min="7" max="7" width="5" style="164" customWidth="1"/>
    <col min="8" max="8" width="77.83203125" style="164" customWidth="1"/>
    <col min="9" max="10" width="20" style="164" customWidth="1"/>
    <col min="11" max="11" width="1.6640625" style="164" customWidth="1"/>
  </cols>
  <sheetData>
    <row r="1" spans="2:11" customFormat="1" ht="37.5" customHeight="1"/>
    <row r="2" spans="2:11" customFormat="1" ht="7.5" customHeight="1">
      <c r="B2" s="165"/>
      <c r="C2" s="166"/>
      <c r="D2" s="166"/>
      <c r="E2" s="166"/>
      <c r="F2" s="166"/>
      <c r="G2" s="166"/>
      <c r="H2" s="166"/>
      <c r="I2" s="166"/>
      <c r="J2" s="166"/>
      <c r="K2" s="167"/>
    </row>
    <row r="3" spans="2:11" s="14" customFormat="1" ht="45" customHeight="1">
      <c r="B3" s="168"/>
      <c r="C3" s="291" t="s">
        <v>412</v>
      </c>
      <c r="D3" s="291"/>
      <c r="E3" s="291"/>
      <c r="F3" s="291"/>
      <c r="G3" s="291"/>
      <c r="H3" s="291"/>
      <c r="I3" s="291"/>
      <c r="J3" s="291"/>
      <c r="K3" s="169"/>
    </row>
    <row r="4" spans="2:11" customFormat="1" ht="25.5" customHeight="1">
      <c r="B4" s="170"/>
      <c r="C4" s="290" t="s">
        <v>413</v>
      </c>
      <c r="D4" s="290"/>
      <c r="E4" s="290"/>
      <c r="F4" s="290"/>
      <c r="G4" s="290"/>
      <c r="H4" s="290"/>
      <c r="I4" s="290"/>
      <c r="J4" s="290"/>
      <c r="K4" s="171"/>
    </row>
    <row r="5" spans="2:11" customFormat="1" ht="5.25" customHeight="1">
      <c r="B5" s="170"/>
      <c r="C5" s="172"/>
      <c r="D5" s="172"/>
      <c r="E5" s="172"/>
      <c r="F5" s="172"/>
      <c r="G5" s="172"/>
      <c r="H5" s="172"/>
      <c r="I5" s="172"/>
      <c r="J5" s="172"/>
      <c r="K5" s="171"/>
    </row>
    <row r="6" spans="2:11" customFormat="1" ht="15" customHeight="1">
      <c r="B6" s="170"/>
      <c r="C6" s="289" t="s">
        <v>414</v>
      </c>
      <c r="D6" s="289"/>
      <c r="E6" s="289"/>
      <c r="F6" s="289"/>
      <c r="G6" s="289"/>
      <c r="H6" s="289"/>
      <c r="I6" s="289"/>
      <c r="J6" s="289"/>
      <c r="K6" s="171"/>
    </row>
    <row r="7" spans="2:11" customFormat="1" ht="15" customHeight="1">
      <c r="B7" s="174"/>
      <c r="C7" s="289" t="s">
        <v>415</v>
      </c>
      <c r="D7" s="289"/>
      <c r="E7" s="289"/>
      <c r="F7" s="289"/>
      <c r="G7" s="289"/>
      <c r="H7" s="289"/>
      <c r="I7" s="289"/>
      <c r="J7" s="289"/>
      <c r="K7" s="171"/>
    </row>
    <row r="8" spans="2:11" customFormat="1" ht="12.75" customHeight="1">
      <c r="B8" s="174"/>
      <c r="C8" s="173"/>
      <c r="D8" s="173"/>
      <c r="E8" s="173"/>
      <c r="F8" s="173"/>
      <c r="G8" s="173"/>
      <c r="H8" s="173"/>
      <c r="I8" s="173"/>
      <c r="J8" s="173"/>
      <c r="K8" s="171"/>
    </row>
    <row r="9" spans="2:11" customFormat="1" ht="15" customHeight="1">
      <c r="B9" s="174"/>
      <c r="C9" s="289" t="s">
        <v>416</v>
      </c>
      <c r="D9" s="289"/>
      <c r="E9" s="289"/>
      <c r="F9" s="289"/>
      <c r="G9" s="289"/>
      <c r="H9" s="289"/>
      <c r="I9" s="289"/>
      <c r="J9" s="289"/>
      <c r="K9" s="171"/>
    </row>
    <row r="10" spans="2:11" customFormat="1" ht="15" customHeight="1">
      <c r="B10" s="174"/>
      <c r="C10" s="173"/>
      <c r="D10" s="289" t="s">
        <v>417</v>
      </c>
      <c r="E10" s="289"/>
      <c r="F10" s="289"/>
      <c r="G10" s="289"/>
      <c r="H10" s="289"/>
      <c r="I10" s="289"/>
      <c r="J10" s="289"/>
      <c r="K10" s="171"/>
    </row>
    <row r="11" spans="2:11" customFormat="1" ht="15" customHeight="1">
      <c r="B11" s="174"/>
      <c r="C11" s="175"/>
      <c r="D11" s="289" t="s">
        <v>418</v>
      </c>
      <c r="E11" s="289"/>
      <c r="F11" s="289"/>
      <c r="G11" s="289"/>
      <c r="H11" s="289"/>
      <c r="I11" s="289"/>
      <c r="J11" s="289"/>
      <c r="K11" s="171"/>
    </row>
    <row r="12" spans="2:11" customFormat="1" ht="15" customHeight="1">
      <c r="B12" s="174"/>
      <c r="C12" s="175"/>
      <c r="D12" s="173"/>
      <c r="E12" s="173"/>
      <c r="F12" s="173"/>
      <c r="G12" s="173"/>
      <c r="H12" s="173"/>
      <c r="I12" s="173"/>
      <c r="J12" s="173"/>
      <c r="K12" s="171"/>
    </row>
    <row r="13" spans="2:11" customFormat="1" ht="15" customHeight="1">
      <c r="B13" s="174"/>
      <c r="C13" s="175"/>
      <c r="D13" s="176" t="s">
        <v>419</v>
      </c>
      <c r="E13" s="173"/>
      <c r="F13" s="173"/>
      <c r="G13" s="173"/>
      <c r="H13" s="173"/>
      <c r="I13" s="173"/>
      <c r="J13" s="173"/>
      <c r="K13" s="171"/>
    </row>
    <row r="14" spans="2:11" customFormat="1" ht="12.75" customHeight="1">
      <c r="B14" s="174"/>
      <c r="C14" s="175"/>
      <c r="D14" s="175"/>
      <c r="E14" s="175"/>
      <c r="F14" s="175"/>
      <c r="G14" s="175"/>
      <c r="H14" s="175"/>
      <c r="I14" s="175"/>
      <c r="J14" s="175"/>
      <c r="K14" s="171"/>
    </row>
    <row r="15" spans="2:11" customFormat="1" ht="15" customHeight="1">
      <c r="B15" s="174"/>
      <c r="C15" s="175"/>
      <c r="D15" s="289" t="s">
        <v>420</v>
      </c>
      <c r="E15" s="289"/>
      <c r="F15" s="289"/>
      <c r="G15" s="289"/>
      <c r="H15" s="289"/>
      <c r="I15" s="289"/>
      <c r="J15" s="289"/>
      <c r="K15" s="171"/>
    </row>
    <row r="16" spans="2:11" customFormat="1" ht="15" customHeight="1">
      <c r="B16" s="174"/>
      <c r="C16" s="175"/>
      <c r="D16" s="289" t="s">
        <v>421</v>
      </c>
      <c r="E16" s="289"/>
      <c r="F16" s="289"/>
      <c r="G16" s="289"/>
      <c r="H16" s="289"/>
      <c r="I16" s="289"/>
      <c r="J16" s="289"/>
      <c r="K16" s="171"/>
    </row>
    <row r="17" spans="2:11" customFormat="1" ht="15" customHeight="1">
      <c r="B17" s="174"/>
      <c r="C17" s="175"/>
      <c r="D17" s="289" t="s">
        <v>422</v>
      </c>
      <c r="E17" s="289"/>
      <c r="F17" s="289"/>
      <c r="G17" s="289"/>
      <c r="H17" s="289"/>
      <c r="I17" s="289"/>
      <c r="J17" s="289"/>
      <c r="K17" s="171"/>
    </row>
    <row r="18" spans="2:11" customFormat="1" ht="15" customHeight="1">
      <c r="B18" s="174"/>
      <c r="C18" s="175"/>
      <c r="D18" s="175"/>
      <c r="E18" s="177" t="s">
        <v>83</v>
      </c>
      <c r="F18" s="289" t="s">
        <v>423</v>
      </c>
      <c r="G18" s="289"/>
      <c r="H18" s="289"/>
      <c r="I18" s="289"/>
      <c r="J18" s="289"/>
      <c r="K18" s="171"/>
    </row>
    <row r="19" spans="2:11" customFormat="1" ht="15" customHeight="1">
      <c r="B19" s="174"/>
      <c r="C19" s="175"/>
      <c r="D19" s="175"/>
      <c r="E19" s="177" t="s">
        <v>424</v>
      </c>
      <c r="F19" s="289" t="s">
        <v>425</v>
      </c>
      <c r="G19" s="289"/>
      <c r="H19" s="289"/>
      <c r="I19" s="289"/>
      <c r="J19" s="289"/>
      <c r="K19" s="171"/>
    </row>
    <row r="20" spans="2:11" customFormat="1" ht="15" customHeight="1">
      <c r="B20" s="174"/>
      <c r="C20" s="175"/>
      <c r="D20" s="175"/>
      <c r="E20" s="177" t="s">
        <v>426</v>
      </c>
      <c r="F20" s="289" t="s">
        <v>427</v>
      </c>
      <c r="G20" s="289"/>
      <c r="H20" s="289"/>
      <c r="I20" s="289"/>
      <c r="J20" s="289"/>
      <c r="K20" s="171"/>
    </row>
    <row r="21" spans="2:11" customFormat="1" ht="15" customHeight="1">
      <c r="B21" s="174"/>
      <c r="C21" s="175"/>
      <c r="D21" s="175"/>
      <c r="E21" s="177" t="s">
        <v>428</v>
      </c>
      <c r="F21" s="289" t="s">
        <v>429</v>
      </c>
      <c r="G21" s="289"/>
      <c r="H21" s="289"/>
      <c r="I21" s="289"/>
      <c r="J21" s="289"/>
      <c r="K21" s="171"/>
    </row>
    <row r="22" spans="2:11" customFormat="1" ht="15" customHeight="1">
      <c r="B22" s="174"/>
      <c r="C22" s="175"/>
      <c r="D22" s="175"/>
      <c r="E22" s="177" t="s">
        <v>430</v>
      </c>
      <c r="F22" s="289" t="s">
        <v>431</v>
      </c>
      <c r="G22" s="289"/>
      <c r="H22" s="289"/>
      <c r="I22" s="289"/>
      <c r="J22" s="289"/>
      <c r="K22" s="171"/>
    </row>
    <row r="23" spans="2:11" customFormat="1" ht="15" customHeight="1">
      <c r="B23" s="174"/>
      <c r="C23" s="175"/>
      <c r="D23" s="175"/>
      <c r="E23" s="177" t="s">
        <v>89</v>
      </c>
      <c r="F23" s="289" t="s">
        <v>432</v>
      </c>
      <c r="G23" s="289"/>
      <c r="H23" s="289"/>
      <c r="I23" s="289"/>
      <c r="J23" s="289"/>
      <c r="K23" s="171"/>
    </row>
    <row r="24" spans="2:11" customFormat="1" ht="12.75" customHeight="1">
      <c r="B24" s="174"/>
      <c r="C24" s="175"/>
      <c r="D24" s="175"/>
      <c r="E24" s="175"/>
      <c r="F24" s="175"/>
      <c r="G24" s="175"/>
      <c r="H24" s="175"/>
      <c r="I24" s="175"/>
      <c r="J24" s="175"/>
      <c r="K24" s="171"/>
    </row>
    <row r="25" spans="2:11" customFormat="1" ht="15" customHeight="1">
      <c r="B25" s="174"/>
      <c r="C25" s="289" t="s">
        <v>433</v>
      </c>
      <c r="D25" s="289"/>
      <c r="E25" s="289"/>
      <c r="F25" s="289"/>
      <c r="G25" s="289"/>
      <c r="H25" s="289"/>
      <c r="I25" s="289"/>
      <c r="J25" s="289"/>
      <c r="K25" s="171"/>
    </row>
    <row r="26" spans="2:11" customFormat="1" ht="15" customHeight="1">
      <c r="B26" s="174"/>
      <c r="C26" s="289" t="s">
        <v>434</v>
      </c>
      <c r="D26" s="289"/>
      <c r="E26" s="289"/>
      <c r="F26" s="289"/>
      <c r="G26" s="289"/>
      <c r="H26" s="289"/>
      <c r="I26" s="289"/>
      <c r="J26" s="289"/>
      <c r="K26" s="171"/>
    </row>
    <row r="27" spans="2:11" customFormat="1" ht="15" customHeight="1">
      <c r="B27" s="174"/>
      <c r="C27" s="173"/>
      <c r="D27" s="289" t="s">
        <v>435</v>
      </c>
      <c r="E27" s="289"/>
      <c r="F27" s="289"/>
      <c r="G27" s="289"/>
      <c r="H27" s="289"/>
      <c r="I27" s="289"/>
      <c r="J27" s="289"/>
      <c r="K27" s="171"/>
    </row>
    <row r="28" spans="2:11" customFormat="1" ht="15" customHeight="1">
      <c r="B28" s="174"/>
      <c r="C28" s="175"/>
      <c r="D28" s="289" t="s">
        <v>436</v>
      </c>
      <c r="E28" s="289"/>
      <c r="F28" s="289"/>
      <c r="G28" s="289"/>
      <c r="H28" s="289"/>
      <c r="I28" s="289"/>
      <c r="J28" s="289"/>
      <c r="K28" s="171"/>
    </row>
    <row r="29" spans="2:11" customFormat="1" ht="12.75" customHeight="1">
      <c r="B29" s="174"/>
      <c r="C29" s="175"/>
      <c r="D29" s="175"/>
      <c r="E29" s="175"/>
      <c r="F29" s="175"/>
      <c r="G29" s="175"/>
      <c r="H29" s="175"/>
      <c r="I29" s="175"/>
      <c r="J29" s="175"/>
      <c r="K29" s="171"/>
    </row>
    <row r="30" spans="2:11" customFormat="1" ht="15" customHeight="1">
      <c r="B30" s="174"/>
      <c r="C30" s="175"/>
      <c r="D30" s="289" t="s">
        <v>437</v>
      </c>
      <c r="E30" s="289"/>
      <c r="F30" s="289"/>
      <c r="G30" s="289"/>
      <c r="H30" s="289"/>
      <c r="I30" s="289"/>
      <c r="J30" s="289"/>
      <c r="K30" s="171"/>
    </row>
    <row r="31" spans="2:11" customFormat="1" ht="15" customHeight="1">
      <c r="B31" s="174"/>
      <c r="C31" s="175"/>
      <c r="D31" s="289" t="s">
        <v>438</v>
      </c>
      <c r="E31" s="289"/>
      <c r="F31" s="289"/>
      <c r="G31" s="289"/>
      <c r="H31" s="289"/>
      <c r="I31" s="289"/>
      <c r="J31" s="289"/>
      <c r="K31" s="171"/>
    </row>
    <row r="32" spans="2:11" customFormat="1" ht="12.75" customHeight="1">
      <c r="B32" s="174"/>
      <c r="C32" s="175"/>
      <c r="D32" s="175"/>
      <c r="E32" s="175"/>
      <c r="F32" s="175"/>
      <c r="G32" s="175"/>
      <c r="H32" s="175"/>
      <c r="I32" s="175"/>
      <c r="J32" s="175"/>
      <c r="K32" s="171"/>
    </row>
    <row r="33" spans="2:11" customFormat="1" ht="15" customHeight="1">
      <c r="B33" s="174"/>
      <c r="C33" s="175"/>
      <c r="D33" s="289" t="s">
        <v>439</v>
      </c>
      <c r="E33" s="289"/>
      <c r="F33" s="289"/>
      <c r="G33" s="289"/>
      <c r="H33" s="289"/>
      <c r="I33" s="289"/>
      <c r="J33" s="289"/>
      <c r="K33" s="171"/>
    </row>
    <row r="34" spans="2:11" customFormat="1" ht="15" customHeight="1">
      <c r="B34" s="174"/>
      <c r="C34" s="175"/>
      <c r="D34" s="289" t="s">
        <v>440</v>
      </c>
      <c r="E34" s="289"/>
      <c r="F34" s="289"/>
      <c r="G34" s="289"/>
      <c r="H34" s="289"/>
      <c r="I34" s="289"/>
      <c r="J34" s="289"/>
      <c r="K34" s="171"/>
    </row>
    <row r="35" spans="2:11" customFormat="1" ht="15" customHeight="1">
      <c r="B35" s="174"/>
      <c r="C35" s="175"/>
      <c r="D35" s="289" t="s">
        <v>441</v>
      </c>
      <c r="E35" s="289"/>
      <c r="F35" s="289"/>
      <c r="G35" s="289"/>
      <c r="H35" s="289"/>
      <c r="I35" s="289"/>
      <c r="J35" s="289"/>
      <c r="K35" s="171"/>
    </row>
    <row r="36" spans="2:11" customFormat="1" ht="15" customHeight="1">
      <c r="B36" s="174"/>
      <c r="C36" s="175"/>
      <c r="D36" s="173"/>
      <c r="E36" s="176" t="s">
        <v>143</v>
      </c>
      <c r="F36" s="173"/>
      <c r="G36" s="289" t="s">
        <v>442</v>
      </c>
      <c r="H36" s="289"/>
      <c r="I36" s="289"/>
      <c r="J36" s="289"/>
      <c r="K36" s="171"/>
    </row>
    <row r="37" spans="2:11" customFormat="1" ht="30.75" customHeight="1">
      <c r="B37" s="174"/>
      <c r="C37" s="175"/>
      <c r="D37" s="173"/>
      <c r="E37" s="176" t="s">
        <v>443</v>
      </c>
      <c r="F37" s="173"/>
      <c r="G37" s="289" t="s">
        <v>444</v>
      </c>
      <c r="H37" s="289"/>
      <c r="I37" s="289"/>
      <c r="J37" s="289"/>
      <c r="K37" s="171"/>
    </row>
    <row r="38" spans="2:11" customFormat="1" ht="15" customHeight="1">
      <c r="B38" s="174"/>
      <c r="C38" s="175"/>
      <c r="D38" s="173"/>
      <c r="E38" s="176" t="s">
        <v>58</v>
      </c>
      <c r="F38" s="173"/>
      <c r="G38" s="289" t="s">
        <v>445</v>
      </c>
      <c r="H38" s="289"/>
      <c r="I38" s="289"/>
      <c r="J38" s="289"/>
      <c r="K38" s="171"/>
    </row>
    <row r="39" spans="2:11" customFormat="1" ht="15" customHeight="1">
      <c r="B39" s="174"/>
      <c r="C39" s="175"/>
      <c r="D39" s="173"/>
      <c r="E39" s="176" t="s">
        <v>59</v>
      </c>
      <c r="F39" s="173"/>
      <c r="G39" s="289" t="s">
        <v>446</v>
      </c>
      <c r="H39" s="289"/>
      <c r="I39" s="289"/>
      <c r="J39" s="289"/>
      <c r="K39" s="171"/>
    </row>
    <row r="40" spans="2:11" customFormat="1" ht="15" customHeight="1">
      <c r="B40" s="174"/>
      <c r="C40" s="175"/>
      <c r="D40" s="173"/>
      <c r="E40" s="176" t="s">
        <v>144</v>
      </c>
      <c r="F40" s="173"/>
      <c r="G40" s="289" t="s">
        <v>447</v>
      </c>
      <c r="H40" s="289"/>
      <c r="I40" s="289"/>
      <c r="J40" s="289"/>
      <c r="K40" s="171"/>
    </row>
    <row r="41" spans="2:11" customFormat="1" ht="15" customHeight="1">
      <c r="B41" s="174"/>
      <c r="C41" s="175"/>
      <c r="D41" s="173"/>
      <c r="E41" s="176" t="s">
        <v>145</v>
      </c>
      <c r="F41" s="173"/>
      <c r="G41" s="289" t="s">
        <v>448</v>
      </c>
      <c r="H41" s="289"/>
      <c r="I41" s="289"/>
      <c r="J41" s="289"/>
      <c r="K41" s="171"/>
    </row>
    <row r="42" spans="2:11" customFormat="1" ht="15" customHeight="1">
      <c r="B42" s="174"/>
      <c r="C42" s="175"/>
      <c r="D42" s="173"/>
      <c r="E42" s="176" t="s">
        <v>449</v>
      </c>
      <c r="F42" s="173"/>
      <c r="G42" s="289" t="s">
        <v>450</v>
      </c>
      <c r="H42" s="289"/>
      <c r="I42" s="289"/>
      <c r="J42" s="289"/>
      <c r="K42" s="171"/>
    </row>
    <row r="43" spans="2:11" customFormat="1" ht="15" customHeight="1">
      <c r="B43" s="174"/>
      <c r="C43" s="175"/>
      <c r="D43" s="173"/>
      <c r="E43" s="176"/>
      <c r="F43" s="173"/>
      <c r="G43" s="289" t="s">
        <v>451</v>
      </c>
      <c r="H43" s="289"/>
      <c r="I43" s="289"/>
      <c r="J43" s="289"/>
      <c r="K43" s="171"/>
    </row>
    <row r="44" spans="2:11" customFormat="1" ht="15" customHeight="1">
      <c r="B44" s="174"/>
      <c r="C44" s="175"/>
      <c r="D44" s="173"/>
      <c r="E44" s="176" t="s">
        <v>452</v>
      </c>
      <c r="F44" s="173"/>
      <c r="G44" s="289" t="s">
        <v>453</v>
      </c>
      <c r="H44" s="289"/>
      <c r="I44" s="289"/>
      <c r="J44" s="289"/>
      <c r="K44" s="171"/>
    </row>
    <row r="45" spans="2:11" customFormat="1" ht="15" customHeight="1">
      <c r="B45" s="174"/>
      <c r="C45" s="175"/>
      <c r="D45" s="173"/>
      <c r="E45" s="176" t="s">
        <v>147</v>
      </c>
      <c r="F45" s="173"/>
      <c r="G45" s="289" t="s">
        <v>454</v>
      </c>
      <c r="H45" s="289"/>
      <c r="I45" s="289"/>
      <c r="J45" s="289"/>
      <c r="K45" s="171"/>
    </row>
    <row r="46" spans="2:11" customFormat="1" ht="12.75" customHeight="1">
      <c r="B46" s="174"/>
      <c r="C46" s="175"/>
      <c r="D46" s="173"/>
      <c r="E46" s="173"/>
      <c r="F46" s="173"/>
      <c r="G46" s="173"/>
      <c r="H46" s="173"/>
      <c r="I46" s="173"/>
      <c r="J46" s="173"/>
      <c r="K46" s="171"/>
    </row>
    <row r="47" spans="2:11" customFormat="1" ht="15" customHeight="1">
      <c r="B47" s="174"/>
      <c r="C47" s="175"/>
      <c r="D47" s="289" t="s">
        <v>455</v>
      </c>
      <c r="E47" s="289"/>
      <c r="F47" s="289"/>
      <c r="G47" s="289"/>
      <c r="H47" s="289"/>
      <c r="I47" s="289"/>
      <c r="J47" s="289"/>
      <c r="K47" s="171"/>
    </row>
    <row r="48" spans="2:11" customFormat="1" ht="15" customHeight="1">
      <c r="B48" s="174"/>
      <c r="C48" s="175"/>
      <c r="D48" s="175"/>
      <c r="E48" s="289" t="s">
        <v>456</v>
      </c>
      <c r="F48" s="289"/>
      <c r="G48" s="289"/>
      <c r="H48" s="289"/>
      <c r="I48" s="289"/>
      <c r="J48" s="289"/>
      <c r="K48" s="171"/>
    </row>
    <row r="49" spans="2:11" customFormat="1" ht="15" customHeight="1">
      <c r="B49" s="174"/>
      <c r="C49" s="175"/>
      <c r="D49" s="175"/>
      <c r="E49" s="289" t="s">
        <v>457</v>
      </c>
      <c r="F49" s="289"/>
      <c r="G49" s="289"/>
      <c r="H49" s="289"/>
      <c r="I49" s="289"/>
      <c r="J49" s="289"/>
      <c r="K49" s="171"/>
    </row>
    <row r="50" spans="2:11" customFormat="1" ht="15" customHeight="1">
      <c r="B50" s="174"/>
      <c r="C50" s="175"/>
      <c r="D50" s="175"/>
      <c r="E50" s="289" t="s">
        <v>458</v>
      </c>
      <c r="F50" s="289"/>
      <c r="G50" s="289"/>
      <c r="H50" s="289"/>
      <c r="I50" s="289"/>
      <c r="J50" s="289"/>
      <c r="K50" s="171"/>
    </row>
    <row r="51" spans="2:11" customFormat="1" ht="15" customHeight="1">
      <c r="B51" s="174"/>
      <c r="C51" s="175"/>
      <c r="D51" s="289" t="s">
        <v>459</v>
      </c>
      <c r="E51" s="289"/>
      <c r="F51" s="289"/>
      <c r="G51" s="289"/>
      <c r="H51" s="289"/>
      <c r="I51" s="289"/>
      <c r="J51" s="289"/>
      <c r="K51" s="171"/>
    </row>
    <row r="52" spans="2:11" customFormat="1" ht="25.5" customHeight="1">
      <c r="B52" s="170"/>
      <c r="C52" s="290" t="s">
        <v>460</v>
      </c>
      <c r="D52" s="290"/>
      <c r="E52" s="290"/>
      <c r="F52" s="290"/>
      <c r="G52" s="290"/>
      <c r="H52" s="290"/>
      <c r="I52" s="290"/>
      <c r="J52" s="290"/>
      <c r="K52" s="171"/>
    </row>
    <row r="53" spans="2:11" customFormat="1" ht="5.25" customHeight="1">
      <c r="B53" s="170"/>
      <c r="C53" s="172"/>
      <c r="D53" s="172"/>
      <c r="E53" s="172"/>
      <c r="F53" s="172"/>
      <c r="G53" s="172"/>
      <c r="H53" s="172"/>
      <c r="I53" s="172"/>
      <c r="J53" s="172"/>
      <c r="K53" s="171"/>
    </row>
    <row r="54" spans="2:11" customFormat="1" ht="15" customHeight="1">
      <c r="B54" s="170"/>
      <c r="C54" s="289" t="s">
        <v>461</v>
      </c>
      <c r="D54" s="289"/>
      <c r="E54" s="289"/>
      <c r="F54" s="289"/>
      <c r="G54" s="289"/>
      <c r="H54" s="289"/>
      <c r="I54" s="289"/>
      <c r="J54" s="289"/>
      <c r="K54" s="171"/>
    </row>
    <row r="55" spans="2:11" customFormat="1" ht="15" customHeight="1">
      <c r="B55" s="170"/>
      <c r="C55" s="289" t="s">
        <v>462</v>
      </c>
      <c r="D55" s="289"/>
      <c r="E55" s="289"/>
      <c r="F55" s="289"/>
      <c r="G55" s="289"/>
      <c r="H55" s="289"/>
      <c r="I55" s="289"/>
      <c r="J55" s="289"/>
      <c r="K55" s="171"/>
    </row>
    <row r="56" spans="2:11" customFormat="1" ht="12.75" customHeight="1">
      <c r="B56" s="170"/>
      <c r="C56" s="173"/>
      <c r="D56" s="173"/>
      <c r="E56" s="173"/>
      <c r="F56" s="173"/>
      <c r="G56" s="173"/>
      <c r="H56" s="173"/>
      <c r="I56" s="173"/>
      <c r="J56" s="173"/>
      <c r="K56" s="171"/>
    </row>
    <row r="57" spans="2:11" customFormat="1" ht="15" customHeight="1">
      <c r="B57" s="170"/>
      <c r="C57" s="289" t="s">
        <v>463</v>
      </c>
      <c r="D57" s="289"/>
      <c r="E57" s="289"/>
      <c r="F57" s="289"/>
      <c r="G57" s="289"/>
      <c r="H57" s="289"/>
      <c r="I57" s="289"/>
      <c r="J57" s="289"/>
      <c r="K57" s="171"/>
    </row>
    <row r="58" spans="2:11" customFormat="1" ht="15" customHeight="1">
      <c r="B58" s="170"/>
      <c r="C58" s="175"/>
      <c r="D58" s="289" t="s">
        <v>464</v>
      </c>
      <c r="E58" s="289"/>
      <c r="F58" s="289"/>
      <c r="G58" s="289"/>
      <c r="H58" s="289"/>
      <c r="I58" s="289"/>
      <c r="J58" s="289"/>
      <c r="K58" s="171"/>
    </row>
    <row r="59" spans="2:11" customFormat="1" ht="15" customHeight="1">
      <c r="B59" s="170"/>
      <c r="C59" s="175"/>
      <c r="D59" s="289" t="s">
        <v>465</v>
      </c>
      <c r="E59" s="289"/>
      <c r="F59" s="289"/>
      <c r="G59" s="289"/>
      <c r="H59" s="289"/>
      <c r="I59" s="289"/>
      <c r="J59" s="289"/>
      <c r="K59" s="171"/>
    </row>
    <row r="60" spans="2:11" customFormat="1" ht="15" customHeight="1">
      <c r="B60" s="170"/>
      <c r="C60" s="175"/>
      <c r="D60" s="289" t="s">
        <v>466</v>
      </c>
      <c r="E60" s="289"/>
      <c r="F60" s="289"/>
      <c r="G60" s="289"/>
      <c r="H60" s="289"/>
      <c r="I60" s="289"/>
      <c r="J60" s="289"/>
      <c r="K60" s="171"/>
    </row>
    <row r="61" spans="2:11" customFormat="1" ht="15" customHeight="1">
      <c r="B61" s="170"/>
      <c r="C61" s="175"/>
      <c r="D61" s="289" t="s">
        <v>467</v>
      </c>
      <c r="E61" s="289"/>
      <c r="F61" s="289"/>
      <c r="G61" s="289"/>
      <c r="H61" s="289"/>
      <c r="I61" s="289"/>
      <c r="J61" s="289"/>
      <c r="K61" s="171"/>
    </row>
    <row r="62" spans="2:11" customFormat="1" ht="15" customHeight="1">
      <c r="B62" s="170"/>
      <c r="C62" s="175"/>
      <c r="D62" s="292" t="s">
        <v>468</v>
      </c>
      <c r="E62" s="292"/>
      <c r="F62" s="292"/>
      <c r="G62" s="292"/>
      <c r="H62" s="292"/>
      <c r="I62" s="292"/>
      <c r="J62" s="292"/>
      <c r="K62" s="171"/>
    </row>
    <row r="63" spans="2:11" customFormat="1" ht="15" customHeight="1">
      <c r="B63" s="170"/>
      <c r="C63" s="175"/>
      <c r="D63" s="289" t="s">
        <v>469</v>
      </c>
      <c r="E63" s="289"/>
      <c r="F63" s="289"/>
      <c r="G63" s="289"/>
      <c r="H63" s="289"/>
      <c r="I63" s="289"/>
      <c r="J63" s="289"/>
      <c r="K63" s="171"/>
    </row>
    <row r="64" spans="2:11" customFormat="1" ht="12.75" customHeight="1">
      <c r="B64" s="170"/>
      <c r="C64" s="175"/>
      <c r="D64" s="175"/>
      <c r="E64" s="178"/>
      <c r="F64" s="175"/>
      <c r="G64" s="175"/>
      <c r="H64" s="175"/>
      <c r="I64" s="175"/>
      <c r="J64" s="175"/>
      <c r="K64" s="171"/>
    </row>
    <row r="65" spans="2:11" customFormat="1" ht="15" customHeight="1">
      <c r="B65" s="170"/>
      <c r="C65" s="175"/>
      <c r="D65" s="289" t="s">
        <v>470</v>
      </c>
      <c r="E65" s="289"/>
      <c r="F65" s="289"/>
      <c r="G65" s="289"/>
      <c r="H65" s="289"/>
      <c r="I65" s="289"/>
      <c r="J65" s="289"/>
      <c r="K65" s="171"/>
    </row>
    <row r="66" spans="2:11" customFormat="1" ht="15" customHeight="1">
      <c r="B66" s="170"/>
      <c r="C66" s="175"/>
      <c r="D66" s="292" t="s">
        <v>471</v>
      </c>
      <c r="E66" s="292"/>
      <c r="F66" s="292"/>
      <c r="G66" s="292"/>
      <c r="H66" s="292"/>
      <c r="I66" s="292"/>
      <c r="J66" s="292"/>
      <c r="K66" s="171"/>
    </row>
    <row r="67" spans="2:11" customFormat="1" ht="15" customHeight="1">
      <c r="B67" s="170"/>
      <c r="C67" s="175"/>
      <c r="D67" s="289" t="s">
        <v>472</v>
      </c>
      <c r="E67" s="289"/>
      <c r="F67" s="289"/>
      <c r="G67" s="289"/>
      <c r="H67" s="289"/>
      <c r="I67" s="289"/>
      <c r="J67" s="289"/>
      <c r="K67" s="171"/>
    </row>
    <row r="68" spans="2:11" customFormat="1" ht="15" customHeight="1">
      <c r="B68" s="170"/>
      <c r="C68" s="175"/>
      <c r="D68" s="289" t="s">
        <v>473</v>
      </c>
      <c r="E68" s="289"/>
      <c r="F68" s="289"/>
      <c r="G68" s="289"/>
      <c r="H68" s="289"/>
      <c r="I68" s="289"/>
      <c r="J68" s="289"/>
      <c r="K68" s="171"/>
    </row>
    <row r="69" spans="2:11" customFormat="1" ht="15" customHeight="1">
      <c r="B69" s="170"/>
      <c r="C69" s="175"/>
      <c r="D69" s="289" t="s">
        <v>474</v>
      </c>
      <c r="E69" s="289"/>
      <c r="F69" s="289"/>
      <c r="G69" s="289"/>
      <c r="H69" s="289"/>
      <c r="I69" s="289"/>
      <c r="J69" s="289"/>
      <c r="K69" s="171"/>
    </row>
    <row r="70" spans="2:11" customFormat="1" ht="15" customHeight="1">
      <c r="B70" s="170"/>
      <c r="C70" s="175"/>
      <c r="D70" s="289" t="s">
        <v>475</v>
      </c>
      <c r="E70" s="289"/>
      <c r="F70" s="289"/>
      <c r="G70" s="289"/>
      <c r="H70" s="289"/>
      <c r="I70" s="289"/>
      <c r="J70" s="289"/>
      <c r="K70" s="171"/>
    </row>
    <row r="71" spans="2:11" customFormat="1" ht="12.75" customHeight="1">
      <c r="B71" s="179"/>
      <c r="C71" s="180"/>
      <c r="D71" s="180"/>
      <c r="E71" s="180"/>
      <c r="F71" s="180"/>
      <c r="G71" s="180"/>
      <c r="H71" s="180"/>
      <c r="I71" s="180"/>
      <c r="J71" s="180"/>
      <c r="K71" s="181"/>
    </row>
    <row r="72" spans="2:11" customFormat="1" ht="18.75" customHeight="1">
      <c r="B72" s="182"/>
      <c r="C72" s="182"/>
      <c r="D72" s="182"/>
      <c r="E72" s="182"/>
      <c r="F72" s="182"/>
      <c r="G72" s="182"/>
      <c r="H72" s="182"/>
      <c r="I72" s="182"/>
      <c r="J72" s="182"/>
      <c r="K72" s="183"/>
    </row>
    <row r="73" spans="2:11" customFormat="1" ht="18.75" customHeight="1">
      <c r="B73" s="183"/>
      <c r="C73" s="183"/>
      <c r="D73" s="183"/>
      <c r="E73" s="183"/>
      <c r="F73" s="183"/>
      <c r="G73" s="183"/>
      <c r="H73" s="183"/>
      <c r="I73" s="183"/>
      <c r="J73" s="183"/>
      <c r="K73" s="183"/>
    </row>
    <row r="74" spans="2:11" customFormat="1" ht="7.5" customHeight="1">
      <c r="B74" s="184"/>
      <c r="C74" s="185"/>
      <c r="D74" s="185"/>
      <c r="E74" s="185"/>
      <c r="F74" s="185"/>
      <c r="G74" s="185"/>
      <c r="H74" s="185"/>
      <c r="I74" s="185"/>
      <c r="J74" s="185"/>
      <c r="K74" s="186"/>
    </row>
    <row r="75" spans="2:11" customFormat="1" ht="45" customHeight="1">
      <c r="B75" s="187"/>
      <c r="C75" s="293" t="s">
        <v>476</v>
      </c>
      <c r="D75" s="293"/>
      <c r="E75" s="293"/>
      <c r="F75" s="293"/>
      <c r="G75" s="293"/>
      <c r="H75" s="293"/>
      <c r="I75" s="293"/>
      <c r="J75" s="293"/>
      <c r="K75" s="188"/>
    </row>
    <row r="76" spans="2:11" customFormat="1" ht="17.25" customHeight="1">
      <c r="B76" s="187"/>
      <c r="C76" s="189" t="s">
        <v>477</v>
      </c>
      <c r="D76" s="189"/>
      <c r="E76" s="189"/>
      <c r="F76" s="189" t="s">
        <v>478</v>
      </c>
      <c r="G76" s="190"/>
      <c r="H76" s="189" t="s">
        <v>59</v>
      </c>
      <c r="I76" s="189" t="s">
        <v>62</v>
      </c>
      <c r="J76" s="189" t="s">
        <v>479</v>
      </c>
      <c r="K76" s="188"/>
    </row>
    <row r="77" spans="2:11" customFormat="1" ht="17.25" customHeight="1">
      <c r="B77" s="187"/>
      <c r="C77" s="191" t="s">
        <v>480</v>
      </c>
      <c r="D77" s="191"/>
      <c r="E77" s="191"/>
      <c r="F77" s="192" t="s">
        <v>481</v>
      </c>
      <c r="G77" s="193"/>
      <c r="H77" s="191"/>
      <c r="I77" s="191"/>
      <c r="J77" s="191" t="s">
        <v>482</v>
      </c>
      <c r="K77" s="188"/>
    </row>
    <row r="78" spans="2:11" customFormat="1" ht="5.25" customHeight="1">
      <c r="B78" s="187"/>
      <c r="C78" s="194"/>
      <c r="D78" s="194"/>
      <c r="E78" s="194"/>
      <c r="F78" s="194"/>
      <c r="G78" s="195"/>
      <c r="H78" s="194"/>
      <c r="I78" s="194"/>
      <c r="J78" s="194"/>
      <c r="K78" s="188"/>
    </row>
    <row r="79" spans="2:11" customFormat="1" ht="15" customHeight="1">
      <c r="B79" s="187"/>
      <c r="C79" s="176" t="s">
        <v>58</v>
      </c>
      <c r="D79" s="196"/>
      <c r="E79" s="196"/>
      <c r="F79" s="197" t="s">
        <v>483</v>
      </c>
      <c r="G79" s="198"/>
      <c r="H79" s="176" t="s">
        <v>484</v>
      </c>
      <c r="I79" s="176" t="s">
        <v>485</v>
      </c>
      <c r="J79" s="176">
        <v>20</v>
      </c>
      <c r="K79" s="188"/>
    </row>
    <row r="80" spans="2:11" customFormat="1" ht="15" customHeight="1">
      <c r="B80" s="187"/>
      <c r="C80" s="176" t="s">
        <v>486</v>
      </c>
      <c r="D80" s="176"/>
      <c r="E80" s="176"/>
      <c r="F80" s="197" t="s">
        <v>483</v>
      </c>
      <c r="G80" s="198"/>
      <c r="H80" s="176" t="s">
        <v>487</v>
      </c>
      <c r="I80" s="176" t="s">
        <v>485</v>
      </c>
      <c r="J80" s="176">
        <v>120</v>
      </c>
      <c r="K80" s="188"/>
    </row>
    <row r="81" spans="2:11" customFormat="1" ht="15" customHeight="1">
      <c r="B81" s="199"/>
      <c r="C81" s="176" t="s">
        <v>488</v>
      </c>
      <c r="D81" s="176"/>
      <c r="E81" s="176"/>
      <c r="F81" s="197" t="s">
        <v>489</v>
      </c>
      <c r="G81" s="198"/>
      <c r="H81" s="176" t="s">
        <v>490</v>
      </c>
      <c r="I81" s="176" t="s">
        <v>485</v>
      </c>
      <c r="J81" s="176">
        <v>50</v>
      </c>
      <c r="K81" s="188"/>
    </row>
    <row r="82" spans="2:11" customFormat="1" ht="15" customHeight="1">
      <c r="B82" s="199"/>
      <c r="C82" s="176" t="s">
        <v>491</v>
      </c>
      <c r="D82" s="176"/>
      <c r="E82" s="176"/>
      <c r="F82" s="197" t="s">
        <v>483</v>
      </c>
      <c r="G82" s="198"/>
      <c r="H82" s="176" t="s">
        <v>492</v>
      </c>
      <c r="I82" s="176" t="s">
        <v>493</v>
      </c>
      <c r="J82" s="176"/>
      <c r="K82" s="188"/>
    </row>
    <row r="83" spans="2:11" customFormat="1" ht="15" customHeight="1">
      <c r="B83" s="199"/>
      <c r="C83" s="176" t="s">
        <v>494</v>
      </c>
      <c r="D83" s="176"/>
      <c r="E83" s="176"/>
      <c r="F83" s="197" t="s">
        <v>489</v>
      </c>
      <c r="G83" s="176"/>
      <c r="H83" s="176" t="s">
        <v>495</v>
      </c>
      <c r="I83" s="176" t="s">
        <v>485</v>
      </c>
      <c r="J83" s="176">
        <v>15</v>
      </c>
      <c r="K83" s="188"/>
    </row>
    <row r="84" spans="2:11" customFormat="1" ht="15" customHeight="1">
      <c r="B84" s="199"/>
      <c r="C84" s="176" t="s">
        <v>496</v>
      </c>
      <c r="D84" s="176"/>
      <c r="E84" s="176"/>
      <c r="F84" s="197" t="s">
        <v>489</v>
      </c>
      <c r="G84" s="176"/>
      <c r="H84" s="176" t="s">
        <v>497</v>
      </c>
      <c r="I84" s="176" t="s">
        <v>485</v>
      </c>
      <c r="J84" s="176">
        <v>15</v>
      </c>
      <c r="K84" s="188"/>
    </row>
    <row r="85" spans="2:11" customFormat="1" ht="15" customHeight="1">
      <c r="B85" s="199"/>
      <c r="C85" s="176" t="s">
        <v>498</v>
      </c>
      <c r="D85" s="176"/>
      <c r="E85" s="176"/>
      <c r="F85" s="197" t="s">
        <v>489</v>
      </c>
      <c r="G85" s="176"/>
      <c r="H85" s="176" t="s">
        <v>499</v>
      </c>
      <c r="I85" s="176" t="s">
        <v>485</v>
      </c>
      <c r="J85" s="176">
        <v>20</v>
      </c>
      <c r="K85" s="188"/>
    </row>
    <row r="86" spans="2:11" customFormat="1" ht="15" customHeight="1">
      <c r="B86" s="199"/>
      <c r="C86" s="176" t="s">
        <v>500</v>
      </c>
      <c r="D86" s="176"/>
      <c r="E86" s="176"/>
      <c r="F86" s="197" t="s">
        <v>489</v>
      </c>
      <c r="G86" s="176"/>
      <c r="H86" s="176" t="s">
        <v>501</v>
      </c>
      <c r="I86" s="176" t="s">
        <v>485</v>
      </c>
      <c r="J86" s="176">
        <v>20</v>
      </c>
      <c r="K86" s="188"/>
    </row>
    <row r="87" spans="2:11" customFormat="1" ht="15" customHeight="1">
      <c r="B87" s="199"/>
      <c r="C87" s="176" t="s">
        <v>502</v>
      </c>
      <c r="D87" s="176"/>
      <c r="E87" s="176"/>
      <c r="F87" s="197" t="s">
        <v>489</v>
      </c>
      <c r="G87" s="198"/>
      <c r="H87" s="176" t="s">
        <v>503</v>
      </c>
      <c r="I87" s="176" t="s">
        <v>485</v>
      </c>
      <c r="J87" s="176">
        <v>50</v>
      </c>
      <c r="K87" s="188"/>
    </row>
    <row r="88" spans="2:11" customFormat="1" ht="15" customHeight="1">
      <c r="B88" s="199"/>
      <c r="C88" s="176" t="s">
        <v>504</v>
      </c>
      <c r="D88" s="176"/>
      <c r="E88" s="176"/>
      <c r="F88" s="197" t="s">
        <v>489</v>
      </c>
      <c r="G88" s="198"/>
      <c r="H88" s="176" t="s">
        <v>505</v>
      </c>
      <c r="I88" s="176" t="s">
        <v>485</v>
      </c>
      <c r="J88" s="176">
        <v>20</v>
      </c>
      <c r="K88" s="188"/>
    </row>
    <row r="89" spans="2:11" customFormat="1" ht="15" customHeight="1">
      <c r="B89" s="199"/>
      <c r="C89" s="176" t="s">
        <v>506</v>
      </c>
      <c r="D89" s="176"/>
      <c r="E89" s="176"/>
      <c r="F89" s="197" t="s">
        <v>489</v>
      </c>
      <c r="G89" s="198"/>
      <c r="H89" s="176" t="s">
        <v>507</v>
      </c>
      <c r="I89" s="176" t="s">
        <v>485</v>
      </c>
      <c r="J89" s="176">
        <v>20</v>
      </c>
      <c r="K89" s="188"/>
    </row>
    <row r="90" spans="2:11" customFormat="1" ht="15" customHeight="1">
      <c r="B90" s="199"/>
      <c r="C90" s="176" t="s">
        <v>508</v>
      </c>
      <c r="D90" s="176"/>
      <c r="E90" s="176"/>
      <c r="F90" s="197" t="s">
        <v>489</v>
      </c>
      <c r="G90" s="198"/>
      <c r="H90" s="176" t="s">
        <v>509</v>
      </c>
      <c r="I90" s="176" t="s">
        <v>485</v>
      </c>
      <c r="J90" s="176">
        <v>50</v>
      </c>
      <c r="K90" s="188"/>
    </row>
    <row r="91" spans="2:11" customFormat="1" ht="15" customHeight="1">
      <c r="B91" s="199"/>
      <c r="C91" s="176" t="s">
        <v>510</v>
      </c>
      <c r="D91" s="176"/>
      <c r="E91" s="176"/>
      <c r="F91" s="197" t="s">
        <v>489</v>
      </c>
      <c r="G91" s="198"/>
      <c r="H91" s="176" t="s">
        <v>510</v>
      </c>
      <c r="I91" s="176" t="s">
        <v>485</v>
      </c>
      <c r="J91" s="176">
        <v>50</v>
      </c>
      <c r="K91" s="188"/>
    </row>
    <row r="92" spans="2:11" customFormat="1" ht="15" customHeight="1">
      <c r="B92" s="199"/>
      <c r="C92" s="176" t="s">
        <v>511</v>
      </c>
      <c r="D92" s="176"/>
      <c r="E92" s="176"/>
      <c r="F92" s="197" t="s">
        <v>489</v>
      </c>
      <c r="G92" s="198"/>
      <c r="H92" s="176" t="s">
        <v>512</v>
      </c>
      <c r="I92" s="176" t="s">
        <v>485</v>
      </c>
      <c r="J92" s="176">
        <v>255</v>
      </c>
      <c r="K92" s="188"/>
    </row>
    <row r="93" spans="2:11" customFormat="1" ht="15" customHeight="1">
      <c r="B93" s="199"/>
      <c r="C93" s="176" t="s">
        <v>513</v>
      </c>
      <c r="D93" s="176"/>
      <c r="E93" s="176"/>
      <c r="F93" s="197" t="s">
        <v>483</v>
      </c>
      <c r="G93" s="198"/>
      <c r="H93" s="176" t="s">
        <v>514</v>
      </c>
      <c r="I93" s="176" t="s">
        <v>515</v>
      </c>
      <c r="J93" s="176"/>
      <c r="K93" s="188"/>
    </row>
    <row r="94" spans="2:11" customFormat="1" ht="15" customHeight="1">
      <c r="B94" s="199"/>
      <c r="C94" s="176" t="s">
        <v>516</v>
      </c>
      <c r="D94" s="176"/>
      <c r="E94" s="176"/>
      <c r="F94" s="197" t="s">
        <v>483</v>
      </c>
      <c r="G94" s="198"/>
      <c r="H94" s="176" t="s">
        <v>517</v>
      </c>
      <c r="I94" s="176" t="s">
        <v>518</v>
      </c>
      <c r="J94" s="176"/>
      <c r="K94" s="188"/>
    </row>
    <row r="95" spans="2:11" customFormat="1" ht="15" customHeight="1">
      <c r="B95" s="199"/>
      <c r="C95" s="176" t="s">
        <v>519</v>
      </c>
      <c r="D95" s="176"/>
      <c r="E95" s="176"/>
      <c r="F95" s="197" t="s">
        <v>483</v>
      </c>
      <c r="G95" s="198"/>
      <c r="H95" s="176" t="s">
        <v>519</v>
      </c>
      <c r="I95" s="176" t="s">
        <v>518</v>
      </c>
      <c r="J95" s="176"/>
      <c r="K95" s="188"/>
    </row>
    <row r="96" spans="2:11" customFormat="1" ht="15" customHeight="1">
      <c r="B96" s="199"/>
      <c r="C96" s="176" t="s">
        <v>43</v>
      </c>
      <c r="D96" s="176"/>
      <c r="E96" s="176"/>
      <c r="F96" s="197" t="s">
        <v>483</v>
      </c>
      <c r="G96" s="198"/>
      <c r="H96" s="176" t="s">
        <v>520</v>
      </c>
      <c r="I96" s="176" t="s">
        <v>518</v>
      </c>
      <c r="J96" s="176"/>
      <c r="K96" s="188"/>
    </row>
    <row r="97" spans="2:11" customFormat="1" ht="15" customHeight="1">
      <c r="B97" s="199"/>
      <c r="C97" s="176" t="s">
        <v>53</v>
      </c>
      <c r="D97" s="176"/>
      <c r="E97" s="176"/>
      <c r="F97" s="197" t="s">
        <v>483</v>
      </c>
      <c r="G97" s="198"/>
      <c r="H97" s="176" t="s">
        <v>521</v>
      </c>
      <c r="I97" s="176" t="s">
        <v>518</v>
      </c>
      <c r="J97" s="176"/>
      <c r="K97" s="188"/>
    </row>
    <row r="98" spans="2:11" customFormat="1" ht="15" customHeight="1">
      <c r="B98" s="200"/>
      <c r="C98" s="201"/>
      <c r="D98" s="201"/>
      <c r="E98" s="201"/>
      <c r="F98" s="201"/>
      <c r="G98" s="201"/>
      <c r="H98" s="201"/>
      <c r="I98" s="201"/>
      <c r="J98" s="201"/>
      <c r="K98" s="202"/>
    </row>
    <row r="99" spans="2:11" customFormat="1" ht="18.75" customHeight="1">
      <c r="B99" s="203"/>
      <c r="C99" s="204"/>
      <c r="D99" s="204"/>
      <c r="E99" s="204"/>
      <c r="F99" s="204"/>
      <c r="G99" s="204"/>
      <c r="H99" s="204"/>
      <c r="I99" s="204"/>
      <c r="J99" s="204"/>
      <c r="K99" s="203"/>
    </row>
    <row r="100" spans="2:11" customFormat="1" ht="18.75" customHeight="1"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</row>
    <row r="101" spans="2:11" customFormat="1" ht="7.5" customHeight="1">
      <c r="B101" s="184"/>
      <c r="C101" s="185"/>
      <c r="D101" s="185"/>
      <c r="E101" s="185"/>
      <c r="F101" s="185"/>
      <c r="G101" s="185"/>
      <c r="H101" s="185"/>
      <c r="I101" s="185"/>
      <c r="J101" s="185"/>
      <c r="K101" s="186"/>
    </row>
    <row r="102" spans="2:11" customFormat="1" ht="45" customHeight="1">
      <c r="B102" s="187"/>
      <c r="C102" s="293" t="s">
        <v>522</v>
      </c>
      <c r="D102" s="293"/>
      <c r="E102" s="293"/>
      <c r="F102" s="293"/>
      <c r="G102" s="293"/>
      <c r="H102" s="293"/>
      <c r="I102" s="293"/>
      <c r="J102" s="293"/>
      <c r="K102" s="188"/>
    </row>
    <row r="103" spans="2:11" customFormat="1" ht="17.25" customHeight="1">
      <c r="B103" s="187"/>
      <c r="C103" s="189" t="s">
        <v>477</v>
      </c>
      <c r="D103" s="189"/>
      <c r="E103" s="189"/>
      <c r="F103" s="189" t="s">
        <v>478</v>
      </c>
      <c r="G103" s="190"/>
      <c r="H103" s="189" t="s">
        <v>59</v>
      </c>
      <c r="I103" s="189" t="s">
        <v>62</v>
      </c>
      <c r="J103" s="189" t="s">
        <v>479</v>
      </c>
      <c r="K103" s="188"/>
    </row>
    <row r="104" spans="2:11" customFormat="1" ht="17.25" customHeight="1">
      <c r="B104" s="187"/>
      <c r="C104" s="191" t="s">
        <v>480</v>
      </c>
      <c r="D104" s="191"/>
      <c r="E104" s="191"/>
      <c r="F104" s="192" t="s">
        <v>481</v>
      </c>
      <c r="G104" s="193"/>
      <c r="H104" s="191"/>
      <c r="I104" s="191"/>
      <c r="J104" s="191" t="s">
        <v>482</v>
      </c>
      <c r="K104" s="188"/>
    </row>
    <row r="105" spans="2:11" customFormat="1" ht="5.25" customHeight="1">
      <c r="B105" s="187"/>
      <c r="C105" s="189"/>
      <c r="D105" s="189"/>
      <c r="E105" s="189"/>
      <c r="F105" s="189"/>
      <c r="G105" s="205"/>
      <c r="H105" s="189"/>
      <c r="I105" s="189"/>
      <c r="J105" s="189"/>
      <c r="K105" s="188"/>
    </row>
    <row r="106" spans="2:11" customFormat="1" ht="15" customHeight="1">
      <c r="B106" s="187"/>
      <c r="C106" s="176" t="s">
        <v>58</v>
      </c>
      <c r="D106" s="196"/>
      <c r="E106" s="196"/>
      <c r="F106" s="197" t="s">
        <v>483</v>
      </c>
      <c r="G106" s="176"/>
      <c r="H106" s="176" t="s">
        <v>523</v>
      </c>
      <c r="I106" s="176" t="s">
        <v>485</v>
      </c>
      <c r="J106" s="176">
        <v>20</v>
      </c>
      <c r="K106" s="188"/>
    </row>
    <row r="107" spans="2:11" customFormat="1" ht="15" customHeight="1">
      <c r="B107" s="187"/>
      <c r="C107" s="176" t="s">
        <v>486</v>
      </c>
      <c r="D107" s="176"/>
      <c r="E107" s="176"/>
      <c r="F107" s="197" t="s">
        <v>483</v>
      </c>
      <c r="G107" s="176"/>
      <c r="H107" s="176" t="s">
        <v>523</v>
      </c>
      <c r="I107" s="176" t="s">
        <v>485</v>
      </c>
      <c r="J107" s="176">
        <v>120</v>
      </c>
      <c r="K107" s="188"/>
    </row>
    <row r="108" spans="2:11" customFormat="1" ht="15" customHeight="1">
      <c r="B108" s="199"/>
      <c r="C108" s="176" t="s">
        <v>488</v>
      </c>
      <c r="D108" s="176"/>
      <c r="E108" s="176"/>
      <c r="F108" s="197" t="s">
        <v>489</v>
      </c>
      <c r="G108" s="176"/>
      <c r="H108" s="176" t="s">
        <v>523</v>
      </c>
      <c r="I108" s="176" t="s">
        <v>485</v>
      </c>
      <c r="J108" s="176">
        <v>50</v>
      </c>
      <c r="K108" s="188"/>
    </row>
    <row r="109" spans="2:11" customFormat="1" ht="15" customHeight="1">
      <c r="B109" s="199"/>
      <c r="C109" s="176" t="s">
        <v>491</v>
      </c>
      <c r="D109" s="176"/>
      <c r="E109" s="176"/>
      <c r="F109" s="197" t="s">
        <v>483</v>
      </c>
      <c r="G109" s="176"/>
      <c r="H109" s="176" t="s">
        <v>523</v>
      </c>
      <c r="I109" s="176" t="s">
        <v>493</v>
      </c>
      <c r="J109" s="176"/>
      <c r="K109" s="188"/>
    </row>
    <row r="110" spans="2:11" customFormat="1" ht="15" customHeight="1">
      <c r="B110" s="199"/>
      <c r="C110" s="176" t="s">
        <v>502</v>
      </c>
      <c r="D110" s="176"/>
      <c r="E110" s="176"/>
      <c r="F110" s="197" t="s">
        <v>489</v>
      </c>
      <c r="G110" s="176"/>
      <c r="H110" s="176" t="s">
        <v>523</v>
      </c>
      <c r="I110" s="176" t="s">
        <v>485</v>
      </c>
      <c r="J110" s="176">
        <v>50</v>
      </c>
      <c r="K110" s="188"/>
    </row>
    <row r="111" spans="2:11" customFormat="1" ht="15" customHeight="1">
      <c r="B111" s="199"/>
      <c r="C111" s="176" t="s">
        <v>510</v>
      </c>
      <c r="D111" s="176"/>
      <c r="E111" s="176"/>
      <c r="F111" s="197" t="s">
        <v>489</v>
      </c>
      <c r="G111" s="176"/>
      <c r="H111" s="176" t="s">
        <v>523</v>
      </c>
      <c r="I111" s="176" t="s">
        <v>485</v>
      </c>
      <c r="J111" s="176">
        <v>50</v>
      </c>
      <c r="K111" s="188"/>
    </row>
    <row r="112" spans="2:11" customFormat="1" ht="15" customHeight="1">
      <c r="B112" s="199"/>
      <c r="C112" s="176" t="s">
        <v>508</v>
      </c>
      <c r="D112" s="176"/>
      <c r="E112" s="176"/>
      <c r="F112" s="197" t="s">
        <v>489</v>
      </c>
      <c r="G112" s="176"/>
      <c r="H112" s="176" t="s">
        <v>523</v>
      </c>
      <c r="I112" s="176" t="s">
        <v>485</v>
      </c>
      <c r="J112" s="176">
        <v>50</v>
      </c>
      <c r="K112" s="188"/>
    </row>
    <row r="113" spans="2:11" customFormat="1" ht="15" customHeight="1">
      <c r="B113" s="199"/>
      <c r="C113" s="176" t="s">
        <v>58</v>
      </c>
      <c r="D113" s="176"/>
      <c r="E113" s="176"/>
      <c r="F113" s="197" t="s">
        <v>483</v>
      </c>
      <c r="G113" s="176"/>
      <c r="H113" s="176" t="s">
        <v>524</v>
      </c>
      <c r="I113" s="176" t="s">
        <v>485</v>
      </c>
      <c r="J113" s="176">
        <v>20</v>
      </c>
      <c r="K113" s="188"/>
    </row>
    <row r="114" spans="2:11" customFormat="1" ht="15" customHeight="1">
      <c r="B114" s="199"/>
      <c r="C114" s="176" t="s">
        <v>525</v>
      </c>
      <c r="D114" s="176"/>
      <c r="E114" s="176"/>
      <c r="F114" s="197" t="s">
        <v>483</v>
      </c>
      <c r="G114" s="176"/>
      <c r="H114" s="176" t="s">
        <v>526</v>
      </c>
      <c r="I114" s="176" t="s">
        <v>485</v>
      </c>
      <c r="J114" s="176">
        <v>120</v>
      </c>
      <c r="K114" s="188"/>
    </row>
    <row r="115" spans="2:11" customFormat="1" ht="15" customHeight="1">
      <c r="B115" s="199"/>
      <c r="C115" s="176" t="s">
        <v>43</v>
      </c>
      <c r="D115" s="176"/>
      <c r="E115" s="176"/>
      <c r="F115" s="197" t="s">
        <v>483</v>
      </c>
      <c r="G115" s="176"/>
      <c r="H115" s="176" t="s">
        <v>527</v>
      </c>
      <c r="I115" s="176" t="s">
        <v>518</v>
      </c>
      <c r="J115" s="176"/>
      <c r="K115" s="188"/>
    </row>
    <row r="116" spans="2:11" customFormat="1" ht="15" customHeight="1">
      <c r="B116" s="199"/>
      <c r="C116" s="176" t="s">
        <v>53</v>
      </c>
      <c r="D116" s="176"/>
      <c r="E116" s="176"/>
      <c r="F116" s="197" t="s">
        <v>483</v>
      </c>
      <c r="G116" s="176"/>
      <c r="H116" s="176" t="s">
        <v>528</v>
      </c>
      <c r="I116" s="176" t="s">
        <v>518</v>
      </c>
      <c r="J116" s="176"/>
      <c r="K116" s="188"/>
    </row>
    <row r="117" spans="2:11" customFormat="1" ht="15" customHeight="1">
      <c r="B117" s="199"/>
      <c r="C117" s="176" t="s">
        <v>62</v>
      </c>
      <c r="D117" s="176"/>
      <c r="E117" s="176"/>
      <c r="F117" s="197" t="s">
        <v>483</v>
      </c>
      <c r="G117" s="176"/>
      <c r="H117" s="176" t="s">
        <v>529</v>
      </c>
      <c r="I117" s="176" t="s">
        <v>530</v>
      </c>
      <c r="J117" s="176"/>
      <c r="K117" s="188"/>
    </row>
    <row r="118" spans="2:11" customFormat="1" ht="15" customHeight="1">
      <c r="B118" s="200"/>
      <c r="C118" s="206"/>
      <c r="D118" s="206"/>
      <c r="E118" s="206"/>
      <c r="F118" s="206"/>
      <c r="G118" s="206"/>
      <c r="H118" s="206"/>
      <c r="I118" s="206"/>
      <c r="J118" s="206"/>
      <c r="K118" s="202"/>
    </row>
    <row r="119" spans="2:11" customFormat="1" ht="18.75" customHeight="1">
      <c r="B119" s="207"/>
      <c r="C119" s="208"/>
      <c r="D119" s="208"/>
      <c r="E119" s="208"/>
      <c r="F119" s="209"/>
      <c r="G119" s="208"/>
      <c r="H119" s="208"/>
      <c r="I119" s="208"/>
      <c r="J119" s="208"/>
      <c r="K119" s="207"/>
    </row>
    <row r="120" spans="2:11" customFormat="1" ht="18.75" customHeight="1"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</row>
    <row r="121" spans="2:11" customFormat="1" ht="7.5" customHeight="1">
      <c r="B121" s="210"/>
      <c r="C121" s="211"/>
      <c r="D121" s="211"/>
      <c r="E121" s="211"/>
      <c r="F121" s="211"/>
      <c r="G121" s="211"/>
      <c r="H121" s="211"/>
      <c r="I121" s="211"/>
      <c r="J121" s="211"/>
      <c r="K121" s="212"/>
    </row>
    <row r="122" spans="2:11" customFormat="1" ht="45" customHeight="1">
      <c r="B122" s="213"/>
      <c r="C122" s="291" t="s">
        <v>531</v>
      </c>
      <c r="D122" s="291"/>
      <c r="E122" s="291"/>
      <c r="F122" s="291"/>
      <c r="G122" s="291"/>
      <c r="H122" s="291"/>
      <c r="I122" s="291"/>
      <c r="J122" s="291"/>
      <c r="K122" s="214"/>
    </row>
    <row r="123" spans="2:11" customFormat="1" ht="17.25" customHeight="1">
      <c r="B123" s="215"/>
      <c r="C123" s="189" t="s">
        <v>477</v>
      </c>
      <c r="D123" s="189"/>
      <c r="E123" s="189"/>
      <c r="F123" s="189" t="s">
        <v>478</v>
      </c>
      <c r="G123" s="190"/>
      <c r="H123" s="189" t="s">
        <v>59</v>
      </c>
      <c r="I123" s="189" t="s">
        <v>62</v>
      </c>
      <c r="J123" s="189" t="s">
        <v>479</v>
      </c>
      <c r="K123" s="216"/>
    </row>
    <row r="124" spans="2:11" customFormat="1" ht="17.25" customHeight="1">
      <c r="B124" s="215"/>
      <c r="C124" s="191" t="s">
        <v>480</v>
      </c>
      <c r="D124" s="191"/>
      <c r="E124" s="191"/>
      <c r="F124" s="192" t="s">
        <v>481</v>
      </c>
      <c r="G124" s="193"/>
      <c r="H124" s="191"/>
      <c r="I124" s="191"/>
      <c r="J124" s="191" t="s">
        <v>482</v>
      </c>
      <c r="K124" s="216"/>
    </row>
    <row r="125" spans="2:11" customFormat="1" ht="5.25" customHeight="1">
      <c r="B125" s="217"/>
      <c r="C125" s="194"/>
      <c r="D125" s="194"/>
      <c r="E125" s="194"/>
      <c r="F125" s="194"/>
      <c r="G125" s="218"/>
      <c r="H125" s="194"/>
      <c r="I125" s="194"/>
      <c r="J125" s="194"/>
      <c r="K125" s="219"/>
    </row>
    <row r="126" spans="2:11" customFormat="1" ht="15" customHeight="1">
      <c r="B126" s="217"/>
      <c r="C126" s="176" t="s">
        <v>486</v>
      </c>
      <c r="D126" s="196"/>
      <c r="E126" s="196"/>
      <c r="F126" s="197" t="s">
        <v>483</v>
      </c>
      <c r="G126" s="176"/>
      <c r="H126" s="176" t="s">
        <v>523</v>
      </c>
      <c r="I126" s="176" t="s">
        <v>485</v>
      </c>
      <c r="J126" s="176">
        <v>120</v>
      </c>
      <c r="K126" s="220"/>
    </row>
    <row r="127" spans="2:11" customFormat="1" ht="15" customHeight="1">
      <c r="B127" s="217"/>
      <c r="C127" s="176" t="s">
        <v>532</v>
      </c>
      <c r="D127" s="176"/>
      <c r="E127" s="176"/>
      <c r="F127" s="197" t="s">
        <v>483</v>
      </c>
      <c r="G127" s="176"/>
      <c r="H127" s="176" t="s">
        <v>533</v>
      </c>
      <c r="I127" s="176" t="s">
        <v>485</v>
      </c>
      <c r="J127" s="176" t="s">
        <v>534</v>
      </c>
      <c r="K127" s="220"/>
    </row>
    <row r="128" spans="2:11" customFormat="1" ht="15" customHeight="1">
      <c r="B128" s="217"/>
      <c r="C128" s="176" t="s">
        <v>89</v>
      </c>
      <c r="D128" s="176"/>
      <c r="E128" s="176"/>
      <c r="F128" s="197" t="s">
        <v>483</v>
      </c>
      <c r="G128" s="176"/>
      <c r="H128" s="176" t="s">
        <v>535</v>
      </c>
      <c r="I128" s="176" t="s">
        <v>485</v>
      </c>
      <c r="J128" s="176" t="s">
        <v>534</v>
      </c>
      <c r="K128" s="220"/>
    </row>
    <row r="129" spans="2:11" customFormat="1" ht="15" customHeight="1">
      <c r="B129" s="217"/>
      <c r="C129" s="176" t="s">
        <v>494</v>
      </c>
      <c r="D129" s="176"/>
      <c r="E129" s="176"/>
      <c r="F129" s="197" t="s">
        <v>489</v>
      </c>
      <c r="G129" s="176"/>
      <c r="H129" s="176" t="s">
        <v>495</v>
      </c>
      <c r="I129" s="176" t="s">
        <v>485</v>
      </c>
      <c r="J129" s="176">
        <v>15</v>
      </c>
      <c r="K129" s="220"/>
    </row>
    <row r="130" spans="2:11" customFormat="1" ht="15" customHeight="1">
      <c r="B130" s="217"/>
      <c r="C130" s="176" t="s">
        <v>496</v>
      </c>
      <c r="D130" s="176"/>
      <c r="E130" s="176"/>
      <c r="F130" s="197" t="s">
        <v>489</v>
      </c>
      <c r="G130" s="176"/>
      <c r="H130" s="176" t="s">
        <v>497</v>
      </c>
      <c r="I130" s="176" t="s">
        <v>485</v>
      </c>
      <c r="J130" s="176">
        <v>15</v>
      </c>
      <c r="K130" s="220"/>
    </row>
    <row r="131" spans="2:11" customFormat="1" ht="15" customHeight="1">
      <c r="B131" s="217"/>
      <c r="C131" s="176" t="s">
        <v>498</v>
      </c>
      <c r="D131" s="176"/>
      <c r="E131" s="176"/>
      <c r="F131" s="197" t="s">
        <v>489</v>
      </c>
      <c r="G131" s="176"/>
      <c r="H131" s="176" t="s">
        <v>499</v>
      </c>
      <c r="I131" s="176" t="s">
        <v>485</v>
      </c>
      <c r="J131" s="176">
        <v>20</v>
      </c>
      <c r="K131" s="220"/>
    </row>
    <row r="132" spans="2:11" customFormat="1" ht="15" customHeight="1">
      <c r="B132" s="217"/>
      <c r="C132" s="176" t="s">
        <v>500</v>
      </c>
      <c r="D132" s="176"/>
      <c r="E132" s="176"/>
      <c r="F132" s="197" t="s">
        <v>489</v>
      </c>
      <c r="G132" s="176"/>
      <c r="H132" s="176" t="s">
        <v>501</v>
      </c>
      <c r="I132" s="176" t="s">
        <v>485</v>
      </c>
      <c r="J132" s="176">
        <v>20</v>
      </c>
      <c r="K132" s="220"/>
    </row>
    <row r="133" spans="2:11" customFormat="1" ht="15" customHeight="1">
      <c r="B133" s="217"/>
      <c r="C133" s="176" t="s">
        <v>488</v>
      </c>
      <c r="D133" s="176"/>
      <c r="E133" s="176"/>
      <c r="F133" s="197" t="s">
        <v>489</v>
      </c>
      <c r="G133" s="176"/>
      <c r="H133" s="176" t="s">
        <v>523</v>
      </c>
      <c r="I133" s="176" t="s">
        <v>485</v>
      </c>
      <c r="J133" s="176">
        <v>50</v>
      </c>
      <c r="K133" s="220"/>
    </row>
    <row r="134" spans="2:11" customFormat="1" ht="15" customHeight="1">
      <c r="B134" s="217"/>
      <c r="C134" s="176" t="s">
        <v>502</v>
      </c>
      <c r="D134" s="176"/>
      <c r="E134" s="176"/>
      <c r="F134" s="197" t="s">
        <v>489</v>
      </c>
      <c r="G134" s="176"/>
      <c r="H134" s="176" t="s">
        <v>523</v>
      </c>
      <c r="I134" s="176" t="s">
        <v>485</v>
      </c>
      <c r="J134" s="176">
        <v>50</v>
      </c>
      <c r="K134" s="220"/>
    </row>
    <row r="135" spans="2:11" customFormat="1" ht="15" customHeight="1">
      <c r="B135" s="217"/>
      <c r="C135" s="176" t="s">
        <v>508</v>
      </c>
      <c r="D135" s="176"/>
      <c r="E135" s="176"/>
      <c r="F135" s="197" t="s">
        <v>489</v>
      </c>
      <c r="G135" s="176"/>
      <c r="H135" s="176" t="s">
        <v>523</v>
      </c>
      <c r="I135" s="176" t="s">
        <v>485</v>
      </c>
      <c r="J135" s="176">
        <v>50</v>
      </c>
      <c r="K135" s="220"/>
    </row>
    <row r="136" spans="2:11" customFormat="1" ht="15" customHeight="1">
      <c r="B136" s="217"/>
      <c r="C136" s="176" t="s">
        <v>510</v>
      </c>
      <c r="D136" s="176"/>
      <c r="E136" s="176"/>
      <c r="F136" s="197" t="s">
        <v>489</v>
      </c>
      <c r="G136" s="176"/>
      <c r="H136" s="176" t="s">
        <v>523</v>
      </c>
      <c r="I136" s="176" t="s">
        <v>485</v>
      </c>
      <c r="J136" s="176">
        <v>50</v>
      </c>
      <c r="K136" s="220"/>
    </row>
    <row r="137" spans="2:11" customFormat="1" ht="15" customHeight="1">
      <c r="B137" s="217"/>
      <c r="C137" s="176" t="s">
        <v>511</v>
      </c>
      <c r="D137" s="176"/>
      <c r="E137" s="176"/>
      <c r="F137" s="197" t="s">
        <v>489</v>
      </c>
      <c r="G137" s="176"/>
      <c r="H137" s="176" t="s">
        <v>536</v>
      </c>
      <c r="I137" s="176" t="s">
        <v>485</v>
      </c>
      <c r="J137" s="176">
        <v>255</v>
      </c>
      <c r="K137" s="220"/>
    </row>
    <row r="138" spans="2:11" customFormat="1" ht="15" customHeight="1">
      <c r="B138" s="217"/>
      <c r="C138" s="176" t="s">
        <v>513</v>
      </c>
      <c r="D138" s="176"/>
      <c r="E138" s="176"/>
      <c r="F138" s="197" t="s">
        <v>483</v>
      </c>
      <c r="G138" s="176"/>
      <c r="H138" s="176" t="s">
        <v>537</v>
      </c>
      <c r="I138" s="176" t="s">
        <v>515</v>
      </c>
      <c r="J138" s="176"/>
      <c r="K138" s="220"/>
    </row>
    <row r="139" spans="2:11" customFormat="1" ht="15" customHeight="1">
      <c r="B139" s="217"/>
      <c r="C139" s="176" t="s">
        <v>516</v>
      </c>
      <c r="D139" s="176"/>
      <c r="E139" s="176"/>
      <c r="F139" s="197" t="s">
        <v>483</v>
      </c>
      <c r="G139" s="176"/>
      <c r="H139" s="176" t="s">
        <v>538</v>
      </c>
      <c r="I139" s="176" t="s">
        <v>518</v>
      </c>
      <c r="J139" s="176"/>
      <c r="K139" s="220"/>
    </row>
    <row r="140" spans="2:11" customFormat="1" ht="15" customHeight="1">
      <c r="B140" s="217"/>
      <c r="C140" s="176" t="s">
        <v>519</v>
      </c>
      <c r="D140" s="176"/>
      <c r="E140" s="176"/>
      <c r="F140" s="197" t="s">
        <v>483</v>
      </c>
      <c r="G140" s="176"/>
      <c r="H140" s="176" t="s">
        <v>519</v>
      </c>
      <c r="I140" s="176" t="s">
        <v>518</v>
      </c>
      <c r="J140" s="176"/>
      <c r="K140" s="220"/>
    </row>
    <row r="141" spans="2:11" customFormat="1" ht="15" customHeight="1">
      <c r="B141" s="217"/>
      <c r="C141" s="176" t="s">
        <v>43</v>
      </c>
      <c r="D141" s="176"/>
      <c r="E141" s="176"/>
      <c r="F141" s="197" t="s">
        <v>483</v>
      </c>
      <c r="G141" s="176"/>
      <c r="H141" s="176" t="s">
        <v>539</v>
      </c>
      <c r="I141" s="176" t="s">
        <v>518</v>
      </c>
      <c r="J141" s="176"/>
      <c r="K141" s="220"/>
    </row>
    <row r="142" spans="2:11" customFormat="1" ht="15" customHeight="1">
      <c r="B142" s="217"/>
      <c r="C142" s="176" t="s">
        <v>540</v>
      </c>
      <c r="D142" s="176"/>
      <c r="E142" s="176"/>
      <c r="F142" s="197" t="s">
        <v>483</v>
      </c>
      <c r="G142" s="176"/>
      <c r="H142" s="176" t="s">
        <v>541</v>
      </c>
      <c r="I142" s="176" t="s">
        <v>518</v>
      </c>
      <c r="J142" s="176"/>
      <c r="K142" s="220"/>
    </row>
    <row r="143" spans="2:11" customFormat="1" ht="15" customHeight="1">
      <c r="B143" s="221"/>
      <c r="C143" s="222"/>
      <c r="D143" s="222"/>
      <c r="E143" s="222"/>
      <c r="F143" s="222"/>
      <c r="G143" s="222"/>
      <c r="H143" s="222"/>
      <c r="I143" s="222"/>
      <c r="J143" s="222"/>
      <c r="K143" s="223"/>
    </row>
    <row r="144" spans="2:11" customFormat="1" ht="18.75" customHeight="1">
      <c r="B144" s="208"/>
      <c r="C144" s="208"/>
      <c r="D144" s="208"/>
      <c r="E144" s="208"/>
      <c r="F144" s="209"/>
      <c r="G144" s="208"/>
      <c r="H144" s="208"/>
      <c r="I144" s="208"/>
      <c r="J144" s="208"/>
      <c r="K144" s="208"/>
    </row>
    <row r="145" spans="2:11" customFormat="1" ht="18.75" customHeight="1"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</row>
    <row r="146" spans="2:11" customFormat="1" ht="7.5" customHeight="1">
      <c r="B146" s="184"/>
      <c r="C146" s="185"/>
      <c r="D146" s="185"/>
      <c r="E146" s="185"/>
      <c r="F146" s="185"/>
      <c r="G146" s="185"/>
      <c r="H146" s="185"/>
      <c r="I146" s="185"/>
      <c r="J146" s="185"/>
      <c r="K146" s="186"/>
    </row>
    <row r="147" spans="2:11" customFormat="1" ht="45" customHeight="1">
      <c r="B147" s="187"/>
      <c r="C147" s="293" t="s">
        <v>542</v>
      </c>
      <c r="D147" s="293"/>
      <c r="E147" s="293"/>
      <c r="F147" s="293"/>
      <c r="G147" s="293"/>
      <c r="H147" s="293"/>
      <c r="I147" s="293"/>
      <c r="J147" s="293"/>
      <c r="K147" s="188"/>
    </row>
    <row r="148" spans="2:11" customFormat="1" ht="17.25" customHeight="1">
      <c r="B148" s="187"/>
      <c r="C148" s="189" t="s">
        <v>477</v>
      </c>
      <c r="D148" s="189"/>
      <c r="E148" s="189"/>
      <c r="F148" s="189" t="s">
        <v>478</v>
      </c>
      <c r="G148" s="190"/>
      <c r="H148" s="189" t="s">
        <v>59</v>
      </c>
      <c r="I148" s="189" t="s">
        <v>62</v>
      </c>
      <c r="J148" s="189" t="s">
        <v>479</v>
      </c>
      <c r="K148" s="188"/>
    </row>
    <row r="149" spans="2:11" customFormat="1" ht="17.25" customHeight="1">
      <c r="B149" s="187"/>
      <c r="C149" s="191" t="s">
        <v>480</v>
      </c>
      <c r="D149" s="191"/>
      <c r="E149" s="191"/>
      <c r="F149" s="192" t="s">
        <v>481</v>
      </c>
      <c r="G149" s="193"/>
      <c r="H149" s="191"/>
      <c r="I149" s="191"/>
      <c r="J149" s="191" t="s">
        <v>482</v>
      </c>
      <c r="K149" s="188"/>
    </row>
    <row r="150" spans="2:11" customFormat="1" ht="5.25" customHeight="1">
      <c r="B150" s="199"/>
      <c r="C150" s="194"/>
      <c r="D150" s="194"/>
      <c r="E150" s="194"/>
      <c r="F150" s="194"/>
      <c r="G150" s="195"/>
      <c r="H150" s="194"/>
      <c r="I150" s="194"/>
      <c r="J150" s="194"/>
      <c r="K150" s="220"/>
    </row>
    <row r="151" spans="2:11" customFormat="1" ht="15" customHeight="1">
      <c r="B151" s="199"/>
      <c r="C151" s="224" t="s">
        <v>486</v>
      </c>
      <c r="D151" s="176"/>
      <c r="E151" s="176"/>
      <c r="F151" s="225" t="s">
        <v>483</v>
      </c>
      <c r="G151" s="176"/>
      <c r="H151" s="224" t="s">
        <v>523</v>
      </c>
      <c r="I151" s="224" t="s">
        <v>485</v>
      </c>
      <c r="J151" s="224">
        <v>120</v>
      </c>
      <c r="K151" s="220"/>
    </row>
    <row r="152" spans="2:11" customFormat="1" ht="15" customHeight="1">
      <c r="B152" s="199"/>
      <c r="C152" s="224" t="s">
        <v>532</v>
      </c>
      <c r="D152" s="176"/>
      <c r="E152" s="176"/>
      <c r="F152" s="225" t="s">
        <v>483</v>
      </c>
      <c r="G152" s="176"/>
      <c r="H152" s="224" t="s">
        <v>543</v>
      </c>
      <c r="I152" s="224" t="s">
        <v>485</v>
      </c>
      <c r="J152" s="224" t="s">
        <v>534</v>
      </c>
      <c r="K152" s="220"/>
    </row>
    <row r="153" spans="2:11" customFormat="1" ht="15" customHeight="1">
      <c r="B153" s="199"/>
      <c r="C153" s="224" t="s">
        <v>89</v>
      </c>
      <c r="D153" s="176"/>
      <c r="E153" s="176"/>
      <c r="F153" s="225" t="s">
        <v>483</v>
      </c>
      <c r="G153" s="176"/>
      <c r="H153" s="224" t="s">
        <v>544</v>
      </c>
      <c r="I153" s="224" t="s">
        <v>485</v>
      </c>
      <c r="J153" s="224" t="s">
        <v>534</v>
      </c>
      <c r="K153" s="220"/>
    </row>
    <row r="154" spans="2:11" customFormat="1" ht="15" customHeight="1">
      <c r="B154" s="199"/>
      <c r="C154" s="224" t="s">
        <v>488</v>
      </c>
      <c r="D154" s="176"/>
      <c r="E154" s="176"/>
      <c r="F154" s="225" t="s">
        <v>489</v>
      </c>
      <c r="G154" s="176"/>
      <c r="H154" s="224" t="s">
        <v>523</v>
      </c>
      <c r="I154" s="224" t="s">
        <v>485</v>
      </c>
      <c r="J154" s="224">
        <v>50</v>
      </c>
      <c r="K154" s="220"/>
    </row>
    <row r="155" spans="2:11" customFormat="1" ht="15" customHeight="1">
      <c r="B155" s="199"/>
      <c r="C155" s="224" t="s">
        <v>491</v>
      </c>
      <c r="D155" s="176"/>
      <c r="E155" s="176"/>
      <c r="F155" s="225" t="s">
        <v>483</v>
      </c>
      <c r="G155" s="176"/>
      <c r="H155" s="224" t="s">
        <v>523</v>
      </c>
      <c r="I155" s="224" t="s">
        <v>493</v>
      </c>
      <c r="J155" s="224"/>
      <c r="K155" s="220"/>
    </row>
    <row r="156" spans="2:11" customFormat="1" ht="15" customHeight="1">
      <c r="B156" s="199"/>
      <c r="C156" s="224" t="s">
        <v>502</v>
      </c>
      <c r="D156" s="176"/>
      <c r="E156" s="176"/>
      <c r="F156" s="225" t="s">
        <v>489</v>
      </c>
      <c r="G156" s="176"/>
      <c r="H156" s="224" t="s">
        <v>523</v>
      </c>
      <c r="I156" s="224" t="s">
        <v>485</v>
      </c>
      <c r="J156" s="224">
        <v>50</v>
      </c>
      <c r="K156" s="220"/>
    </row>
    <row r="157" spans="2:11" customFormat="1" ht="15" customHeight="1">
      <c r="B157" s="199"/>
      <c r="C157" s="224" t="s">
        <v>510</v>
      </c>
      <c r="D157" s="176"/>
      <c r="E157" s="176"/>
      <c r="F157" s="225" t="s">
        <v>489</v>
      </c>
      <c r="G157" s="176"/>
      <c r="H157" s="224" t="s">
        <v>523</v>
      </c>
      <c r="I157" s="224" t="s">
        <v>485</v>
      </c>
      <c r="J157" s="224">
        <v>50</v>
      </c>
      <c r="K157" s="220"/>
    </row>
    <row r="158" spans="2:11" customFormat="1" ht="15" customHeight="1">
      <c r="B158" s="199"/>
      <c r="C158" s="224" t="s">
        <v>508</v>
      </c>
      <c r="D158" s="176"/>
      <c r="E158" s="176"/>
      <c r="F158" s="225" t="s">
        <v>489</v>
      </c>
      <c r="G158" s="176"/>
      <c r="H158" s="224" t="s">
        <v>523</v>
      </c>
      <c r="I158" s="224" t="s">
        <v>485</v>
      </c>
      <c r="J158" s="224">
        <v>50</v>
      </c>
      <c r="K158" s="220"/>
    </row>
    <row r="159" spans="2:11" customFormat="1" ht="15" customHeight="1">
      <c r="B159" s="199"/>
      <c r="C159" s="224" t="s">
        <v>137</v>
      </c>
      <c r="D159" s="176"/>
      <c r="E159" s="176"/>
      <c r="F159" s="225" t="s">
        <v>483</v>
      </c>
      <c r="G159" s="176"/>
      <c r="H159" s="224" t="s">
        <v>545</v>
      </c>
      <c r="I159" s="224" t="s">
        <v>485</v>
      </c>
      <c r="J159" s="224" t="s">
        <v>546</v>
      </c>
      <c r="K159" s="220"/>
    </row>
    <row r="160" spans="2:11" customFormat="1" ht="15" customHeight="1">
      <c r="B160" s="199"/>
      <c r="C160" s="224" t="s">
        <v>547</v>
      </c>
      <c r="D160" s="176"/>
      <c r="E160" s="176"/>
      <c r="F160" s="225" t="s">
        <v>483</v>
      </c>
      <c r="G160" s="176"/>
      <c r="H160" s="224" t="s">
        <v>548</v>
      </c>
      <c r="I160" s="224" t="s">
        <v>518</v>
      </c>
      <c r="J160" s="224"/>
      <c r="K160" s="220"/>
    </row>
    <row r="161" spans="2:11" customFormat="1" ht="15" customHeight="1">
      <c r="B161" s="226"/>
      <c r="C161" s="206"/>
      <c r="D161" s="206"/>
      <c r="E161" s="206"/>
      <c r="F161" s="206"/>
      <c r="G161" s="206"/>
      <c r="H161" s="206"/>
      <c r="I161" s="206"/>
      <c r="J161" s="206"/>
      <c r="K161" s="227"/>
    </row>
    <row r="162" spans="2:11" customFormat="1" ht="18.75" customHeight="1">
      <c r="B162" s="208"/>
      <c r="C162" s="218"/>
      <c r="D162" s="218"/>
      <c r="E162" s="218"/>
      <c r="F162" s="228"/>
      <c r="G162" s="218"/>
      <c r="H162" s="218"/>
      <c r="I162" s="218"/>
      <c r="J162" s="218"/>
      <c r="K162" s="208"/>
    </row>
    <row r="163" spans="2:11" customFormat="1" ht="18.75" customHeight="1"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</row>
    <row r="164" spans="2:11" customFormat="1" ht="7.5" customHeight="1">
      <c r="B164" s="165"/>
      <c r="C164" s="166"/>
      <c r="D164" s="166"/>
      <c r="E164" s="166"/>
      <c r="F164" s="166"/>
      <c r="G164" s="166"/>
      <c r="H164" s="166"/>
      <c r="I164" s="166"/>
      <c r="J164" s="166"/>
      <c r="K164" s="167"/>
    </row>
    <row r="165" spans="2:11" customFormat="1" ht="45" customHeight="1">
      <c r="B165" s="168"/>
      <c r="C165" s="291" t="s">
        <v>549</v>
      </c>
      <c r="D165" s="291"/>
      <c r="E165" s="291"/>
      <c r="F165" s="291"/>
      <c r="G165" s="291"/>
      <c r="H165" s="291"/>
      <c r="I165" s="291"/>
      <c r="J165" s="291"/>
      <c r="K165" s="169"/>
    </row>
    <row r="166" spans="2:11" customFormat="1" ht="17.25" customHeight="1">
      <c r="B166" s="168"/>
      <c r="C166" s="189" t="s">
        <v>477</v>
      </c>
      <c r="D166" s="189"/>
      <c r="E166" s="189"/>
      <c r="F166" s="189" t="s">
        <v>478</v>
      </c>
      <c r="G166" s="229"/>
      <c r="H166" s="230" t="s">
        <v>59</v>
      </c>
      <c r="I166" s="230" t="s">
        <v>62</v>
      </c>
      <c r="J166" s="189" t="s">
        <v>479</v>
      </c>
      <c r="K166" s="169"/>
    </row>
    <row r="167" spans="2:11" customFormat="1" ht="17.25" customHeight="1">
      <c r="B167" s="170"/>
      <c r="C167" s="191" t="s">
        <v>480</v>
      </c>
      <c r="D167" s="191"/>
      <c r="E167" s="191"/>
      <c r="F167" s="192" t="s">
        <v>481</v>
      </c>
      <c r="G167" s="231"/>
      <c r="H167" s="232"/>
      <c r="I167" s="232"/>
      <c r="J167" s="191" t="s">
        <v>482</v>
      </c>
      <c r="K167" s="171"/>
    </row>
    <row r="168" spans="2:11" customFormat="1" ht="5.25" customHeight="1">
      <c r="B168" s="199"/>
      <c r="C168" s="194"/>
      <c r="D168" s="194"/>
      <c r="E168" s="194"/>
      <c r="F168" s="194"/>
      <c r="G168" s="195"/>
      <c r="H168" s="194"/>
      <c r="I168" s="194"/>
      <c r="J168" s="194"/>
      <c r="K168" s="220"/>
    </row>
    <row r="169" spans="2:11" customFormat="1" ht="15" customHeight="1">
      <c r="B169" s="199"/>
      <c r="C169" s="176" t="s">
        <v>486</v>
      </c>
      <c r="D169" s="176"/>
      <c r="E169" s="176"/>
      <c r="F169" s="197" t="s">
        <v>483</v>
      </c>
      <c r="G169" s="176"/>
      <c r="H169" s="176" t="s">
        <v>523</v>
      </c>
      <c r="I169" s="176" t="s">
        <v>485</v>
      </c>
      <c r="J169" s="176">
        <v>120</v>
      </c>
      <c r="K169" s="220"/>
    </row>
    <row r="170" spans="2:11" customFormat="1" ht="15" customHeight="1">
      <c r="B170" s="199"/>
      <c r="C170" s="176" t="s">
        <v>532</v>
      </c>
      <c r="D170" s="176"/>
      <c r="E170" s="176"/>
      <c r="F170" s="197" t="s">
        <v>483</v>
      </c>
      <c r="G170" s="176"/>
      <c r="H170" s="176" t="s">
        <v>533</v>
      </c>
      <c r="I170" s="176" t="s">
        <v>485</v>
      </c>
      <c r="J170" s="176" t="s">
        <v>534</v>
      </c>
      <c r="K170" s="220"/>
    </row>
    <row r="171" spans="2:11" customFormat="1" ht="15" customHeight="1">
      <c r="B171" s="199"/>
      <c r="C171" s="176" t="s">
        <v>89</v>
      </c>
      <c r="D171" s="176"/>
      <c r="E171" s="176"/>
      <c r="F171" s="197" t="s">
        <v>483</v>
      </c>
      <c r="G171" s="176"/>
      <c r="H171" s="176" t="s">
        <v>550</v>
      </c>
      <c r="I171" s="176" t="s">
        <v>485</v>
      </c>
      <c r="J171" s="176" t="s">
        <v>534</v>
      </c>
      <c r="K171" s="220"/>
    </row>
    <row r="172" spans="2:11" customFormat="1" ht="15" customHeight="1">
      <c r="B172" s="199"/>
      <c r="C172" s="176" t="s">
        <v>488</v>
      </c>
      <c r="D172" s="176"/>
      <c r="E172" s="176"/>
      <c r="F172" s="197" t="s">
        <v>489</v>
      </c>
      <c r="G172" s="176"/>
      <c r="H172" s="176" t="s">
        <v>550</v>
      </c>
      <c r="I172" s="176" t="s">
        <v>485</v>
      </c>
      <c r="J172" s="176">
        <v>50</v>
      </c>
      <c r="K172" s="220"/>
    </row>
    <row r="173" spans="2:11" customFormat="1" ht="15" customHeight="1">
      <c r="B173" s="199"/>
      <c r="C173" s="176" t="s">
        <v>491</v>
      </c>
      <c r="D173" s="176"/>
      <c r="E173" s="176"/>
      <c r="F173" s="197" t="s">
        <v>483</v>
      </c>
      <c r="G173" s="176"/>
      <c r="H173" s="176" t="s">
        <v>550</v>
      </c>
      <c r="I173" s="176" t="s">
        <v>493</v>
      </c>
      <c r="J173" s="176"/>
      <c r="K173" s="220"/>
    </row>
    <row r="174" spans="2:11" customFormat="1" ht="15" customHeight="1">
      <c r="B174" s="199"/>
      <c r="C174" s="176" t="s">
        <v>502</v>
      </c>
      <c r="D174" s="176"/>
      <c r="E174" s="176"/>
      <c r="F174" s="197" t="s">
        <v>489</v>
      </c>
      <c r="G174" s="176"/>
      <c r="H174" s="176" t="s">
        <v>550</v>
      </c>
      <c r="I174" s="176" t="s">
        <v>485</v>
      </c>
      <c r="J174" s="176">
        <v>50</v>
      </c>
      <c r="K174" s="220"/>
    </row>
    <row r="175" spans="2:11" customFormat="1" ht="15" customHeight="1">
      <c r="B175" s="199"/>
      <c r="C175" s="176" t="s">
        <v>510</v>
      </c>
      <c r="D175" s="176"/>
      <c r="E175" s="176"/>
      <c r="F175" s="197" t="s">
        <v>489</v>
      </c>
      <c r="G175" s="176"/>
      <c r="H175" s="176" t="s">
        <v>550</v>
      </c>
      <c r="I175" s="176" t="s">
        <v>485</v>
      </c>
      <c r="J175" s="176">
        <v>50</v>
      </c>
      <c r="K175" s="220"/>
    </row>
    <row r="176" spans="2:11" customFormat="1" ht="15" customHeight="1">
      <c r="B176" s="199"/>
      <c r="C176" s="176" t="s">
        <v>508</v>
      </c>
      <c r="D176" s="176"/>
      <c r="E176" s="176"/>
      <c r="F176" s="197" t="s">
        <v>489</v>
      </c>
      <c r="G176" s="176"/>
      <c r="H176" s="176" t="s">
        <v>550</v>
      </c>
      <c r="I176" s="176" t="s">
        <v>485</v>
      </c>
      <c r="J176" s="176">
        <v>50</v>
      </c>
      <c r="K176" s="220"/>
    </row>
    <row r="177" spans="2:11" customFormat="1" ht="15" customHeight="1">
      <c r="B177" s="199"/>
      <c r="C177" s="176" t="s">
        <v>143</v>
      </c>
      <c r="D177" s="176"/>
      <c r="E177" s="176"/>
      <c r="F177" s="197" t="s">
        <v>483</v>
      </c>
      <c r="G177" s="176"/>
      <c r="H177" s="176" t="s">
        <v>551</v>
      </c>
      <c r="I177" s="176" t="s">
        <v>552</v>
      </c>
      <c r="J177" s="176"/>
      <c r="K177" s="220"/>
    </row>
    <row r="178" spans="2:11" customFormat="1" ht="15" customHeight="1">
      <c r="B178" s="199"/>
      <c r="C178" s="176" t="s">
        <v>62</v>
      </c>
      <c r="D178" s="176"/>
      <c r="E178" s="176"/>
      <c r="F178" s="197" t="s">
        <v>483</v>
      </c>
      <c r="G178" s="176"/>
      <c r="H178" s="176" t="s">
        <v>553</v>
      </c>
      <c r="I178" s="176" t="s">
        <v>554</v>
      </c>
      <c r="J178" s="176">
        <v>1</v>
      </c>
      <c r="K178" s="220"/>
    </row>
    <row r="179" spans="2:11" customFormat="1" ht="15" customHeight="1">
      <c r="B179" s="199"/>
      <c r="C179" s="176" t="s">
        <v>58</v>
      </c>
      <c r="D179" s="176"/>
      <c r="E179" s="176"/>
      <c r="F179" s="197" t="s">
        <v>483</v>
      </c>
      <c r="G179" s="176"/>
      <c r="H179" s="176" t="s">
        <v>555</v>
      </c>
      <c r="I179" s="176" t="s">
        <v>485</v>
      </c>
      <c r="J179" s="176">
        <v>20</v>
      </c>
      <c r="K179" s="220"/>
    </row>
    <row r="180" spans="2:11" customFormat="1" ht="15" customHeight="1">
      <c r="B180" s="199"/>
      <c r="C180" s="176" t="s">
        <v>59</v>
      </c>
      <c r="D180" s="176"/>
      <c r="E180" s="176"/>
      <c r="F180" s="197" t="s">
        <v>483</v>
      </c>
      <c r="G180" s="176"/>
      <c r="H180" s="176" t="s">
        <v>556</v>
      </c>
      <c r="I180" s="176" t="s">
        <v>485</v>
      </c>
      <c r="J180" s="176">
        <v>255</v>
      </c>
      <c r="K180" s="220"/>
    </row>
    <row r="181" spans="2:11" customFormat="1" ht="15" customHeight="1">
      <c r="B181" s="199"/>
      <c r="C181" s="176" t="s">
        <v>144</v>
      </c>
      <c r="D181" s="176"/>
      <c r="E181" s="176"/>
      <c r="F181" s="197" t="s">
        <v>483</v>
      </c>
      <c r="G181" s="176"/>
      <c r="H181" s="176" t="s">
        <v>447</v>
      </c>
      <c r="I181" s="176" t="s">
        <v>485</v>
      </c>
      <c r="J181" s="176">
        <v>10</v>
      </c>
      <c r="K181" s="220"/>
    </row>
    <row r="182" spans="2:11" customFormat="1" ht="15" customHeight="1">
      <c r="B182" s="199"/>
      <c r="C182" s="176" t="s">
        <v>145</v>
      </c>
      <c r="D182" s="176"/>
      <c r="E182" s="176"/>
      <c r="F182" s="197" t="s">
        <v>483</v>
      </c>
      <c r="G182" s="176"/>
      <c r="H182" s="176" t="s">
        <v>557</v>
      </c>
      <c r="I182" s="176" t="s">
        <v>518</v>
      </c>
      <c r="J182" s="176"/>
      <c r="K182" s="220"/>
    </row>
    <row r="183" spans="2:11" customFormat="1" ht="15" customHeight="1">
      <c r="B183" s="199"/>
      <c r="C183" s="176" t="s">
        <v>558</v>
      </c>
      <c r="D183" s="176"/>
      <c r="E183" s="176"/>
      <c r="F183" s="197" t="s">
        <v>483</v>
      </c>
      <c r="G183" s="176"/>
      <c r="H183" s="176" t="s">
        <v>559</v>
      </c>
      <c r="I183" s="176" t="s">
        <v>518</v>
      </c>
      <c r="J183" s="176"/>
      <c r="K183" s="220"/>
    </row>
    <row r="184" spans="2:11" customFormat="1" ht="15" customHeight="1">
      <c r="B184" s="199"/>
      <c r="C184" s="176" t="s">
        <v>547</v>
      </c>
      <c r="D184" s="176"/>
      <c r="E184" s="176"/>
      <c r="F184" s="197" t="s">
        <v>483</v>
      </c>
      <c r="G184" s="176"/>
      <c r="H184" s="176" t="s">
        <v>560</v>
      </c>
      <c r="I184" s="176" t="s">
        <v>518</v>
      </c>
      <c r="J184" s="176"/>
      <c r="K184" s="220"/>
    </row>
    <row r="185" spans="2:11" customFormat="1" ht="15" customHeight="1">
      <c r="B185" s="199"/>
      <c r="C185" s="176" t="s">
        <v>147</v>
      </c>
      <c r="D185" s="176"/>
      <c r="E185" s="176"/>
      <c r="F185" s="197" t="s">
        <v>489</v>
      </c>
      <c r="G185" s="176"/>
      <c r="H185" s="176" t="s">
        <v>561</v>
      </c>
      <c r="I185" s="176" t="s">
        <v>485</v>
      </c>
      <c r="J185" s="176">
        <v>50</v>
      </c>
      <c r="K185" s="220"/>
    </row>
    <row r="186" spans="2:11" customFormat="1" ht="15" customHeight="1">
      <c r="B186" s="199"/>
      <c r="C186" s="176" t="s">
        <v>562</v>
      </c>
      <c r="D186" s="176"/>
      <c r="E186" s="176"/>
      <c r="F186" s="197" t="s">
        <v>489</v>
      </c>
      <c r="G186" s="176"/>
      <c r="H186" s="176" t="s">
        <v>563</v>
      </c>
      <c r="I186" s="176" t="s">
        <v>564</v>
      </c>
      <c r="J186" s="176"/>
      <c r="K186" s="220"/>
    </row>
    <row r="187" spans="2:11" customFormat="1" ht="15" customHeight="1">
      <c r="B187" s="199"/>
      <c r="C187" s="176" t="s">
        <v>565</v>
      </c>
      <c r="D187" s="176"/>
      <c r="E187" s="176"/>
      <c r="F187" s="197" t="s">
        <v>489</v>
      </c>
      <c r="G187" s="176"/>
      <c r="H187" s="176" t="s">
        <v>566</v>
      </c>
      <c r="I187" s="176" t="s">
        <v>564</v>
      </c>
      <c r="J187" s="176"/>
      <c r="K187" s="220"/>
    </row>
    <row r="188" spans="2:11" customFormat="1" ht="15" customHeight="1">
      <c r="B188" s="199"/>
      <c r="C188" s="176" t="s">
        <v>567</v>
      </c>
      <c r="D188" s="176"/>
      <c r="E188" s="176"/>
      <c r="F188" s="197" t="s">
        <v>489</v>
      </c>
      <c r="G188" s="176"/>
      <c r="H188" s="176" t="s">
        <v>568</v>
      </c>
      <c r="I188" s="176" t="s">
        <v>564</v>
      </c>
      <c r="J188" s="176"/>
      <c r="K188" s="220"/>
    </row>
    <row r="189" spans="2:11" customFormat="1" ht="15" customHeight="1">
      <c r="B189" s="199"/>
      <c r="C189" s="233" t="s">
        <v>569</v>
      </c>
      <c r="D189" s="176"/>
      <c r="E189" s="176"/>
      <c r="F189" s="197" t="s">
        <v>489</v>
      </c>
      <c r="G189" s="176"/>
      <c r="H189" s="176" t="s">
        <v>570</v>
      </c>
      <c r="I189" s="176" t="s">
        <v>571</v>
      </c>
      <c r="J189" s="234" t="s">
        <v>572</v>
      </c>
      <c r="K189" s="220"/>
    </row>
    <row r="190" spans="2:11" customFormat="1" ht="15" customHeight="1">
      <c r="B190" s="235"/>
      <c r="C190" s="236" t="s">
        <v>573</v>
      </c>
      <c r="D190" s="237"/>
      <c r="E190" s="237"/>
      <c r="F190" s="238" t="s">
        <v>489</v>
      </c>
      <c r="G190" s="237"/>
      <c r="H190" s="237" t="s">
        <v>574</v>
      </c>
      <c r="I190" s="237" t="s">
        <v>571</v>
      </c>
      <c r="J190" s="239" t="s">
        <v>572</v>
      </c>
      <c r="K190" s="240"/>
    </row>
    <row r="191" spans="2:11" customFormat="1" ht="15" customHeight="1">
      <c r="B191" s="199"/>
      <c r="C191" s="233" t="s">
        <v>47</v>
      </c>
      <c r="D191" s="176"/>
      <c r="E191" s="176"/>
      <c r="F191" s="197" t="s">
        <v>483</v>
      </c>
      <c r="G191" s="176"/>
      <c r="H191" s="173" t="s">
        <v>575</v>
      </c>
      <c r="I191" s="176" t="s">
        <v>576</v>
      </c>
      <c r="J191" s="176"/>
      <c r="K191" s="220"/>
    </row>
    <row r="192" spans="2:11" customFormat="1" ht="15" customHeight="1">
      <c r="B192" s="199"/>
      <c r="C192" s="233" t="s">
        <v>577</v>
      </c>
      <c r="D192" s="176"/>
      <c r="E192" s="176"/>
      <c r="F192" s="197" t="s">
        <v>483</v>
      </c>
      <c r="G192" s="176"/>
      <c r="H192" s="176" t="s">
        <v>578</v>
      </c>
      <c r="I192" s="176" t="s">
        <v>518</v>
      </c>
      <c r="J192" s="176"/>
      <c r="K192" s="220"/>
    </row>
    <row r="193" spans="2:11" customFormat="1" ht="15" customHeight="1">
      <c r="B193" s="199"/>
      <c r="C193" s="233" t="s">
        <v>579</v>
      </c>
      <c r="D193" s="176"/>
      <c r="E193" s="176"/>
      <c r="F193" s="197" t="s">
        <v>483</v>
      </c>
      <c r="G193" s="176"/>
      <c r="H193" s="176" t="s">
        <v>580</v>
      </c>
      <c r="I193" s="176" t="s">
        <v>518</v>
      </c>
      <c r="J193" s="176"/>
      <c r="K193" s="220"/>
    </row>
    <row r="194" spans="2:11" customFormat="1" ht="15" customHeight="1">
      <c r="B194" s="199"/>
      <c r="C194" s="233" t="s">
        <v>581</v>
      </c>
      <c r="D194" s="176"/>
      <c r="E194" s="176"/>
      <c r="F194" s="197" t="s">
        <v>489</v>
      </c>
      <c r="G194" s="176"/>
      <c r="H194" s="176" t="s">
        <v>582</v>
      </c>
      <c r="I194" s="176" t="s">
        <v>518</v>
      </c>
      <c r="J194" s="176"/>
      <c r="K194" s="220"/>
    </row>
    <row r="195" spans="2:11" customFormat="1" ht="15" customHeight="1">
      <c r="B195" s="226"/>
      <c r="C195" s="241"/>
      <c r="D195" s="206"/>
      <c r="E195" s="206"/>
      <c r="F195" s="206"/>
      <c r="G195" s="206"/>
      <c r="H195" s="206"/>
      <c r="I195" s="206"/>
      <c r="J195" s="206"/>
      <c r="K195" s="227"/>
    </row>
    <row r="196" spans="2:11" customFormat="1" ht="18.75" customHeight="1">
      <c r="B196" s="208"/>
      <c r="C196" s="218"/>
      <c r="D196" s="218"/>
      <c r="E196" s="218"/>
      <c r="F196" s="228"/>
      <c r="G196" s="218"/>
      <c r="H196" s="218"/>
      <c r="I196" s="218"/>
      <c r="J196" s="218"/>
      <c r="K196" s="208"/>
    </row>
    <row r="197" spans="2:11" customFormat="1" ht="18.75" customHeight="1">
      <c r="B197" s="208"/>
      <c r="C197" s="218"/>
      <c r="D197" s="218"/>
      <c r="E197" s="218"/>
      <c r="F197" s="228"/>
      <c r="G197" s="218"/>
      <c r="H197" s="218"/>
      <c r="I197" s="218"/>
      <c r="J197" s="218"/>
      <c r="K197" s="208"/>
    </row>
    <row r="198" spans="2:11" customFormat="1" ht="18.75" customHeight="1"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</row>
    <row r="199" spans="2:11" customFormat="1" ht="10.5">
      <c r="B199" s="165"/>
      <c r="C199" s="166"/>
      <c r="D199" s="166"/>
      <c r="E199" s="166"/>
      <c r="F199" s="166"/>
      <c r="G199" s="166"/>
      <c r="H199" s="166"/>
      <c r="I199" s="166"/>
      <c r="J199" s="166"/>
      <c r="K199" s="167"/>
    </row>
    <row r="200" spans="2:11" customFormat="1" ht="21">
      <c r="B200" s="168"/>
      <c r="C200" s="291" t="s">
        <v>583</v>
      </c>
      <c r="D200" s="291"/>
      <c r="E200" s="291"/>
      <c r="F200" s="291"/>
      <c r="G200" s="291"/>
      <c r="H200" s="291"/>
      <c r="I200" s="291"/>
      <c r="J200" s="291"/>
      <c r="K200" s="169"/>
    </row>
    <row r="201" spans="2:11" customFormat="1" ht="25.5" customHeight="1">
      <c r="B201" s="168"/>
      <c r="C201" s="242" t="s">
        <v>584</v>
      </c>
      <c r="D201" s="242"/>
      <c r="E201" s="242"/>
      <c r="F201" s="242" t="s">
        <v>585</v>
      </c>
      <c r="G201" s="243"/>
      <c r="H201" s="294" t="s">
        <v>586</v>
      </c>
      <c r="I201" s="294"/>
      <c r="J201" s="294"/>
      <c r="K201" s="169"/>
    </row>
    <row r="202" spans="2:11" customFormat="1" ht="5.25" customHeight="1">
      <c r="B202" s="199"/>
      <c r="C202" s="194"/>
      <c r="D202" s="194"/>
      <c r="E202" s="194"/>
      <c r="F202" s="194"/>
      <c r="G202" s="218"/>
      <c r="H202" s="194"/>
      <c r="I202" s="194"/>
      <c r="J202" s="194"/>
      <c r="K202" s="220"/>
    </row>
    <row r="203" spans="2:11" customFormat="1" ht="15" customHeight="1">
      <c r="B203" s="199"/>
      <c r="C203" s="176" t="s">
        <v>576</v>
      </c>
      <c r="D203" s="176"/>
      <c r="E203" s="176"/>
      <c r="F203" s="197" t="s">
        <v>48</v>
      </c>
      <c r="G203" s="176"/>
      <c r="H203" s="295" t="s">
        <v>587</v>
      </c>
      <c r="I203" s="295"/>
      <c r="J203" s="295"/>
      <c r="K203" s="220"/>
    </row>
    <row r="204" spans="2:11" customFormat="1" ht="15" customHeight="1">
      <c r="B204" s="199"/>
      <c r="C204" s="176"/>
      <c r="D204" s="176"/>
      <c r="E204" s="176"/>
      <c r="F204" s="197" t="s">
        <v>49</v>
      </c>
      <c r="G204" s="176"/>
      <c r="H204" s="295" t="s">
        <v>588</v>
      </c>
      <c r="I204" s="295"/>
      <c r="J204" s="295"/>
      <c r="K204" s="220"/>
    </row>
    <row r="205" spans="2:11" customFormat="1" ht="15" customHeight="1">
      <c r="B205" s="199"/>
      <c r="C205" s="176"/>
      <c r="D205" s="176"/>
      <c r="E205" s="176"/>
      <c r="F205" s="197" t="s">
        <v>52</v>
      </c>
      <c r="G205" s="176"/>
      <c r="H205" s="295" t="s">
        <v>589</v>
      </c>
      <c r="I205" s="295"/>
      <c r="J205" s="295"/>
      <c r="K205" s="220"/>
    </row>
    <row r="206" spans="2:11" customFormat="1" ht="15" customHeight="1">
      <c r="B206" s="199"/>
      <c r="C206" s="176"/>
      <c r="D206" s="176"/>
      <c r="E206" s="176"/>
      <c r="F206" s="197" t="s">
        <v>50</v>
      </c>
      <c r="G206" s="176"/>
      <c r="H206" s="295" t="s">
        <v>590</v>
      </c>
      <c r="I206" s="295"/>
      <c r="J206" s="295"/>
      <c r="K206" s="220"/>
    </row>
    <row r="207" spans="2:11" customFormat="1" ht="15" customHeight="1">
      <c r="B207" s="199"/>
      <c r="C207" s="176"/>
      <c r="D207" s="176"/>
      <c r="E207" s="176"/>
      <c r="F207" s="197" t="s">
        <v>51</v>
      </c>
      <c r="G207" s="176"/>
      <c r="H207" s="295" t="s">
        <v>591</v>
      </c>
      <c r="I207" s="295"/>
      <c r="J207" s="295"/>
      <c r="K207" s="220"/>
    </row>
    <row r="208" spans="2:11" customFormat="1" ht="15" customHeight="1">
      <c r="B208" s="199"/>
      <c r="C208" s="176"/>
      <c r="D208" s="176"/>
      <c r="E208" s="176"/>
      <c r="F208" s="197"/>
      <c r="G208" s="176"/>
      <c r="H208" s="176"/>
      <c r="I208" s="176"/>
      <c r="J208" s="176"/>
      <c r="K208" s="220"/>
    </row>
    <row r="209" spans="2:11" customFormat="1" ht="15" customHeight="1">
      <c r="B209" s="199"/>
      <c r="C209" s="176" t="s">
        <v>530</v>
      </c>
      <c r="D209" s="176"/>
      <c r="E209" s="176"/>
      <c r="F209" s="197" t="s">
        <v>83</v>
      </c>
      <c r="G209" s="176"/>
      <c r="H209" s="295" t="s">
        <v>592</v>
      </c>
      <c r="I209" s="295"/>
      <c r="J209" s="295"/>
      <c r="K209" s="220"/>
    </row>
    <row r="210" spans="2:11" customFormat="1" ht="15" customHeight="1">
      <c r="B210" s="199"/>
      <c r="C210" s="176"/>
      <c r="D210" s="176"/>
      <c r="E210" s="176"/>
      <c r="F210" s="197" t="s">
        <v>426</v>
      </c>
      <c r="G210" s="176"/>
      <c r="H210" s="295" t="s">
        <v>427</v>
      </c>
      <c r="I210" s="295"/>
      <c r="J210" s="295"/>
      <c r="K210" s="220"/>
    </row>
    <row r="211" spans="2:11" customFormat="1" ht="15" customHeight="1">
      <c r="B211" s="199"/>
      <c r="C211" s="176"/>
      <c r="D211" s="176"/>
      <c r="E211" s="176"/>
      <c r="F211" s="197" t="s">
        <v>424</v>
      </c>
      <c r="G211" s="176"/>
      <c r="H211" s="295" t="s">
        <v>593</v>
      </c>
      <c r="I211" s="295"/>
      <c r="J211" s="295"/>
      <c r="K211" s="220"/>
    </row>
    <row r="212" spans="2:11" customFormat="1" ht="15" customHeight="1">
      <c r="B212" s="244"/>
      <c r="C212" s="176"/>
      <c r="D212" s="176"/>
      <c r="E212" s="176"/>
      <c r="F212" s="197" t="s">
        <v>428</v>
      </c>
      <c r="G212" s="233"/>
      <c r="H212" s="296" t="s">
        <v>429</v>
      </c>
      <c r="I212" s="296"/>
      <c r="J212" s="296"/>
      <c r="K212" s="245"/>
    </row>
    <row r="213" spans="2:11" customFormat="1" ht="15" customHeight="1">
      <c r="B213" s="244"/>
      <c r="C213" s="176"/>
      <c r="D213" s="176"/>
      <c r="E213" s="176"/>
      <c r="F213" s="197" t="s">
        <v>430</v>
      </c>
      <c r="G213" s="233"/>
      <c r="H213" s="296" t="s">
        <v>594</v>
      </c>
      <c r="I213" s="296"/>
      <c r="J213" s="296"/>
      <c r="K213" s="245"/>
    </row>
    <row r="214" spans="2:11" customFormat="1" ht="15" customHeight="1">
      <c r="B214" s="244"/>
      <c r="C214" s="176"/>
      <c r="D214" s="176"/>
      <c r="E214" s="176"/>
      <c r="F214" s="197"/>
      <c r="G214" s="233"/>
      <c r="H214" s="224"/>
      <c r="I214" s="224"/>
      <c r="J214" s="224"/>
      <c r="K214" s="245"/>
    </row>
    <row r="215" spans="2:11" customFormat="1" ht="15" customHeight="1">
      <c r="B215" s="244"/>
      <c r="C215" s="176" t="s">
        <v>554</v>
      </c>
      <c r="D215" s="176"/>
      <c r="E215" s="176"/>
      <c r="F215" s="197">
        <v>1</v>
      </c>
      <c r="G215" s="233"/>
      <c r="H215" s="296" t="s">
        <v>595</v>
      </c>
      <c r="I215" s="296"/>
      <c r="J215" s="296"/>
      <c r="K215" s="245"/>
    </row>
    <row r="216" spans="2:11" customFormat="1" ht="15" customHeight="1">
      <c r="B216" s="244"/>
      <c r="C216" s="176"/>
      <c r="D216" s="176"/>
      <c r="E216" s="176"/>
      <c r="F216" s="197">
        <v>2</v>
      </c>
      <c r="G216" s="233"/>
      <c r="H216" s="296" t="s">
        <v>596</v>
      </c>
      <c r="I216" s="296"/>
      <c r="J216" s="296"/>
      <c r="K216" s="245"/>
    </row>
    <row r="217" spans="2:11" customFormat="1" ht="15" customHeight="1">
      <c r="B217" s="244"/>
      <c r="C217" s="176"/>
      <c r="D217" s="176"/>
      <c r="E217" s="176"/>
      <c r="F217" s="197">
        <v>3</v>
      </c>
      <c r="G217" s="233"/>
      <c r="H217" s="296" t="s">
        <v>597</v>
      </c>
      <c r="I217" s="296"/>
      <c r="J217" s="296"/>
      <c r="K217" s="245"/>
    </row>
    <row r="218" spans="2:11" customFormat="1" ht="15" customHeight="1">
      <c r="B218" s="244"/>
      <c r="C218" s="176"/>
      <c r="D218" s="176"/>
      <c r="E218" s="176"/>
      <c r="F218" s="197">
        <v>4</v>
      </c>
      <c r="G218" s="233"/>
      <c r="H218" s="296" t="s">
        <v>598</v>
      </c>
      <c r="I218" s="296"/>
      <c r="J218" s="296"/>
      <c r="K218" s="245"/>
    </row>
    <row r="219" spans="2:11" customFormat="1" ht="12.75" customHeight="1">
      <c r="B219" s="246"/>
      <c r="C219" s="247"/>
      <c r="D219" s="247"/>
      <c r="E219" s="247"/>
      <c r="F219" s="247"/>
      <c r="G219" s="247"/>
      <c r="H219" s="247"/>
      <c r="I219" s="247"/>
      <c r="J219" s="247"/>
      <c r="K219" s="248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19</vt:i4>
      </vt:variant>
    </vt:vector>
  </HeadingPairs>
  <TitlesOfParts>
    <vt:vector size="29" baseType="lpstr">
      <vt:lpstr>Rekapitulace stavby</vt:lpstr>
      <vt:lpstr>ZBV-01a - méněpráce</vt:lpstr>
      <vt:lpstr>ZBV-02a - méněpráce</vt:lpstr>
      <vt:lpstr>ZBV-03a - méněpráce</vt:lpstr>
      <vt:lpstr>ZBV-04a - méněpráce</vt:lpstr>
      <vt:lpstr>ZBV-05a - méněpráce</vt:lpstr>
      <vt:lpstr>ZBV-06a - méněpráce</vt:lpstr>
      <vt:lpstr>ZBV-07a - méněpráce</vt:lpstr>
      <vt:lpstr>ZBV-08a - méněpráce</vt:lpstr>
      <vt:lpstr>Pokyny pro vyplnění</vt:lpstr>
      <vt:lpstr>'Rekapitulace stavby'!Názvy_tisku</vt:lpstr>
      <vt:lpstr>'ZBV-01a - méněpráce'!Názvy_tisku</vt:lpstr>
      <vt:lpstr>'ZBV-02a - méněpráce'!Názvy_tisku</vt:lpstr>
      <vt:lpstr>'ZBV-03a - méněpráce'!Názvy_tisku</vt:lpstr>
      <vt:lpstr>'ZBV-04a - méněpráce'!Názvy_tisku</vt:lpstr>
      <vt:lpstr>'ZBV-05a - méněpráce'!Názvy_tisku</vt:lpstr>
      <vt:lpstr>'ZBV-06a - méněpráce'!Názvy_tisku</vt:lpstr>
      <vt:lpstr>'ZBV-07a - méněpráce'!Názvy_tisku</vt:lpstr>
      <vt:lpstr>'ZBV-08a - méněpráce'!Názvy_tisku</vt:lpstr>
      <vt:lpstr>'Pokyny pro vyplnění'!Oblast_tisku</vt:lpstr>
      <vt:lpstr>'Rekapitulace stavby'!Oblast_tisku</vt:lpstr>
      <vt:lpstr>'ZBV-01a - méněpráce'!Oblast_tisku</vt:lpstr>
      <vt:lpstr>'ZBV-02a - méněpráce'!Oblast_tisku</vt:lpstr>
      <vt:lpstr>'ZBV-03a - méněpráce'!Oblast_tisku</vt:lpstr>
      <vt:lpstr>'ZBV-04a - méněpráce'!Oblast_tisku</vt:lpstr>
      <vt:lpstr>'ZBV-05a - méněpráce'!Oblast_tisku</vt:lpstr>
      <vt:lpstr>'ZBV-06a - méněpráce'!Oblast_tisku</vt:lpstr>
      <vt:lpstr>'ZBV-07a - méněpráce'!Oblast_tisku</vt:lpstr>
      <vt:lpstr>'ZBV-08a - méněpráce'!Oblast_tisku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Pavel Lněnička</cp:lastModifiedBy>
  <dcterms:created xsi:type="dcterms:W3CDTF">2025-11-13T15:23:59Z</dcterms:created>
  <dcterms:modified xsi:type="dcterms:W3CDTF">2025-11-25T19:25:18Z</dcterms:modified>
</cp:coreProperties>
</file>