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3012_HERŠPICE - Prodloužení místní komunikace a inženýrských sítí , ul. Široká\dps\2020\"/>
    </mc:Choice>
  </mc:AlternateContent>
  <bookViews>
    <workbookView xWindow="0" yWindow="0" windowWidth="28800" windowHeight="14235" activeTab="1"/>
  </bookViews>
  <sheets>
    <sheet name="Rekapitulace stavby" sheetId="1" r:id="rId1"/>
    <sheet name="HERSS04DOTA2020 - SO 04 P..." sheetId="2" r:id="rId2"/>
  </sheets>
  <definedNames>
    <definedName name="_xlnm._FilterDatabase" localSheetId="1" hidden="1">'HERSS04DOTA2020 - SO 04 P...'!$C$127:$K$225</definedName>
    <definedName name="_xlnm.Print_Titles" localSheetId="1">'HERSS04DOTA2020 - SO 04 P...'!$127:$127</definedName>
    <definedName name="_xlnm.Print_Titles" localSheetId="0">'Rekapitulace stavby'!$92:$92</definedName>
    <definedName name="_xlnm.Print_Area" localSheetId="1">'HERSS04DOTA2020 - SO 04 P...'!$C$4:$J$76,'HERSS04DOTA2020 - SO 04 P...'!$C$82:$J$109,'HERSS04DOTA2020 - SO 04 P...'!$C$115:$K$225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J217" i="2" l="1"/>
  <c r="J37" i="2"/>
  <c r="J36" i="2"/>
  <c r="AY95" i="1"/>
  <c r="J35" i="2"/>
  <c r="AX95" i="1" s="1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J105" i="2"/>
  <c r="BI216" i="2"/>
  <c r="BH216" i="2"/>
  <c r="BG216" i="2"/>
  <c r="BF216" i="2"/>
  <c r="T216" i="2"/>
  <c r="T215" i="2"/>
  <c r="R216" i="2"/>
  <c r="R215" i="2"/>
  <c r="P216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/>
  <c r="J23" i="2"/>
  <c r="J21" i="2"/>
  <c r="E21" i="2"/>
  <c r="J124" i="2"/>
  <c r="J20" i="2"/>
  <c r="J18" i="2"/>
  <c r="E18" i="2"/>
  <c r="F125" i="2"/>
  <c r="J17" i="2"/>
  <c r="J15" i="2"/>
  <c r="E15" i="2"/>
  <c r="F91" i="2"/>
  <c r="J14" i="2"/>
  <c r="J12" i="2"/>
  <c r="J122" i="2" s="1"/>
  <c r="E7" i="2"/>
  <c r="E85" i="2" s="1"/>
  <c r="L90" i="1"/>
  <c r="AM90" i="1"/>
  <c r="AM89" i="1"/>
  <c r="L89" i="1"/>
  <c r="AM87" i="1"/>
  <c r="L87" i="1"/>
  <c r="L85" i="1"/>
  <c r="L84" i="1"/>
  <c r="J211" i="2"/>
  <c r="BK204" i="2"/>
  <c r="BK202" i="2"/>
  <c r="J199" i="2"/>
  <c r="BK196" i="2"/>
  <c r="BK188" i="2"/>
  <c r="J185" i="2"/>
  <c r="BK183" i="2"/>
  <c r="BK182" i="2"/>
  <c r="BK179" i="2"/>
  <c r="J178" i="2"/>
  <c r="J176" i="2"/>
  <c r="J174" i="2"/>
  <c r="J167" i="2"/>
  <c r="BK152" i="2"/>
  <c r="BK132" i="2"/>
  <c r="AS94" i="1"/>
  <c r="J225" i="2"/>
  <c r="J224" i="2"/>
  <c r="BK205" i="2"/>
  <c r="BK195" i="2"/>
  <c r="BK190" i="2"/>
  <c r="J184" i="2"/>
  <c r="BK176" i="2"/>
  <c r="J172" i="2"/>
  <c r="J166" i="2"/>
  <c r="J164" i="2"/>
  <c r="BK161" i="2"/>
  <c r="J160" i="2"/>
  <c r="BK159" i="2"/>
  <c r="J158" i="2"/>
  <c r="J157" i="2"/>
  <c r="BK154" i="2"/>
  <c r="BK150" i="2"/>
  <c r="J145" i="2"/>
  <c r="BK137" i="2"/>
  <c r="BK134" i="2"/>
  <c r="J132" i="2"/>
  <c r="BK212" i="2"/>
  <c r="J208" i="2"/>
  <c r="J206" i="2"/>
  <c r="J202" i="2"/>
  <c r="J201" i="2"/>
  <c r="BK198" i="2"/>
  <c r="J196" i="2"/>
  <c r="BK194" i="2"/>
  <c r="J193" i="2"/>
  <c r="BK191" i="2"/>
  <c r="J187" i="2"/>
  <c r="BK186" i="2"/>
  <c r="BK173" i="2"/>
  <c r="BK165" i="2"/>
  <c r="J163" i="2"/>
  <c r="J146" i="2"/>
  <c r="BK145" i="2"/>
  <c r="BK144" i="2"/>
  <c r="BK140" i="2"/>
  <c r="J138" i="2"/>
  <c r="J137" i="2"/>
  <c r="J136" i="2"/>
  <c r="J135" i="2"/>
  <c r="J216" i="2"/>
  <c r="J214" i="2"/>
  <c r="J213" i="2"/>
  <c r="J212" i="2"/>
  <c r="BK211" i="2"/>
  <c r="J209" i="2"/>
  <c r="BK203" i="2"/>
  <c r="BK192" i="2"/>
  <c r="J189" i="2"/>
  <c r="J181" i="2"/>
  <c r="BK180" i="2"/>
  <c r="BK177" i="2"/>
  <c r="BK175" i="2"/>
  <c r="BK174" i="2"/>
  <c r="J171" i="2"/>
  <c r="BK170" i="2"/>
  <c r="BK168" i="2"/>
  <c r="BK163" i="2"/>
  <c r="J159" i="2"/>
  <c r="J153" i="2"/>
  <c r="J149" i="2"/>
  <c r="BK147" i="2"/>
  <c r="J142" i="2"/>
  <c r="BK136" i="2"/>
  <c r="BK131" i="2"/>
  <c r="J221" i="2"/>
  <c r="J204" i="2"/>
  <c r="J203" i="2"/>
  <c r="BK200" i="2"/>
  <c r="BK193" i="2"/>
  <c r="BK185" i="2"/>
  <c r="J175" i="2"/>
  <c r="J168" i="2"/>
  <c r="BK162" i="2"/>
  <c r="J152" i="2"/>
  <c r="J143" i="2"/>
  <c r="J141" i="2"/>
  <c r="J133" i="2"/>
  <c r="BK224" i="2"/>
  <c r="J205" i="2"/>
  <c r="J198" i="2"/>
  <c r="BK197" i="2"/>
  <c r="J195" i="2"/>
  <c r="BK189" i="2"/>
  <c r="J188" i="2"/>
  <c r="BK187" i="2"/>
  <c r="BK184" i="2"/>
  <c r="J173" i="2"/>
  <c r="BK171" i="2"/>
  <c r="BK167" i="2"/>
  <c r="J165" i="2"/>
  <c r="J162" i="2"/>
  <c r="BK158" i="2"/>
  <c r="BK157" i="2"/>
  <c r="J155" i="2"/>
  <c r="J150" i="2"/>
  <c r="BK146" i="2"/>
  <c r="BK142" i="2"/>
  <c r="BK141" i="2"/>
  <c r="J139" i="2"/>
  <c r="BK138" i="2"/>
  <c r="J134" i="2"/>
  <c r="J131" i="2"/>
  <c r="BK222" i="2"/>
  <c r="BK221" i="2"/>
  <c r="BK209" i="2"/>
  <c r="BK206" i="2"/>
  <c r="J200" i="2"/>
  <c r="BK199" i="2"/>
  <c r="J194" i="2"/>
  <c r="J192" i="2"/>
  <c r="J191" i="2"/>
  <c r="J186" i="2"/>
  <c r="J182" i="2"/>
  <c r="J180" i="2"/>
  <c r="BK178" i="2"/>
  <c r="J177" i="2"/>
  <c r="BK172" i="2"/>
  <c r="BK169" i="2"/>
  <c r="BK166" i="2"/>
  <c r="BK160" i="2"/>
  <c r="J154" i="2"/>
  <c r="BK153" i="2"/>
  <c r="BK149" i="2"/>
  <c r="J144" i="2"/>
  <c r="J140" i="2"/>
  <c r="BK139" i="2"/>
  <c r="BK135" i="2"/>
  <c r="BK225" i="2"/>
  <c r="J222" i="2"/>
  <c r="BK220" i="2"/>
  <c r="J220" i="2"/>
  <c r="BK216" i="2"/>
  <c r="BK214" i="2"/>
  <c r="BK213" i="2"/>
  <c r="BK208" i="2"/>
  <c r="BK201" i="2"/>
  <c r="J197" i="2"/>
  <c r="J190" i="2"/>
  <c r="J183" i="2"/>
  <c r="BK181" i="2"/>
  <c r="J179" i="2"/>
  <c r="J170" i="2"/>
  <c r="J169" i="2"/>
  <c r="BK164" i="2"/>
  <c r="J161" i="2"/>
  <c r="BK155" i="2"/>
  <c r="J147" i="2"/>
  <c r="BK143" i="2"/>
  <c r="BK133" i="2"/>
  <c r="BK219" i="2" l="1"/>
  <c r="R130" i="2"/>
  <c r="T148" i="2"/>
  <c r="P151" i="2"/>
  <c r="P156" i="2"/>
  <c r="R156" i="2"/>
  <c r="T156" i="2"/>
  <c r="BK207" i="2"/>
  <c r="J207" i="2" s="1"/>
  <c r="J102" i="2" s="1"/>
  <c r="P207" i="2"/>
  <c r="R207" i="2"/>
  <c r="T207" i="2"/>
  <c r="BK210" i="2"/>
  <c r="J210" i="2" s="1"/>
  <c r="J103" i="2" s="1"/>
  <c r="P210" i="2"/>
  <c r="R210" i="2"/>
  <c r="T210" i="2"/>
  <c r="P219" i="2"/>
  <c r="T130" i="2"/>
  <c r="T129" i="2"/>
  <c r="R219" i="2"/>
  <c r="BK130" i="2"/>
  <c r="J130" i="2" s="1"/>
  <c r="J98" i="2" s="1"/>
  <c r="BK148" i="2"/>
  <c r="J148" i="2" s="1"/>
  <c r="J99" i="2" s="1"/>
  <c r="BK223" i="2"/>
  <c r="J223" i="2" s="1"/>
  <c r="J108" i="2" s="1"/>
  <c r="P130" i="2"/>
  <c r="R148" i="2"/>
  <c r="R151" i="2"/>
  <c r="T219" i="2"/>
  <c r="P148" i="2"/>
  <c r="BK151" i="2"/>
  <c r="J151" i="2" s="1"/>
  <c r="J100" i="2" s="1"/>
  <c r="T151" i="2"/>
  <c r="P223" i="2"/>
  <c r="BK156" i="2"/>
  <c r="J156" i="2" s="1"/>
  <c r="J101" i="2" s="1"/>
  <c r="R223" i="2"/>
  <c r="T223" i="2"/>
  <c r="E118" i="2"/>
  <c r="BE131" i="2"/>
  <c r="BE198" i="2"/>
  <c r="BE200" i="2"/>
  <c r="BE209" i="2"/>
  <c r="BE214" i="2"/>
  <c r="BE133" i="2"/>
  <c r="BE137" i="2"/>
  <c r="BE167" i="2"/>
  <c r="BE173" i="2"/>
  <c r="BE183" i="2"/>
  <c r="BE184" i="2"/>
  <c r="BE188" i="2"/>
  <c r="BE197" i="2"/>
  <c r="BE202" i="2"/>
  <c r="BE212" i="2"/>
  <c r="BE225" i="2"/>
  <c r="BK215" i="2"/>
  <c r="J215" i="2"/>
  <c r="J104" i="2" s="1"/>
  <c r="F92" i="2"/>
  <c r="BE152" i="2"/>
  <c r="BE153" i="2"/>
  <c r="BE175" i="2"/>
  <c r="BE191" i="2"/>
  <c r="J91" i="2"/>
  <c r="BE135" i="2"/>
  <c r="BE136" i="2"/>
  <c r="BE144" i="2"/>
  <c r="BE145" i="2"/>
  <c r="BE150" i="2"/>
  <c r="BE165" i="2"/>
  <c r="BE166" i="2"/>
  <c r="BE176" i="2"/>
  <c r="BE177" i="2"/>
  <c r="BE180" i="2"/>
  <c r="BE181" i="2"/>
  <c r="BE186" i="2"/>
  <c r="BE201" i="2"/>
  <c r="J89" i="2"/>
  <c r="BE132" i="2"/>
  <c r="BE139" i="2"/>
  <c r="BE146" i="2"/>
  <c r="BE157" i="2"/>
  <c r="BE169" i="2"/>
  <c r="BE178" i="2"/>
  <c r="BE195" i="2"/>
  <c r="BE196" i="2"/>
  <c r="BE205" i="2"/>
  <c r="BE206" i="2"/>
  <c r="BE213" i="2"/>
  <c r="BE216" i="2"/>
  <c r="BE220" i="2"/>
  <c r="BE222" i="2"/>
  <c r="F124" i="2"/>
  <c r="BE143" i="2"/>
  <c r="BE149" i="2"/>
  <c r="BE154" i="2"/>
  <c r="BE158" i="2"/>
  <c r="BE161" i="2"/>
  <c r="BE162" i="2"/>
  <c r="BE168" i="2"/>
  <c r="BE179" i="2"/>
  <c r="BE189" i="2"/>
  <c r="BE190" i="2"/>
  <c r="BE199" i="2"/>
  <c r="BE204" i="2"/>
  <c r="BE211" i="2"/>
  <c r="BE221" i="2"/>
  <c r="BE224" i="2"/>
  <c r="J92" i="2"/>
  <c r="BE138" i="2"/>
  <c r="BE142" i="2"/>
  <c r="BE147" i="2"/>
  <c r="BE163" i="2"/>
  <c r="BE174" i="2"/>
  <c r="BE182" i="2"/>
  <c r="BE185" i="2"/>
  <c r="BE193" i="2"/>
  <c r="BE208" i="2"/>
  <c r="BE134" i="2"/>
  <c r="BE140" i="2"/>
  <c r="BE141" i="2"/>
  <c r="BE155" i="2"/>
  <c r="BE159" i="2"/>
  <c r="BE160" i="2"/>
  <c r="BE164" i="2"/>
  <c r="BE170" i="2"/>
  <c r="BE171" i="2"/>
  <c r="BE172" i="2"/>
  <c r="BE187" i="2"/>
  <c r="BE192" i="2"/>
  <c r="BE194" i="2"/>
  <c r="BE203" i="2"/>
  <c r="F37" i="2"/>
  <c r="BD95" i="1" s="1"/>
  <c r="BD94" i="1" s="1"/>
  <c r="W33" i="1" s="1"/>
  <c r="J34" i="2"/>
  <c r="AW95" i="1" s="1"/>
  <c r="F35" i="2"/>
  <c r="BB95" i="1" s="1"/>
  <c r="BB94" i="1" s="1"/>
  <c r="W31" i="1" s="1"/>
  <c r="F36" i="2"/>
  <c r="BC95" i="1" s="1"/>
  <c r="BC94" i="1" s="1"/>
  <c r="AY94" i="1" s="1"/>
  <c r="F34" i="2"/>
  <c r="BA95" i="1" s="1"/>
  <c r="BA94" i="1" s="1"/>
  <c r="AW94" i="1" s="1"/>
  <c r="AK30" i="1" s="1"/>
  <c r="R218" i="2" l="1"/>
  <c r="P218" i="2"/>
  <c r="T218" i="2"/>
  <c r="T128" i="2"/>
  <c r="P129" i="2"/>
  <c r="P128" i="2"/>
  <c r="AU95" i="1" s="1"/>
  <c r="AU94" i="1" s="1"/>
  <c r="R129" i="2"/>
  <c r="R128" i="2" s="1"/>
  <c r="BK218" i="2"/>
  <c r="J218" i="2" s="1"/>
  <c r="J106" i="2" s="1"/>
  <c r="J219" i="2"/>
  <c r="J107" i="2" s="1"/>
  <c r="BK129" i="2"/>
  <c r="J129" i="2" s="1"/>
  <c r="J97" i="2" s="1"/>
  <c r="W30" i="1"/>
  <c r="F33" i="2"/>
  <c r="AZ95" i="1" s="1"/>
  <c r="AZ94" i="1" s="1"/>
  <c r="W29" i="1" s="1"/>
  <c r="J33" i="2"/>
  <c r="AV95" i="1" s="1"/>
  <c r="AT95" i="1" s="1"/>
  <c r="W32" i="1"/>
  <c r="AX94" i="1"/>
  <c r="BK128" i="2" l="1"/>
  <c r="J128" i="2" s="1"/>
  <c r="J30" i="2" s="1"/>
  <c r="AG95" i="1" s="1"/>
  <c r="AG94" i="1" s="1"/>
  <c r="AK26" i="1" s="1"/>
  <c r="AV94" i="1"/>
  <c r="AK29" i="1" s="1"/>
  <c r="J39" i="2" l="1"/>
  <c r="AN95" i="1"/>
  <c r="J96" i="2"/>
  <c r="AK35" i="1"/>
  <c r="AT94" i="1"/>
  <c r="AN94" i="1" l="1"/>
</calcChain>
</file>

<file path=xl/sharedStrings.xml><?xml version="1.0" encoding="utf-8"?>
<sst xmlns="http://schemas.openxmlformats.org/spreadsheetml/2006/main" count="1523" uniqueCount="479">
  <si>
    <t>Export Komplet</t>
  </si>
  <si>
    <t/>
  </si>
  <si>
    <t>2.0</t>
  </si>
  <si>
    <t>False</t>
  </si>
  <si>
    <t>{302c47ce-d120-41b3-b0b1-ba7b8939dcf6}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</si>
  <si>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</si>
  <si>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</si>
  <si>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</si>
  <si>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</si>
  <si>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</si>
  <si>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</si>
  <si>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</si>
  <si>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</si>
  <si>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HERSPICE</t>
  </si>
  <si>
    <t>Stavba:</t>
  </si>
  <si>
    <t>Prodloužení místní komunikace a inženýrských sítí ulice Široká</t>
  </si>
  <si>
    <t>KSO:</t>
  </si>
  <si>
    <t>CC-CZ:</t>
  </si>
  <si>
    <t>Místo:</t>
  </si>
  <si>
    <t xml:space="preserve"> </t>
  </si>
  <si>
    <t>Datum:</t>
  </si>
  <si>
    <t>3. 4. 2017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</si>
  <si>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</si>
  <si>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</si>
  <si>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</si>
  <si>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</si>
  <si>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</si>
  <si>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</si>
  <si>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</si>
  <si>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</si>
  <si>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</si>
  <si>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</si>
  <si>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</si>
  <si>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</si>
  <si>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</si>
  <si>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</si>
  <si>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</si>
  <si>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</si>
  <si>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</si>
  <si>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</si>
  <si>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</si>
  <si>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</si>
  <si>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</si>
  <si>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</si>
  <si>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</si>
  <si>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</si>
  <si>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</si>
  <si>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</si>
  <si>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</si>
  <si>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</si>
  <si>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</si>
  <si>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</si>
  <si>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</si>
  <si>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</si>
  <si>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</si>
  <si>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</si>
  <si>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</si>
  <si>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</si>
  <si>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</si>
  <si>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</si>
  <si>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</si>
  <si>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</si>
  <si>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</si>
  <si>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</si>
  <si>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</si>
  <si>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</si>
  <si>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</si>
  <si>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</si>
  <si>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</si>
  <si>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</si>
  <si>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</si>
  <si>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</si>
  <si>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</si>
  <si>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</si>
  <si>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</si>
  <si>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HERSS04DOTA2020</t>
  </si>
  <si>
    <t>SO 04 Přeložka a prodloužení vodovodního řadu - změna 04-2020</t>
  </si>
  <si>
    <t>STA</t>
  </si>
  <si>
    <t>1</t>
  </si>
  <si>
    <t>{874f957d-d023-4ed1-b0f1-e36bed3ab453}</t>
  </si>
  <si>
    <t>2</t>
  </si>
  <si>
    <t>KRYCÍ LIST SOUPISU PRACÍ</t>
  </si>
  <si>
    <t>Objekt:</t>
  </si>
  <si>
    <t>HERSS04DOTA2020 - SO 04 Přeložka a prodloužení vodovodního řadu - změna 04-2020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</si>
  <si>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</si>
  <si>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</si>
  <si>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</si>
  <si>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</si>
  <si>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</si>
  <si>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</si>
  <si>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</si>
  <si>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</si>
  <si>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</si>
  <si>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</si>
  <si>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</si>
  <si>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</si>
  <si>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</si>
  <si>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</si>
  <si>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</si>
  <si>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</si>
  <si>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</si>
  <si>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</si>
  <si>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</si>
  <si>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</si>
  <si>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</si>
  <si>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</si>
  <si>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</si>
  <si>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</si>
  <si>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</si>
  <si>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</si>
  <si>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</si>
  <si>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</si>
  <si>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</si>
  <si>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</si>
  <si>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</si>
  <si>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</si>
  <si>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</si>
  <si>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</si>
  <si>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</si>
  <si>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113107122</t>
  </si>
  <si>
    <t>Odstranění podkladu pl do 50 m2 z kameniva drceného tl 200 mm</t>
  </si>
  <si>
    <t>m2</t>
  </si>
  <si>
    <t>4</t>
  </si>
  <si>
    <t>1235943614</t>
  </si>
  <si>
    <t>113107142</t>
  </si>
  <si>
    <t>Odstranění podkladu pl do 50 m2 živičných tl 100 mm</t>
  </si>
  <si>
    <t>1713460227</t>
  </si>
  <si>
    <t>3</t>
  </si>
  <si>
    <t>113107221</t>
  </si>
  <si>
    <t>Odstranění podkladu pl přes 200 m2 z kameniva drceného tl 100 mm</t>
  </si>
  <si>
    <t>56212526</t>
  </si>
  <si>
    <t>113107241</t>
  </si>
  <si>
    <t>Odstranění podkladu pl přes 200 m2 živičných tl 50 mm</t>
  </si>
  <si>
    <t>-1296787990</t>
  </si>
  <si>
    <t>5</t>
  </si>
  <si>
    <t>113202111</t>
  </si>
  <si>
    <t>Vytrhání obrub krajníků obrubníků stojatých</t>
  </si>
  <si>
    <t>m</t>
  </si>
  <si>
    <t>1874743059</t>
  </si>
  <si>
    <t>6</t>
  </si>
  <si>
    <t>132201203</t>
  </si>
  <si>
    <t>Hloubení rýh š do 2000 mm v hornině tř. 3 objemu do 5000 m3</t>
  </si>
  <si>
    <t>m3</t>
  </si>
  <si>
    <t>1086408044</t>
  </si>
  <si>
    <t>7</t>
  </si>
  <si>
    <t>132201209</t>
  </si>
  <si>
    <t>Příplatek za lepivost k hloubení rýh š do 2000 mm v hornině tř. 3</t>
  </si>
  <si>
    <t>-632922989</t>
  </si>
  <si>
    <t>8</t>
  </si>
  <si>
    <t>151101101</t>
  </si>
  <si>
    <t>Zřízení příložného pažení a rozepření stěn rýh hl do 2 m</t>
  </si>
  <si>
    <t>-362060189</t>
  </si>
  <si>
    <t>9</t>
  </si>
  <si>
    <t>151101111</t>
  </si>
  <si>
    <t>Odstranění příložného pažení a rozepření stěn rýh hl do 2 m</t>
  </si>
  <si>
    <t>-257642201</t>
  </si>
  <si>
    <t>10</t>
  </si>
  <si>
    <t>161101102</t>
  </si>
  <si>
    <t>Svislé přemístění výkopku z horniny tř. 1 až 4 hl výkopu do 4 m</t>
  </si>
  <si>
    <t>-1098503936</t>
  </si>
  <si>
    <t>11</t>
  </si>
  <si>
    <t>162701105</t>
  </si>
  <si>
    <t>Vodorovné přemístění do 10000 m výkopku/sypaniny z horniny tř. 1 až 4</t>
  </si>
  <si>
    <t>1585614690</t>
  </si>
  <si>
    <t>12</t>
  </si>
  <si>
    <t>167101101</t>
  </si>
  <si>
    <t>Nakládání výkopku z hornin tř. 1 až 4 do 100 m3</t>
  </si>
  <si>
    <t>-1016595166</t>
  </si>
  <si>
    <t>13</t>
  </si>
  <si>
    <t>171201201</t>
  </si>
  <si>
    <t>Uložení sypaniny na skládky</t>
  </si>
  <si>
    <t>-760729156</t>
  </si>
  <si>
    <t>14</t>
  </si>
  <si>
    <t>171201211</t>
  </si>
  <si>
    <t>Poplatek za uložení odpadu ze sypaniny na skládce (skládkovné)</t>
  </si>
  <si>
    <t>t</t>
  </si>
  <si>
    <t>-1261814797</t>
  </si>
  <si>
    <t>174101101</t>
  </si>
  <si>
    <t>Zásyp jam, šachet rýh nebo kolem objektů sypaninou se zhutněním</t>
  </si>
  <si>
    <t>-1804346260</t>
  </si>
  <si>
    <t>16</t>
  </si>
  <si>
    <t>175151101</t>
  </si>
  <si>
    <t>Obsypání potrubí strojně sypaninou bez prohození, uloženou do 3 m</t>
  </si>
  <si>
    <t>-335874897</t>
  </si>
  <si>
    <t>17</t>
  </si>
  <si>
    <t>M</t>
  </si>
  <si>
    <t>583312000</t>
  </si>
  <si>
    <t xml:space="preserve">štěrkopísek </t>
  </si>
  <si>
    <t>905959626</t>
  </si>
  <si>
    <t>Vodorovné konstrukce</t>
  </si>
  <si>
    <t>18</t>
  </si>
  <si>
    <t>451573111</t>
  </si>
  <si>
    <t>Lože pod potrubí otevřený výkop ze štěrkopísku</t>
  </si>
  <si>
    <t>-644239196</t>
  </si>
  <si>
    <t>19</t>
  </si>
  <si>
    <t>452313121</t>
  </si>
  <si>
    <t>Podkladní bloky z betonu prostého tř. C 8/10 otevřený výkop</t>
  </si>
  <si>
    <t>368855394</t>
  </si>
  <si>
    <t>Komunikace pozemní</t>
  </si>
  <si>
    <t>20</t>
  </si>
  <si>
    <t>566901241</t>
  </si>
  <si>
    <t>Vyspravení podkladu po překopech ing sítí plochy přes 15 m2 kamenivem hrubým drceným tl. 100 mm</t>
  </si>
  <si>
    <t>-1358856451</t>
  </si>
  <si>
    <t>566901261</t>
  </si>
  <si>
    <t>Vyspravení podkladu po překopech ing sítí plochy přes 15 m2 obalovaným kamenivem ACP (OK) tl. 100 mm</t>
  </si>
  <si>
    <t>556852027</t>
  </si>
  <si>
    <t>22</t>
  </si>
  <si>
    <t>572331111</t>
  </si>
  <si>
    <t>Vyspravení krytu komunikací po překopech plochy přes 15 m2 obalovaným kamenivem tl 50 mm</t>
  </si>
  <si>
    <t>-395015197</t>
  </si>
  <si>
    <t>23</t>
  </si>
  <si>
    <t>572341112</t>
  </si>
  <si>
    <t>Vyspravení krytu komunikací po překopech plochy přes 15 m2 asfalt betonem ACO (AB) tl 70 mm</t>
  </si>
  <si>
    <t>827565632</t>
  </si>
  <si>
    <t>Trubní vedení</t>
  </si>
  <si>
    <t>24</t>
  </si>
  <si>
    <t>850315921</t>
  </si>
  <si>
    <t>Napojení na stávající vodovod</t>
  </si>
  <si>
    <t>kus</t>
  </si>
  <si>
    <t>1287398044</t>
  </si>
  <si>
    <t>25</t>
  </si>
  <si>
    <t>857242121</t>
  </si>
  <si>
    <t>Montáž litinových tvarovek jednoosých přírubových otevřený výkop DN 80</t>
  </si>
  <si>
    <t>-1891670161</t>
  </si>
  <si>
    <t>26</t>
  </si>
  <si>
    <t>552512560</t>
  </si>
  <si>
    <t>patkové koleno  DN 90/ příruba DN80</t>
  </si>
  <si>
    <t>-1162223010</t>
  </si>
  <si>
    <t>27</t>
  </si>
  <si>
    <t>552532390</t>
  </si>
  <si>
    <t>trouba přírubová litinová  DN 80 mm délka 400 mm</t>
  </si>
  <si>
    <t>-1084202193</t>
  </si>
  <si>
    <t>28</t>
  </si>
  <si>
    <t>799315000016</t>
  </si>
  <si>
    <t xml:space="preserve">SPOJKA S  PŘÍRUBOU DN 150 </t>
  </si>
  <si>
    <t>-1190817718</t>
  </si>
  <si>
    <t>88</t>
  </si>
  <si>
    <t>857312122</t>
  </si>
  <si>
    <t>Montáž litinových tvarovek jednoosých přírubových otevřený výkop DN 150</t>
  </si>
  <si>
    <t>-2025054603</t>
  </si>
  <si>
    <t>89</t>
  </si>
  <si>
    <t>55253293</t>
  </si>
  <si>
    <t xml:space="preserve">trouba přírubová litinová vodovodní  PN10/16 DN 150 dl 1000mm s kotevní přírubou </t>
  </si>
  <si>
    <t>800274239</t>
  </si>
  <si>
    <t>90</t>
  </si>
  <si>
    <t>55253616</t>
  </si>
  <si>
    <t>přechod přírubový,práškový epoxid tl 250µm FFR-kus litinový dl 200mm DN 150/80</t>
  </si>
  <si>
    <t>1292589121</t>
  </si>
  <si>
    <t>31</t>
  </si>
  <si>
    <t>857314122</t>
  </si>
  <si>
    <t>Montáž litinových tvarovek odbočných přírubových otevřený výkop DN 150</t>
  </si>
  <si>
    <t>-445613718</t>
  </si>
  <si>
    <t>32</t>
  </si>
  <si>
    <t>552512510</t>
  </si>
  <si>
    <t>tvarovka T 150/80</t>
  </si>
  <si>
    <t>-552418624</t>
  </si>
  <si>
    <t>33</t>
  </si>
  <si>
    <t>871161141</t>
  </si>
  <si>
    <t>Montáž potrubí z PE100 SDR 11 otevřený výkop svařovaných na tupo D 32 x 3,0 mm</t>
  </si>
  <si>
    <t>187894381</t>
  </si>
  <si>
    <t>34</t>
  </si>
  <si>
    <t>286135950</t>
  </si>
  <si>
    <t>potrubí dvouvrstvé PE100 s 10% signalizační vrstvou, SDR 11, 32x3,0. L=12m</t>
  </si>
  <si>
    <t>-858311026</t>
  </si>
  <si>
    <t>37</t>
  </si>
  <si>
    <t>286136040</t>
  </si>
  <si>
    <t>potrubí dvouvrstvé PE100 s 10% signalizační vrstvou, SDR 11, 160x14,6. L=12m</t>
  </si>
  <si>
    <t>1573637298</t>
  </si>
  <si>
    <t>38</t>
  </si>
  <si>
    <t>871321211</t>
  </si>
  <si>
    <t>Montáž potrubí z PE100 SDR 11 otevřený výkop svařovaných elektrotvarovkou D 160 x 14,6 mm</t>
  </si>
  <si>
    <t>1408442799</t>
  </si>
  <si>
    <t>43</t>
  </si>
  <si>
    <t>877321101</t>
  </si>
  <si>
    <t>Montáž elektrospojek na potrubí z PE trub d 160</t>
  </si>
  <si>
    <t>-897327388</t>
  </si>
  <si>
    <t>44</t>
  </si>
  <si>
    <t>286159780</t>
  </si>
  <si>
    <t>elektrospojka SDR 11, PE 100, PN 16 d 160</t>
  </si>
  <si>
    <t>1841044617</t>
  </si>
  <si>
    <t>92</t>
  </si>
  <si>
    <t>28653139</t>
  </si>
  <si>
    <t>nákružek lemový PE 100 SDR11 160mm</t>
  </si>
  <si>
    <t>1306831943</t>
  </si>
  <si>
    <t>45</t>
  </si>
  <si>
    <t>877321110</t>
  </si>
  <si>
    <t>Montáž elektrokolen 45° na potrubí z PE trub d 160</t>
  </si>
  <si>
    <t>-594587685</t>
  </si>
  <si>
    <t>46</t>
  </si>
  <si>
    <t>286149510</t>
  </si>
  <si>
    <t>elektrokoleno 45°, PE 100, PN 16, d 160</t>
  </si>
  <si>
    <t>1150814555</t>
  </si>
  <si>
    <t>47</t>
  </si>
  <si>
    <t>879161111</t>
  </si>
  <si>
    <t>Montáž vodovodní přípojky na potrubí DN 25</t>
  </si>
  <si>
    <t>-2129580901</t>
  </si>
  <si>
    <t>48</t>
  </si>
  <si>
    <t>891241111</t>
  </si>
  <si>
    <t>Montáž vodovodních šoupátek otevřený výkop DN 80</t>
  </si>
  <si>
    <t>1493219085</t>
  </si>
  <si>
    <t>49</t>
  </si>
  <si>
    <t>400208000016</t>
  </si>
  <si>
    <t>ŠOUPĚ E2 PŘÍRUBOVÉ KRÁTKÉ DN 80</t>
  </si>
  <si>
    <t>-1615320187</t>
  </si>
  <si>
    <t>91</t>
  </si>
  <si>
    <t>891241222</t>
  </si>
  <si>
    <t>Montáž vodovodních šoupátek s ručním kolečkem v šachtách DN 80</t>
  </si>
  <si>
    <t>74898954</t>
  </si>
  <si>
    <t>95</t>
  </si>
  <si>
    <t>891243431</t>
  </si>
  <si>
    <t xml:space="preserve">Montáž ventilů redukčních </t>
  </si>
  <si>
    <t>-1500956721</t>
  </si>
  <si>
    <t>96</t>
  </si>
  <si>
    <t>42214776R01</t>
  </si>
  <si>
    <t xml:space="preserve">ventil redukční DN  80  vstup 308.00, výstup 331.50, průtok 4-5 l/s </t>
  </si>
  <si>
    <t>-2032409876</t>
  </si>
  <si>
    <t>93</t>
  </si>
  <si>
    <t>891244121</t>
  </si>
  <si>
    <t>Montáž kompenzátorů nebo montážních vložek DN 80</t>
  </si>
  <si>
    <t>94003216</t>
  </si>
  <si>
    <t>94</t>
  </si>
  <si>
    <t>42273522</t>
  </si>
  <si>
    <t>kompenzátor ucpávkový přírubový DN 80</t>
  </si>
  <si>
    <t>-479620333</t>
  </si>
  <si>
    <t>98</t>
  </si>
  <si>
    <t>891246331R01</t>
  </si>
  <si>
    <t>Montáž  armatur  DN 80</t>
  </si>
  <si>
    <t>795806155</t>
  </si>
  <si>
    <t>99</t>
  </si>
  <si>
    <t>HWL.99R01</t>
  </si>
  <si>
    <t>Filtr DN 80</t>
  </si>
  <si>
    <t>-54515738</t>
  </si>
  <si>
    <t>50</t>
  </si>
  <si>
    <t>891247111</t>
  </si>
  <si>
    <t>Montáž hydrantů podzemních DN 80</t>
  </si>
  <si>
    <t>1109367764</t>
  </si>
  <si>
    <t>51</t>
  </si>
  <si>
    <t>422736600</t>
  </si>
  <si>
    <t>hydrant podzemní  DN80 PN16 dvojitý uzávěr s koulí, výška krytí 1000 mm</t>
  </si>
  <si>
    <t>-1438117259</t>
  </si>
  <si>
    <t>54</t>
  </si>
  <si>
    <t>422735610</t>
  </si>
  <si>
    <t>navrtávací pasy se závitovým výstupem z tvárné litiny, pro vodovodní PE a PVC potrubí 160-1”</t>
  </si>
  <si>
    <t>2059064732</t>
  </si>
  <si>
    <t>55</t>
  </si>
  <si>
    <t>891319111</t>
  </si>
  <si>
    <t>Montáž navrtávacích pasů na potrubí z jakýchkoli trub DN 150</t>
  </si>
  <si>
    <t>-308606485</t>
  </si>
  <si>
    <t>56</t>
  </si>
  <si>
    <t>892241111</t>
  </si>
  <si>
    <t>Tlaková zkouška vodou potrubí do 80</t>
  </si>
  <si>
    <t>-112230778</t>
  </si>
  <si>
    <t>57</t>
  </si>
  <si>
    <t>892273122</t>
  </si>
  <si>
    <t>Proplach a dezinfekce vodovodního potrubí DN od 80 do 125</t>
  </si>
  <si>
    <t>-1140598169</t>
  </si>
  <si>
    <t>58</t>
  </si>
  <si>
    <t>892351111</t>
  </si>
  <si>
    <t>Tlaková zkouška vodou potrubí DN 150 nebo 200</t>
  </si>
  <si>
    <t>-892118856</t>
  </si>
  <si>
    <t>59</t>
  </si>
  <si>
    <t>892353122</t>
  </si>
  <si>
    <t>Proplach a dezinfekce vodovodního potrubí DN 150 nebo 200</t>
  </si>
  <si>
    <t>-332144133</t>
  </si>
  <si>
    <t>60</t>
  </si>
  <si>
    <t>892372111</t>
  </si>
  <si>
    <t>Zabezpečení konců potrubí DN do 300 při tlakových zkouškách vodou</t>
  </si>
  <si>
    <t>273484526</t>
  </si>
  <si>
    <t>97</t>
  </si>
  <si>
    <t>893352111</t>
  </si>
  <si>
    <t>Šachty armaturní z ŽB se stropem z dílců půdorysné pl nad 4,50 do 5,50 m2</t>
  </si>
  <si>
    <t>-1648272152</t>
  </si>
  <si>
    <t>61</t>
  </si>
  <si>
    <t>899401111</t>
  </si>
  <si>
    <t>Osazení poklopů litinových ventilových</t>
  </si>
  <si>
    <t>1357324161</t>
  </si>
  <si>
    <t>62</t>
  </si>
  <si>
    <t>899401112</t>
  </si>
  <si>
    <t>Osazení poklopů litinových šoupátkových</t>
  </si>
  <si>
    <t>1336307340</t>
  </si>
  <si>
    <t>63</t>
  </si>
  <si>
    <t>422913520</t>
  </si>
  <si>
    <t>poklop litinový typ 504-šoupátkový</t>
  </si>
  <si>
    <t>-299285866</t>
  </si>
  <si>
    <t>64</t>
  </si>
  <si>
    <t>422914020</t>
  </si>
  <si>
    <t>poklop litinový typ 510-ventilový</t>
  </si>
  <si>
    <t>683773946</t>
  </si>
  <si>
    <t>65</t>
  </si>
  <si>
    <t>422914520</t>
  </si>
  <si>
    <t>poklop litinový typ 522-hydrantový   DN 80</t>
  </si>
  <si>
    <t>410129001</t>
  </si>
  <si>
    <t>66</t>
  </si>
  <si>
    <t>950A08000003</t>
  </si>
  <si>
    <t xml:space="preserve">SOUPRAVA ZEMNÍ TELESKOPICKÁ šoupátková DN 80 </t>
  </si>
  <si>
    <t>KS</t>
  </si>
  <si>
    <t>-193328525</t>
  </si>
  <si>
    <t>67</t>
  </si>
  <si>
    <t>950A05006501</t>
  </si>
  <si>
    <t xml:space="preserve">SOUPRAVA ZEMNÍ TELESKOPICKÁ ventilová </t>
  </si>
  <si>
    <t>1359244254</t>
  </si>
  <si>
    <t>68</t>
  </si>
  <si>
    <t>899401113</t>
  </si>
  <si>
    <t>Osazení poklopů litinových hydrantových</t>
  </si>
  <si>
    <t>-1075296806</t>
  </si>
  <si>
    <t>69</t>
  </si>
  <si>
    <t>899713111</t>
  </si>
  <si>
    <t>Orientační tabulky na sloupku betonovém nebo ocelovém</t>
  </si>
  <si>
    <t>-670179946</t>
  </si>
  <si>
    <t>70</t>
  </si>
  <si>
    <t>899721111</t>
  </si>
  <si>
    <t>Signalizační vodič DN do 150 mm na potrubí PVC</t>
  </si>
  <si>
    <t>268586308</t>
  </si>
  <si>
    <t>71</t>
  </si>
  <si>
    <t>899722113</t>
  </si>
  <si>
    <t>Krytí potrubí z plastů výstražnou fólií z PVC 34cm</t>
  </si>
  <si>
    <t>1651309269</t>
  </si>
  <si>
    <t>Ostatní konstrukce a práce, bourání</t>
  </si>
  <si>
    <t>72</t>
  </si>
  <si>
    <t>916131213</t>
  </si>
  <si>
    <t>Osazení silničního obrubníku betonového stojatého s boční opěrou do lože z betonu prostého</t>
  </si>
  <si>
    <t>-741193745</t>
  </si>
  <si>
    <t>73</t>
  </si>
  <si>
    <t>919735112</t>
  </si>
  <si>
    <t>Řezání stávajícího živičného krytu hl do 100 mm</t>
  </si>
  <si>
    <t>-440295328</t>
  </si>
  <si>
    <t>997</t>
  </si>
  <si>
    <t>Přesun sutě</t>
  </si>
  <si>
    <t>74</t>
  </si>
  <si>
    <t>997221571</t>
  </si>
  <si>
    <t>Vodorovná doprava vybouraných hmot do 1 km</t>
  </si>
  <si>
    <t>621508400</t>
  </si>
  <si>
    <t>75</t>
  </si>
  <si>
    <t>997221579</t>
  </si>
  <si>
    <t>Příplatek ZKD 1 km u vodorovné dopravy vybouraných hmot</t>
  </si>
  <si>
    <t>-503963256</t>
  </si>
  <si>
    <t>76</t>
  </si>
  <si>
    <t>997221845</t>
  </si>
  <si>
    <t>Poplatek za uložení odpadu z asfaltových povrchů na skládce (skládkovné)</t>
  </si>
  <si>
    <t>262838856</t>
  </si>
  <si>
    <t>77</t>
  </si>
  <si>
    <t>997221855</t>
  </si>
  <si>
    <t>Poplatek za uložení odpadu z kameniva na skládce (skládkovné)</t>
  </si>
  <si>
    <t>-940808340</t>
  </si>
  <si>
    <t>998</t>
  </si>
  <si>
    <t>Přesun hmot</t>
  </si>
  <si>
    <t>78</t>
  </si>
  <si>
    <t>998276101</t>
  </si>
  <si>
    <t>Přesun hmot pro trubní vedení z trub z plastických hmot otevřený výkop</t>
  </si>
  <si>
    <t>164029440</t>
  </si>
  <si>
    <t>Práce a dodávky M</t>
  </si>
  <si>
    <t>VRN</t>
  </si>
  <si>
    <t>Vedlejší rozpočtové náklady</t>
  </si>
  <si>
    <t>VRN1</t>
  </si>
  <si>
    <t>Průzkumné, geodetické a projektové práce</t>
  </si>
  <si>
    <t>82</t>
  </si>
  <si>
    <t>012103000</t>
  </si>
  <si>
    <t>Geodetické práce před výstavbou - vytýčení st. vodovodu</t>
  </si>
  <si>
    <t>soub</t>
  </si>
  <si>
    <t>1024</t>
  </si>
  <si>
    <t>1275654238</t>
  </si>
  <si>
    <t>83</t>
  </si>
  <si>
    <t>012303000</t>
  </si>
  <si>
    <t>Geodetické práce po výstavbě - zaměření přeložky vodovodu</t>
  </si>
  <si>
    <t>-962393109</t>
  </si>
  <si>
    <t>84</t>
  </si>
  <si>
    <t>013254000</t>
  </si>
  <si>
    <t>Dokumentace skutečného provedení stavby</t>
  </si>
  <si>
    <t>-216372647</t>
  </si>
  <si>
    <t>VRN4</t>
  </si>
  <si>
    <t>Inženýrská činnost</t>
  </si>
  <si>
    <t>85</t>
  </si>
  <si>
    <t>043002000</t>
  </si>
  <si>
    <t xml:space="preserve">Zkoušky a ostatní měření - odebrání vzorků, chemický a mikrobilogický rozbor </t>
  </si>
  <si>
    <t>1479892737</t>
  </si>
  <si>
    <t>86</t>
  </si>
  <si>
    <t>043194000</t>
  </si>
  <si>
    <t xml:space="preserve">Ostatní zkoušky - funkční zkouška signalizačního kabelu </t>
  </si>
  <si>
    <t>-1654305479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</si>
</sst>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5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62" t="s">
        <v>13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64" t="s">
        <v>15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23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65" t="s">
        <v>1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6">
        <f>ROUND(AG94,2)</f>
        <v>0</v>
      </c>
      <c r="AL26" s="167"/>
      <c r="AM26" s="167"/>
      <c r="AN26" s="167"/>
      <c r="AO26" s="167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8" t="s">
        <v>31</v>
      </c>
      <c r="M28" s="168"/>
      <c r="N28" s="168"/>
      <c r="O28" s="168"/>
      <c r="P28" s="168"/>
      <c r="Q28" s="26"/>
      <c r="R28" s="26"/>
      <c r="S28" s="26"/>
      <c r="T28" s="26"/>
      <c r="U28" s="26"/>
      <c r="V28" s="26"/>
      <c r="W28" s="168" t="s">
        <v>32</v>
      </c>
      <c r="X28" s="168"/>
      <c r="Y28" s="168"/>
      <c r="Z28" s="168"/>
      <c r="AA28" s="168"/>
      <c r="AB28" s="168"/>
      <c r="AC28" s="168"/>
      <c r="AD28" s="168"/>
      <c r="AE28" s="168"/>
      <c r="AF28" s="26"/>
      <c r="AG28" s="26"/>
      <c r="AH28" s="26"/>
      <c r="AI28" s="26"/>
      <c r="AJ28" s="26"/>
      <c r="AK28" s="168" t="s">
        <v>33</v>
      </c>
      <c r="AL28" s="168"/>
      <c r="AM28" s="168"/>
      <c r="AN28" s="168"/>
      <c r="AO28" s="168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71">
        <v>0.21</v>
      </c>
      <c r="M29" s="170"/>
      <c r="N29" s="170"/>
      <c r="O29" s="170"/>
      <c r="P29" s="170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69">
        <f>ROUND(AV94, 2)</f>
        <v>0</v>
      </c>
      <c r="AL29" s="170"/>
      <c r="AM29" s="170"/>
      <c r="AN29" s="170"/>
      <c r="AO29" s="170"/>
      <c r="AR29" s="31"/>
    </row>
    <row r="30" spans="1:71" s="3" customFormat="1" ht="14.45" customHeight="1">
      <c r="B30" s="31"/>
      <c r="F30" s="23" t="s">
        <v>36</v>
      </c>
      <c r="L30" s="171">
        <v>0.15</v>
      </c>
      <c r="M30" s="170"/>
      <c r="N30" s="170"/>
      <c r="O30" s="170"/>
      <c r="P30" s="170"/>
      <c r="W30" s="169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69">
        <f>ROUND(AW94, 2)</f>
        <v>0</v>
      </c>
      <c r="AL30" s="170"/>
      <c r="AM30" s="170"/>
      <c r="AN30" s="170"/>
      <c r="AO30" s="170"/>
      <c r="AR30" s="31"/>
    </row>
    <row r="31" spans="1:71" s="3" customFormat="1" ht="14.45" hidden="1" customHeight="1">
      <c r="B31" s="31"/>
      <c r="F31" s="23" t="s">
        <v>37</v>
      </c>
      <c r="L31" s="171">
        <v>0.21</v>
      </c>
      <c r="M31" s="170"/>
      <c r="N31" s="170"/>
      <c r="O31" s="170"/>
      <c r="P31" s="170"/>
      <c r="W31" s="169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31"/>
    </row>
    <row r="32" spans="1:71" s="3" customFormat="1" ht="14.45" hidden="1" customHeight="1">
      <c r="B32" s="31"/>
      <c r="F32" s="23" t="s">
        <v>38</v>
      </c>
      <c r="L32" s="171">
        <v>0.15</v>
      </c>
      <c r="M32" s="170"/>
      <c r="N32" s="170"/>
      <c r="O32" s="170"/>
      <c r="P32" s="170"/>
      <c r="W32" s="169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31"/>
    </row>
    <row r="33" spans="1:57" s="3" customFormat="1" ht="14.45" hidden="1" customHeight="1">
      <c r="B33" s="31"/>
      <c r="F33" s="23" t="s">
        <v>39</v>
      </c>
      <c r="L33" s="171">
        <v>0</v>
      </c>
      <c r="M33" s="170"/>
      <c r="N33" s="170"/>
      <c r="O33" s="170"/>
      <c r="P33" s="170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K33" s="169">
        <v>0</v>
      </c>
      <c r="AL33" s="170"/>
      <c r="AM33" s="170"/>
      <c r="AN33" s="170"/>
      <c r="AO33" s="170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72" t="s">
        <v>42</v>
      </c>
      <c r="Y35" s="173"/>
      <c r="Z35" s="173"/>
      <c r="AA35" s="173"/>
      <c r="AB35" s="173"/>
      <c r="AC35" s="34"/>
      <c r="AD35" s="34"/>
      <c r="AE35" s="34"/>
      <c r="AF35" s="34"/>
      <c r="AG35" s="34"/>
      <c r="AH35" s="34"/>
      <c r="AI35" s="34"/>
      <c r="AJ35" s="34"/>
      <c r="AK35" s="174">
        <f>SUM(AK26:AK33)</f>
        <v>0</v>
      </c>
      <c r="AL35" s="173"/>
      <c r="AM35" s="173"/>
      <c r="AN35" s="173"/>
      <c r="AO35" s="175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HERSPICE</v>
      </c>
      <c r="AR84" s="45"/>
    </row>
    <row r="85" spans="1:91" s="5" customFormat="1" ht="36.950000000000003" customHeight="1">
      <c r="B85" s="46"/>
      <c r="C85" s="47" t="s">
        <v>14</v>
      </c>
      <c r="L85" s="176" t="str">
        <f>K6</f>
        <v>Prodloužení místní komunikace a inženýrských sítí ulice Široká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78" t="str">
        <f>IF(AN8= "","",AN8)</f>
        <v>3. 4. 2017</v>
      </c>
      <c r="AN87" s="178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9" t="str">
        <f>IF(E17="","",E17)</f>
        <v xml:space="preserve"> </v>
      </c>
      <c r="AN89" s="180"/>
      <c r="AO89" s="180"/>
      <c r="AP89" s="180"/>
      <c r="AQ89" s="26"/>
      <c r="AR89" s="27"/>
      <c r="AS89" s="181" t="s">
        <v>50</v>
      </c>
      <c r="AT89" s="182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79" t="str">
        <f>IF(E20="","",E20)</f>
        <v xml:space="preserve"> </v>
      </c>
      <c r="AN90" s="180"/>
      <c r="AO90" s="180"/>
      <c r="AP90" s="180"/>
      <c r="AQ90" s="26"/>
      <c r="AR90" s="27"/>
      <c r="AS90" s="183"/>
      <c r="AT90" s="184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3"/>
      <c r="AT91" s="184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5" t="s">
        <v>51</v>
      </c>
      <c r="D92" s="186"/>
      <c r="E92" s="186"/>
      <c r="F92" s="186"/>
      <c r="G92" s="186"/>
      <c r="H92" s="54"/>
      <c r="I92" s="187" t="s">
        <v>52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53</v>
      </c>
      <c r="AH92" s="186"/>
      <c r="AI92" s="186"/>
      <c r="AJ92" s="186"/>
      <c r="AK92" s="186"/>
      <c r="AL92" s="186"/>
      <c r="AM92" s="186"/>
      <c r="AN92" s="187" t="s">
        <v>54</v>
      </c>
      <c r="AO92" s="186"/>
      <c r="AP92" s="189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3">
        <f>ROUND(AG95,2)</f>
        <v>0</v>
      </c>
      <c r="AH94" s="193"/>
      <c r="AI94" s="193"/>
      <c r="AJ94" s="193"/>
      <c r="AK94" s="193"/>
      <c r="AL94" s="193"/>
      <c r="AM94" s="193"/>
      <c r="AN94" s="194">
        <f>SUM(AG94,AT94)</f>
        <v>0</v>
      </c>
      <c r="AO94" s="194"/>
      <c r="AP94" s="19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3660.0285800000001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37.5" customHeight="1">
      <c r="A95" s="73" t="s">
        <v>74</v>
      </c>
      <c r="B95" s="74"/>
      <c r="C95" s="75"/>
      <c r="D95" s="192" t="s">
        <v>75</v>
      </c>
      <c r="E95" s="192"/>
      <c r="F95" s="192"/>
      <c r="G95" s="192"/>
      <c r="H95" s="192"/>
      <c r="I95" s="76"/>
      <c r="J95" s="192" t="s">
        <v>76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'HERSS04DOTA2020 - SO 04 P...'!J30</f>
        <v>0</v>
      </c>
      <c r="AH95" s="191"/>
      <c r="AI95" s="191"/>
      <c r="AJ95" s="191"/>
      <c r="AK95" s="191"/>
      <c r="AL95" s="191"/>
      <c r="AM95" s="191"/>
      <c r="AN95" s="190">
        <f>SUM(AG95,AT95)</f>
        <v>0</v>
      </c>
      <c r="AO95" s="191"/>
      <c r="AP95" s="191"/>
      <c r="AQ95" s="77" t="s">
        <v>77</v>
      </c>
      <c r="AR95" s="74"/>
      <c r="AS95" s="78">
        <v>0</v>
      </c>
      <c r="AT95" s="79">
        <f>ROUND(SUM(AV95:AW95),2)</f>
        <v>0</v>
      </c>
      <c r="AU95" s="80">
        <f>'HERSS04DOTA2020 - SO 04 P...'!P128</f>
        <v>3660.0285800000001</v>
      </c>
      <c r="AV95" s="79">
        <f>'HERSS04DOTA2020 - SO 04 P...'!J33</f>
        <v>0</v>
      </c>
      <c r="AW95" s="79">
        <f>'HERSS04DOTA2020 - SO 04 P...'!J34</f>
        <v>0</v>
      </c>
      <c r="AX95" s="79">
        <f>'HERSS04DOTA2020 - SO 04 P...'!J35</f>
        <v>0</v>
      </c>
      <c r="AY95" s="79">
        <f>'HERSS04DOTA2020 - SO 04 P...'!J36</f>
        <v>0</v>
      </c>
      <c r="AZ95" s="79">
        <f>'HERSS04DOTA2020 - SO 04 P...'!F33</f>
        <v>0</v>
      </c>
      <c r="BA95" s="79">
        <f>'HERSS04DOTA2020 - SO 04 P...'!F34</f>
        <v>0</v>
      </c>
      <c r="BB95" s="79">
        <f>'HERSS04DOTA2020 - SO 04 P...'!F35</f>
        <v>0</v>
      </c>
      <c r="BC95" s="79">
        <f>'HERSS04DOTA2020 - SO 04 P...'!F36</f>
        <v>0</v>
      </c>
      <c r="BD95" s="81">
        <f>'HERSS04DOTA2020 - SO 04 P...'!F37</f>
        <v>0</v>
      </c>
      <c r="BT95" s="82" t="s">
        <v>78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80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HERSS04DOTA2020 - SO 04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6"/>
  <sheetViews>
    <sheetView showGridLines="0" tabSelected="1" topLeftCell="A129" workbookViewId="0">
      <selection activeCell="I132" sqref="I13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3"/>
    </row>
    <row r="2" spans="1:46" s="1" customFormat="1" ht="36.950000000000003" customHeight="1">
      <c r="L2" s="195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81</v>
      </c>
      <c r="L4" s="17"/>
      <c r="M4" s="84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196" t="str">
        <f>'Rekapitulace stavby'!K6</f>
        <v>Prodloužení místní komunikace a inženýrských sítí ulice Široká</v>
      </c>
      <c r="F7" s="197"/>
      <c r="G7" s="197"/>
      <c r="H7" s="197"/>
      <c r="L7" s="17"/>
    </row>
    <row r="8" spans="1:46" s="2" customFormat="1" ht="12" customHeight="1">
      <c r="A8" s="26"/>
      <c r="B8" s="27"/>
      <c r="C8" s="26"/>
      <c r="D8" s="23" t="s">
        <v>82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76" t="s">
        <v>83</v>
      </c>
      <c r="F9" s="198"/>
      <c r="G9" s="198"/>
      <c r="H9" s="198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1.25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3. 4. 2017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2" t="str">
        <f>'Rekapitulace stavby'!E14</f>
        <v xml:space="preserve"> </v>
      </c>
      <c r="F18" s="162"/>
      <c r="G18" s="162"/>
      <c r="H18" s="162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65" t="s">
        <v>1</v>
      </c>
      <c r="F27" s="165"/>
      <c r="G27" s="165"/>
      <c r="H27" s="16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34</v>
      </c>
      <c r="E33" s="23" t="s">
        <v>35</v>
      </c>
      <c r="F33" s="90">
        <f>ROUND((SUM(BE128:BE225)),  2)</f>
        <v>0</v>
      </c>
      <c r="G33" s="26"/>
      <c r="H33" s="26"/>
      <c r="I33" s="91">
        <v>0.21</v>
      </c>
      <c r="J33" s="90">
        <f>ROUND(((SUM(BE128:BE225))*I33),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0">
        <f>ROUND((SUM(BF128:BF225)),  2)</f>
        <v>0</v>
      </c>
      <c r="G34" s="26"/>
      <c r="H34" s="26"/>
      <c r="I34" s="91">
        <v>0.15</v>
      </c>
      <c r="J34" s="90">
        <f>ROUND(((SUM(BF128:BF225))*I34),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ROUND((SUM(BG128:BG225)),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ROUND((SUM(BH128:BH225)),  2)</f>
        <v>0</v>
      </c>
      <c r="G36" s="26"/>
      <c r="H36" s="26"/>
      <c r="I36" s="91">
        <v>0.15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ROUND((SUM(BI128:BI225)),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6" t="str">
        <f>E7</f>
        <v>Prodloužení místní komunikace a inženýrských sítí ulice Široká</v>
      </c>
      <c r="F85" s="197"/>
      <c r="G85" s="197"/>
      <c r="H85" s="19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82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76" t="str">
        <f>E9</f>
        <v>HERSS04DOTA2020 - SO 04 Přeložka a prodloužení vodovodního řadu - změna 04-2020</v>
      </c>
      <c r="F87" s="198"/>
      <c r="G87" s="198"/>
      <c r="H87" s="198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3. 4. 2017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85</v>
      </c>
      <c r="D94" s="92"/>
      <c r="E94" s="92"/>
      <c r="F94" s="92"/>
      <c r="G94" s="92"/>
      <c r="H94" s="92"/>
      <c r="I94" s="92"/>
      <c r="J94" s="101" t="s">
        <v>86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87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88</v>
      </c>
    </row>
    <row r="97" spans="1:31" s="9" customFormat="1" ht="24.95" customHeight="1">
      <c r="B97" s="103"/>
      <c r="D97" s="104" t="s">
        <v>89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1:31" s="10" customFormat="1" ht="19.899999999999999" customHeight="1">
      <c r="B98" s="107"/>
      <c r="D98" s="108" t="s">
        <v>90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1:31" s="10" customFormat="1" ht="19.899999999999999" customHeight="1">
      <c r="B99" s="107"/>
      <c r="D99" s="108" t="s">
        <v>91</v>
      </c>
      <c r="E99" s="109"/>
      <c r="F99" s="109"/>
      <c r="G99" s="109"/>
      <c r="H99" s="109"/>
      <c r="I99" s="109"/>
      <c r="J99" s="110">
        <f>J148</f>
        <v>0</v>
      </c>
      <c r="L99" s="107"/>
    </row>
    <row r="100" spans="1:31" s="10" customFormat="1" ht="19.899999999999999" customHeight="1">
      <c r="B100" s="107"/>
      <c r="D100" s="108" t="s">
        <v>92</v>
      </c>
      <c r="E100" s="109"/>
      <c r="F100" s="109"/>
      <c r="G100" s="109"/>
      <c r="H100" s="109"/>
      <c r="I100" s="109"/>
      <c r="J100" s="110">
        <f>J151</f>
        <v>0</v>
      </c>
      <c r="L100" s="107"/>
    </row>
    <row r="101" spans="1:31" s="10" customFormat="1" ht="19.899999999999999" customHeight="1">
      <c r="B101" s="107"/>
      <c r="D101" s="108" t="s">
        <v>93</v>
      </c>
      <c r="E101" s="109"/>
      <c r="F101" s="109"/>
      <c r="G101" s="109"/>
      <c r="H101" s="109"/>
      <c r="I101" s="109"/>
      <c r="J101" s="110">
        <f>J156</f>
        <v>0</v>
      </c>
      <c r="L101" s="107"/>
    </row>
    <row r="102" spans="1:31" s="10" customFormat="1" ht="19.899999999999999" customHeight="1">
      <c r="B102" s="107"/>
      <c r="D102" s="108" t="s">
        <v>94</v>
      </c>
      <c r="E102" s="109"/>
      <c r="F102" s="109"/>
      <c r="G102" s="109"/>
      <c r="H102" s="109"/>
      <c r="I102" s="109"/>
      <c r="J102" s="110">
        <f>J207</f>
        <v>0</v>
      </c>
      <c r="L102" s="107"/>
    </row>
    <row r="103" spans="1:31" s="10" customFormat="1" ht="19.899999999999999" customHeight="1">
      <c r="B103" s="107"/>
      <c r="D103" s="108" t="s">
        <v>95</v>
      </c>
      <c r="E103" s="109"/>
      <c r="F103" s="109"/>
      <c r="G103" s="109"/>
      <c r="H103" s="109"/>
      <c r="I103" s="109"/>
      <c r="J103" s="110">
        <f>J210</f>
        <v>0</v>
      </c>
      <c r="L103" s="107"/>
    </row>
    <row r="104" spans="1:31" s="10" customFormat="1" ht="19.899999999999999" customHeight="1">
      <c r="B104" s="107"/>
      <c r="D104" s="108" t="s">
        <v>96</v>
      </c>
      <c r="E104" s="109"/>
      <c r="F104" s="109"/>
      <c r="G104" s="109"/>
      <c r="H104" s="109"/>
      <c r="I104" s="109"/>
      <c r="J104" s="110">
        <f>J215</f>
        <v>0</v>
      </c>
      <c r="L104" s="107"/>
    </row>
    <row r="105" spans="1:31" s="9" customFormat="1" ht="24.95" customHeight="1">
      <c r="B105" s="103"/>
      <c r="D105" s="104" t="s">
        <v>97</v>
      </c>
      <c r="E105" s="105"/>
      <c r="F105" s="105"/>
      <c r="G105" s="105"/>
      <c r="H105" s="105"/>
      <c r="I105" s="105"/>
      <c r="J105" s="106">
        <f>J217</f>
        <v>0</v>
      </c>
      <c r="L105" s="103"/>
    </row>
    <row r="106" spans="1:31" s="9" customFormat="1" ht="24.95" customHeight="1">
      <c r="B106" s="103"/>
      <c r="D106" s="104" t="s">
        <v>98</v>
      </c>
      <c r="E106" s="105"/>
      <c r="F106" s="105"/>
      <c r="G106" s="105"/>
      <c r="H106" s="105"/>
      <c r="I106" s="105"/>
      <c r="J106" s="106">
        <f>J218</f>
        <v>0</v>
      </c>
      <c r="L106" s="103"/>
    </row>
    <row r="107" spans="1:31" s="10" customFormat="1" ht="19.899999999999999" customHeight="1">
      <c r="B107" s="107"/>
      <c r="D107" s="108" t="s">
        <v>99</v>
      </c>
      <c r="E107" s="109"/>
      <c r="F107" s="109"/>
      <c r="G107" s="109"/>
      <c r="H107" s="109"/>
      <c r="I107" s="109"/>
      <c r="J107" s="110">
        <f>J219</f>
        <v>0</v>
      </c>
      <c r="L107" s="107"/>
    </row>
    <row r="108" spans="1:31" s="10" customFormat="1" ht="19.899999999999999" customHeight="1">
      <c r="B108" s="107"/>
      <c r="D108" s="108" t="s">
        <v>100</v>
      </c>
      <c r="E108" s="109"/>
      <c r="F108" s="109"/>
      <c r="G108" s="109"/>
      <c r="H108" s="109"/>
      <c r="I108" s="109"/>
      <c r="J108" s="110">
        <f>J223</f>
        <v>0</v>
      </c>
      <c r="L108" s="107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101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96" t="str">
        <f>E7</f>
        <v>Prodloužení místní komunikace a inženýrských sítí ulice Široká</v>
      </c>
      <c r="F118" s="197"/>
      <c r="G118" s="197"/>
      <c r="H118" s="197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82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24.75" customHeight="1">
      <c r="A120" s="26"/>
      <c r="B120" s="27"/>
      <c r="C120" s="26"/>
      <c r="D120" s="26"/>
      <c r="E120" s="176" t="str">
        <f>E9</f>
        <v>HERSS04DOTA2020 - SO 04 Přeložka a prodloužení vodovodního řadu - změna 04-2020</v>
      </c>
      <c r="F120" s="198"/>
      <c r="G120" s="198"/>
      <c r="H120" s="198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18</v>
      </c>
      <c r="D122" s="26"/>
      <c r="E122" s="26"/>
      <c r="F122" s="21" t="str">
        <f>F12</f>
        <v xml:space="preserve"> </v>
      </c>
      <c r="G122" s="26"/>
      <c r="H122" s="26"/>
      <c r="I122" s="23" t="s">
        <v>20</v>
      </c>
      <c r="J122" s="49" t="str">
        <f>IF(J12="","",J12)</f>
        <v>3. 4. 2017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22</v>
      </c>
      <c r="D124" s="26"/>
      <c r="E124" s="26"/>
      <c r="F124" s="21" t="str">
        <f>E15</f>
        <v xml:space="preserve"> </v>
      </c>
      <c r="G124" s="26"/>
      <c r="H124" s="26"/>
      <c r="I124" s="23" t="s">
        <v>26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28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102</v>
      </c>
      <c r="D127" s="114" t="s">
        <v>55</v>
      </c>
      <c r="E127" s="114" t="s">
        <v>51</v>
      </c>
      <c r="F127" s="114" t="s">
        <v>52</v>
      </c>
      <c r="G127" s="114" t="s">
        <v>103</v>
      </c>
      <c r="H127" s="114" t="s">
        <v>104</v>
      </c>
      <c r="I127" s="114" t="s">
        <v>105</v>
      </c>
      <c r="J127" s="115" t="s">
        <v>86</v>
      </c>
      <c r="K127" s="116" t="s">
        <v>106</v>
      </c>
      <c r="L127" s="117"/>
      <c r="M127" s="56" t="s">
        <v>1</v>
      </c>
      <c r="N127" s="57" t="s">
        <v>34</v>
      </c>
      <c r="O127" s="57" t="s">
        <v>107</v>
      </c>
      <c r="P127" s="57" t="s">
        <v>108</v>
      </c>
      <c r="Q127" s="57" t="s">
        <v>109</v>
      </c>
      <c r="R127" s="57" t="s">
        <v>110</v>
      </c>
      <c r="S127" s="57" t="s">
        <v>111</v>
      </c>
      <c r="T127" s="58" t="s">
        <v>112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113</v>
      </c>
      <c r="D128" s="26"/>
      <c r="E128" s="26"/>
      <c r="F128" s="26"/>
      <c r="G128" s="26"/>
      <c r="H128" s="26"/>
      <c r="I128" s="26"/>
      <c r="J128" s="118">
        <f>BK128</f>
        <v>0</v>
      </c>
      <c r="K128" s="26"/>
      <c r="L128" s="27"/>
      <c r="M128" s="59"/>
      <c r="N128" s="50"/>
      <c r="O128" s="60"/>
      <c r="P128" s="119">
        <f>P129+P217+P218</f>
        <v>3660.0285800000001</v>
      </c>
      <c r="Q128" s="60"/>
      <c r="R128" s="119">
        <f>R129+R217+R218</f>
        <v>482.925588</v>
      </c>
      <c r="S128" s="60"/>
      <c r="T128" s="120">
        <f>T129+T217+T218</f>
        <v>148.66399999999999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69</v>
      </c>
      <c r="AU128" s="14" t="s">
        <v>88</v>
      </c>
      <c r="BK128" s="121">
        <f>BK129+BK217+BK218</f>
        <v>0</v>
      </c>
    </row>
    <row r="129" spans="1:65" s="12" customFormat="1" ht="25.9" customHeight="1">
      <c r="B129" s="122"/>
      <c r="D129" s="123" t="s">
        <v>69</v>
      </c>
      <c r="E129" s="124" t="s">
        <v>114</v>
      </c>
      <c r="F129" s="124" t="s">
        <v>115</v>
      </c>
      <c r="J129" s="125">
        <f>BK129</f>
        <v>0</v>
      </c>
      <c r="L129" s="122"/>
      <c r="M129" s="126"/>
      <c r="N129" s="127"/>
      <c r="O129" s="127"/>
      <c r="P129" s="128">
        <f>P130+P148+P151+P156+P207+P210+P215</f>
        <v>3660.0285800000001</v>
      </c>
      <c r="Q129" s="127"/>
      <c r="R129" s="128">
        <f>R130+R148+R151+R156+R207+R210+R215</f>
        <v>482.925588</v>
      </c>
      <c r="S129" s="127"/>
      <c r="T129" s="129">
        <f>T130+T148+T151+T156+T207+T210+T215</f>
        <v>148.66399999999999</v>
      </c>
      <c r="AR129" s="123" t="s">
        <v>78</v>
      </c>
      <c r="AT129" s="130" t="s">
        <v>69</v>
      </c>
      <c r="AU129" s="130" t="s">
        <v>70</v>
      </c>
      <c r="AY129" s="123" t="s">
        <v>116</v>
      </c>
      <c r="BK129" s="131">
        <f>BK130+BK148+BK151+BK156+BK207+BK210+BK215</f>
        <v>0</v>
      </c>
    </row>
    <row r="130" spans="1:65" s="12" customFormat="1" ht="22.9" customHeight="1">
      <c r="B130" s="122"/>
      <c r="D130" s="123" t="s">
        <v>69</v>
      </c>
      <c r="E130" s="132" t="s">
        <v>78</v>
      </c>
      <c r="F130" s="132" t="s">
        <v>117</v>
      </c>
      <c r="J130" s="133">
        <f>BK130</f>
        <v>0</v>
      </c>
      <c r="L130" s="122"/>
      <c r="M130" s="126"/>
      <c r="N130" s="127"/>
      <c r="O130" s="127"/>
      <c r="P130" s="128">
        <f>SUM(P131:P147)</f>
        <v>1971.152</v>
      </c>
      <c r="Q130" s="127"/>
      <c r="R130" s="128">
        <f>SUM(R131:R147)</f>
        <v>270.19372800000002</v>
      </c>
      <c r="S130" s="127"/>
      <c r="T130" s="129">
        <f>SUM(T131:T147)</f>
        <v>148.66399999999999</v>
      </c>
      <c r="AR130" s="123" t="s">
        <v>78</v>
      </c>
      <c r="AT130" s="130" t="s">
        <v>69</v>
      </c>
      <c r="AU130" s="130" t="s">
        <v>78</v>
      </c>
      <c r="AY130" s="123" t="s">
        <v>116</v>
      </c>
      <c r="BK130" s="131">
        <f>SUM(BK131:BK147)</f>
        <v>0</v>
      </c>
    </row>
    <row r="131" spans="1:65" s="2" customFormat="1" ht="21.75" customHeight="1">
      <c r="A131" s="26"/>
      <c r="B131" s="134"/>
      <c r="C131" s="135" t="s">
        <v>78</v>
      </c>
      <c r="D131" s="135" t="s">
        <v>118</v>
      </c>
      <c r="E131" s="136" t="s">
        <v>119</v>
      </c>
      <c r="F131" s="137" t="s">
        <v>120</v>
      </c>
      <c r="G131" s="138" t="s">
        <v>121</v>
      </c>
      <c r="H131" s="139">
        <v>40</v>
      </c>
      <c r="I131" s="140">
        <v>0</v>
      </c>
      <c r="J131" s="140">
        <f t="shared" ref="J131:J147" si="0">ROUND(I131*H131,2)</f>
        <v>0</v>
      </c>
      <c r="K131" s="141"/>
      <c r="L131" s="27"/>
      <c r="M131" s="142" t="s">
        <v>1</v>
      </c>
      <c r="N131" s="143" t="s">
        <v>35</v>
      </c>
      <c r="O131" s="144">
        <v>0.69499999999999995</v>
      </c>
      <c r="P131" s="144">
        <f t="shared" ref="P131:P147" si="1">O131*H131</f>
        <v>27.799999999999997</v>
      </c>
      <c r="Q131" s="144">
        <v>0</v>
      </c>
      <c r="R131" s="144">
        <f t="shared" ref="R131:R147" si="2">Q131*H131</f>
        <v>0</v>
      </c>
      <c r="S131" s="144">
        <v>0.28999999999999998</v>
      </c>
      <c r="T131" s="145">
        <f t="shared" ref="T131:T147" si="3">S131*H131</f>
        <v>11.6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122</v>
      </c>
      <c r="AT131" s="146" t="s">
        <v>118</v>
      </c>
      <c r="AU131" s="146" t="s">
        <v>80</v>
      </c>
      <c r="AY131" s="14" t="s">
        <v>116</v>
      </c>
      <c r="BE131" s="147">
        <f t="shared" ref="BE131:BE147" si="4">IF(N131="základní",J131,0)</f>
        <v>0</v>
      </c>
      <c r="BF131" s="147">
        <f t="shared" ref="BF131:BF147" si="5">IF(N131="snížená",J131,0)</f>
        <v>0</v>
      </c>
      <c r="BG131" s="147">
        <f t="shared" ref="BG131:BG147" si="6">IF(N131="zákl. přenesená",J131,0)</f>
        <v>0</v>
      </c>
      <c r="BH131" s="147">
        <f t="shared" ref="BH131:BH147" si="7">IF(N131="sníž. přenesená",J131,0)</f>
        <v>0</v>
      </c>
      <c r="BI131" s="147">
        <f t="shared" ref="BI131:BI147" si="8">IF(N131="nulová",J131,0)</f>
        <v>0</v>
      </c>
      <c r="BJ131" s="14" t="s">
        <v>78</v>
      </c>
      <c r="BK131" s="147">
        <f t="shared" ref="BK131:BK147" si="9">ROUND(I131*H131,2)</f>
        <v>0</v>
      </c>
      <c r="BL131" s="14" t="s">
        <v>122</v>
      </c>
      <c r="BM131" s="146" t="s">
        <v>123</v>
      </c>
    </row>
    <row r="132" spans="1:65" s="2" customFormat="1" ht="16.5" customHeight="1">
      <c r="A132" s="26"/>
      <c r="B132" s="134"/>
      <c r="C132" s="135" t="s">
        <v>80</v>
      </c>
      <c r="D132" s="135" t="s">
        <v>118</v>
      </c>
      <c r="E132" s="136" t="s">
        <v>124</v>
      </c>
      <c r="F132" s="137" t="s">
        <v>125</v>
      </c>
      <c r="G132" s="138" t="s">
        <v>121</v>
      </c>
      <c r="H132" s="139">
        <v>40</v>
      </c>
      <c r="I132" s="140">
        <v>0</v>
      </c>
      <c r="J132" s="140">
        <f t="shared" si="0"/>
        <v>0</v>
      </c>
      <c r="K132" s="141"/>
      <c r="L132" s="27"/>
      <c r="M132" s="142" t="s">
        <v>1</v>
      </c>
      <c r="N132" s="143" t="s">
        <v>35</v>
      </c>
      <c r="O132" s="144">
        <v>0.41199999999999998</v>
      </c>
      <c r="P132" s="144">
        <f t="shared" si="1"/>
        <v>16.48</v>
      </c>
      <c r="Q132" s="144">
        <v>0</v>
      </c>
      <c r="R132" s="144">
        <f t="shared" si="2"/>
        <v>0</v>
      </c>
      <c r="S132" s="144">
        <v>0.22</v>
      </c>
      <c r="T132" s="145">
        <f t="shared" si="3"/>
        <v>8.8000000000000007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122</v>
      </c>
      <c r="AT132" s="146" t="s">
        <v>118</v>
      </c>
      <c r="AU132" s="146" t="s">
        <v>80</v>
      </c>
      <c r="AY132" s="14" t="s">
        <v>116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4" t="s">
        <v>78</v>
      </c>
      <c r="BK132" s="147">
        <f t="shared" si="9"/>
        <v>0</v>
      </c>
      <c r="BL132" s="14" t="s">
        <v>122</v>
      </c>
      <c r="BM132" s="146" t="s">
        <v>126</v>
      </c>
    </row>
    <row r="133" spans="1:65" s="2" customFormat="1" ht="21.75" customHeight="1">
      <c r="A133" s="26"/>
      <c r="B133" s="134"/>
      <c r="C133" s="135" t="s">
        <v>127</v>
      </c>
      <c r="D133" s="135" t="s">
        <v>118</v>
      </c>
      <c r="E133" s="136" t="s">
        <v>128</v>
      </c>
      <c r="F133" s="137" t="s">
        <v>129</v>
      </c>
      <c r="G133" s="138" t="s">
        <v>121</v>
      </c>
      <c r="H133" s="139">
        <v>448</v>
      </c>
      <c r="I133" s="140">
        <v>0</v>
      </c>
      <c r="J133" s="140">
        <f t="shared" si="0"/>
        <v>0</v>
      </c>
      <c r="K133" s="141"/>
      <c r="L133" s="27"/>
      <c r="M133" s="142" t="s">
        <v>1</v>
      </c>
      <c r="N133" s="143" t="s">
        <v>35</v>
      </c>
      <c r="O133" s="144">
        <v>0.05</v>
      </c>
      <c r="P133" s="144">
        <f t="shared" si="1"/>
        <v>22.400000000000002</v>
      </c>
      <c r="Q133" s="144">
        <v>0</v>
      </c>
      <c r="R133" s="144">
        <f t="shared" si="2"/>
        <v>0</v>
      </c>
      <c r="S133" s="144">
        <v>0.17</v>
      </c>
      <c r="T133" s="145">
        <f t="shared" si="3"/>
        <v>76.160000000000011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122</v>
      </c>
      <c r="AT133" s="146" t="s">
        <v>118</v>
      </c>
      <c r="AU133" s="146" t="s">
        <v>80</v>
      </c>
      <c r="AY133" s="14" t="s">
        <v>116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4" t="s">
        <v>78</v>
      </c>
      <c r="BK133" s="147">
        <f t="shared" si="9"/>
        <v>0</v>
      </c>
      <c r="BL133" s="14" t="s">
        <v>122</v>
      </c>
      <c r="BM133" s="146" t="s">
        <v>130</v>
      </c>
    </row>
    <row r="134" spans="1:65" s="2" customFormat="1" ht="21.75" customHeight="1">
      <c r="A134" s="26"/>
      <c r="B134" s="134"/>
      <c r="C134" s="135" t="s">
        <v>122</v>
      </c>
      <c r="D134" s="135" t="s">
        <v>118</v>
      </c>
      <c r="E134" s="136" t="s">
        <v>131</v>
      </c>
      <c r="F134" s="137" t="s">
        <v>132</v>
      </c>
      <c r="G134" s="138" t="s">
        <v>121</v>
      </c>
      <c r="H134" s="139">
        <v>448</v>
      </c>
      <c r="I134" s="140">
        <v>0</v>
      </c>
      <c r="J134" s="140">
        <f t="shared" si="0"/>
        <v>0</v>
      </c>
      <c r="K134" s="141"/>
      <c r="L134" s="27"/>
      <c r="M134" s="142" t="s">
        <v>1</v>
      </c>
      <c r="N134" s="143" t="s">
        <v>35</v>
      </c>
      <c r="O134" s="144">
        <v>5.7000000000000002E-2</v>
      </c>
      <c r="P134" s="144">
        <f t="shared" si="1"/>
        <v>25.536000000000001</v>
      </c>
      <c r="Q134" s="144">
        <v>0</v>
      </c>
      <c r="R134" s="144">
        <f t="shared" si="2"/>
        <v>0</v>
      </c>
      <c r="S134" s="144">
        <v>9.8000000000000004E-2</v>
      </c>
      <c r="T134" s="145">
        <f t="shared" si="3"/>
        <v>43.904000000000003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122</v>
      </c>
      <c r="AT134" s="146" t="s">
        <v>118</v>
      </c>
      <c r="AU134" s="146" t="s">
        <v>80</v>
      </c>
      <c r="AY134" s="14" t="s">
        <v>116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4" t="s">
        <v>78</v>
      </c>
      <c r="BK134" s="147">
        <f t="shared" si="9"/>
        <v>0</v>
      </c>
      <c r="BL134" s="14" t="s">
        <v>122</v>
      </c>
      <c r="BM134" s="146" t="s">
        <v>133</v>
      </c>
    </row>
    <row r="135" spans="1:65" s="2" customFormat="1" ht="16.5" customHeight="1">
      <c r="A135" s="26"/>
      <c r="B135" s="134"/>
      <c r="C135" s="135" t="s">
        <v>134</v>
      </c>
      <c r="D135" s="135" t="s">
        <v>118</v>
      </c>
      <c r="E135" s="136" t="s">
        <v>135</v>
      </c>
      <c r="F135" s="137" t="s">
        <v>136</v>
      </c>
      <c r="G135" s="138" t="s">
        <v>137</v>
      </c>
      <c r="H135" s="139">
        <v>40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35</v>
      </c>
      <c r="O135" s="144">
        <v>0.13300000000000001</v>
      </c>
      <c r="P135" s="144">
        <f t="shared" si="1"/>
        <v>5.32</v>
      </c>
      <c r="Q135" s="144">
        <v>0</v>
      </c>
      <c r="R135" s="144">
        <f t="shared" si="2"/>
        <v>0</v>
      </c>
      <c r="S135" s="144">
        <v>0.20499999999999999</v>
      </c>
      <c r="T135" s="145">
        <f t="shared" si="3"/>
        <v>8.1999999999999993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122</v>
      </c>
      <c r="AT135" s="146" t="s">
        <v>118</v>
      </c>
      <c r="AU135" s="146" t="s">
        <v>80</v>
      </c>
      <c r="AY135" s="14" t="s">
        <v>116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78</v>
      </c>
      <c r="BK135" s="147">
        <f t="shared" si="9"/>
        <v>0</v>
      </c>
      <c r="BL135" s="14" t="s">
        <v>122</v>
      </c>
      <c r="BM135" s="146" t="s">
        <v>138</v>
      </c>
    </row>
    <row r="136" spans="1:65" s="2" customFormat="1" ht="21.75" customHeight="1">
      <c r="A136" s="26"/>
      <c r="B136" s="134"/>
      <c r="C136" s="135" t="s">
        <v>139</v>
      </c>
      <c r="D136" s="135" t="s">
        <v>118</v>
      </c>
      <c r="E136" s="136" t="s">
        <v>140</v>
      </c>
      <c r="F136" s="137" t="s">
        <v>141</v>
      </c>
      <c r="G136" s="138" t="s">
        <v>142</v>
      </c>
      <c r="H136" s="139">
        <v>829.6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35</v>
      </c>
      <c r="O136" s="144">
        <v>0.58599999999999997</v>
      </c>
      <c r="P136" s="144">
        <f t="shared" si="1"/>
        <v>486.1456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122</v>
      </c>
      <c r="AT136" s="146" t="s">
        <v>118</v>
      </c>
      <c r="AU136" s="146" t="s">
        <v>80</v>
      </c>
      <c r="AY136" s="14" t="s">
        <v>116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78</v>
      </c>
      <c r="BK136" s="147">
        <f t="shared" si="9"/>
        <v>0</v>
      </c>
      <c r="BL136" s="14" t="s">
        <v>122</v>
      </c>
      <c r="BM136" s="146" t="s">
        <v>143</v>
      </c>
    </row>
    <row r="137" spans="1:65" s="2" customFormat="1" ht="21.75" customHeight="1">
      <c r="A137" s="26"/>
      <c r="B137" s="134"/>
      <c r="C137" s="135" t="s">
        <v>144</v>
      </c>
      <c r="D137" s="135" t="s">
        <v>118</v>
      </c>
      <c r="E137" s="136" t="s">
        <v>145</v>
      </c>
      <c r="F137" s="137" t="s">
        <v>146</v>
      </c>
      <c r="G137" s="138" t="s">
        <v>142</v>
      </c>
      <c r="H137" s="139">
        <v>829.6</v>
      </c>
      <c r="I137" s="140">
        <v>0</v>
      </c>
      <c r="J137" s="140">
        <f t="shared" si="0"/>
        <v>0</v>
      </c>
      <c r="K137" s="141"/>
      <c r="L137" s="27"/>
      <c r="M137" s="142" t="s">
        <v>1</v>
      </c>
      <c r="N137" s="143" t="s">
        <v>35</v>
      </c>
      <c r="O137" s="144">
        <v>0.1</v>
      </c>
      <c r="P137" s="144">
        <f t="shared" si="1"/>
        <v>82.960000000000008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122</v>
      </c>
      <c r="AT137" s="146" t="s">
        <v>118</v>
      </c>
      <c r="AU137" s="146" t="s">
        <v>80</v>
      </c>
      <c r="AY137" s="14" t="s">
        <v>116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78</v>
      </c>
      <c r="BK137" s="147">
        <f t="shared" si="9"/>
        <v>0</v>
      </c>
      <c r="BL137" s="14" t="s">
        <v>122</v>
      </c>
      <c r="BM137" s="146" t="s">
        <v>147</v>
      </c>
    </row>
    <row r="138" spans="1:65" s="2" customFormat="1" ht="16.5" customHeight="1">
      <c r="A138" s="26"/>
      <c r="B138" s="134"/>
      <c r="C138" s="135" t="s">
        <v>148</v>
      </c>
      <c r="D138" s="135" t="s">
        <v>118</v>
      </c>
      <c r="E138" s="136" t="s">
        <v>149</v>
      </c>
      <c r="F138" s="137" t="s">
        <v>150</v>
      </c>
      <c r="G138" s="138" t="s">
        <v>121</v>
      </c>
      <c r="H138" s="139">
        <v>1659.2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35</v>
      </c>
      <c r="O138" s="144">
        <v>0.23599999999999999</v>
      </c>
      <c r="P138" s="144">
        <f t="shared" si="1"/>
        <v>391.57119999999998</v>
      </c>
      <c r="Q138" s="144">
        <v>8.4000000000000003E-4</v>
      </c>
      <c r="R138" s="144">
        <f t="shared" si="2"/>
        <v>1.3937280000000001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122</v>
      </c>
      <c r="AT138" s="146" t="s">
        <v>118</v>
      </c>
      <c r="AU138" s="146" t="s">
        <v>80</v>
      </c>
      <c r="AY138" s="14" t="s">
        <v>116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78</v>
      </c>
      <c r="BK138" s="147">
        <f t="shared" si="9"/>
        <v>0</v>
      </c>
      <c r="BL138" s="14" t="s">
        <v>122</v>
      </c>
      <c r="BM138" s="146" t="s">
        <v>151</v>
      </c>
    </row>
    <row r="139" spans="1:65" s="2" customFormat="1" ht="21.75" customHeight="1">
      <c r="A139" s="26"/>
      <c r="B139" s="134"/>
      <c r="C139" s="135" t="s">
        <v>152</v>
      </c>
      <c r="D139" s="135" t="s">
        <v>118</v>
      </c>
      <c r="E139" s="136" t="s">
        <v>153</v>
      </c>
      <c r="F139" s="137" t="s">
        <v>154</v>
      </c>
      <c r="G139" s="138" t="s">
        <v>121</v>
      </c>
      <c r="H139" s="139">
        <v>1659.2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35</v>
      </c>
      <c r="O139" s="144">
        <v>7.0000000000000007E-2</v>
      </c>
      <c r="P139" s="144">
        <f t="shared" si="1"/>
        <v>116.14400000000002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122</v>
      </c>
      <c r="AT139" s="146" t="s">
        <v>118</v>
      </c>
      <c r="AU139" s="146" t="s">
        <v>80</v>
      </c>
      <c r="AY139" s="14" t="s">
        <v>116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78</v>
      </c>
      <c r="BK139" s="147">
        <f t="shared" si="9"/>
        <v>0</v>
      </c>
      <c r="BL139" s="14" t="s">
        <v>122</v>
      </c>
      <c r="BM139" s="146" t="s">
        <v>155</v>
      </c>
    </row>
    <row r="140" spans="1:65" s="2" customFormat="1" ht="21.75" customHeight="1">
      <c r="A140" s="26"/>
      <c r="B140" s="134"/>
      <c r="C140" s="135" t="s">
        <v>156</v>
      </c>
      <c r="D140" s="135" t="s">
        <v>118</v>
      </c>
      <c r="E140" s="136" t="s">
        <v>157</v>
      </c>
      <c r="F140" s="137" t="s">
        <v>158</v>
      </c>
      <c r="G140" s="138" t="s">
        <v>142</v>
      </c>
      <c r="H140" s="139">
        <v>829.6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35</v>
      </c>
      <c r="O140" s="144">
        <v>0.51900000000000002</v>
      </c>
      <c r="P140" s="144">
        <f t="shared" si="1"/>
        <v>430.56240000000003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122</v>
      </c>
      <c r="AT140" s="146" t="s">
        <v>118</v>
      </c>
      <c r="AU140" s="146" t="s">
        <v>80</v>
      </c>
      <c r="AY140" s="14" t="s">
        <v>116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78</v>
      </c>
      <c r="BK140" s="147">
        <f t="shared" si="9"/>
        <v>0</v>
      </c>
      <c r="BL140" s="14" t="s">
        <v>122</v>
      </c>
      <c r="BM140" s="146" t="s">
        <v>159</v>
      </c>
    </row>
    <row r="141" spans="1:65" s="2" customFormat="1" ht="21.75" customHeight="1">
      <c r="A141" s="26"/>
      <c r="B141" s="134"/>
      <c r="C141" s="135" t="s">
        <v>160</v>
      </c>
      <c r="D141" s="135" t="s">
        <v>118</v>
      </c>
      <c r="E141" s="136" t="s">
        <v>161</v>
      </c>
      <c r="F141" s="137" t="s">
        <v>162</v>
      </c>
      <c r="G141" s="138" t="s">
        <v>142</v>
      </c>
      <c r="H141" s="139">
        <v>179.2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35</v>
      </c>
      <c r="O141" s="144">
        <v>8.3000000000000004E-2</v>
      </c>
      <c r="P141" s="144">
        <f t="shared" si="1"/>
        <v>14.8736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122</v>
      </c>
      <c r="AT141" s="146" t="s">
        <v>118</v>
      </c>
      <c r="AU141" s="146" t="s">
        <v>80</v>
      </c>
      <c r="AY141" s="14" t="s">
        <v>116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78</v>
      </c>
      <c r="BK141" s="147">
        <f t="shared" si="9"/>
        <v>0</v>
      </c>
      <c r="BL141" s="14" t="s">
        <v>122</v>
      </c>
      <c r="BM141" s="146" t="s">
        <v>163</v>
      </c>
    </row>
    <row r="142" spans="1:65" s="2" customFormat="1" ht="16.5" customHeight="1">
      <c r="A142" s="26"/>
      <c r="B142" s="134"/>
      <c r="C142" s="135" t="s">
        <v>164</v>
      </c>
      <c r="D142" s="135" t="s">
        <v>118</v>
      </c>
      <c r="E142" s="136" t="s">
        <v>165</v>
      </c>
      <c r="F142" s="137" t="s">
        <v>166</v>
      </c>
      <c r="G142" s="138" t="s">
        <v>142</v>
      </c>
      <c r="H142" s="139">
        <v>179.2</v>
      </c>
      <c r="I142" s="140">
        <v>0</v>
      </c>
      <c r="J142" s="140">
        <f t="shared" si="0"/>
        <v>0</v>
      </c>
      <c r="K142" s="141"/>
      <c r="L142" s="27"/>
      <c r="M142" s="142" t="s">
        <v>1</v>
      </c>
      <c r="N142" s="143" t="s">
        <v>35</v>
      </c>
      <c r="O142" s="144">
        <v>0.65200000000000002</v>
      </c>
      <c r="P142" s="144">
        <f t="shared" si="1"/>
        <v>116.83839999999999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122</v>
      </c>
      <c r="AT142" s="146" t="s">
        <v>118</v>
      </c>
      <c r="AU142" s="146" t="s">
        <v>80</v>
      </c>
      <c r="AY142" s="14" t="s">
        <v>116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4" t="s">
        <v>78</v>
      </c>
      <c r="BK142" s="147">
        <f t="shared" si="9"/>
        <v>0</v>
      </c>
      <c r="BL142" s="14" t="s">
        <v>122</v>
      </c>
      <c r="BM142" s="146" t="s">
        <v>167</v>
      </c>
    </row>
    <row r="143" spans="1:65" s="2" customFormat="1" ht="16.5" customHeight="1">
      <c r="A143" s="26"/>
      <c r="B143" s="134"/>
      <c r="C143" s="135" t="s">
        <v>168</v>
      </c>
      <c r="D143" s="135" t="s">
        <v>118</v>
      </c>
      <c r="E143" s="136" t="s">
        <v>169</v>
      </c>
      <c r="F143" s="137" t="s">
        <v>170</v>
      </c>
      <c r="G143" s="138" t="s">
        <v>142</v>
      </c>
      <c r="H143" s="139">
        <v>179.2</v>
      </c>
      <c r="I143" s="140">
        <v>0</v>
      </c>
      <c r="J143" s="140">
        <f t="shared" si="0"/>
        <v>0</v>
      </c>
      <c r="K143" s="141"/>
      <c r="L143" s="27"/>
      <c r="M143" s="142" t="s">
        <v>1</v>
      </c>
      <c r="N143" s="143" t="s">
        <v>35</v>
      </c>
      <c r="O143" s="144">
        <v>8.9999999999999993E-3</v>
      </c>
      <c r="P143" s="144">
        <f t="shared" si="1"/>
        <v>1.6127999999999998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122</v>
      </c>
      <c r="AT143" s="146" t="s">
        <v>118</v>
      </c>
      <c r="AU143" s="146" t="s">
        <v>80</v>
      </c>
      <c r="AY143" s="14" t="s">
        <v>116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4" t="s">
        <v>78</v>
      </c>
      <c r="BK143" s="147">
        <f t="shared" si="9"/>
        <v>0</v>
      </c>
      <c r="BL143" s="14" t="s">
        <v>122</v>
      </c>
      <c r="BM143" s="146" t="s">
        <v>171</v>
      </c>
    </row>
    <row r="144" spans="1:65" s="2" customFormat="1" ht="21.75" customHeight="1">
      <c r="A144" s="26"/>
      <c r="B144" s="134"/>
      <c r="C144" s="135" t="s">
        <v>172</v>
      </c>
      <c r="D144" s="135" t="s">
        <v>118</v>
      </c>
      <c r="E144" s="136" t="s">
        <v>173</v>
      </c>
      <c r="F144" s="137" t="s">
        <v>174</v>
      </c>
      <c r="G144" s="138" t="s">
        <v>175</v>
      </c>
      <c r="H144" s="139">
        <v>323.60000000000002</v>
      </c>
      <c r="I144" s="140">
        <v>0</v>
      </c>
      <c r="J144" s="140">
        <f t="shared" si="0"/>
        <v>0</v>
      </c>
      <c r="K144" s="141"/>
      <c r="L144" s="27"/>
      <c r="M144" s="142" t="s">
        <v>1</v>
      </c>
      <c r="N144" s="143" t="s">
        <v>35</v>
      </c>
      <c r="O144" s="144">
        <v>0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122</v>
      </c>
      <c r="AT144" s="146" t="s">
        <v>118</v>
      </c>
      <c r="AU144" s="146" t="s">
        <v>80</v>
      </c>
      <c r="AY144" s="14" t="s">
        <v>116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4" t="s">
        <v>78</v>
      </c>
      <c r="BK144" s="147">
        <f t="shared" si="9"/>
        <v>0</v>
      </c>
      <c r="BL144" s="14" t="s">
        <v>122</v>
      </c>
      <c r="BM144" s="146" t="s">
        <v>176</v>
      </c>
    </row>
    <row r="145" spans="1:65" s="2" customFormat="1" ht="21.75" customHeight="1">
      <c r="A145" s="26"/>
      <c r="B145" s="134"/>
      <c r="C145" s="135" t="s">
        <v>8</v>
      </c>
      <c r="D145" s="135" t="s">
        <v>118</v>
      </c>
      <c r="E145" s="136" t="s">
        <v>177</v>
      </c>
      <c r="F145" s="137" t="s">
        <v>178</v>
      </c>
      <c r="G145" s="138" t="s">
        <v>142</v>
      </c>
      <c r="H145" s="139">
        <v>650.4</v>
      </c>
      <c r="I145" s="140">
        <v>0</v>
      </c>
      <c r="J145" s="140">
        <f t="shared" si="0"/>
        <v>0</v>
      </c>
      <c r="K145" s="141"/>
      <c r="L145" s="27"/>
      <c r="M145" s="142" t="s">
        <v>1</v>
      </c>
      <c r="N145" s="143" t="s">
        <v>35</v>
      </c>
      <c r="O145" s="144">
        <v>0.29899999999999999</v>
      </c>
      <c r="P145" s="144">
        <f t="shared" si="1"/>
        <v>194.46959999999999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122</v>
      </c>
      <c r="AT145" s="146" t="s">
        <v>118</v>
      </c>
      <c r="AU145" s="146" t="s">
        <v>80</v>
      </c>
      <c r="AY145" s="14" t="s">
        <v>116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4" t="s">
        <v>78</v>
      </c>
      <c r="BK145" s="147">
        <f t="shared" si="9"/>
        <v>0</v>
      </c>
      <c r="BL145" s="14" t="s">
        <v>122</v>
      </c>
      <c r="BM145" s="146" t="s">
        <v>179</v>
      </c>
    </row>
    <row r="146" spans="1:65" s="2" customFormat="1" ht="21.75" customHeight="1">
      <c r="A146" s="26"/>
      <c r="B146" s="134"/>
      <c r="C146" s="135" t="s">
        <v>180</v>
      </c>
      <c r="D146" s="135" t="s">
        <v>118</v>
      </c>
      <c r="E146" s="136" t="s">
        <v>181</v>
      </c>
      <c r="F146" s="137" t="s">
        <v>182</v>
      </c>
      <c r="G146" s="138" t="s">
        <v>142</v>
      </c>
      <c r="H146" s="139">
        <v>134.4</v>
      </c>
      <c r="I146" s="140">
        <v>0</v>
      </c>
      <c r="J146" s="140">
        <f t="shared" si="0"/>
        <v>0</v>
      </c>
      <c r="K146" s="141"/>
      <c r="L146" s="27"/>
      <c r="M146" s="142" t="s">
        <v>1</v>
      </c>
      <c r="N146" s="143" t="s">
        <v>35</v>
      </c>
      <c r="O146" s="144">
        <v>0.28599999999999998</v>
      </c>
      <c r="P146" s="144">
        <f t="shared" si="1"/>
        <v>38.438400000000001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6" t="s">
        <v>122</v>
      </c>
      <c r="AT146" s="146" t="s">
        <v>118</v>
      </c>
      <c r="AU146" s="146" t="s">
        <v>80</v>
      </c>
      <c r="AY146" s="14" t="s">
        <v>116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4" t="s">
        <v>78</v>
      </c>
      <c r="BK146" s="147">
        <f t="shared" si="9"/>
        <v>0</v>
      </c>
      <c r="BL146" s="14" t="s">
        <v>122</v>
      </c>
      <c r="BM146" s="146" t="s">
        <v>183</v>
      </c>
    </row>
    <row r="147" spans="1:65" s="2" customFormat="1" ht="16.5" customHeight="1">
      <c r="A147" s="26"/>
      <c r="B147" s="134"/>
      <c r="C147" s="148" t="s">
        <v>184</v>
      </c>
      <c r="D147" s="148" t="s">
        <v>185</v>
      </c>
      <c r="E147" s="149" t="s">
        <v>186</v>
      </c>
      <c r="F147" s="150" t="s">
        <v>187</v>
      </c>
      <c r="G147" s="151" t="s">
        <v>175</v>
      </c>
      <c r="H147" s="152">
        <v>268.8</v>
      </c>
      <c r="I147" s="153">
        <v>0</v>
      </c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4">
        <v>0</v>
      </c>
      <c r="P147" s="144">
        <f t="shared" si="1"/>
        <v>0</v>
      </c>
      <c r="Q147" s="144">
        <v>1</v>
      </c>
      <c r="R147" s="144">
        <f t="shared" si="2"/>
        <v>268.8</v>
      </c>
      <c r="S147" s="144">
        <v>0</v>
      </c>
      <c r="T147" s="14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148</v>
      </c>
      <c r="AT147" s="146" t="s">
        <v>185</v>
      </c>
      <c r="AU147" s="146" t="s">
        <v>80</v>
      </c>
      <c r="AY147" s="14" t="s">
        <v>116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4" t="s">
        <v>78</v>
      </c>
      <c r="BK147" s="147">
        <f t="shared" si="9"/>
        <v>0</v>
      </c>
      <c r="BL147" s="14" t="s">
        <v>122</v>
      </c>
      <c r="BM147" s="146" t="s">
        <v>188</v>
      </c>
    </row>
    <row r="148" spans="1:65" s="12" customFormat="1" ht="22.9" customHeight="1">
      <c r="B148" s="122"/>
      <c r="D148" s="123" t="s">
        <v>69</v>
      </c>
      <c r="E148" s="132" t="s">
        <v>122</v>
      </c>
      <c r="F148" s="132" t="s">
        <v>189</v>
      </c>
      <c r="J148" s="133">
        <f>BK148</f>
        <v>0</v>
      </c>
      <c r="L148" s="122"/>
      <c r="M148" s="126"/>
      <c r="N148" s="127"/>
      <c r="O148" s="127"/>
      <c r="P148" s="128">
        <f>SUM(P149:P150)</f>
        <v>59.605599999999995</v>
      </c>
      <c r="Q148" s="127"/>
      <c r="R148" s="128">
        <f>SUM(R149:R150)</f>
        <v>0</v>
      </c>
      <c r="S148" s="127"/>
      <c r="T148" s="129">
        <f>SUM(T149:T150)</f>
        <v>0</v>
      </c>
      <c r="AR148" s="123" t="s">
        <v>78</v>
      </c>
      <c r="AT148" s="130" t="s">
        <v>69</v>
      </c>
      <c r="AU148" s="130" t="s">
        <v>78</v>
      </c>
      <c r="AY148" s="123" t="s">
        <v>116</v>
      </c>
      <c r="BK148" s="131">
        <f>SUM(BK149:BK150)</f>
        <v>0</v>
      </c>
    </row>
    <row r="149" spans="1:65" s="2" customFormat="1" ht="16.5" customHeight="1">
      <c r="A149" s="26"/>
      <c r="B149" s="134"/>
      <c r="C149" s="135" t="s">
        <v>190</v>
      </c>
      <c r="D149" s="135" t="s">
        <v>118</v>
      </c>
      <c r="E149" s="136" t="s">
        <v>191</v>
      </c>
      <c r="F149" s="137" t="s">
        <v>192</v>
      </c>
      <c r="G149" s="138" t="s">
        <v>142</v>
      </c>
      <c r="H149" s="139">
        <v>44.8</v>
      </c>
      <c r="I149" s="140">
        <v>0</v>
      </c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1.3169999999999999</v>
      </c>
      <c r="P149" s="144">
        <f>O149*H149</f>
        <v>59.001599999999996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122</v>
      </c>
      <c r="AT149" s="146" t="s">
        <v>118</v>
      </c>
      <c r="AU149" s="146" t="s">
        <v>80</v>
      </c>
      <c r="AY149" s="14" t="s">
        <v>116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78</v>
      </c>
      <c r="BK149" s="147">
        <f>ROUND(I149*H149,2)</f>
        <v>0</v>
      </c>
      <c r="BL149" s="14" t="s">
        <v>122</v>
      </c>
      <c r="BM149" s="146" t="s">
        <v>193</v>
      </c>
    </row>
    <row r="150" spans="1:65" s="2" customFormat="1" ht="21.75" customHeight="1">
      <c r="A150" s="26"/>
      <c r="B150" s="134"/>
      <c r="C150" s="135" t="s">
        <v>194</v>
      </c>
      <c r="D150" s="135" t="s">
        <v>118</v>
      </c>
      <c r="E150" s="136" t="s">
        <v>195</v>
      </c>
      <c r="F150" s="137" t="s">
        <v>196</v>
      </c>
      <c r="G150" s="138" t="s">
        <v>142</v>
      </c>
      <c r="H150" s="139">
        <v>0.5</v>
      </c>
      <c r="I150" s="140">
        <v>0</v>
      </c>
      <c r="J150" s="140">
        <f>ROUND(I150*H150,2)</f>
        <v>0</v>
      </c>
      <c r="K150" s="141"/>
      <c r="L150" s="27"/>
      <c r="M150" s="142" t="s">
        <v>1</v>
      </c>
      <c r="N150" s="143" t="s">
        <v>35</v>
      </c>
      <c r="O150" s="144">
        <v>1.208</v>
      </c>
      <c r="P150" s="144">
        <f>O150*H150</f>
        <v>0.60399999999999998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6" t="s">
        <v>122</v>
      </c>
      <c r="AT150" s="146" t="s">
        <v>118</v>
      </c>
      <c r="AU150" s="146" t="s">
        <v>80</v>
      </c>
      <c r="AY150" s="14" t="s">
        <v>116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4" t="s">
        <v>78</v>
      </c>
      <c r="BK150" s="147">
        <f>ROUND(I150*H150,2)</f>
        <v>0</v>
      </c>
      <c r="BL150" s="14" t="s">
        <v>122</v>
      </c>
      <c r="BM150" s="146" t="s">
        <v>197</v>
      </c>
    </row>
    <row r="151" spans="1:65" s="12" customFormat="1" ht="22.9" customHeight="1">
      <c r="B151" s="122"/>
      <c r="D151" s="123" t="s">
        <v>69</v>
      </c>
      <c r="E151" s="132" t="s">
        <v>134</v>
      </c>
      <c r="F151" s="132" t="s">
        <v>198</v>
      </c>
      <c r="J151" s="133">
        <f>BK151</f>
        <v>0</v>
      </c>
      <c r="L151" s="122"/>
      <c r="M151" s="126"/>
      <c r="N151" s="127"/>
      <c r="O151" s="127"/>
      <c r="P151" s="128">
        <f>SUM(P152:P155)</f>
        <v>248.81600000000003</v>
      </c>
      <c r="Q151" s="127"/>
      <c r="R151" s="128">
        <f>SUM(R152:R155)</f>
        <v>161.65679999999998</v>
      </c>
      <c r="S151" s="127"/>
      <c r="T151" s="129">
        <f>SUM(T152:T155)</f>
        <v>0</v>
      </c>
      <c r="AR151" s="123" t="s">
        <v>78</v>
      </c>
      <c r="AT151" s="130" t="s">
        <v>69</v>
      </c>
      <c r="AU151" s="130" t="s">
        <v>78</v>
      </c>
      <c r="AY151" s="123" t="s">
        <v>116</v>
      </c>
      <c r="BK151" s="131">
        <f>SUM(BK152:BK155)</f>
        <v>0</v>
      </c>
    </row>
    <row r="152" spans="1:65" s="2" customFormat="1" ht="21.75" customHeight="1">
      <c r="A152" s="26"/>
      <c r="B152" s="134"/>
      <c r="C152" s="135" t="s">
        <v>199</v>
      </c>
      <c r="D152" s="135" t="s">
        <v>118</v>
      </c>
      <c r="E152" s="136" t="s">
        <v>200</v>
      </c>
      <c r="F152" s="137" t="s">
        <v>201</v>
      </c>
      <c r="G152" s="138" t="s">
        <v>121</v>
      </c>
      <c r="H152" s="139">
        <v>488</v>
      </c>
      <c r="I152" s="140">
        <v>0</v>
      </c>
      <c r="J152" s="140">
        <f>ROUND(I152*H152,2)</f>
        <v>0</v>
      </c>
      <c r="K152" s="141"/>
      <c r="L152" s="27"/>
      <c r="M152" s="142" t="s">
        <v>1</v>
      </c>
      <c r="N152" s="143" t="s">
        <v>35</v>
      </c>
      <c r="O152" s="144">
        <v>0.125</v>
      </c>
      <c r="P152" s="144">
        <f>O152*H152</f>
        <v>61</v>
      </c>
      <c r="Q152" s="144">
        <v>0.17157</v>
      </c>
      <c r="R152" s="144">
        <f>Q152*H152</f>
        <v>83.726159999999993</v>
      </c>
      <c r="S152" s="144">
        <v>0</v>
      </c>
      <c r="T152" s="145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6" t="s">
        <v>122</v>
      </c>
      <c r="AT152" s="146" t="s">
        <v>118</v>
      </c>
      <c r="AU152" s="146" t="s">
        <v>80</v>
      </c>
      <c r="AY152" s="14" t="s">
        <v>116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4" t="s">
        <v>78</v>
      </c>
      <c r="BK152" s="147">
        <f>ROUND(I152*H152,2)</f>
        <v>0</v>
      </c>
      <c r="BL152" s="14" t="s">
        <v>122</v>
      </c>
      <c r="BM152" s="146" t="s">
        <v>202</v>
      </c>
    </row>
    <row r="153" spans="1:65" s="2" customFormat="1" ht="21.75" customHeight="1">
      <c r="A153" s="26"/>
      <c r="B153" s="134"/>
      <c r="C153" s="135" t="s">
        <v>7</v>
      </c>
      <c r="D153" s="135" t="s">
        <v>118</v>
      </c>
      <c r="E153" s="136" t="s">
        <v>203</v>
      </c>
      <c r="F153" s="137" t="s">
        <v>204</v>
      </c>
      <c r="G153" s="138" t="s">
        <v>121</v>
      </c>
      <c r="H153" s="139">
        <v>40</v>
      </c>
      <c r="I153" s="140">
        <v>0</v>
      </c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0.374</v>
      </c>
      <c r="P153" s="144">
        <f>O153*H153</f>
        <v>14.96</v>
      </c>
      <c r="Q153" s="144">
        <v>0.26375999999999999</v>
      </c>
      <c r="R153" s="144">
        <f>Q153*H153</f>
        <v>10.5504</v>
      </c>
      <c r="S153" s="144">
        <v>0</v>
      </c>
      <c r="T153" s="14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122</v>
      </c>
      <c r="AT153" s="146" t="s">
        <v>118</v>
      </c>
      <c r="AU153" s="146" t="s">
        <v>80</v>
      </c>
      <c r="AY153" s="14" t="s">
        <v>116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78</v>
      </c>
      <c r="BK153" s="147">
        <f>ROUND(I153*H153,2)</f>
        <v>0</v>
      </c>
      <c r="BL153" s="14" t="s">
        <v>122</v>
      </c>
      <c r="BM153" s="146" t="s">
        <v>205</v>
      </c>
    </row>
    <row r="154" spans="1:65" s="2" customFormat="1" ht="21.75" customHeight="1">
      <c r="A154" s="26"/>
      <c r="B154" s="134"/>
      <c r="C154" s="135" t="s">
        <v>206</v>
      </c>
      <c r="D154" s="135" t="s">
        <v>118</v>
      </c>
      <c r="E154" s="136" t="s">
        <v>207</v>
      </c>
      <c r="F154" s="137" t="s">
        <v>208</v>
      </c>
      <c r="G154" s="138" t="s">
        <v>121</v>
      </c>
      <c r="H154" s="139">
        <v>448</v>
      </c>
      <c r="I154" s="140">
        <v>0</v>
      </c>
      <c r="J154" s="140">
        <f>ROUND(I154*H154,2)</f>
        <v>0</v>
      </c>
      <c r="K154" s="141"/>
      <c r="L154" s="27"/>
      <c r="M154" s="142" t="s">
        <v>1</v>
      </c>
      <c r="N154" s="143" t="s">
        <v>35</v>
      </c>
      <c r="O154" s="144">
        <v>0.34200000000000003</v>
      </c>
      <c r="P154" s="144">
        <f>O154*H154</f>
        <v>153.21600000000001</v>
      </c>
      <c r="Q154" s="144">
        <v>0.13188</v>
      </c>
      <c r="R154" s="144">
        <f>Q154*H154</f>
        <v>59.082239999999999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122</v>
      </c>
      <c r="AT154" s="146" t="s">
        <v>118</v>
      </c>
      <c r="AU154" s="146" t="s">
        <v>80</v>
      </c>
      <c r="AY154" s="14" t="s">
        <v>116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78</v>
      </c>
      <c r="BK154" s="147">
        <f>ROUND(I154*H154,2)</f>
        <v>0</v>
      </c>
      <c r="BL154" s="14" t="s">
        <v>122</v>
      </c>
      <c r="BM154" s="146" t="s">
        <v>209</v>
      </c>
    </row>
    <row r="155" spans="1:65" s="2" customFormat="1" ht="21.75" customHeight="1">
      <c r="A155" s="26"/>
      <c r="B155" s="134"/>
      <c r="C155" s="135" t="s">
        <v>210</v>
      </c>
      <c r="D155" s="135" t="s">
        <v>118</v>
      </c>
      <c r="E155" s="136" t="s">
        <v>211</v>
      </c>
      <c r="F155" s="137" t="s">
        <v>212</v>
      </c>
      <c r="G155" s="138" t="s">
        <v>121</v>
      </c>
      <c r="H155" s="139">
        <v>40</v>
      </c>
      <c r="I155" s="140">
        <v>0</v>
      </c>
      <c r="J155" s="140">
        <f>ROUND(I155*H155,2)</f>
        <v>0</v>
      </c>
      <c r="K155" s="141"/>
      <c r="L155" s="27"/>
      <c r="M155" s="142" t="s">
        <v>1</v>
      </c>
      <c r="N155" s="143" t="s">
        <v>35</v>
      </c>
      <c r="O155" s="144">
        <v>0.49099999999999999</v>
      </c>
      <c r="P155" s="144">
        <f>O155*H155</f>
        <v>19.64</v>
      </c>
      <c r="Q155" s="144">
        <v>0.20745</v>
      </c>
      <c r="R155" s="144">
        <f>Q155*H155</f>
        <v>8.298</v>
      </c>
      <c r="S155" s="144">
        <v>0</v>
      </c>
      <c r="T155" s="14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122</v>
      </c>
      <c r="AT155" s="146" t="s">
        <v>118</v>
      </c>
      <c r="AU155" s="146" t="s">
        <v>80</v>
      </c>
      <c r="AY155" s="14" t="s">
        <v>116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4" t="s">
        <v>78</v>
      </c>
      <c r="BK155" s="147">
        <f>ROUND(I155*H155,2)</f>
        <v>0</v>
      </c>
      <c r="BL155" s="14" t="s">
        <v>122</v>
      </c>
      <c r="BM155" s="146" t="s">
        <v>213</v>
      </c>
    </row>
    <row r="156" spans="1:65" s="12" customFormat="1" ht="22.9" customHeight="1">
      <c r="B156" s="122"/>
      <c r="D156" s="123" t="s">
        <v>69</v>
      </c>
      <c r="E156" s="132" t="s">
        <v>148</v>
      </c>
      <c r="F156" s="132" t="s">
        <v>214</v>
      </c>
      <c r="J156" s="133">
        <f>BK156</f>
        <v>0</v>
      </c>
      <c r="L156" s="122"/>
      <c r="M156" s="126"/>
      <c r="N156" s="127"/>
      <c r="O156" s="127"/>
      <c r="P156" s="128">
        <f>SUM(P157:P206)</f>
        <v>529.28500000000008</v>
      </c>
      <c r="Q156" s="127"/>
      <c r="R156" s="128">
        <f>SUM(R157:R206)</f>
        <v>44.859059999999992</v>
      </c>
      <c r="S156" s="127"/>
      <c r="T156" s="129">
        <f>SUM(T157:T206)</f>
        <v>0</v>
      </c>
      <c r="AR156" s="123" t="s">
        <v>78</v>
      </c>
      <c r="AT156" s="130" t="s">
        <v>69</v>
      </c>
      <c r="AU156" s="130" t="s">
        <v>78</v>
      </c>
      <c r="AY156" s="123" t="s">
        <v>116</v>
      </c>
      <c r="BK156" s="131">
        <f>SUM(BK157:BK206)</f>
        <v>0</v>
      </c>
    </row>
    <row r="157" spans="1:65" s="2" customFormat="1" ht="16.5" customHeight="1">
      <c r="A157" s="26"/>
      <c r="B157" s="134"/>
      <c r="C157" s="135" t="s">
        <v>215</v>
      </c>
      <c r="D157" s="135" t="s">
        <v>118</v>
      </c>
      <c r="E157" s="136" t="s">
        <v>216</v>
      </c>
      <c r="F157" s="137" t="s">
        <v>217</v>
      </c>
      <c r="G157" s="138" t="s">
        <v>218</v>
      </c>
      <c r="H157" s="139">
        <v>3</v>
      </c>
      <c r="I157" s="140">
        <v>0</v>
      </c>
      <c r="J157" s="140">
        <f t="shared" ref="J157:J188" si="10">ROUND(I157*H157,2)</f>
        <v>0</v>
      </c>
      <c r="K157" s="141"/>
      <c r="L157" s="27"/>
      <c r="M157" s="142" t="s">
        <v>1</v>
      </c>
      <c r="N157" s="143" t="s">
        <v>35</v>
      </c>
      <c r="O157" s="144">
        <v>11.968</v>
      </c>
      <c r="P157" s="144">
        <f t="shared" ref="P157:P188" si="11">O157*H157</f>
        <v>35.903999999999996</v>
      </c>
      <c r="Q157" s="144">
        <v>0</v>
      </c>
      <c r="R157" s="144">
        <f t="shared" ref="R157:R188" si="12">Q157*H157</f>
        <v>0</v>
      </c>
      <c r="S157" s="144">
        <v>0</v>
      </c>
      <c r="T157" s="145">
        <f t="shared" ref="T157:T188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6" t="s">
        <v>122</v>
      </c>
      <c r="AT157" s="146" t="s">
        <v>118</v>
      </c>
      <c r="AU157" s="146" t="s">
        <v>80</v>
      </c>
      <c r="AY157" s="14" t="s">
        <v>116</v>
      </c>
      <c r="BE157" s="147">
        <f t="shared" ref="BE157:BE188" si="14">IF(N157="základní",J157,0)</f>
        <v>0</v>
      </c>
      <c r="BF157" s="147">
        <f t="shared" ref="BF157:BF188" si="15">IF(N157="snížená",J157,0)</f>
        <v>0</v>
      </c>
      <c r="BG157" s="147">
        <f t="shared" ref="BG157:BG188" si="16">IF(N157="zákl. přenesená",J157,0)</f>
        <v>0</v>
      </c>
      <c r="BH157" s="147">
        <f t="shared" ref="BH157:BH188" si="17">IF(N157="sníž. přenesená",J157,0)</f>
        <v>0</v>
      </c>
      <c r="BI157" s="147">
        <f t="shared" ref="BI157:BI188" si="18">IF(N157="nulová",J157,0)</f>
        <v>0</v>
      </c>
      <c r="BJ157" s="14" t="s">
        <v>78</v>
      </c>
      <c r="BK157" s="147">
        <f t="shared" ref="BK157:BK188" si="19">ROUND(I157*H157,2)</f>
        <v>0</v>
      </c>
      <c r="BL157" s="14" t="s">
        <v>122</v>
      </c>
      <c r="BM157" s="146" t="s">
        <v>219</v>
      </c>
    </row>
    <row r="158" spans="1:65" s="2" customFormat="1" ht="21.75" customHeight="1">
      <c r="A158" s="26"/>
      <c r="B158" s="134"/>
      <c r="C158" s="135" t="s">
        <v>220</v>
      </c>
      <c r="D158" s="135" t="s">
        <v>118</v>
      </c>
      <c r="E158" s="136" t="s">
        <v>221</v>
      </c>
      <c r="F158" s="137" t="s">
        <v>222</v>
      </c>
      <c r="G158" s="138" t="s">
        <v>218</v>
      </c>
      <c r="H158" s="139">
        <v>4</v>
      </c>
      <c r="I158" s="140">
        <v>0</v>
      </c>
      <c r="J158" s="140">
        <f t="shared" si="10"/>
        <v>0</v>
      </c>
      <c r="K158" s="141"/>
      <c r="L158" s="27"/>
      <c r="M158" s="142" t="s">
        <v>1</v>
      </c>
      <c r="N158" s="143" t="s">
        <v>35</v>
      </c>
      <c r="O158" s="144">
        <v>0.75900000000000001</v>
      </c>
      <c r="P158" s="144">
        <f t="shared" si="11"/>
        <v>3.036</v>
      </c>
      <c r="Q158" s="144">
        <v>8.0000000000000004E-4</v>
      </c>
      <c r="R158" s="144">
        <f t="shared" si="12"/>
        <v>3.2000000000000002E-3</v>
      </c>
      <c r="S158" s="144">
        <v>0</v>
      </c>
      <c r="T158" s="14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122</v>
      </c>
      <c r="AT158" s="146" t="s">
        <v>118</v>
      </c>
      <c r="AU158" s="146" t="s">
        <v>80</v>
      </c>
      <c r="AY158" s="14" t="s">
        <v>116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4" t="s">
        <v>78</v>
      </c>
      <c r="BK158" s="147">
        <f t="shared" si="19"/>
        <v>0</v>
      </c>
      <c r="BL158" s="14" t="s">
        <v>122</v>
      </c>
      <c r="BM158" s="146" t="s">
        <v>223</v>
      </c>
    </row>
    <row r="159" spans="1:65" s="2" customFormat="1" ht="16.5" customHeight="1">
      <c r="A159" s="26"/>
      <c r="B159" s="134"/>
      <c r="C159" s="148" t="s">
        <v>224</v>
      </c>
      <c r="D159" s="148" t="s">
        <v>185</v>
      </c>
      <c r="E159" s="149" t="s">
        <v>225</v>
      </c>
      <c r="F159" s="150" t="s">
        <v>226</v>
      </c>
      <c r="G159" s="151" t="s">
        <v>218</v>
      </c>
      <c r="H159" s="152">
        <v>2</v>
      </c>
      <c r="I159" s="153">
        <v>0</v>
      </c>
      <c r="J159" s="153">
        <f t="shared" si="10"/>
        <v>0</v>
      </c>
      <c r="K159" s="154"/>
      <c r="L159" s="155"/>
      <c r="M159" s="156" t="s">
        <v>1</v>
      </c>
      <c r="N159" s="157" t="s">
        <v>35</v>
      </c>
      <c r="O159" s="144">
        <v>0</v>
      </c>
      <c r="P159" s="144">
        <f t="shared" si="11"/>
        <v>0</v>
      </c>
      <c r="Q159" s="144">
        <v>8.0000000000000002E-3</v>
      </c>
      <c r="R159" s="144">
        <f t="shared" si="12"/>
        <v>1.6E-2</v>
      </c>
      <c r="S159" s="144">
        <v>0</v>
      </c>
      <c r="T159" s="14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148</v>
      </c>
      <c r="AT159" s="146" t="s">
        <v>185</v>
      </c>
      <c r="AU159" s="146" t="s">
        <v>80</v>
      </c>
      <c r="AY159" s="14" t="s">
        <v>116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4" t="s">
        <v>78</v>
      </c>
      <c r="BK159" s="147">
        <f t="shared" si="19"/>
        <v>0</v>
      </c>
      <c r="BL159" s="14" t="s">
        <v>122</v>
      </c>
      <c r="BM159" s="146" t="s">
        <v>227</v>
      </c>
    </row>
    <row r="160" spans="1:65" s="2" customFormat="1" ht="16.5" customHeight="1">
      <c r="A160" s="26"/>
      <c r="B160" s="134"/>
      <c r="C160" s="148" t="s">
        <v>228</v>
      </c>
      <c r="D160" s="148" t="s">
        <v>185</v>
      </c>
      <c r="E160" s="149" t="s">
        <v>229</v>
      </c>
      <c r="F160" s="150" t="s">
        <v>230</v>
      </c>
      <c r="G160" s="151" t="s">
        <v>218</v>
      </c>
      <c r="H160" s="152">
        <v>2</v>
      </c>
      <c r="I160" s="153">
        <v>0</v>
      </c>
      <c r="J160" s="153">
        <f t="shared" si="10"/>
        <v>0</v>
      </c>
      <c r="K160" s="154"/>
      <c r="L160" s="155"/>
      <c r="M160" s="156" t="s">
        <v>1</v>
      </c>
      <c r="N160" s="157" t="s">
        <v>35</v>
      </c>
      <c r="O160" s="144">
        <v>0</v>
      </c>
      <c r="P160" s="144">
        <f t="shared" si="11"/>
        <v>0</v>
      </c>
      <c r="Q160" s="144">
        <v>1.11E-2</v>
      </c>
      <c r="R160" s="144">
        <f t="shared" si="12"/>
        <v>2.2200000000000001E-2</v>
      </c>
      <c r="S160" s="144">
        <v>0</v>
      </c>
      <c r="T160" s="14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6" t="s">
        <v>148</v>
      </c>
      <c r="AT160" s="146" t="s">
        <v>185</v>
      </c>
      <c r="AU160" s="146" t="s">
        <v>80</v>
      </c>
      <c r="AY160" s="14" t="s">
        <v>116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4" t="s">
        <v>78</v>
      </c>
      <c r="BK160" s="147">
        <f t="shared" si="19"/>
        <v>0</v>
      </c>
      <c r="BL160" s="14" t="s">
        <v>122</v>
      </c>
      <c r="BM160" s="146" t="s">
        <v>231</v>
      </c>
    </row>
    <row r="161" spans="1:65" s="2" customFormat="1" ht="16.5" customHeight="1">
      <c r="A161" s="26"/>
      <c r="B161" s="134"/>
      <c r="C161" s="148" t="s">
        <v>232</v>
      </c>
      <c r="D161" s="148" t="s">
        <v>185</v>
      </c>
      <c r="E161" s="149" t="s">
        <v>233</v>
      </c>
      <c r="F161" s="150" t="s">
        <v>234</v>
      </c>
      <c r="G161" s="151" t="s">
        <v>218</v>
      </c>
      <c r="H161" s="152">
        <v>2</v>
      </c>
      <c r="I161" s="153">
        <v>0</v>
      </c>
      <c r="J161" s="153">
        <f t="shared" si="10"/>
        <v>0</v>
      </c>
      <c r="K161" s="154"/>
      <c r="L161" s="155"/>
      <c r="M161" s="156" t="s">
        <v>1</v>
      </c>
      <c r="N161" s="157" t="s">
        <v>35</v>
      </c>
      <c r="O161" s="144">
        <v>0</v>
      </c>
      <c r="P161" s="144">
        <f t="shared" si="11"/>
        <v>0</v>
      </c>
      <c r="Q161" s="144">
        <v>1.4999999999999999E-2</v>
      </c>
      <c r="R161" s="144">
        <f t="shared" si="12"/>
        <v>0.03</v>
      </c>
      <c r="S161" s="144">
        <v>0</v>
      </c>
      <c r="T161" s="14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148</v>
      </c>
      <c r="AT161" s="146" t="s">
        <v>185</v>
      </c>
      <c r="AU161" s="146" t="s">
        <v>80</v>
      </c>
      <c r="AY161" s="14" t="s">
        <v>116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4" t="s">
        <v>78</v>
      </c>
      <c r="BK161" s="147">
        <f t="shared" si="19"/>
        <v>0</v>
      </c>
      <c r="BL161" s="14" t="s">
        <v>122</v>
      </c>
      <c r="BM161" s="146" t="s">
        <v>235</v>
      </c>
    </row>
    <row r="162" spans="1:65" s="2" customFormat="1" ht="21.75" customHeight="1">
      <c r="A162" s="26"/>
      <c r="B162" s="134"/>
      <c r="C162" s="135" t="s">
        <v>236</v>
      </c>
      <c r="D162" s="135" t="s">
        <v>118</v>
      </c>
      <c r="E162" s="136" t="s">
        <v>237</v>
      </c>
      <c r="F162" s="137" t="s">
        <v>238</v>
      </c>
      <c r="G162" s="138" t="s">
        <v>218</v>
      </c>
      <c r="H162" s="139">
        <v>6</v>
      </c>
      <c r="I162" s="140">
        <v>0</v>
      </c>
      <c r="J162" s="140">
        <f t="shared" si="10"/>
        <v>0</v>
      </c>
      <c r="K162" s="141"/>
      <c r="L162" s="27"/>
      <c r="M162" s="142" t="s">
        <v>1</v>
      </c>
      <c r="N162" s="143" t="s">
        <v>35</v>
      </c>
      <c r="O162" s="144">
        <v>1.0069999999999999</v>
      </c>
      <c r="P162" s="144">
        <f t="shared" si="11"/>
        <v>6.0419999999999998</v>
      </c>
      <c r="Q162" s="144">
        <v>2.96E-3</v>
      </c>
      <c r="R162" s="144">
        <f t="shared" si="12"/>
        <v>1.7759999999999998E-2</v>
      </c>
      <c r="S162" s="144">
        <v>0</v>
      </c>
      <c r="T162" s="14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6" t="s">
        <v>122</v>
      </c>
      <c r="AT162" s="146" t="s">
        <v>118</v>
      </c>
      <c r="AU162" s="146" t="s">
        <v>80</v>
      </c>
      <c r="AY162" s="14" t="s">
        <v>116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4" t="s">
        <v>78</v>
      </c>
      <c r="BK162" s="147">
        <f t="shared" si="19"/>
        <v>0</v>
      </c>
      <c r="BL162" s="14" t="s">
        <v>122</v>
      </c>
      <c r="BM162" s="146" t="s">
        <v>239</v>
      </c>
    </row>
    <row r="163" spans="1:65" s="2" customFormat="1" ht="21.75" customHeight="1">
      <c r="A163" s="26"/>
      <c r="B163" s="134"/>
      <c r="C163" s="148" t="s">
        <v>240</v>
      </c>
      <c r="D163" s="148" t="s">
        <v>185</v>
      </c>
      <c r="E163" s="149" t="s">
        <v>241</v>
      </c>
      <c r="F163" s="150" t="s">
        <v>242</v>
      </c>
      <c r="G163" s="151" t="s">
        <v>218</v>
      </c>
      <c r="H163" s="152">
        <v>2</v>
      </c>
      <c r="I163" s="153">
        <v>0</v>
      </c>
      <c r="J163" s="153">
        <f t="shared" si="10"/>
        <v>0</v>
      </c>
      <c r="K163" s="154"/>
      <c r="L163" s="155"/>
      <c r="M163" s="156" t="s">
        <v>1</v>
      </c>
      <c r="N163" s="157" t="s">
        <v>35</v>
      </c>
      <c r="O163" s="144">
        <v>0</v>
      </c>
      <c r="P163" s="144">
        <f t="shared" si="11"/>
        <v>0</v>
      </c>
      <c r="Q163" s="144">
        <v>3.3500000000000002E-2</v>
      </c>
      <c r="R163" s="144">
        <f t="shared" si="12"/>
        <v>6.7000000000000004E-2</v>
      </c>
      <c r="S163" s="144">
        <v>0</v>
      </c>
      <c r="T163" s="14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148</v>
      </c>
      <c r="AT163" s="146" t="s">
        <v>185</v>
      </c>
      <c r="AU163" s="146" t="s">
        <v>80</v>
      </c>
      <c r="AY163" s="14" t="s">
        <v>116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4" t="s">
        <v>78</v>
      </c>
      <c r="BK163" s="147">
        <f t="shared" si="19"/>
        <v>0</v>
      </c>
      <c r="BL163" s="14" t="s">
        <v>122</v>
      </c>
      <c r="BM163" s="146" t="s">
        <v>243</v>
      </c>
    </row>
    <row r="164" spans="1:65" s="2" customFormat="1" ht="21.75" customHeight="1">
      <c r="A164" s="26"/>
      <c r="B164" s="134"/>
      <c r="C164" s="148" t="s">
        <v>244</v>
      </c>
      <c r="D164" s="148" t="s">
        <v>185</v>
      </c>
      <c r="E164" s="149" t="s">
        <v>245</v>
      </c>
      <c r="F164" s="150" t="s">
        <v>246</v>
      </c>
      <c r="G164" s="151" t="s">
        <v>218</v>
      </c>
      <c r="H164" s="152">
        <v>2</v>
      </c>
      <c r="I164" s="153">
        <v>0</v>
      </c>
      <c r="J164" s="153">
        <f t="shared" si="10"/>
        <v>0</v>
      </c>
      <c r="K164" s="154"/>
      <c r="L164" s="155"/>
      <c r="M164" s="156" t="s">
        <v>1</v>
      </c>
      <c r="N164" s="157" t="s">
        <v>35</v>
      </c>
      <c r="O164" s="144">
        <v>0</v>
      </c>
      <c r="P164" s="144">
        <f t="shared" si="11"/>
        <v>0</v>
      </c>
      <c r="Q164" s="144">
        <v>1.37E-2</v>
      </c>
      <c r="R164" s="144">
        <f t="shared" si="12"/>
        <v>2.7400000000000001E-2</v>
      </c>
      <c r="S164" s="144">
        <v>0</v>
      </c>
      <c r="T164" s="14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148</v>
      </c>
      <c r="AT164" s="146" t="s">
        <v>185</v>
      </c>
      <c r="AU164" s="146" t="s">
        <v>80</v>
      </c>
      <c r="AY164" s="14" t="s">
        <v>116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4" t="s">
        <v>78</v>
      </c>
      <c r="BK164" s="147">
        <f t="shared" si="19"/>
        <v>0</v>
      </c>
      <c r="BL164" s="14" t="s">
        <v>122</v>
      </c>
      <c r="BM164" s="146" t="s">
        <v>247</v>
      </c>
    </row>
    <row r="165" spans="1:65" s="2" customFormat="1" ht="21.75" customHeight="1">
      <c r="A165" s="26"/>
      <c r="B165" s="134"/>
      <c r="C165" s="135" t="s">
        <v>248</v>
      </c>
      <c r="D165" s="135" t="s">
        <v>118</v>
      </c>
      <c r="E165" s="136" t="s">
        <v>249</v>
      </c>
      <c r="F165" s="137" t="s">
        <v>250</v>
      </c>
      <c r="G165" s="138" t="s">
        <v>218</v>
      </c>
      <c r="H165" s="139">
        <v>2</v>
      </c>
      <c r="I165" s="140">
        <v>0</v>
      </c>
      <c r="J165" s="140">
        <f t="shared" si="10"/>
        <v>0</v>
      </c>
      <c r="K165" s="141"/>
      <c r="L165" s="27"/>
      <c r="M165" s="142" t="s">
        <v>1</v>
      </c>
      <c r="N165" s="143" t="s">
        <v>35</v>
      </c>
      <c r="O165" s="144">
        <v>1.391</v>
      </c>
      <c r="P165" s="144">
        <f t="shared" si="11"/>
        <v>2.782</v>
      </c>
      <c r="Q165" s="144">
        <v>3.79E-3</v>
      </c>
      <c r="R165" s="144">
        <f t="shared" si="12"/>
        <v>7.5799999999999999E-3</v>
      </c>
      <c r="S165" s="144">
        <v>0</v>
      </c>
      <c r="T165" s="14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6" t="s">
        <v>122</v>
      </c>
      <c r="AT165" s="146" t="s">
        <v>118</v>
      </c>
      <c r="AU165" s="146" t="s">
        <v>80</v>
      </c>
      <c r="AY165" s="14" t="s">
        <v>116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4" t="s">
        <v>78</v>
      </c>
      <c r="BK165" s="147">
        <f t="shared" si="19"/>
        <v>0</v>
      </c>
      <c r="BL165" s="14" t="s">
        <v>122</v>
      </c>
      <c r="BM165" s="146" t="s">
        <v>251</v>
      </c>
    </row>
    <row r="166" spans="1:65" s="2" customFormat="1" ht="16.5" customHeight="1">
      <c r="A166" s="26"/>
      <c r="B166" s="134"/>
      <c r="C166" s="148" t="s">
        <v>252</v>
      </c>
      <c r="D166" s="148" t="s">
        <v>185</v>
      </c>
      <c r="E166" s="149" t="s">
        <v>253</v>
      </c>
      <c r="F166" s="150" t="s">
        <v>254</v>
      </c>
      <c r="G166" s="151" t="s">
        <v>218</v>
      </c>
      <c r="H166" s="152">
        <v>2</v>
      </c>
      <c r="I166" s="153">
        <v>0</v>
      </c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4">
        <v>0</v>
      </c>
      <c r="P166" s="144">
        <f t="shared" si="11"/>
        <v>0</v>
      </c>
      <c r="Q166" s="144">
        <v>1.43E-2</v>
      </c>
      <c r="R166" s="144">
        <f t="shared" si="12"/>
        <v>2.86E-2</v>
      </c>
      <c r="S166" s="144">
        <v>0</v>
      </c>
      <c r="T166" s="14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148</v>
      </c>
      <c r="AT166" s="146" t="s">
        <v>185</v>
      </c>
      <c r="AU166" s="146" t="s">
        <v>80</v>
      </c>
      <c r="AY166" s="14" t="s">
        <v>116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4" t="s">
        <v>78</v>
      </c>
      <c r="BK166" s="147">
        <f t="shared" si="19"/>
        <v>0</v>
      </c>
      <c r="BL166" s="14" t="s">
        <v>122</v>
      </c>
      <c r="BM166" s="146" t="s">
        <v>255</v>
      </c>
    </row>
    <row r="167" spans="1:65" s="2" customFormat="1" ht="21.75" customHeight="1">
      <c r="A167" s="26"/>
      <c r="B167" s="134"/>
      <c r="C167" s="135" t="s">
        <v>256</v>
      </c>
      <c r="D167" s="135" t="s">
        <v>118</v>
      </c>
      <c r="E167" s="136" t="s">
        <v>257</v>
      </c>
      <c r="F167" s="137" t="s">
        <v>258</v>
      </c>
      <c r="G167" s="138" t="s">
        <v>137</v>
      </c>
      <c r="H167" s="139">
        <v>114</v>
      </c>
      <c r="I167" s="140">
        <v>0</v>
      </c>
      <c r="J167" s="140">
        <f t="shared" si="10"/>
        <v>0</v>
      </c>
      <c r="K167" s="141"/>
      <c r="L167" s="27"/>
      <c r="M167" s="142" t="s">
        <v>1</v>
      </c>
      <c r="N167" s="143" t="s">
        <v>35</v>
      </c>
      <c r="O167" s="144">
        <v>0.124</v>
      </c>
      <c r="P167" s="144">
        <f t="shared" si="11"/>
        <v>14.135999999999999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6" t="s">
        <v>122</v>
      </c>
      <c r="AT167" s="146" t="s">
        <v>118</v>
      </c>
      <c r="AU167" s="146" t="s">
        <v>80</v>
      </c>
      <c r="AY167" s="14" t="s">
        <v>116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4" t="s">
        <v>78</v>
      </c>
      <c r="BK167" s="147">
        <f t="shared" si="19"/>
        <v>0</v>
      </c>
      <c r="BL167" s="14" t="s">
        <v>122</v>
      </c>
      <c r="BM167" s="146" t="s">
        <v>259</v>
      </c>
    </row>
    <row r="168" spans="1:65" s="2" customFormat="1" ht="21.75" customHeight="1">
      <c r="A168" s="26"/>
      <c r="B168" s="134"/>
      <c r="C168" s="148" t="s">
        <v>260</v>
      </c>
      <c r="D168" s="148" t="s">
        <v>185</v>
      </c>
      <c r="E168" s="149" t="s">
        <v>261</v>
      </c>
      <c r="F168" s="150" t="s">
        <v>262</v>
      </c>
      <c r="G168" s="151" t="s">
        <v>137</v>
      </c>
      <c r="H168" s="152">
        <v>114</v>
      </c>
      <c r="I168" s="153">
        <v>0</v>
      </c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4">
        <v>0</v>
      </c>
      <c r="P168" s="144">
        <f t="shared" si="11"/>
        <v>0</v>
      </c>
      <c r="Q168" s="144">
        <v>2.7999999999999998E-4</v>
      </c>
      <c r="R168" s="144">
        <f t="shared" si="12"/>
        <v>3.1919999999999997E-2</v>
      </c>
      <c r="S168" s="144">
        <v>0</v>
      </c>
      <c r="T168" s="14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6" t="s">
        <v>148</v>
      </c>
      <c r="AT168" s="146" t="s">
        <v>185</v>
      </c>
      <c r="AU168" s="146" t="s">
        <v>80</v>
      </c>
      <c r="AY168" s="14" t="s">
        <v>116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4" t="s">
        <v>78</v>
      </c>
      <c r="BK168" s="147">
        <f t="shared" si="19"/>
        <v>0</v>
      </c>
      <c r="BL168" s="14" t="s">
        <v>122</v>
      </c>
      <c r="BM168" s="146" t="s">
        <v>263</v>
      </c>
    </row>
    <row r="169" spans="1:65" s="2" customFormat="1" ht="21.75" customHeight="1">
      <c r="A169" s="26"/>
      <c r="B169" s="134"/>
      <c r="C169" s="148" t="s">
        <v>264</v>
      </c>
      <c r="D169" s="148" t="s">
        <v>185</v>
      </c>
      <c r="E169" s="149" t="s">
        <v>265</v>
      </c>
      <c r="F169" s="150" t="s">
        <v>266</v>
      </c>
      <c r="G169" s="151" t="s">
        <v>137</v>
      </c>
      <c r="H169" s="152">
        <v>374</v>
      </c>
      <c r="I169" s="153">
        <v>0</v>
      </c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4">
        <v>0</v>
      </c>
      <c r="P169" s="144">
        <f t="shared" si="11"/>
        <v>0</v>
      </c>
      <c r="Q169" s="144">
        <v>6.7400000000000003E-3</v>
      </c>
      <c r="R169" s="144">
        <f t="shared" si="12"/>
        <v>2.5207600000000001</v>
      </c>
      <c r="S169" s="144">
        <v>0</v>
      </c>
      <c r="T169" s="14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6" t="s">
        <v>148</v>
      </c>
      <c r="AT169" s="146" t="s">
        <v>185</v>
      </c>
      <c r="AU169" s="146" t="s">
        <v>80</v>
      </c>
      <c r="AY169" s="14" t="s">
        <v>116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4" t="s">
        <v>78</v>
      </c>
      <c r="BK169" s="147">
        <f t="shared" si="19"/>
        <v>0</v>
      </c>
      <c r="BL169" s="14" t="s">
        <v>122</v>
      </c>
      <c r="BM169" s="146" t="s">
        <v>267</v>
      </c>
    </row>
    <row r="170" spans="1:65" s="2" customFormat="1" ht="21.75" customHeight="1">
      <c r="A170" s="26"/>
      <c r="B170" s="134"/>
      <c r="C170" s="135" t="s">
        <v>268</v>
      </c>
      <c r="D170" s="135" t="s">
        <v>118</v>
      </c>
      <c r="E170" s="136" t="s">
        <v>269</v>
      </c>
      <c r="F170" s="137" t="s">
        <v>270</v>
      </c>
      <c r="G170" s="138" t="s">
        <v>137</v>
      </c>
      <c r="H170" s="139">
        <v>374</v>
      </c>
      <c r="I170" s="140">
        <v>0</v>
      </c>
      <c r="J170" s="140">
        <f t="shared" si="10"/>
        <v>0</v>
      </c>
      <c r="K170" s="141"/>
      <c r="L170" s="27"/>
      <c r="M170" s="142" t="s">
        <v>1</v>
      </c>
      <c r="N170" s="143" t="s">
        <v>35</v>
      </c>
      <c r="O170" s="144">
        <v>0.371</v>
      </c>
      <c r="P170" s="144">
        <f t="shared" si="11"/>
        <v>138.75399999999999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6" t="s">
        <v>122</v>
      </c>
      <c r="AT170" s="146" t="s">
        <v>118</v>
      </c>
      <c r="AU170" s="146" t="s">
        <v>80</v>
      </c>
      <c r="AY170" s="14" t="s">
        <v>116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4" t="s">
        <v>78</v>
      </c>
      <c r="BK170" s="147">
        <f t="shared" si="19"/>
        <v>0</v>
      </c>
      <c r="BL170" s="14" t="s">
        <v>122</v>
      </c>
      <c r="BM170" s="146" t="s">
        <v>271</v>
      </c>
    </row>
    <row r="171" spans="1:65" s="2" customFormat="1" ht="16.5" customHeight="1">
      <c r="A171" s="26"/>
      <c r="B171" s="134"/>
      <c r="C171" s="135" t="s">
        <v>272</v>
      </c>
      <c r="D171" s="135" t="s">
        <v>118</v>
      </c>
      <c r="E171" s="136" t="s">
        <v>273</v>
      </c>
      <c r="F171" s="137" t="s">
        <v>274</v>
      </c>
      <c r="G171" s="138" t="s">
        <v>218</v>
      </c>
      <c r="H171" s="139">
        <v>67</v>
      </c>
      <c r="I171" s="140">
        <v>0</v>
      </c>
      <c r="J171" s="140">
        <f t="shared" si="10"/>
        <v>0</v>
      </c>
      <c r="K171" s="141"/>
      <c r="L171" s="27"/>
      <c r="M171" s="142" t="s">
        <v>1</v>
      </c>
      <c r="N171" s="143" t="s">
        <v>35</v>
      </c>
      <c r="O171" s="144">
        <v>0.90400000000000003</v>
      </c>
      <c r="P171" s="144">
        <f t="shared" si="11"/>
        <v>60.568000000000005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6" t="s">
        <v>122</v>
      </c>
      <c r="AT171" s="146" t="s">
        <v>118</v>
      </c>
      <c r="AU171" s="146" t="s">
        <v>80</v>
      </c>
      <c r="AY171" s="14" t="s">
        <v>116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4" t="s">
        <v>78</v>
      </c>
      <c r="BK171" s="147">
        <f t="shared" si="19"/>
        <v>0</v>
      </c>
      <c r="BL171" s="14" t="s">
        <v>122</v>
      </c>
      <c r="BM171" s="146" t="s">
        <v>275</v>
      </c>
    </row>
    <row r="172" spans="1:65" s="2" customFormat="1" ht="16.5" customHeight="1">
      <c r="A172" s="26"/>
      <c r="B172" s="134"/>
      <c r="C172" s="148" t="s">
        <v>276</v>
      </c>
      <c r="D172" s="148" t="s">
        <v>185</v>
      </c>
      <c r="E172" s="149" t="s">
        <v>277</v>
      </c>
      <c r="F172" s="150" t="s">
        <v>278</v>
      </c>
      <c r="G172" s="151" t="s">
        <v>218</v>
      </c>
      <c r="H172" s="152">
        <v>63</v>
      </c>
      <c r="I172" s="153">
        <v>0</v>
      </c>
      <c r="J172" s="153">
        <f t="shared" si="10"/>
        <v>0</v>
      </c>
      <c r="K172" s="154"/>
      <c r="L172" s="155"/>
      <c r="M172" s="156" t="s">
        <v>1</v>
      </c>
      <c r="N172" s="157" t="s">
        <v>35</v>
      </c>
      <c r="O172" s="144">
        <v>0</v>
      </c>
      <c r="P172" s="144">
        <f t="shared" si="11"/>
        <v>0</v>
      </c>
      <c r="Q172" s="144">
        <v>1.81E-3</v>
      </c>
      <c r="R172" s="144">
        <f t="shared" si="12"/>
        <v>0.11402999999999999</v>
      </c>
      <c r="S172" s="144">
        <v>0</v>
      </c>
      <c r="T172" s="14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6" t="s">
        <v>148</v>
      </c>
      <c r="AT172" s="146" t="s">
        <v>185</v>
      </c>
      <c r="AU172" s="146" t="s">
        <v>80</v>
      </c>
      <c r="AY172" s="14" t="s">
        <v>116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4" t="s">
        <v>78</v>
      </c>
      <c r="BK172" s="147">
        <f t="shared" si="19"/>
        <v>0</v>
      </c>
      <c r="BL172" s="14" t="s">
        <v>122</v>
      </c>
      <c r="BM172" s="146" t="s">
        <v>279</v>
      </c>
    </row>
    <row r="173" spans="1:65" s="2" customFormat="1" ht="16.5" customHeight="1">
      <c r="A173" s="26"/>
      <c r="B173" s="134"/>
      <c r="C173" s="148" t="s">
        <v>280</v>
      </c>
      <c r="D173" s="148" t="s">
        <v>185</v>
      </c>
      <c r="E173" s="149" t="s">
        <v>281</v>
      </c>
      <c r="F173" s="150" t="s">
        <v>282</v>
      </c>
      <c r="G173" s="151" t="s">
        <v>218</v>
      </c>
      <c r="H173" s="152">
        <v>4</v>
      </c>
      <c r="I173" s="153">
        <v>0</v>
      </c>
      <c r="J173" s="153">
        <f t="shared" si="10"/>
        <v>0</v>
      </c>
      <c r="K173" s="154"/>
      <c r="L173" s="155"/>
      <c r="M173" s="156" t="s">
        <v>1</v>
      </c>
      <c r="N173" s="157" t="s">
        <v>35</v>
      </c>
      <c r="O173" s="144">
        <v>0</v>
      </c>
      <c r="P173" s="144">
        <f t="shared" si="11"/>
        <v>0</v>
      </c>
      <c r="Q173" s="144">
        <v>1.72E-3</v>
      </c>
      <c r="R173" s="144">
        <f t="shared" si="12"/>
        <v>6.8799999999999998E-3</v>
      </c>
      <c r="S173" s="144">
        <v>0</v>
      </c>
      <c r="T173" s="14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6" t="s">
        <v>148</v>
      </c>
      <c r="AT173" s="146" t="s">
        <v>185</v>
      </c>
      <c r="AU173" s="146" t="s">
        <v>80</v>
      </c>
      <c r="AY173" s="14" t="s">
        <v>116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4" t="s">
        <v>78</v>
      </c>
      <c r="BK173" s="147">
        <f t="shared" si="19"/>
        <v>0</v>
      </c>
      <c r="BL173" s="14" t="s">
        <v>122</v>
      </c>
      <c r="BM173" s="146" t="s">
        <v>283</v>
      </c>
    </row>
    <row r="174" spans="1:65" s="2" customFormat="1" ht="16.5" customHeight="1">
      <c r="A174" s="26"/>
      <c r="B174" s="134"/>
      <c r="C174" s="135" t="s">
        <v>284</v>
      </c>
      <c r="D174" s="135" t="s">
        <v>118</v>
      </c>
      <c r="E174" s="136" t="s">
        <v>285</v>
      </c>
      <c r="F174" s="137" t="s">
        <v>286</v>
      </c>
      <c r="G174" s="138" t="s">
        <v>218</v>
      </c>
      <c r="H174" s="139">
        <v>6</v>
      </c>
      <c r="I174" s="140">
        <v>0</v>
      </c>
      <c r="J174" s="140">
        <f t="shared" si="10"/>
        <v>0</v>
      </c>
      <c r="K174" s="141"/>
      <c r="L174" s="27"/>
      <c r="M174" s="142" t="s">
        <v>1</v>
      </c>
      <c r="N174" s="143" t="s">
        <v>35</v>
      </c>
      <c r="O174" s="144">
        <v>0.83199999999999996</v>
      </c>
      <c r="P174" s="144">
        <f t="shared" si="11"/>
        <v>4.992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6" t="s">
        <v>122</v>
      </c>
      <c r="AT174" s="146" t="s">
        <v>118</v>
      </c>
      <c r="AU174" s="146" t="s">
        <v>80</v>
      </c>
      <c r="AY174" s="14" t="s">
        <v>116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4" t="s">
        <v>78</v>
      </c>
      <c r="BK174" s="147">
        <f t="shared" si="19"/>
        <v>0</v>
      </c>
      <c r="BL174" s="14" t="s">
        <v>122</v>
      </c>
      <c r="BM174" s="146" t="s">
        <v>287</v>
      </c>
    </row>
    <row r="175" spans="1:65" s="2" customFormat="1" ht="16.5" customHeight="1">
      <c r="A175" s="26"/>
      <c r="B175" s="134"/>
      <c r="C175" s="148" t="s">
        <v>288</v>
      </c>
      <c r="D175" s="148" t="s">
        <v>185</v>
      </c>
      <c r="E175" s="149" t="s">
        <v>289</v>
      </c>
      <c r="F175" s="150" t="s">
        <v>290</v>
      </c>
      <c r="G175" s="151" t="s">
        <v>218</v>
      </c>
      <c r="H175" s="152">
        <v>6</v>
      </c>
      <c r="I175" s="153">
        <v>0</v>
      </c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4">
        <v>0</v>
      </c>
      <c r="P175" s="144">
        <f t="shared" si="11"/>
        <v>0</v>
      </c>
      <c r="Q175" s="144">
        <v>1.8E-3</v>
      </c>
      <c r="R175" s="144">
        <f t="shared" si="12"/>
        <v>1.0800000000000001E-2</v>
      </c>
      <c r="S175" s="144">
        <v>0</v>
      </c>
      <c r="T175" s="14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6" t="s">
        <v>148</v>
      </c>
      <c r="AT175" s="146" t="s">
        <v>185</v>
      </c>
      <c r="AU175" s="146" t="s">
        <v>80</v>
      </c>
      <c r="AY175" s="14" t="s">
        <v>116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4" t="s">
        <v>78</v>
      </c>
      <c r="BK175" s="147">
        <f t="shared" si="19"/>
        <v>0</v>
      </c>
      <c r="BL175" s="14" t="s">
        <v>122</v>
      </c>
      <c r="BM175" s="146" t="s">
        <v>291</v>
      </c>
    </row>
    <row r="176" spans="1:65" s="2" customFormat="1" ht="16.5" customHeight="1">
      <c r="A176" s="26"/>
      <c r="B176" s="134"/>
      <c r="C176" s="135" t="s">
        <v>292</v>
      </c>
      <c r="D176" s="135" t="s">
        <v>118</v>
      </c>
      <c r="E176" s="136" t="s">
        <v>293</v>
      </c>
      <c r="F176" s="137" t="s">
        <v>294</v>
      </c>
      <c r="G176" s="138" t="s">
        <v>218</v>
      </c>
      <c r="H176" s="139">
        <v>9</v>
      </c>
      <c r="I176" s="140">
        <v>0</v>
      </c>
      <c r="J176" s="140">
        <f t="shared" si="10"/>
        <v>0</v>
      </c>
      <c r="K176" s="141"/>
      <c r="L176" s="27"/>
      <c r="M176" s="142" t="s">
        <v>1</v>
      </c>
      <c r="N176" s="143" t="s">
        <v>35</v>
      </c>
      <c r="O176" s="144">
        <v>0.41199999999999998</v>
      </c>
      <c r="P176" s="144">
        <f t="shared" si="11"/>
        <v>3.7079999999999997</v>
      </c>
      <c r="Q176" s="144">
        <v>2.4000000000000001E-4</v>
      </c>
      <c r="R176" s="144">
        <f t="shared" si="12"/>
        <v>2.16E-3</v>
      </c>
      <c r="S176" s="144">
        <v>0</v>
      </c>
      <c r="T176" s="14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6" t="s">
        <v>122</v>
      </c>
      <c r="AT176" s="146" t="s">
        <v>118</v>
      </c>
      <c r="AU176" s="146" t="s">
        <v>80</v>
      </c>
      <c r="AY176" s="14" t="s">
        <v>116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4" t="s">
        <v>78</v>
      </c>
      <c r="BK176" s="147">
        <f t="shared" si="19"/>
        <v>0</v>
      </c>
      <c r="BL176" s="14" t="s">
        <v>122</v>
      </c>
      <c r="BM176" s="146" t="s">
        <v>295</v>
      </c>
    </row>
    <row r="177" spans="1:65" s="2" customFormat="1" ht="16.5" customHeight="1">
      <c r="A177" s="26"/>
      <c r="B177" s="134"/>
      <c r="C177" s="135" t="s">
        <v>296</v>
      </c>
      <c r="D177" s="135" t="s">
        <v>118</v>
      </c>
      <c r="E177" s="136" t="s">
        <v>297</v>
      </c>
      <c r="F177" s="137" t="s">
        <v>298</v>
      </c>
      <c r="G177" s="138" t="s">
        <v>218</v>
      </c>
      <c r="H177" s="139">
        <v>2</v>
      </c>
      <c r="I177" s="140">
        <v>0</v>
      </c>
      <c r="J177" s="140">
        <f t="shared" si="10"/>
        <v>0</v>
      </c>
      <c r="K177" s="141"/>
      <c r="L177" s="27"/>
      <c r="M177" s="142" t="s">
        <v>1</v>
      </c>
      <c r="N177" s="143" t="s">
        <v>35</v>
      </c>
      <c r="O177" s="144">
        <v>1.554</v>
      </c>
      <c r="P177" s="144">
        <f t="shared" si="11"/>
        <v>3.1080000000000001</v>
      </c>
      <c r="Q177" s="144">
        <v>8.0000000000000004E-4</v>
      </c>
      <c r="R177" s="144">
        <f t="shared" si="12"/>
        <v>1.6000000000000001E-3</v>
      </c>
      <c r="S177" s="144">
        <v>0</v>
      </c>
      <c r="T177" s="14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6" t="s">
        <v>122</v>
      </c>
      <c r="AT177" s="146" t="s">
        <v>118</v>
      </c>
      <c r="AU177" s="146" t="s">
        <v>80</v>
      </c>
      <c r="AY177" s="14" t="s">
        <v>116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4" t="s">
        <v>78</v>
      </c>
      <c r="BK177" s="147">
        <f t="shared" si="19"/>
        <v>0</v>
      </c>
      <c r="BL177" s="14" t="s">
        <v>122</v>
      </c>
      <c r="BM177" s="146" t="s">
        <v>299</v>
      </c>
    </row>
    <row r="178" spans="1:65" s="2" customFormat="1" ht="16.5" customHeight="1">
      <c r="A178" s="26"/>
      <c r="B178" s="134"/>
      <c r="C178" s="148" t="s">
        <v>300</v>
      </c>
      <c r="D178" s="148" t="s">
        <v>185</v>
      </c>
      <c r="E178" s="149" t="s">
        <v>301</v>
      </c>
      <c r="F178" s="150" t="s">
        <v>302</v>
      </c>
      <c r="G178" s="151" t="s">
        <v>218</v>
      </c>
      <c r="H178" s="152">
        <v>4</v>
      </c>
      <c r="I178" s="153">
        <v>0</v>
      </c>
      <c r="J178" s="153">
        <f t="shared" si="10"/>
        <v>0</v>
      </c>
      <c r="K178" s="154"/>
      <c r="L178" s="155"/>
      <c r="M178" s="156" t="s">
        <v>1</v>
      </c>
      <c r="N178" s="157" t="s">
        <v>35</v>
      </c>
      <c r="O178" s="144">
        <v>0</v>
      </c>
      <c r="P178" s="144">
        <f t="shared" si="11"/>
        <v>0</v>
      </c>
      <c r="Q178" s="144">
        <v>1.7999999999999999E-2</v>
      </c>
      <c r="R178" s="144">
        <f t="shared" si="12"/>
        <v>7.1999999999999995E-2</v>
      </c>
      <c r="S178" s="144">
        <v>0</v>
      </c>
      <c r="T178" s="14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6" t="s">
        <v>148</v>
      </c>
      <c r="AT178" s="146" t="s">
        <v>185</v>
      </c>
      <c r="AU178" s="146" t="s">
        <v>80</v>
      </c>
      <c r="AY178" s="14" t="s">
        <v>116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4" t="s">
        <v>78</v>
      </c>
      <c r="BK178" s="147">
        <f t="shared" si="19"/>
        <v>0</v>
      </c>
      <c r="BL178" s="14" t="s">
        <v>122</v>
      </c>
      <c r="BM178" s="146" t="s">
        <v>303</v>
      </c>
    </row>
    <row r="179" spans="1:65" s="2" customFormat="1" ht="21.75" customHeight="1">
      <c r="A179" s="26"/>
      <c r="B179" s="134"/>
      <c r="C179" s="135" t="s">
        <v>304</v>
      </c>
      <c r="D179" s="135" t="s">
        <v>118</v>
      </c>
      <c r="E179" s="136" t="s">
        <v>305</v>
      </c>
      <c r="F179" s="137" t="s">
        <v>306</v>
      </c>
      <c r="G179" s="138" t="s">
        <v>218</v>
      </c>
      <c r="H179" s="139">
        <v>2</v>
      </c>
      <c r="I179" s="140">
        <v>0</v>
      </c>
      <c r="J179" s="140">
        <f t="shared" si="10"/>
        <v>0</v>
      </c>
      <c r="K179" s="141"/>
      <c r="L179" s="27"/>
      <c r="M179" s="142" t="s">
        <v>1</v>
      </c>
      <c r="N179" s="143" t="s">
        <v>35</v>
      </c>
      <c r="O179" s="144">
        <v>0.99</v>
      </c>
      <c r="P179" s="144">
        <f t="shared" si="11"/>
        <v>1.98</v>
      </c>
      <c r="Q179" s="144">
        <v>1.6199999999999999E-3</v>
      </c>
      <c r="R179" s="144">
        <f t="shared" si="12"/>
        <v>3.2399999999999998E-3</v>
      </c>
      <c r="S179" s="144">
        <v>0</v>
      </c>
      <c r="T179" s="145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6" t="s">
        <v>122</v>
      </c>
      <c r="AT179" s="146" t="s">
        <v>118</v>
      </c>
      <c r="AU179" s="146" t="s">
        <v>80</v>
      </c>
      <c r="AY179" s="14" t="s">
        <v>116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4" t="s">
        <v>78</v>
      </c>
      <c r="BK179" s="147">
        <f t="shared" si="19"/>
        <v>0</v>
      </c>
      <c r="BL179" s="14" t="s">
        <v>122</v>
      </c>
      <c r="BM179" s="146" t="s">
        <v>307</v>
      </c>
    </row>
    <row r="180" spans="1:65" s="2" customFormat="1" ht="16.5" customHeight="1">
      <c r="A180" s="26"/>
      <c r="B180" s="134"/>
      <c r="C180" s="135" t="s">
        <v>308</v>
      </c>
      <c r="D180" s="135" t="s">
        <v>118</v>
      </c>
      <c r="E180" s="136" t="s">
        <v>309</v>
      </c>
      <c r="F180" s="137" t="s">
        <v>310</v>
      </c>
      <c r="G180" s="138" t="s">
        <v>218</v>
      </c>
      <c r="H180" s="139">
        <v>1</v>
      </c>
      <c r="I180" s="140">
        <v>0</v>
      </c>
      <c r="J180" s="140">
        <f t="shared" si="10"/>
        <v>0</v>
      </c>
      <c r="K180" s="141"/>
      <c r="L180" s="27"/>
      <c r="M180" s="142" t="s">
        <v>1</v>
      </c>
      <c r="N180" s="143" t="s">
        <v>35</v>
      </c>
      <c r="O180" s="144">
        <v>0.85099999999999998</v>
      </c>
      <c r="P180" s="144">
        <f t="shared" si="11"/>
        <v>0.85099999999999998</v>
      </c>
      <c r="Q180" s="144">
        <v>1.34E-3</v>
      </c>
      <c r="R180" s="144">
        <f t="shared" si="12"/>
        <v>1.34E-3</v>
      </c>
      <c r="S180" s="144">
        <v>0</v>
      </c>
      <c r="T180" s="145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6" t="s">
        <v>122</v>
      </c>
      <c r="AT180" s="146" t="s">
        <v>118</v>
      </c>
      <c r="AU180" s="146" t="s">
        <v>80</v>
      </c>
      <c r="AY180" s="14" t="s">
        <v>116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4" t="s">
        <v>78</v>
      </c>
      <c r="BK180" s="147">
        <f t="shared" si="19"/>
        <v>0</v>
      </c>
      <c r="BL180" s="14" t="s">
        <v>122</v>
      </c>
      <c r="BM180" s="146" t="s">
        <v>311</v>
      </c>
    </row>
    <row r="181" spans="1:65" s="2" customFormat="1" ht="21.75" customHeight="1">
      <c r="A181" s="26"/>
      <c r="B181" s="134"/>
      <c r="C181" s="148" t="s">
        <v>312</v>
      </c>
      <c r="D181" s="148" t="s">
        <v>185</v>
      </c>
      <c r="E181" s="149" t="s">
        <v>313</v>
      </c>
      <c r="F181" s="150" t="s">
        <v>314</v>
      </c>
      <c r="G181" s="151" t="s">
        <v>218</v>
      </c>
      <c r="H181" s="152">
        <v>1</v>
      </c>
      <c r="I181" s="153">
        <v>0</v>
      </c>
      <c r="J181" s="153">
        <f t="shared" si="10"/>
        <v>0</v>
      </c>
      <c r="K181" s="154"/>
      <c r="L181" s="155"/>
      <c r="M181" s="156" t="s">
        <v>1</v>
      </c>
      <c r="N181" s="157" t="s">
        <v>35</v>
      </c>
      <c r="O181" s="144">
        <v>0</v>
      </c>
      <c r="P181" s="144">
        <f t="shared" si="11"/>
        <v>0</v>
      </c>
      <c r="Q181" s="144">
        <v>2.5000000000000001E-2</v>
      </c>
      <c r="R181" s="144">
        <f t="shared" si="12"/>
        <v>2.5000000000000001E-2</v>
      </c>
      <c r="S181" s="144">
        <v>0</v>
      </c>
      <c r="T181" s="145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6" t="s">
        <v>148</v>
      </c>
      <c r="AT181" s="146" t="s">
        <v>185</v>
      </c>
      <c r="AU181" s="146" t="s">
        <v>80</v>
      </c>
      <c r="AY181" s="14" t="s">
        <v>116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4" t="s">
        <v>78</v>
      </c>
      <c r="BK181" s="147">
        <f t="shared" si="19"/>
        <v>0</v>
      </c>
      <c r="BL181" s="14" t="s">
        <v>122</v>
      </c>
      <c r="BM181" s="146" t="s">
        <v>315</v>
      </c>
    </row>
    <row r="182" spans="1:65" s="2" customFormat="1" ht="16.5" customHeight="1">
      <c r="A182" s="26"/>
      <c r="B182" s="134"/>
      <c r="C182" s="135" t="s">
        <v>316</v>
      </c>
      <c r="D182" s="135" t="s">
        <v>118</v>
      </c>
      <c r="E182" s="136" t="s">
        <v>317</v>
      </c>
      <c r="F182" s="137" t="s">
        <v>318</v>
      </c>
      <c r="G182" s="138" t="s">
        <v>218</v>
      </c>
      <c r="H182" s="139">
        <v>1</v>
      </c>
      <c r="I182" s="140">
        <v>0</v>
      </c>
      <c r="J182" s="140">
        <f t="shared" si="10"/>
        <v>0</v>
      </c>
      <c r="K182" s="141"/>
      <c r="L182" s="27"/>
      <c r="M182" s="142" t="s">
        <v>1</v>
      </c>
      <c r="N182" s="143" t="s">
        <v>35</v>
      </c>
      <c r="O182" s="144">
        <v>0.82</v>
      </c>
      <c r="P182" s="144">
        <f t="shared" si="11"/>
        <v>0.82</v>
      </c>
      <c r="Q182" s="144">
        <v>1.56E-3</v>
      </c>
      <c r="R182" s="144">
        <f t="shared" si="12"/>
        <v>1.56E-3</v>
      </c>
      <c r="S182" s="144">
        <v>0</v>
      </c>
      <c r="T182" s="145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6" t="s">
        <v>122</v>
      </c>
      <c r="AT182" s="146" t="s">
        <v>118</v>
      </c>
      <c r="AU182" s="146" t="s">
        <v>80</v>
      </c>
      <c r="AY182" s="14" t="s">
        <v>116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4" t="s">
        <v>78</v>
      </c>
      <c r="BK182" s="147">
        <f t="shared" si="19"/>
        <v>0</v>
      </c>
      <c r="BL182" s="14" t="s">
        <v>122</v>
      </c>
      <c r="BM182" s="146" t="s">
        <v>319</v>
      </c>
    </row>
    <row r="183" spans="1:65" s="2" customFormat="1" ht="16.5" customHeight="1">
      <c r="A183" s="26"/>
      <c r="B183" s="134"/>
      <c r="C183" s="148" t="s">
        <v>320</v>
      </c>
      <c r="D183" s="148" t="s">
        <v>185</v>
      </c>
      <c r="E183" s="149" t="s">
        <v>321</v>
      </c>
      <c r="F183" s="150" t="s">
        <v>322</v>
      </c>
      <c r="G183" s="151" t="s">
        <v>218</v>
      </c>
      <c r="H183" s="152">
        <v>1</v>
      </c>
      <c r="I183" s="153">
        <v>0</v>
      </c>
      <c r="J183" s="153">
        <f t="shared" si="10"/>
        <v>0</v>
      </c>
      <c r="K183" s="154"/>
      <c r="L183" s="155"/>
      <c r="M183" s="156" t="s">
        <v>1</v>
      </c>
      <c r="N183" s="157" t="s">
        <v>35</v>
      </c>
      <c r="O183" s="144">
        <v>0</v>
      </c>
      <c r="P183" s="144">
        <f t="shared" si="11"/>
        <v>0</v>
      </c>
      <c r="Q183" s="144">
        <v>2.5999999999999999E-2</v>
      </c>
      <c r="R183" s="144">
        <f t="shared" si="12"/>
        <v>2.5999999999999999E-2</v>
      </c>
      <c r="S183" s="144">
        <v>0</v>
      </c>
      <c r="T183" s="145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6" t="s">
        <v>148</v>
      </c>
      <c r="AT183" s="146" t="s">
        <v>185</v>
      </c>
      <c r="AU183" s="146" t="s">
        <v>80</v>
      </c>
      <c r="AY183" s="14" t="s">
        <v>116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4" t="s">
        <v>78</v>
      </c>
      <c r="BK183" s="147">
        <f t="shared" si="19"/>
        <v>0</v>
      </c>
      <c r="BL183" s="14" t="s">
        <v>122</v>
      </c>
      <c r="BM183" s="146" t="s">
        <v>323</v>
      </c>
    </row>
    <row r="184" spans="1:65" s="2" customFormat="1" ht="16.5" customHeight="1">
      <c r="A184" s="26"/>
      <c r="B184" s="134"/>
      <c r="C184" s="135" t="s">
        <v>324</v>
      </c>
      <c r="D184" s="135" t="s">
        <v>118</v>
      </c>
      <c r="E184" s="136" t="s">
        <v>325</v>
      </c>
      <c r="F184" s="137" t="s">
        <v>326</v>
      </c>
      <c r="G184" s="138" t="s">
        <v>218</v>
      </c>
      <c r="H184" s="139">
        <v>1</v>
      </c>
      <c r="I184" s="140">
        <v>0</v>
      </c>
      <c r="J184" s="140">
        <f t="shared" si="10"/>
        <v>0</v>
      </c>
      <c r="K184" s="141"/>
      <c r="L184" s="27"/>
      <c r="M184" s="142" t="s">
        <v>1</v>
      </c>
      <c r="N184" s="143" t="s">
        <v>35</v>
      </c>
      <c r="O184" s="144">
        <v>0.625</v>
      </c>
      <c r="P184" s="144">
        <f t="shared" si="11"/>
        <v>0.625</v>
      </c>
      <c r="Q184" s="144">
        <v>3.4000000000000002E-4</v>
      </c>
      <c r="R184" s="144">
        <f t="shared" si="12"/>
        <v>3.4000000000000002E-4</v>
      </c>
      <c r="S184" s="144">
        <v>0</v>
      </c>
      <c r="T184" s="145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6" t="s">
        <v>122</v>
      </c>
      <c r="AT184" s="146" t="s">
        <v>118</v>
      </c>
      <c r="AU184" s="146" t="s">
        <v>80</v>
      </c>
      <c r="AY184" s="14" t="s">
        <v>116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4" t="s">
        <v>78</v>
      </c>
      <c r="BK184" s="147">
        <f t="shared" si="19"/>
        <v>0</v>
      </c>
      <c r="BL184" s="14" t="s">
        <v>122</v>
      </c>
      <c r="BM184" s="146" t="s">
        <v>327</v>
      </c>
    </row>
    <row r="185" spans="1:65" s="2" customFormat="1" ht="16.5" customHeight="1">
      <c r="A185" s="26"/>
      <c r="B185" s="134"/>
      <c r="C185" s="148" t="s">
        <v>328</v>
      </c>
      <c r="D185" s="148" t="s">
        <v>185</v>
      </c>
      <c r="E185" s="149" t="s">
        <v>329</v>
      </c>
      <c r="F185" s="150" t="s">
        <v>330</v>
      </c>
      <c r="G185" s="151" t="s">
        <v>218</v>
      </c>
      <c r="H185" s="152">
        <v>1</v>
      </c>
      <c r="I185" s="153">
        <v>0</v>
      </c>
      <c r="J185" s="153">
        <f t="shared" si="10"/>
        <v>0</v>
      </c>
      <c r="K185" s="154"/>
      <c r="L185" s="155"/>
      <c r="M185" s="156" t="s">
        <v>1</v>
      </c>
      <c r="N185" s="157" t="s">
        <v>35</v>
      </c>
      <c r="O185" s="144">
        <v>0</v>
      </c>
      <c r="P185" s="144">
        <f t="shared" si="11"/>
        <v>0</v>
      </c>
      <c r="Q185" s="144">
        <v>1.9E-2</v>
      </c>
      <c r="R185" s="144">
        <f t="shared" si="12"/>
        <v>1.9E-2</v>
      </c>
      <c r="S185" s="144">
        <v>0</v>
      </c>
      <c r="T185" s="145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6" t="s">
        <v>148</v>
      </c>
      <c r="AT185" s="146" t="s">
        <v>185</v>
      </c>
      <c r="AU185" s="146" t="s">
        <v>80</v>
      </c>
      <c r="AY185" s="14" t="s">
        <v>116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4" t="s">
        <v>78</v>
      </c>
      <c r="BK185" s="147">
        <f t="shared" si="19"/>
        <v>0</v>
      </c>
      <c r="BL185" s="14" t="s">
        <v>122</v>
      </c>
      <c r="BM185" s="146" t="s">
        <v>331</v>
      </c>
    </row>
    <row r="186" spans="1:65" s="2" customFormat="1" ht="16.5" customHeight="1">
      <c r="A186" s="26"/>
      <c r="B186" s="134"/>
      <c r="C186" s="135" t="s">
        <v>332</v>
      </c>
      <c r="D186" s="135" t="s">
        <v>118</v>
      </c>
      <c r="E186" s="136" t="s">
        <v>333</v>
      </c>
      <c r="F186" s="137" t="s">
        <v>334</v>
      </c>
      <c r="G186" s="138" t="s">
        <v>218</v>
      </c>
      <c r="H186" s="139">
        <v>2</v>
      </c>
      <c r="I186" s="140">
        <v>0</v>
      </c>
      <c r="J186" s="140">
        <f t="shared" si="10"/>
        <v>0</v>
      </c>
      <c r="K186" s="141"/>
      <c r="L186" s="27"/>
      <c r="M186" s="142" t="s">
        <v>1</v>
      </c>
      <c r="N186" s="143" t="s">
        <v>35</v>
      </c>
      <c r="O186" s="144">
        <v>0.70799999999999996</v>
      </c>
      <c r="P186" s="144">
        <f t="shared" si="11"/>
        <v>1.4159999999999999</v>
      </c>
      <c r="Q186" s="144">
        <v>3.4000000000000002E-4</v>
      </c>
      <c r="R186" s="144">
        <f t="shared" si="12"/>
        <v>6.8000000000000005E-4</v>
      </c>
      <c r="S186" s="144">
        <v>0</v>
      </c>
      <c r="T186" s="145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6" t="s">
        <v>122</v>
      </c>
      <c r="AT186" s="146" t="s">
        <v>118</v>
      </c>
      <c r="AU186" s="146" t="s">
        <v>80</v>
      </c>
      <c r="AY186" s="14" t="s">
        <v>116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4" t="s">
        <v>78</v>
      </c>
      <c r="BK186" s="147">
        <f t="shared" si="19"/>
        <v>0</v>
      </c>
      <c r="BL186" s="14" t="s">
        <v>122</v>
      </c>
      <c r="BM186" s="146" t="s">
        <v>335</v>
      </c>
    </row>
    <row r="187" spans="1:65" s="2" customFormat="1" ht="21.75" customHeight="1">
      <c r="A187" s="26"/>
      <c r="B187" s="134"/>
      <c r="C187" s="148" t="s">
        <v>336</v>
      </c>
      <c r="D187" s="148" t="s">
        <v>185</v>
      </c>
      <c r="E187" s="149" t="s">
        <v>337</v>
      </c>
      <c r="F187" s="150" t="s">
        <v>338</v>
      </c>
      <c r="G187" s="151" t="s">
        <v>218</v>
      </c>
      <c r="H187" s="152">
        <v>2</v>
      </c>
      <c r="I187" s="153">
        <v>0</v>
      </c>
      <c r="J187" s="153">
        <f t="shared" si="10"/>
        <v>0</v>
      </c>
      <c r="K187" s="154"/>
      <c r="L187" s="155"/>
      <c r="M187" s="156" t="s">
        <v>1</v>
      </c>
      <c r="N187" s="157" t="s">
        <v>35</v>
      </c>
      <c r="O187" s="144">
        <v>0</v>
      </c>
      <c r="P187" s="144">
        <f t="shared" si="11"/>
        <v>0</v>
      </c>
      <c r="Q187" s="144">
        <v>2.7E-2</v>
      </c>
      <c r="R187" s="144">
        <f t="shared" si="12"/>
        <v>5.3999999999999999E-2</v>
      </c>
      <c r="S187" s="144">
        <v>0</v>
      </c>
      <c r="T187" s="145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6" t="s">
        <v>148</v>
      </c>
      <c r="AT187" s="146" t="s">
        <v>185</v>
      </c>
      <c r="AU187" s="146" t="s">
        <v>80</v>
      </c>
      <c r="AY187" s="14" t="s">
        <v>116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4" t="s">
        <v>78</v>
      </c>
      <c r="BK187" s="147">
        <f t="shared" si="19"/>
        <v>0</v>
      </c>
      <c r="BL187" s="14" t="s">
        <v>122</v>
      </c>
      <c r="BM187" s="146" t="s">
        <v>339</v>
      </c>
    </row>
    <row r="188" spans="1:65" s="2" customFormat="1" ht="21.75" customHeight="1">
      <c r="A188" s="26"/>
      <c r="B188" s="134"/>
      <c r="C188" s="148" t="s">
        <v>340</v>
      </c>
      <c r="D188" s="148" t="s">
        <v>185</v>
      </c>
      <c r="E188" s="149" t="s">
        <v>341</v>
      </c>
      <c r="F188" s="150" t="s">
        <v>342</v>
      </c>
      <c r="G188" s="151" t="s">
        <v>218</v>
      </c>
      <c r="H188" s="152">
        <v>9</v>
      </c>
      <c r="I188" s="153">
        <v>0</v>
      </c>
      <c r="J188" s="153">
        <f t="shared" si="10"/>
        <v>0</v>
      </c>
      <c r="K188" s="154"/>
      <c r="L188" s="155"/>
      <c r="M188" s="156" t="s">
        <v>1</v>
      </c>
      <c r="N188" s="157" t="s">
        <v>35</v>
      </c>
      <c r="O188" s="144">
        <v>0</v>
      </c>
      <c r="P188" s="144">
        <f t="shared" si="11"/>
        <v>0</v>
      </c>
      <c r="Q188" s="144">
        <v>5.8999999999999999E-3</v>
      </c>
      <c r="R188" s="144">
        <f t="shared" si="12"/>
        <v>5.3100000000000001E-2</v>
      </c>
      <c r="S188" s="144">
        <v>0</v>
      </c>
      <c r="T188" s="145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6" t="s">
        <v>148</v>
      </c>
      <c r="AT188" s="146" t="s">
        <v>185</v>
      </c>
      <c r="AU188" s="146" t="s">
        <v>80</v>
      </c>
      <c r="AY188" s="14" t="s">
        <v>116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4" t="s">
        <v>78</v>
      </c>
      <c r="BK188" s="147">
        <f t="shared" si="19"/>
        <v>0</v>
      </c>
      <c r="BL188" s="14" t="s">
        <v>122</v>
      </c>
      <c r="BM188" s="146" t="s">
        <v>343</v>
      </c>
    </row>
    <row r="189" spans="1:65" s="2" customFormat="1" ht="21.75" customHeight="1">
      <c r="A189" s="26"/>
      <c r="B189" s="134"/>
      <c r="C189" s="135" t="s">
        <v>344</v>
      </c>
      <c r="D189" s="135" t="s">
        <v>118</v>
      </c>
      <c r="E189" s="136" t="s">
        <v>345</v>
      </c>
      <c r="F189" s="137" t="s">
        <v>346</v>
      </c>
      <c r="G189" s="138" t="s">
        <v>218</v>
      </c>
      <c r="H189" s="139">
        <v>9</v>
      </c>
      <c r="I189" s="140">
        <v>0</v>
      </c>
      <c r="J189" s="140">
        <f t="shared" ref="J189:J220" si="20">ROUND(I189*H189,2)</f>
        <v>0</v>
      </c>
      <c r="K189" s="141"/>
      <c r="L189" s="27"/>
      <c r="M189" s="142" t="s">
        <v>1</v>
      </c>
      <c r="N189" s="143" t="s">
        <v>35</v>
      </c>
      <c r="O189" s="144">
        <v>3.5920000000000001</v>
      </c>
      <c r="P189" s="144">
        <f t="shared" ref="P189:P220" si="21">O189*H189</f>
        <v>32.328000000000003</v>
      </c>
      <c r="Q189" s="144">
        <v>0</v>
      </c>
      <c r="R189" s="144">
        <f t="shared" ref="R189:R220" si="22">Q189*H189</f>
        <v>0</v>
      </c>
      <c r="S189" s="144">
        <v>0</v>
      </c>
      <c r="T189" s="145">
        <f t="shared" ref="T189:T220" si="23"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6" t="s">
        <v>122</v>
      </c>
      <c r="AT189" s="146" t="s">
        <v>118</v>
      </c>
      <c r="AU189" s="146" t="s">
        <v>80</v>
      </c>
      <c r="AY189" s="14" t="s">
        <v>116</v>
      </c>
      <c r="BE189" s="147">
        <f t="shared" ref="BE189:BE206" si="24">IF(N189="základní",J189,0)</f>
        <v>0</v>
      </c>
      <c r="BF189" s="147">
        <f t="shared" ref="BF189:BF206" si="25">IF(N189="snížená",J189,0)</f>
        <v>0</v>
      </c>
      <c r="BG189" s="147">
        <f t="shared" ref="BG189:BG206" si="26">IF(N189="zákl. přenesená",J189,0)</f>
        <v>0</v>
      </c>
      <c r="BH189" s="147">
        <f t="shared" ref="BH189:BH206" si="27">IF(N189="sníž. přenesená",J189,0)</f>
        <v>0</v>
      </c>
      <c r="BI189" s="147">
        <f t="shared" ref="BI189:BI206" si="28">IF(N189="nulová",J189,0)</f>
        <v>0</v>
      </c>
      <c r="BJ189" s="14" t="s">
        <v>78</v>
      </c>
      <c r="BK189" s="147">
        <f t="shared" ref="BK189:BK206" si="29">ROUND(I189*H189,2)</f>
        <v>0</v>
      </c>
      <c r="BL189" s="14" t="s">
        <v>122</v>
      </c>
      <c r="BM189" s="146" t="s">
        <v>347</v>
      </c>
    </row>
    <row r="190" spans="1:65" s="2" customFormat="1" ht="16.5" customHeight="1">
      <c r="A190" s="26"/>
      <c r="B190" s="134"/>
      <c r="C190" s="135" t="s">
        <v>348</v>
      </c>
      <c r="D190" s="135" t="s">
        <v>118</v>
      </c>
      <c r="E190" s="136" t="s">
        <v>349</v>
      </c>
      <c r="F190" s="137" t="s">
        <v>350</v>
      </c>
      <c r="G190" s="138" t="s">
        <v>137</v>
      </c>
      <c r="H190" s="139">
        <v>114</v>
      </c>
      <c r="I190" s="140">
        <v>0</v>
      </c>
      <c r="J190" s="140">
        <f t="shared" si="20"/>
        <v>0</v>
      </c>
      <c r="K190" s="141"/>
      <c r="L190" s="27"/>
      <c r="M190" s="142" t="s">
        <v>1</v>
      </c>
      <c r="N190" s="143" t="s">
        <v>35</v>
      </c>
      <c r="O190" s="144">
        <v>4.3999999999999997E-2</v>
      </c>
      <c r="P190" s="144">
        <f t="shared" si="21"/>
        <v>5.016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6" t="s">
        <v>122</v>
      </c>
      <c r="AT190" s="146" t="s">
        <v>118</v>
      </c>
      <c r="AU190" s="146" t="s">
        <v>80</v>
      </c>
      <c r="AY190" s="14" t="s">
        <v>116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4" t="s">
        <v>78</v>
      </c>
      <c r="BK190" s="147">
        <f t="shared" si="29"/>
        <v>0</v>
      </c>
      <c r="BL190" s="14" t="s">
        <v>122</v>
      </c>
      <c r="BM190" s="146" t="s">
        <v>351</v>
      </c>
    </row>
    <row r="191" spans="1:65" s="2" customFormat="1" ht="21.75" customHeight="1">
      <c r="A191" s="26"/>
      <c r="B191" s="134"/>
      <c r="C191" s="135" t="s">
        <v>352</v>
      </c>
      <c r="D191" s="135" t="s">
        <v>118</v>
      </c>
      <c r="E191" s="136" t="s">
        <v>353</v>
      </c>
      <c r="F191" s="137" t="s">
        <v>354</v>
      </c>
      <c r="G191" s="138" t="s">
        <v>137</v>
      </c>
      <c r="H191" s="139">
        <v>114</v>
      </c>
      <c r="I191" s="140">
        <v>0</v>
      </c>
      <c r="J191" s="140">
        <f t="shared" si="20"/>
        <v>0</v>
      </c>
      <c r="K191" s="141"/>
      <c r="L191" s="27"/>
      <c r="M191" s="142" t="s">
        <v>1</v>
      </c>
      <c r="N191" s="143" t="s">
        <v>35</v>
      </c>
      <c r="O191" s="144">
        <v>7.9000000000000001E-2</v>
      </c>
      <c r="P191" s="144">
        <f t="shared" si="21"/>
        <v>9.0060000000000002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6" t="s">
        <v>122</v>
      </c>
      <c r="AT191" s="146" t="s">
        <v>118</v>
      </c>
      <c r="AU191" s="146" t="s">
        <v>80</v>
      </c>
      <c r="AY191" s="14" t="s">
        <v>116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4" t="s">
        <v>78</v>
      </c>
      <c r="BK191" s="147">
        <f t="shared" si="29"/>
        <v>0</v>
      </c>
      <c r="BL191" s="14" t="s">
        <v>122</v>
      </c>
      <c r="BM191" s="146" t="s">
        <v>355</v>
      </c>
    </row>
    <row r="192" spans="1:65" s="2" customFormat="1" ht="16.5" customHeight="1">
      <c r="A192" s="26"/>
      <c r="B192" s="134"/>
      <c r="C192" s="135" t="s">
        <v>356</v>
      </c>
      <c r="D192" s="135" t="s">
        <v>118</v>
      </c>
      <c r="E192" s="136" t="s">
        <v>357</v>
      </c>
      <c r="F192" s="137" t="s">
        <v>358</v>
      </c>
      <c r="G192" s="138" t="s">
        <v>137</v>
      </c>
      <c r="H192" s="139">
        <v>374</v>
      </c>
      <c r="I192" s="140">
        <v>0</v>
      </c>
      <c r="J192" s="140">
        <f t="shared" si="20"/>
        <v>0</v>
      </c>
      <c r="K192" s="141"/>
      <c r="L192" s="27"/>
      <c r="M192" s="142" t="s">
        <v>1</v>
      </c>
      <c r="N192" s="143" t="s">
        <v>35</v>
      </c>
      <c r="O192" s="144">
        <v>5.5E-2</v>
      </c>
      <c r="P192" s="144">
        <f t="shared" si="21"/>
        <v>20.57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6" t="s">
        <v>122</v>
      </c>
      <c r="AT192" s="146" t="s">
        <v>118</v>
      </c>
      <c r="AU192" s="146" t="s">
        <v>80</v>
      </c>
      <c r="AY192" s="14" t="s">
        <v>116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4" t="s">
        <v>78</v>
      </c>
      <c r="BK192" s="147">
        <f t="shared" si="29"/>
        <v>0</v>
      </c>
      <c r="BL192" s="14" t="s">
        <v>122</v>
      </c>
      <c r="BM192" s="146" t="s">
        <v>359</v>
      </c>
    </row>
    <row r="193" spans="1:65" s="2" customFormat="1" ht="21.75" customHeight="1">
      <c r="A193" s="26"/>
      <c r="B193" s="134"/>
      <c r="C193" s="135" t="s">
        <v>360</v>
      </c>
      <c r="D193" s="135" t="s">
        <v>118</v>
      </c>
      <c r="E193" s="136" t="s">
        <v>361</v>
      </c>
      <c r="F193" s="137" t="s">
        <v>362</v>
      </c>
      <c r="G193" s="138" t="s">
        <v>137</v>
      </c>
      <c r="H193" s="139">
        <v>374</v>
      </c>
      <c r="I193" s="140">
        <v>0</v>
      </c>
      <c r="J193" s="140">
        <f t="shared" si="20"/>
        <v>0</v>
      </c>
      <c r="K193" s="141"/>
      <c r="L193" s="27"/>
      <c r="M193" s="142" t="s">
        <v>1</v>
      </c>
      <c r="N193" s="143" t="s">
        <v>35</v>
      </c>
      <c r="O193" s="144">
        <v>0.124</v>
      </c>
      <c r="P193" s="144">
        <f t="shared" si="21"/>
        <v>46.375999999999998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6" t="s">
        <v>122</v>
      </c>
      <c r="AT193" s="146" t="s">
        <v>118</v>
      </c>
      <c r="AU193" s="146" t="s">
        <v>80</v>
      </c>
      <c r="AY193" s="14" t="s">
        <v>116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4" t="s">
        <v>78</v>
      </c>
      <c r="BK193" s="147">
        <f t="shared" si="29"/>
        <v>0</v>
      </c>
      <c r="BL193" s="14" t="s">
        <v>122</v>
      </c>
      <c r="BM193" s="146" t="s">
        <v>363</v>
      </c>
    </row>
    <row r="194" spans="1:65" s="2" customFormat="1" ht="21.75" customHeight="1">
      <c r="A194" s="26"/>
      <c r="B194" s="134"/>
      <c r="C194" s="135" t="s">
        <v>364</v>
      </c>
      <c r="D194" s="135" t="s">
        <v>118</v>
      </c>
      <c r="E194" s="136" t="s">
        <v>365</v>
      </c>
      <c r="F194" s="137" t="s">
        <v>366</v>
      </c>
      <c r="G194" s="138" t="s">
        <v>218</v>
      </c>
      <c r="H194" s="139">
        <v>2</v>
      </c>
      <c r="I194" s="140">
        <v>0</v>
      </c>
      <c r="J194" s="140">
        <f t="shared" si="20"/>
        <v>0</v>
      </c>
      <c r="K194" s="141"/>
      <c r="L194" s="27"/>
      <c r="M194" s="142" t="s">
        <v>1</v>
      </c>
      <c r="N194" s="143" t="s">
        <v>35</v>
      </c>
      <c r="O194" s="144">
        <v>10.3</v>
      </c>
      <c r="P194" s="144">
        <f t="shared" si="21"/>
        <v>20.6</v>
      </c>
      <c r="Q194" s="144">
        <v>0.46009</v>
      </c>
      <c r="R194" s="144">
        <f t="shared" si="22"/>
        <v>0.92018</v>
      </c>
      <c r="S194" s="144">
        <v>0</v>
      </c>
      <c r="T194" s="145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6" t="s">
        <v>122</v>
      </c>
      <c r="AT194" s="146" t="s">
        <v>118</v>
      </c>
      <c r="AU194" s="146" t="s">
        <v>80</v>
      </c>
      <c r="AY194" s="14" t="s">
        <v>116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4" t="s">
        <v>78</v>
      </c>
      <c r="BK194" s="147">
        <f t="shared" si="29"/>
        <v>0</v>
      </c>
      <c r="BL194" s="14" t="s">
        <v>122</v>
      </c>
      <c r="BM194" s="146" t="s">
        <v>367</v>
      </c>
    </row>
    <row r="195" spans="1:65" s="2" customFormat="1" ht="21.75" customHeight="1">
      <c r="A195" s="26"/>
      <c r="B195" s="134"/>
      <c r="C195" s="135" t="s">
        <v>368</v>
      </c>
      <c r="D195" s="135" t="s">
        <v>118</v>
      </c>
      <c r="E195" s="136" t="s">
        <v>369</v>
      </c>
      <c r="F195" s="137" t="s">
        <v>370</v>
      </c>
      <c r="G195" s="138" t="s">
        <v>218</v>
      </c>
      <c r="H195" s="139">
        <v>1</v>
      </c>
      <c r="I195" s="140">
        <v>0</v>
      </c>
      <c r="J195" s="140">
        <f t="shared" si="20"/>
        <v>0</v>
      </c>
      <c r="K195" s="141"/>
      <c r="L195" s="27"/>
      <c r="M195" s="142" t="s">
        <v>1</v>
      </c>
      <c r="N195" s="143" t="s">
        <v>35</v>
      </c>
      <c r="O195" s="144">
        <v>62.643999999999998</v>
      </c>
      <c r="P195" s="144">
        <f t="shared" si="21"/>
        <v>62.643999999999998</v>
      </c>
      <c r="Q195" s="144">
        <v>38.957299999999996</v>
      </c>
      <c r="R195" s="144">
        <f t="shared" si="22"/>
        <v>38.957299999999996</v>
      </c>
      <c r="S195" s="144">
        <v>0</v>
      </c>
      <c r="T195" s="145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6" t="s">
        <v>122</v>
      </c>
      <c r="AT195" s="146" t="s">
        <v>118</v>
      </c>
      <c r="AU195" s="146" t="s">
        <v>80</v>
      </c>
      <c r="AY195" s="14" t="s">
        <v>116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4" t="s">
        <v>78</v>
      </c>
      <c r="BK195" s="147">
        <f t="shared" si="29"/>
        <v>0</v>
      </c>
      <c r="BL195" s="14" t="s">
        <v>122</v>
      </c>
      <c r="BM195" s="146" t="s">
        <v>371</v>
      </c>
    </row>
    <row r="196" spans="1:65" s="2" customFormat="1" ht="16.5" customHeight="1">
      <c r="A196" s="26"/>
      <c r="B196" s="134"/>
      <c r="C196" s="135" t="s">
        <v>372</v>
      </c>
      <c r="D196" s="135" t="s">
        <v>118</v>
      </c>
      <c r="E196" s="136" t="s">
        <v>373</v>
      </c>
      <c r="F196" s="137" t="s">
        <v>374</v>
      </c>
      <c r="G196" s="138" t="s">
        <v>218</v>
      </c>
      <c r="H196" s="139">
        <v>9</v>
      </c>
      <c r="I196" s="140">
        <v>0</v>
      </c>
      <c r="J196" s="140">
        <f t="shared" si="20"/>
        <v>0</v>
      </c>
      <c r="K196" s="141"/>
      <c r="L196" s="27"/>
      <c r="M196" s="142" t="s">
        <v>1</v>
      </c>
      <c r="N196" s="143" t="s">
        <v>35</v>
      </c>
      <c r="O196" s="144">
        <v>0.77200000000000002</v>
      </c>
      <c r="P196" s="144">
        <f t="shared" si="21"/>
        <v>6.9480000000000004</v>
      </c>
      <c r="Q196" s="144">
        <v>6.3829999999999998E-2</v>
      </c>
      <c r="R196" s="144">
        <f t="shared" si="22"/>
        <v>0.57447000000000004</v>
      </c>
      <c r="S196" s="144">
        <v>0</v>
      </c>
      <c r="T196" s="145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6" t="s">
        <v>122</v>
      </c>
      <c r="AT196" s="146" t="s">
        <v>118</v>
      </c>
      <c r="AU196" s="146" t="s">
        <v>80</v>
      </c>
      <c r="AY196" s="14" t="s">
        <v>116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4" t="s">
        <v>78</v>
      </c>
      <c r="BK196" s="147">
        <f t="shared" si="29"/>
        <v>0</v>
      </c>
      <c r="BL196" s="14" t="s">
        <v>122</v>
      </c>
      <c r="BM196" s="146" t="s">
        <v>375</v>
      </c>
    </row>
    <row r="197" spans="1:65" s="2" customFormat="1" ht="16.5" customHeight="1">
      <c r="A197" s="26"/>
      <c r="B197" s="134"/>
      <c r="C197" s="135" t="s">
        <v>376</v>
      </c>
      <c r="D197" s="135" t="s">
        <v>118</v>
      </c>
      <c r="E197" s="136" t="s">
        <v>377</v>
      </c>
      <c r="F197" s="137" t="s">
        <v>378</v>
      </c>
      <c r="G197" s="138" t="s">
        <v>218</v>
      </c>
      <c r="H197" s="139">
        <v>2</v>
      </c>
      <c r="I197" s="140">
        <v>0</v>
      </c>
      <c r="J197" s="140">
        <f t="shared" si="20"/>
        <v>0</v>
      </c>
      <c r="K197" s="141"/>
      <c r="L197" s="27"/>
      <c r="M197" s="142" t="s">
        <v>1</v>
      </c>
      <c r="N197" s="143" t="s">
        <v>35</v>
      </c>
      <c r="O197" s="144">
        <v>0.86299999999999999</v>
      </c>
      <c r="P197" s="144">
        <f t="shared" si="21"/>
        <v>1.726</v>
      </c>
      <c r="Q197" s="144">
        <v>0.12303</v>
      </c>
      <c r="R197" s="144">
        <f t="shared" si="22"/>
        <v>0.24606</v>
      </c>
      <c r="S197" s="144">
        <v>0</v>
      </c>
      <c r="T197" s="145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6" t="s">
        <v>122</v>
      </c>
      <c r="AT197" s="146" t="s">
        <v>118</v>
      </c>
      <c r="AU197" s="146" t="s">
        <v>80</v>
      </c>
      <c r="AY197" s="14" t="s">
        <v>116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4" t="s">
        <v>78</v>
      </c>
      <c r="BK197" s="147">
        <f t="shared" si="29"/>
        <v>0</v>
      </c>
      <c r="BL197" s="14" t="s">
        <v>122</v>
      </c>
      <c r="BM197" s="146" t="s">
        <v>379</v>
      </c>
    </row>
    <row r="198" spans="1:65" s="2" customFormat="1" ht="16.5" customHeight="1">
      <c r="A198" s="26"/>
      <c r="B198" s="134"/>
      <c r="C198" s="148" t="s">
        <v>380</v>
      </c>
      <c r="D198" s="148" t="s">
        <v>185</v>
      </c>
      <c r="E198" s="149" t="s">
        <v>381</v>
      </c>
      <c r="F198" s="150" t="s">
        <v>382</v>
      </c>
      <c r="G198" s="151" t="s">
        <v>218</v>
      </c>
      <c r="H198" s="152">
        <v>2</v>
      </c>
      <c r="I198" s="153">
        <v>0</v>
      </c>
      <c r="J198" s="153">
        <f t="shared" si="20"/>
        <v>0</v>
      </c>
      <c r="K198" s="154"/>
      <c r="L198" s="155"/>
      <c r="M198" s="156" t="s">
        <v>1</v>
      </c>
      <c r="N198" s="157" t="s">
        <v>35</v>
      </c>
      <c r="O198" s="144">
        <v>0</v>
      </c>
      <c r="P198" s="144">
        <f t="shared" si="21"/>
        <v>0</v>
      </c>
      <c r="Q198" s="144">
        <v>1.3299999999999999E-2</v>
      </c>
      <c r="R198" s="144">
        <f t="shared" si="22"/>
        <v>2.6599999999999999E-2</v>
      </c>
      <c r="S198" s="144">
        <v>0</v>
      </c>
      <c r="T198" s="145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6" t="s">
        <v>148</v>
      </c>
      <c r="AT198" s="146" t="s">
        <v>185</v>
      </c>
      <c r="AU198" s="146" t="s">
        <v>80</v>
      </c>
      <c r="AY198" s="14" t="s">
        <v>116</v>
      </c>
      <c r="BE198" s="147">
        <f t="shared" si="24"/>
        <v>0</v>
      </c>
      <c r="BF198" s="147">
        <f t="shared" si="25"/>
        <v>0</v>
      </c>
      <c r="BG198" s="147">
        <f t="shared" si="26"/>
        <v>0</v>
      </c>
      <c r="BH198" s="147">
        <f t="shared" si="27"/>
        <v>0</v>
      </c>
      <c r="BI198" s="147">
        <f t="shared" si="28"/>
        <v>0</v>
      </c>
      <c r="BJ198" s="14" t="s">
        <v>78</v>
      </c>
      <c r="BK198" s="147">
        <f t="shared" si="29"/>
        <v>0</v>
      </c>
      <c r="BL198" s="14" t="s">
        <v>122</v>
      </c>
      <c r="BM198" s="146" t="s">
        <v>383</v>
      </c>
    </row>
    <row r="199" spans="1:65" s="2" customFormat="1" ht="16.5" customHeight="1">
      <c r="A199" s="26"/>
      <c r="B199" s="134"/>
      <c r="C199" s="148" t="s">
        <v>384</v>
      </c>
      <c r="D199" s="148" t="s">
        <v>185</v>
      </c>
      <c r="E199" s="149" t="s">
        <v>385</v>
      </c>
      <c r="F199" s="150" t="s">
        <v>386</v>
      </c>
      <c r="G199" s="151" t="s">
        <v>218</v>
      </c>
      <c r="H199" s="152">
        <v>9</v>
      </c>
      <c r="I199" s="153">
        <v>0</v>
      </c>
      <c r="J199" s="153">
        <f t="shared" si="20"/>
        <v>0</v>
      </c>
      <c r="K199" s="154"/>
      <c r="L199" s="155"/>
      <c r="M199" s="156" t="s">
        <v>1</v>
      </c>
      <c r="N199" s="157" t="s">
        <v>35</v>
      </c>
      <c r="O199" s="144">
        <v>0</v>
      </c>
      <c r="P199" s="144">
        <f t="shared" si="21"/>
        <v>0</v>
      </c>
      <c r="Q199" s="144">
        <v>7.3000000000000001E-3</v>
      </c>
      <c r="R199" s="144">
        <f t="shared" si="22"/>
        <v>6.5699999999999995E-2</v>
      </c>
      <c r="S199" s="144">
        <v>0</v>
      </c>
      <c r="T199" s="145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6" t="s">
        <v>148</v>
      </c>
      <c r="AT199" s="146" t="s">
        <v>185</v>
      </c>
      <c r="AU199" s="146" t="s">
        <v>80</v>
      </c>
      <c r="AY199" s="14" t="s">
        <v>116</v>
      </c>
      <c r="BE199" s="147">
        <f t="shared" si="24"/>
        <v>0</v>
      </c>
      <c r="BF199" s="147">
        <f t="shared" si="25"/>
        <v>0</v>
      </c>
      <c r="BG199" s="147">
        <f t="shared" si="26"/>
        <v>0</v>
      </c>
      <c r="BH199" s="147">
        <f t="shared" si="27"/>
        <v>0</v>
      </c>
      <c r="BI199" s="147">
        <f t="shared" si="28"/>
        <v>0</v>
      </c>
      <c r="BJ199" s="14" t="s">
        <v>78</v>
      </c>
      <c r="BK199" s="147">
        <f t="shared" si="29"/>
        <v>0</v>
      </c>
      <c r="BL199" s="14" t="s">
        <v>122</v>
      </c>
      <c r="BM199" s="146" t="s">
        <v>387</v>
      </c>
    </row>
    <row r="200" spans="1:65" s="2" customFormat="1" ht="16.5" customHeight="1">
      <c r="A200" s="26"/>
      <c r="B200" s="134"/>
      <c r="C200" s="148" t="s">
        <v>388</v>
      </c>
      <c r="D200" s="148" t="s">
        <v>185</v>
      </c>
      <c r="E200" s="149" t="s">
        <v>389</v>
      </c>
      <c r="F200" s="150" t="s">
        <v>390</v>
      </c>
      <c r="G200" s="151" t="s">
        <v>218</v>
      </c>
      <c r="H200" s="152">
        <v>2</v>
      </c>
      <c r="I200" s="153">
        <v>0</v>
      </c>
      <c r="J200" s="153">
        <f t="shared" si="20"/>
        <v>0</v>
      </c>
      <c r="K200" s="154"/>
      <c r="L200" s="155"/>
      <c r="M200" s="156" t="s">
        <v>1</v>
      </c>
      <c r="N200" s="157" t="s">
        <v>35</v>
      </c>
      <c r="O200" s="144">
        <v>0</v>
      </c>
      <c r="P200" s="144">
        <f t="shared" si="21"/>
        <v>0</v>
      </c>
      <c r="Q200" s="144">
        <v>2.9499999999999998E-2</v>
      </c>
      <c r="R200" s="144">
        <f t="shared" si="22"/>
        <v>5.8999999999999997E-2</v>
      </c>
      <c r="S200" s="144">
        <v>0</v>
      </c>
      <c r="T200" s="145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6" t="s">
        <v>148</v>
      </c>
      <c r="AT200" s="146" t="s">
        <v>185</v>
      </c>
      <c r="AU200" s="146" t="s">
        <v>80</v>
      </c>
      <c r="AY200" s="14" t="s">
        <v>116</v>
      </c>
      <c r="BE200" s="147">
        <f t="shared" si="24"/>
        <v>0</v>
      </c>
      <c r="BF200" s="147">
        <f t="shared" si="25"/>
        <v>0</v>
      </c>
      <c r="BG200" s="147">
        <f t="shared" si="26"/>
        <v>0</v>
      </c>
      <c r="BH200" s="147">
        <f t="shared" si="27"/>
        <v>0</v>
      </c>
      <c r="BI200" s="147">
        <f t="shared" si="28"/>
        <v>0</v>
      </c>
      <c r="BJ200" s="14" t="s">
        <v>78</v>
      </c>
      <c r="BK200" s="147">
        <f t="shared" si="29"/>
        <v>0</v>
      </c>
      <c r="BL200" s="14" t="s">
        <v>122</v>
      </c>
      <c r="BM200" s="146" t="s">
        <v>391</v>
      </c>
    </row>
    <row r="201" spans="1:65" s="2" customFormat="1" ht="21.75" customHeight="1">
      <c r="A201" s="26"/>
      <c r="B201" s="134"/>
      <c r="C201" s="148" t="s">
        <v>392</v>
      </c>
      <c r="D201" s="148" t="s">
        <v>185</v>
      </c>
      <c r="E201" s="149" t="s">
        <v>393</v>
      </c>
      <c r="F201" s="150" t="s">
        <v>394</v>
      </c>
      <c r="G201" s="151" t="s">
        <v>395</v>
      </c>
      <c r="H201" s="152">
        <v>2</v>
      </c>
      <c r="I201" s="153">
        <v>0</v>
      </c>
      <c r="J201" s="153">
        <f t="shared" si="20"/>
        <v>0</v>
      </c>
      <c r="K201" s="154"/>
      <c r="L201" s="155"/>
      <c r="M201" s="156" t="s">
        <v>1</v>
      </c>
      <c r="N201" s="157" t="s">
        <v>35</v>
      </c>
      <c r="O201" s="144">
        <v>0</v>
      </c>
      <c r="P201" s="144">
        <f t="shared" si="21"/>
        <v>0</v>
      </c>
      <c r="Q201" s="144">
        <v>6.5399999999999998E-3</v>
      </c>
      <c r="R201" s="144">
        <f t="shared" si="22"/>
        <v>1.308E-2</v>
      </c>
      <c r="S201" s="144">
        <v>0</v>
      </c>
      <c r="T201" s="145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6" t="s">
        <v>148</v>
      </c>
      <c r="AT201" s="146" t="s">
        <v>185</v>
      </c>
      <c r="AU201" s="146" t="s">
        <v>80</v>
      </c>
      <c r="AY201" s="14" t="s">
        <v>116</v>
      </c>
      <c r="BE201" s="147">
        <f t="shared" si="24"/>
        <v>0</v>
      </c>
      <c r="BF201" s="147">
        <f t="shared" si="25"/>
        <v>0</v>
      </c>
      <c r="BG201" s="147">
        <f t="shared" si="26"/>
        <v>0</v>
      </c>
      <c r="BH201" s="147">
        <f t="shared" si="27"/>
        <v>0</v>
      </c>
      <c r="BI201" s="147">
        <f t="shared" si="28"/>
        <v>0</v>
      </c>
      <c r="BJ201" s="14" t="s">
        <v>78</v>
      </c>
      <c r="BK201" s="147">
        <f t="shared" si="29"/>
        <v>0</v>
      </c>
      <c r="BL201" s="14" t="s">
        <v>122</v>
      </c>
      <c r="BM201" s="146" t="s">
        <v>396</v>
      </c>
    </row>
    <row r="202" spans="1:65" s="2" customFormat="1" ht="16.5" customHeight="1">
      <c r="A202" s="26"/>
      <c r="B202" s="134"/>
      <c r="C202" s="148" t="s">
        <v>397</v>
      </c>
      <c r="D202" s="148" t="s">
        <v>185</v>
      </c>
      <c r="E202" s="149" t="s">
        <v>398</v>
      </c>
      <c r="F202" s="150" t="s">
        <v>399</v>
      </c>
      <c r="G202" s="151" t="s">
        <v>395</v>
      </c>
      <c r="H202" s="152">
        <v>9</v>
      </c>
      <c r="I202" s="153">
        <v>0</v>
      </c>
      <c r="J202" s="153">
        <f t="shared" si="20"/>
        <v>0</v>
      </c>
      <c r="K202" s="154"/>
      <c r="L202" s="155"/>
      <c r="M202" s="156" t="s">
        <v>1</v>
      </c>
      <c r="N202" s="157" t="s">
        <v>35</v>
      </c>
      <c r="O202" s="144">
        <v>0</v>
      </c>
      <c r="P202" s="144">
        <f t="shared" si="21"/>
        <v>0</v>
      </c>
      <c r="Q202" s="144">
        <v>4.0000000000000001E-3</v>
      </c>
      <c r="R202" s="144">
        <f t="shared" si="22"/>
        <v>3.6000000000000004E-2</v>
      </c>
      <c r="S202" s="144">
        <v>0</v>
      </c>
      <c r="T202" s="145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6" t="s">
        <v>148</v>
      </c>
      <c r="AT202" s="146" t="s">
        <v>185</v>
      </c>
      <c r="AU202" s="146" t="s">
        <v>80</v>
      </c>
      <c r="AY202" s="14" t="s">
        <v>116</v>
      </c>
      <c r="BE202" s="147">
        <f t="shared" si="24"/>
        <v>0</v>
      </c>
      <c r="BF202" s="147">
        <f t="shared" si="25"/>
        <v>0</v>
      </c>
      <c r="BG202" s="147">
        <f t="shared" si="26"/>
        <v>0</v>
      </c>
      <c r="BH202" s="147">
        <f t="shared" si="27"/>
        <v>0</v>
      </c>
      <c r="BI202" s="147">
        <f t="shared" si="28"/>
        <v>0</v>
      </c>
      <c r="BJ202" s="14" t="s">
        <v>78</v>
      </c>
      <c r="BK202" s="147">
        <f t="shared" si="29"/>
        <v>0</v>
      </c>
      <c r="BL202" s="14" t="s">
        <v>122</v>
      </c>
      <c r="BM202" s="146" t="s">
        <v>400</v>
      </c>
    </row>
    <row r="203" spans="1:65" s="2" customFormat="1" ht="16.5" customHeight="1">
      <c r="A203" s="26"/>
      <c r="B203" s="134"/>
      <c r="C203" s="135" t="s">
        <v>401</v>
      </c>
      <c r="D203" s="135" t="s">
        <v>118</v>
      </c>
      <c r="E203" s="136" t="s">
        <v>402</v>
      </c>
      <c r="F203" s="137" t="s">
        <v>403</v>
      </c>
      <c r="G203" s="138" t="s">
        <v>218</v>
      </c>
      <c r="H203" s="139">
        <v>2</v>
      </c>
      <c r="I203" s="140">
        <v>0</v>
      </c>
      <c r="J203" s="140">
        <f t="shared" si="20"/>
        <v>0</v>
      </c>
      <c r="K203" s="141"/>
      <c r="L203" s="27"/>
      <c r="M203" s="142" t="s">
        <v>1</v>
      </c>
      <c r="N203" s="143" t="s">
        <v>35</v>
      </c>
      <c r="O203" s="144">
        <v>1.1819999999999999</v>
      </c>
      <c r="P203" s="144">
        <f t="shared" si="21"/>
        <v>2.3639999999999999</v>
      </c>
      <c r="Q203" s="144">
        <v>0.32906000000000002</v>
      </c>
      <c r="R203" s="144">
        <f t="shared" si="22"/>
        <v>0.65812000000000004</v>
      </c>
      <c r="S203" s="144">
        <v>0</v>
      </c>
      <c r="T203" s="145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6" t="s">
        <v>122</v>
      </c>
      <c r="AT203" s="146" t="s">
        <v>118</v>
      </c>
      <c r="AU203" s="146" t="s">
        <v>80</v>
      </c>
      <c r="AY203" s="14" t="s">
        <v>116</v>
      </c>
      <c r="BE203" s="147">
        <f t="shared" si="24"/>
        <v>0</v>
      </c>
      <c r="BF203" s="147">
        <f t="shared" si="25"/>
        <v>0</v>
      </c>
      <c r="BG203" s="147">
        <f t="shared" si="26"/>
        <v>0</v>
      </c>
      <c r="BH203" s="147">
        <f t="shared" si="27"/>
        <v>0</v>
      </c>
      <c r="BI203" s="147">
        <f t="shared" si="28"/>
        <v>0</v>
      </c>
      <c r="BJ203" s="14" t="s">
        <v>78</v>
      </c>
      <c r="BK203" s="147">
        <f t="shared" si="29"/>
        <v>0</v>
      </c>
      <c r="BL203" s="14" t="s">
        <v>122</v>
      </c>
      <c r="BM203" s="146" t="s">
        <v>404</v>
      </c>
    </row>
    <row r="204" spans="1:65" s="2" customFormat="1" ht="21.75" customHeight="1">
      <c r="A204" s="26"/>
      <c r="B204" s="134"/>
      <c r="C204" s="135" t="s">
        <v>405</v>
      </c>
      <c r="D204" s="135" t="s">
        <v>118</v>
      </c>
      <c r="E204" s="136" t="s">
        <v>406</v>
      </c>
      <c r="F204" s="137" t="s">
        <v>407</v>
      </c>
      <c r="G204" s="138" t="s">
        <v>218</v>
      </c>
      <c r="H204" s="139">
        <v>11</v>
      </c>
      <c r="I204" s="140">
        <v>0</v>
      </c>
      <c r="J204" s="140">
        <f t="shared" si="20"/>
        <v>0</v>
      </c>
      <c r="K204" s="141"/>
      <c r="L204" s="27"/>
      <c r="M204" s="142" t="s">
        <v>1</v>
      </c>
      <c r="N204" s="143" t="s">
        <v>35</v>
      </c>
      <c r="O204" s="144">
        <v>0.40300000000000002</v>
      </c>
      <c r="P204" s="144">
        <f t="shared" si="21"/>
        <v>4.4329999999999998</v>
      </c>
      <c r="Q204" s="144">
        <v>1.6000000000000001E-4</v>
      </c>
      <c r="R204" s="144">
        <f t="shared" si="22"/>
        <v>1.7600000000000001E-3</v>
      </c>
      <c r="S204" s="144">
        <v>0</v>
      </c>
      <c r="T204" s="145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6" t="s">
        <v>122</v>
      </c>
      <c r="AT204" s="146" t="s">
        <v>118</v>
      </c>
      <c r="AU204" s="146" t="s">
        <v>80</v>
      </c>
      <c r="AY204" s="14" t="s">
        <v>116</v>
      </c>
      <c r="BE204" s="147">
        <f t="shared" si="24"/>
        <v>0</v>
      </c>
      <c r="BF204" s="147">
        <f t="shared" si="25"/>
        <v>0</v>
      </c>
      <c r="BG204" s="147">
        <f t="shared" si="26"/>
        <v>0</v>
      </c>
      <c r="BH204" s="147">
        <f t="shared" si="27"/>
        <v>0</v>
      </c>
      <c r="BI204" s="147">
        <f t="shared" si="28"/>
        <v>0</v>
      </c>
      <c r="BJ204" s="14" t="s">
        <v>78</v>
      </c>
      <c r="BK204" s="147">
        <f t="shared" si="29"/>
        <v>0</v>
      </c>
      <c r="BL204" s="14" t="s">
        <v>122</v>
      </c>
      <c r="BM204" s="146" t="s">
        <v>408</v>
      </c>
    </row>
    <row r="205" spans="1:65" s="2" customFormat="1" ht="16.5" customHeight="1">
      <c r="A205" s="26"/>
      <c r="B205" s="134"/>
      <c r="C205" s="135" t="s">
        <v>409</v>
      </c>
      <c r="D205" s="135" t="s">
        <v>118</v>
      </c>
      <c r="E205" s="136" t="s">
        <v>410</v>
      </c>
      <c r="F205" s="137" t="s">
        <v>411</v>
      </c>
      <c r="G205" s="138" t="s">
        <v>137</v>
      </c>
      <c r="H205" s="139">
        <v>488</v>
      </c>
      <c r="I205" s="140">
        <v>0</v>
      </c>
      <c r="J205" s="140">
        <f t="shared" si="20"/>
        <v>0</v>
      </c>
      <c r="K205" s="141"/>
      <c r="L205" s="27"/>
      <c r="M205" s="142" t="s">
        <v>1</v>
      </c>
      <c r="N205" s="143" t="s">
        <v>35</v>
      </c>
      <c r="O205" s="144">
        <v>5.3999999999999999E-2</v>
      </c>
      <c r="P205" s="144">
        <f t="shared" si="21"/>
        <v>26.352</v>
      </c>
      <c r="Q205" s="144">
        <v>1.9000000000000001E-4</v>
      </c>
      <c r="R205" s="144">
        <f t="shared" si="22"/>
        <v>9.2720000000000011E-2</v>
      </c>
      <c r="S205" s="144">
        <v>0</v>
      </c>
      <c r="T205" s="145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6" t="s">
        <v>122</v>
      </c>
      <c r="AT205" s="146" t="s">
        <v>118</v>
      </c>
      <c r="AU205" s="146" t="s">
        <v>80</v>
      </c>
      <c r="AY205" s="14" t="s">
        <v>116</v>
      </c>
      <c r="BE205" s="147">
        <f t="shared" si="24"/>
        <v>0</v>
      </c>
      <c r="BF205" s="147">
        <f t="shared" si="25"/>
        <v>0</v>
      </c>
      <c r="BG205" s="147">
        <f t="shared" si="26"/>
        <v>0</v>
      </c>
      <c r="BH205" s="147">
        <f t="shared" si="27"/>
        <v>0</v>
      </c>
      <c r="BI205" s="147">
        <f t="shared" si="28"/>
        <v>0</v>
      </c>
      <c r="BJ205" s="14" t="s">
        <v>78</v>
      </c>
      <c r="BK205" s="147">
        <f t="shared" si="29"/>
        <v>0</v>
      </c>
      <c r="BL205" s="14" t="s">
        <v>122</v>
      </c>
      <c r="BM205" s="146" t="s">
        <v>412</v>
      </c>
    </row>
    <row r="206" spans="1:65" s="2" customFormat="1" ht="16.5" customHeight="1">
      <c r="A206" s="26"/>
      <c r="B206" s="134"/>
      <c r="C206" s="135" t="s">
        <v>413</v>
      </c>
      <c r="D206" s="135" t="s">
        <v>118</v>
      </c>
      <c r="E206" s="136" t="s">
        <v>414</v>
      </c>
      <c r="F206" s="137" t="s">
        <v>415</v>
      </c>
      <c r="G206" s="138" t="s">
        <v>137</v>
      </c>
      <c r="H206" s="139">
        <v>488</v>
      </c>
      <c r="I206" s="140">
        <v>0</v>
      </c>
      <c r="J206" s="140">
        <f t="shared" si="20"/>
        <v>0</v>
      </c>
      <c r="K206" s="141"/>
      <c r="L206" s="27"/>
      <c r="M206" s="142" t="s">
        <v>1</v>
      </c>
      <c r="N206" s="143" t="s">
        <v>35</v>
      </c>
      <c r="O206" s="144">
        <v>2.5000000000000001E-2</v>
      </c>
      <c r="P206" s="144">
        <f t="shared" si="21"/>
        <v>12.200000000000001</v>
      </c>
      <c r="Q206" s="144">
        <v>9.0000000000000006E-5</v>
      </c>
      <c r="R206" s="144">
        <f t="shared" si="22"/>
        <v>4.3920000000000001E-2</v>
      </c>
      <c r="S206" s="144">
        <v>0</v>
      </c>
      <c r="T206" s="145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6" t="s">
        <v>122</v>
      </c>
      <c r="AT206" s="146" t="s">
        <v>118</v>
      </c>
      <c r="AU206" s="146" t="s">
        <v>80</v>
      </c>
      <c r="AY206" s="14" t="s">
        <v>116</v>
      </c>
      <c r="BE206" s="147">
        <f t="shared" si="24"/>
        <v>0</v>
      </c>
      <c r="BF206" s="147">
        <f t="shared" si="25"/>
        <v>0</v>
      </c>
      <c r="BG206" s="147">
        <f t="shared" si="26"/>
        <v>0</v>
      </c>
      <c r="BH206" s="147">
        <f t="shared" si="27"/>
        <v>0</v>
      </c>
      <c r="BI206" s="147">
        <f t="shared" si="28"/>
        <v>0</v>
      </c>
      <c r="BJ206" s="14" t="s">
        <v>78</v>
      </c>
      <c r="BK206" s="147">
        <f t="shared" si="29"/>
        <v>0</v>
      </c>
      <c r="BL206" s="14" t="s">
        <v>122</v>
      </c>
      <c r="BM206" s="146" t="s">
        <v>416</v>
      </c>
    </row>
    <row r="207" spans="1:65" s="12" customFormat="1" ht="22.9" customHeight="1">
      <c r="B207" s="122"/>
      <c r="D207" s="123" t="s">
        <v>69</v>
      </c>
      <c r="E207" s="132" t="s">
        <v>152</v>
      </c>
      <c r="F207" s="132" t="s">
        <v>417</v>
      </c>
      <c r="J207" s="133">
        <f>BK207</f>
        <v>0</v>
      </c>
      <c r="L207" s="122"/>
      <c r="M207" s="126"/>
      <c r="N207" s="127"/>
      <c r="O207" s="127"/>
      <c r="P207" s="128">
        <f>SUM(P208:P209)</f>
        <v>18.560000000000002</v>
      </c>
      <c r="Q207" s="127"/>
      <c r="R207" s="128">
        <f>SUM(R208:R209)</f>
        <v>6.2160000000000002</v>
      </c>
      <c r="S207" s="127"/>
      <c r="T207" s="129">
        <f>SUM(T208:T209)</f>
        <v>0</v>
      </c>
      <c r="AR207" s="123" t="s">
        <v>78</v>
      </c>
      <c r="AT207" s="130" t="s">
        <v>69</v>
      </c>
      <c r="AU207" s="130" t="s">
        <v>78</v>
      </c>
      <c r="AY207" s="123" t="s">
        <v>116</v>
      </c>
      <c r="BK207" s="131">
        <f>SUM(BK208:BK209)</f>
        <v>0</v>
      </c>
    </row>
    <row r="208" spans="1:65" s="2" customFormat="1" ht="21.75" customHeight="1">
      <c r="A208" s="26"/>
      <c r="B208" s="134"/>
      <c r="C208" s="135" t="s">
        <v>418</v>
      </c>
      <c r="D208" s="135" t="s">
        <v>118</v>
      </c>
      <c r="E208" s="136" t="s">
        <v>419</v>
      </c>
      <c r="F208" s="137" t="s">
        <v>420</v>
      </c>
      <c r="G208" s="138" t="s">
        <v>137</v>
      </c>
      <c r="H208" s="139">
        <v>40</v>
      </c>
      <c r="I208" s="140">
        <v>0</v>
      </c>
      <c r="J208" s="140">
        <f>ROUND(I208*H208,2)</f>
        <v>0</v>
      </c>
      <c r="K208" s="141"/>
      <c r="L208" s="27"/>
      <c r="M208" s="142" t="s">
        <v>1</v>
      </c>
      <c r="N208" s="143" t="s">
        <v>35</v>
      </c>
      <c r="O208" s="144">
        <v>0.26800000000000002</v>
      </c>
      <c r="P208" s="144">
        <f>O208*H208</f>
        <v>10.72</v>
      </c>
      <c r="Q208" s="144">
        <v>0.15540000000000001</v>
      </c>
      <c r="R208" s="144">
        <f>Q208*H208</f>
        <v>6.2160000000000002</v>
      </c>
      <c r="S208" s="144">
        <v>0</v>
      </c>
      <c r="T208" s="145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6" t="s">
        <v>122</v>
      </c>
      <c r="AT208" s="146" t="s">
        <v>118</v>
      </c>
      <c r="AU208" s="146" t="s">
        <v>80</v>
      </c>
      <c r="AY208" s="14" t="s">
        <v>116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4" t="s">
        <v>78</v>
      </c>
      <c r="BK208" s="147">
        <f>ROUND(I208*H208,2)</f>
        <v>0</v>
      </c>
      <c r="BL208" s="14" t="s">
        <v>122</v>
      </c>
      <c r="BM208" s="146" t="s">
        <v>421</v>
      </c>
    </row>
    <row r="209" spans="1:65" s="2" customFormat="1" ht="16.5" customHeight="1">
      <c r="A209" s="26"/>
      <c r="B209" s="134"/>
      <c r="C209" s="135" t="s">
        <v>422</v>
      </c>
      <c r="D209" s="135" t="s">
        <v>118</v>
      </c>
      <c r="E209" s="136" t="s">
        <v>423</v>
      </c>
      <c r="F209" s="137" t="s">
        <v>424</v>
      </c>
      <c r="G209" s="138" t="s">
        <v>137</v>
      </c>
      <c r="H209" s="139">
        <v>40</v>
      </c>
      <c r="I209" s="140">
        <v>0</v>
      </c>
      <c r="J209" s="140">
        <f>ROUND(I209*H209,2)</f>
        <v>0</v>
      </c>
      <c r="K209" s="141"/>
      <c r="L209" s="27"/>
      <c r="M209" s="142" t="s">
        <v>1</v>
      </c>
      <c r="N209" s="143" t="s">
        <v>35</v>
      </c>
      <c r="O209" s="144">
        <v>0.19600000000000001</v>
      </c>
      <c r="P209" s="144">
        <f>O209*H209</f>
        <v>7.84</v>
      </c>
      <c r="Q209" s="144">
        <v>0</v>
      </c>
      <c r="R209" s="144">
        <f>Q209*H209</f>
        <v>0</v>
      </c>
      <c r="S209" s="144">
        <v>0</v>
      </c>
      <c r="T209" s="145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6" t="s">
        <v>122</v>
      </c>
      <c r="AT209" s="146" t="s">
        <v>118</v>
      </c>
      <c r="AU209" s="146" t="s">
        <v>80</v>
      </c>
      <c r="AY209" s="14" t="s">
        <v>116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4" t="s">
        <v>78</v>
      </c>
      <c r="BK209" s="147">
        <f>ROUND(I209*H209,2)</f>
        <v>0</v>
      </c>
      <c r="BL209" s="14" t="s">
        <v>122</v>
      </c>
      <c r="BM209" s="146" t="s">
        <v>425</v>
      </c>
    </row>
    <row r="210" spans="1:65" s="12" customFormat="1" ht="22.9" customHeight="1">
      <c r="B210" s="122"/>
      <c r="D210" s="123" t="s">
        <v>69</v>
      </c>
      <c r="E210" s="132" t="s">
        <v>426</v>
      </c>
      <c r="F210" s="132" t="s">
        <v>427</v>
      </c>
      <c r="J210" s="133">
        <f>BK210</f>
        <v>0</v>
      </c>
      <c r="L210" s="122"/>
      <c r="M210" s="126"/>
      <c r="N210" s="127"/>
      <c r="O210" s="127"/>
      <c r="P210" s="128">
        <f>SUM(P211:P214)</f>
        <v>117.87949999999999</v>
      </c>
      <c r="Q210" s="127"/>
      <c r="R210" s="128">
        <f>SUM(R211:R214)</f>
        <v>0</v>
      </c>
      <c r="S210" s="127"/>
      <c r="T210" s="129">
        <f>SUM(T211:T214)</f>
        <v>0</v>
      </c>
      <c r="AR210" s="123" t="s">
        <v>78</v>
      </c>
      <c r="AT210" s="130" t="s">
        <v>69</v>
      </c>
      <c r="AU210" s="130" t="s">
        <v>78</v>
      </c>
      <c r="AY210" s="123" t="s">
        <v>116</v>
      </c>
      <c r="BK210" s="131">
        <f>SUM(BK211:BK214)</f>
        <v>0</v>
      </c>
    </row>
    <row r="211" spans="1:65" s="2" customFormat="1" ht="16.5" customHeight="1">
      <c r="A211" s="26"/>
      <c r="B211" s="134"/>
      <c r="C211" s="135" t="s">
        <v>428</v>
      </c>
      <c r="D211" s="135" t="s">
        <v>118</v>
      </c>
      <c r="E211" s="136" t="s">
        <v>429</v>
      </c>
      <c r="F211" s="137" t="s">
        <v>430</v>
      </c>
      <c r="G211" s="138" t="s">
        <v>175</v>
      </c>
      <c r="H211" s="139">
        <v>140.5</v>
      </c>
      <c r="I211" s="140">
        <v>0</v>
      </c>
      <c r="J211" s="140">
        <f>ROUND(I211*H211,2)</f>
        <v>0</v>
      </c>
      <c r="K211" s="141"/>
      <c r="L211" s="27"/>
      <c r="M211" s="142" t="s">
        <v>1</v>
      </c>
      <c r="N211" s="143" t="s">
        <v>35</v>
      </c>
      <c r="O211" s="144">
        <v>0.83499999999999996</v>
      </c>
      <c r="P211" s="144">
        <f>O211*H211</f>
        <v>117.3175</v>
      </c>
      <c r="Q211" s="144">
        <v>0</v>
      </c>
      <c r="R211" s="144">
        <f>Q211*H211</f>
        <v>0</v>
      </c>
      <c r="S211" s="144">
        <v>0</v>
      </c>
      <c r="T211" s="145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6" t="s">
        <v>122</v>
      </c>
      <c r="AT211" s="146" t="s">
        <v>118</v>
      </c>
      <c r="AU211" s="146" t="s">
        <v>80</v>
      </c>
      <c r="AY211" s="14" t="s">
        <v>116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4" t="s">
        <v>78</v>
      </c>
      <c r="BK211" s="147">
        <f>ROUND(I211*H211,2)</f>
        <v>0</v>
      </c>
      <c r="BL211" s="14" t="s">
        <v>122</v>
      </c>
      <c r="BM211" s="146" t="s">
        <v>431</v>
      </c>
    </row>
    <row r="212" spans="1:65" s="2" customFormat="1" ht="21.75" customHeight="1">
      <c r="A212" s="26"/>
      <c r="B212" s="134"/>
      <c r="C212" s="135" t="s">
        <v>432</v>
      </c>
      <c r="D212" s="135" t="s">
        <v>118</v>
      </c>
      <c r="E212" s="136" t="s">
        <v>433</v>
      </c>
      <c r="F212" s="137" t="s">
        <v>434</v>
      </c>
      <c r="G212" s="138" t="s">
        <v>175</v>
      </c>
      <c r="H212" s="139">
        <v>140.5</v>
      </c>
      <c r="I212" s="140">
        <v>0</v>
      </c>
      <c r="J212" s="140">
        <f>ROUND(I212*H212,2)</f>
        <v>0</v>
      </c>
      <c r="K212" s="141"/>
      <c r="L212" s="27"/>
      <c r="M212" s="142" t="s">
        <v>1</v>
      </c>
      <c r="N212" s="143" t="s">
        <v>35</v>
      </c>
      <c r="O212" s="144">
        <v>4.0000000000000001E-3</v>
      </c>
      <c r="P212" s="144">
        <f>O212*H212</f>
        <v>0.56200000000000006</v>
      </c>
      <c r="Q212" s="144">
        <v>0</v>
      </c>
      <c r="R212" s="144">
        <f>Q212*H212</f>
        <v>0</v>
      </c>
      <c r="S212" s="144">
        <v>0</v>
      </c>
      <c r="T212" s="145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6" t="s">
        <v>122</v>
      </c>
      <c r="AT212" s="146" t="s">
        <v>118</v>
      </c>
      <c r="AU212" s="146" t="s">
        <v>80</v>
      </c>
      <c r="AY212" s="14" t="s">
        <v>116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4" t="s">
        <v>78</v>
      </c>
      <c r="BK212" s="147">
        <f>ROUND(I212*H212,2)</f>
        <v>0</v>
      </c>
      <c r="BL212" s="14" t="s">
        <v>122</v>
      </c>
      <c r="BM212" s="146" t="s">
        <v>435</v>
      </c>
    </row>
    <row r="213" spans="1:65" s="2" customFormat="1" ht="21.75" customHeight="1">
      <c r="A213" s="26"/>
      <c r="B213" s="134"/>
      <c r="C213" s="135" t="s">
        <v>436</v>
      </c>
      <c r="D213" s="135" t="s">
        <v>118</v>
      </c>
      <c r="E213" s="136" t="s">
        <v>437</v>
      </c>
      <c r="F213" s="137" t="s">
        <v>438</v>
      </c>
      <c r="G213" s="138" t="s">
        <v>175</v>
      </c>
      <c r="H213" s="139">
        <v>52.7</v>
      </c>
      <c r="I213" s="140">
        <v>0</v>
      </c>
      <c r="J213" s="140">
        <f>ROUND(I213*H213,2)</f>
        <v>0</v>
      </c>
      <c r="K213" s="141"/>
      <c r="L213" s="27"/>
      <c r="M213" s="142" t="s">
        <v>1</v>
      </c>
      <c r="N213" s="143" t="s">
        <v>35</v>
      </c>
      <c r="O213" s="144">
        <v>0</v>
      </c>
      <c r="P213" s="144">
        <f>O213*H213</f>
        <v>0</v>
      </c>
      <c r="Q213" s="144">
        <v>0</v>
      </c>
      <c r="R213" s="144">
        <f>Q213*H213</f>
        <v>0</v>
      </c>
      <c r="S213" s="144">
        <v>0</v>
      </c>
      <c r="T213" s="145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6" t="s">
        <v>122</v>
      </c>
      <c r="AT213" s="146" t="s">
        <v>118</v>
      </c>
      <c r="AU213" s="146" t="s">
        <v>80</v>
      </c>
      <c r="AY213" s="14" t="s">
        <v>116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4" t="s">
        <v>78</v>
      </c>
      <c r="BK213" s="147">
        <f>ROUND(I213*H213,2)</f>
        <v>0</v>
      </c>
      <c r="BL213" s="14" t="s">
        <v>122</v>
      </c>
      <c r="BM213" s="146" t="s">
        <v>439</v>
      </c>
    </row>
    <row r="214" spans="1:65" s="2" customFormat="1" ht="21.75" customHeight="1">
      <c r="A214" s="26"/>
      <c r="B214" s="134"/>
      <c r="C214" s="135" t="s">
        <v>440</v>
      </c>
      <c r="D214" s="135" t="s">
        <v>118</v>
      </c>
      <c r="E214" s="136" t="s">
        <v>441</v>
      </c>
      <c r="F214" s="137" t="s">
        <v>442</v>
      </c>
      <c r="G214" s="138" t="s">
        <v>175</v>
      </c>
      <c r="H214" s="139">
        <v>87.8</v>
      </c>
      <c r="I214" s="140">
        <v>0</v>
      </c>
      <c r="J214" s="140">
        <f>ROUND(I214*H214,2)</f>
        <v>0</v>
      </c>
      <c r="K214" s="141"/>
      <c r="L214" s="27"/>
      <c r="M214" s="142" t="s">
        <v>1</v>
      </c>
      <c r="N214" s="143" t="s">
        <v>35</v>
      </c>
      <c r="O214" s="144">
        <v>0</v>
      </c>
      <c r="P214" s="144">
        <f>O214*H214</f>
        <v>0</v>
      </c>
      <c r="Q214" s="144">
        <v>0</v>
      </c>
      <c r="R214" s="144">
        <f>Q214*H214</f>
        <v>0</v>
      </c>
      <c r="S214" s="144">
        <v>0</v>
      </c>
      <c r="T214" s="145">
        <f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6" t="s">
        <v>122</v>
      </c>
      <c r="AT214" s="146" t="s">
        <v>118</v>
      </c>
      <c r="AU214" s="146" t="s">
        <v>80</v>
      </c>
      <c r="AY214" s="14" t="s">
        <v>116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4" t="s">
        <v>78</v>
      </c>
      <c r="BK214" s="147">
        <f>ROUND(I214*H214,2)</f>
        <v>0</v>
      </c>
      <c r="BL214" s="14" t="s">
        <v>122</v>
      </c>
      <c r="BM214" s="146" t="s">
        <v>443</v>
      </c>
    </row>
    <row r="215" spans="1:65" s="12" customFormat="1" ht="22.9" customHeight="1">
      <c r="B215" s="122"/>
      <c r="D215" s="123" t="s">
        <v>69</v>
      </c>
      <c r="E215" s="132" t="s">
        <v>444</v>
      </c>
      <c r="F215" s="132" t="s">
        <v>445</v>
      </c>
      <c r="J215" s="133">
        <f>BK215</f>
        <v>0</v>
      </c>
      <c r="L215" s="122"/>
      <c r="M215" s="126"/>
      <c r="N215" s="127"/>
      <c r="O215" s="127"/>
      <c r="P215" s="128">
        <f>P216</f>
        <v>714.73047999999994</v>
      </c>
      <c r="Q215" s="127"/>
      <c r="R215" s="128">
        <f>R216</f>
        <v>0</v>
      </c>
      <c r="S215" s="127"/>
      <c r="T215" s="129">
        <f>T216</f>
        <v>0</v>
      </c>
      <c r="AR215" s="123" t="s">
        <v>78</v>
      </c>
      <c r="AT215" s="130" t="s">
        <v>69</v>
      </c>
      <c r="AU215" s="130" t="s">
        <v>78</v>
      </c>
      <c r="AY215" s="123" t="s">
        <v>116</v>
      </c>
      <c r="BK215" s="131">
        <f>BK216</f>
        <v>0</v>
      </c>
    </row>
    <row r="216" spans="1:65" s="2" customFormat="1" ht="21.75" customHeight="1">
      <c r="A216" s="26"/>
      <c r="B216" s="134"/>
      <c r="C216" s="135" t="s">
        <v>446</v>
      </c>
      <c r="D216" s="135" t="s">
        <v>118</v>
      </c>
      <c r="E216" s="136" t="s">
        <v>447</v>
      </c>
      <c r="F216" s="137" t="s">
        <v>448</v>
      </c>
      <c r="G216" s="138" t="s">
        <v>175</v>
      </c>
      <c r="H216" s="139">
        <v>482.92599999999999</v>
      </c>
      <c r="I216" s="140">
        <v>0</v>
      </c>
      <c r="J216" s="140">
        <f>ROUND(I216*H216,2)</f>
        <v>0</v>
      </c>
      <c r="K216" s="141"/>
      <c r="L216" s="27"/>
      <c r="M216" s="142" t="s">
        <v>1</v>
      </c>
      <c r="N216" s="143" t="s">
        <v>35</v>
      </c>
      <c r="O216" s="144">
        <v>1.48</v>
      </c>
      <c r="P216" s="144">
        <f>O216*H216</f>
        <v>714.73047999999994</v>
      </c>
      <c r="Q216" s="144">
        <v>0</v>
      </c>
      <c r="R216" s="144">
        <f>Q216*H216</f>
        <v>0</v>
      </c>
      <c r="S216" s="144">
        <v>0</v>
      </c>
      <c r="T216" s="145">
        <f>S216*H216</f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46" t="s">
        <v>122</v>
      </c>
      <c r="AT216" s="146" t="s">
        <v>118</v>
      </c>
      <c r="AU216" s="146" t="s">
        <v>80</v>
      </c>
      <c r="AY216" s="14" t="s">
        <v>116</v>
      </c>
      <c r="BE216" s="147">
        <f>IF(N216="základní",J216,0)</f>
        <v>0</v>
      </c>
      <c r="BF216" s="147">
        <f>IF(N216="snížená",J216,0)</f>
        <v>0</v>
      </c>
      <c r="BG216" s="147">
        <f>IF(N216="zákl. přenesená",J216,0)</f>
        <v>0</v>
      </c>
      <c r="BH216" s="147">
        <f>IF(N216="sníž. přenesená",J216,0)</f>
        <v>0</v>
      </c>
      <c r="BI216" s="147">
        <f>IF(N216="nulová",J216,0)</f>
        <v>0</v>
      </c>
      <c r="BJ216" s="14" t="s">
        <v>78</v>
      </c>
      <c r="BK216" s="147">
        <f>ROUND(I216*H216,2)</f>
        <v>0</v>
      </c>
      <c r="BL216" s="14" t="s">
        <v>122</v>
      </c>
      <c r="BM216" s="146" t="s">
        <v>449</v>
      </c>
    </row>
    <row r="217" spans="1:65" s="12" customFormat="1" ht="25.9" customHeight="1">
      <c r="B217" s="122"/>
      <c r="D217" s="123" t="s">
        <v>69</v>
      </c>
      <c r="E217" s="124" t="s">
        <v>185</v>
      </c>
      <c r="F217" s="124" t="s">
        <v>450</v>
      </c>
      <c r="J217" s="125">
        <f>BK217</f>
        <v>0</v>
      </c>
      <c r="L217" s="122"/>
      <c r="M217" s="126"/>
      <c r="N217" s="127"/>
      <c r="O217" s="127"/>
      <c r="P217" s="128">
        <v>0</v>
      </c>
      <c r="Q217" s="127"/>
      <c r="R217" s="128">
        <v>0</v>
      </c>
      <c r="S217" s="127"/>
      <c r="T217" s="129">
        <v>0</v>
      </c>
      <c r="AR217" s="123" t="s">
        <v>127</v>
      </c>
      <c r="AT217" s="130" t="s">
        <v>69</v>
      </c>
      <c r="AU217" s="130" t="s">
        <v>70</v>
      </c>
      <c r="AY217" s="123" t="s">
        <v>116</v>
      </c>
      <c r="BK217" s="131">
        <v>0</v>
      </c>
    </row>
    <row r="218" spans="1:65" s="12" customFormat="1" ht="25.9" customHeight="1">
      <c r="B218" s="122"/>
      <c r="D218" s="123" t="s">
        <v>69</v>
      </c>
      <c r="E218" s="124" t="s">
        <v>451</v>
      </c>
      <c r="F218" s="124" t="s">
        <v>452</v>
      </c>
      <c r="J218" s="125">
        <f>BK218</f>
        <v>0</v>
      </c>
      <c r="L218" s="122"/>
      <c r="M218" s="126"/>
      <c r="N218" s="127"/>
      <c r="O218" s="127"/>
      <c r="P218" s="128">
        <f>P219+P223</f>
        <v>0</v>
      </c>
      <c r="Q218" s="127"/>
      <c r="R218" s="128">
        <f>R219+R223</f>
        <v>0</v>
      </c>
      <c r="S218" s="127"/>
      <c r="T218" s="129">
        <f>T219+T223</f>
        <v>0</v>
      </c>
      <c r="AR218" s="123" t="s">
        <v>134</v>
      </c>
      <c r="AT218" s="130" t="s">
        <v>69</v>
      </c>
      <c r="AU218" s="130" t="s">
        <v>70</v>
      </c>
      <c r="AY218" s="123" t="s">
        <v>116</v>
      </c>
      <c r="BK218" s="131">
        <f>BK219+BK223</f>
        <v>0</v>
      </c>
    </row>
    <row r="219" spans="1:65" s="12" customFormat="1" ht="22.9" customHeight="1">
      <c r="B219" s="122"/>
      <c r="D219" s="123" t="s">
        <v>69</v>
      </c>
      <c r="E219" s="132" t="s">
        <v>453</v>
      </c>
      <c r="F219" s="132" t="s">
        <v>454</v>
      </c>
      <c r="J219" s="133">
        <f>BK219</f>
        <v>0</v>
      </c>
      <c r="L219" s="122"/>
      <c r="M219" s="126"/>
      <c r="N219" s="127"/>
      <c r="O219" s="127"/>
      <c r="P219" s="128">
        <f>SUM(P220:P222)</f>
        <v>0</v>
      </c>
      <c r="Q219" s="127"/>
      <c r="R219" s="128">
        <f>SUM(R220:R222)</f>
        <v>0</v>
      </c>
      <c r="S219" s="127"/>
      <c r="T219" s="129">
        <f>SUM(T220:T222)</f>
        <v>0</v>
      </c>
      <c r="AR219" s="123" t="s">
        <v>134</v>
      </c>
      <c r="AT219" s="130" t="s">
        <v>69</v>
      </c>
      <c r="AU219" s="130" t="s">
        <v>78</v>
      </c>
      <c r="AY219" s="123" t="s">
        <v>116</v>
      </c>
      <c r="BK219" s="131">
        <f>SUM(BK220:BK222)</f>
        <v>0</v>
      </c>
    </row>
    <row r="220" spans="1:65" s="2" customFormat="1" ht="21.75" customHeight="1">
      <c r="A220" s="26"/>
      <c r="B220" s="134"/>
      <c r="C220" s="135" t="s">
        <v>455</v>
      </c>
      <c r="D220" s="135" t="s">
        <v>118</v>
      </c>
      <c r="E220" s="136" t="s">
        <v>456</v>
      </c>
      <c r="F220" s="137" t="s">
        <v>457</v>
      </c>
      <c r="G220" s="138" t="s">
        <v>458</v>
      </c>
      <c r="H220" s="139">
        <v>1</v>
      </c>
      <c r="I220" s="140">
        <v>0</v>
      </c>
      <c r="J220" s="140">
        <f>ROUND(I220*H220,2)</f>
        <v>0</v>
      </c>
      <c r="K220" s="141"/>
      <c r="L220" s="27"/>
      <c r="M220" s="142" t="s">
        <v>1</v>
      </c>
      <c r="N220" s="143" t="s">
        <v>35</v>
      </c>
      <c r="O220" s="144">
        <v>0</v>
      </c>
      <c r="P220" s="144">
        <f>O220*H220</f>
        <v>0</v>
      </c>
      <c r="Q220" s="144">
        <v>0</v>
      </c>
      <c r="R220" s="144">
        <f>Q220*H220</f>
        <v>0</v>
      </c>
      <c r="S220" s="144">
        <v>0</v>
      </c>
      <c r="T220" s="145">
        <f>S220*H220</f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6" t="s">
        <v>459</v>
      </c>
      <c r="AT220" s="146" t="s">
        <v>118</v>
      </c>
      <c r="AU220" s="146" t="s">
        <v>80</v>
      </c>
      <c r="AY220" s="14" t="s">
        <v>116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4" t="s">
        <v>78</v>
      </c>
      <c r="BK220" s="147">
        <f>ROUND(I220*H220,2)</f>
        <v>0</v>
      </c>
      <c r="BL220" s="14" t="s">
        <v>459</v>
      </c>
      <c r="BM220" s="146" t="s">
        <v>460</v>
      </c>
    </row>
    <row r="221" spans="1:65" s="2" customFormat="1" ht="21.75" customHeight="1">
      <c r="A221" s="26"/>
      <c r="B221" s="134"/>
      <c r="C221" s="135" t="s">
        <v>461</v>
      </c>
      <c r="D221" s="135" t="s">
        <v>118</v>
      </c>
      <c r="E221" s="136" t="s">
        <v>462</v>
      </c>
      <c r="F221" s="137" t="s">
        <v>463</v>
      </c>
      <c r="G221" s="138" t="s">
        <v>458</v>
      </c>
      <c r="H221" s="139">
        <v>1</v>
      </c>
      <c r="I221" s="140">
        <v>0</v>
      </c>
      <c r="J221" s="140">
        <f>ROUND(I221*H221,2)</f>
        <v>0</v>
      </c>
      <c r="K221" s="141"/>
      <c r="L221" s="27"/>
      <c r="M221" s="142" t="s">
        <v>1</v>
      </c>
      <c r="N221" s="143" t="s">
        <v>35</v>
      </c>
      <c r="O221" s="144">
        <v>0</v>
      </c>
      <c r="P221" s="144">
        <f>O221*H221</f>
        <v>0</v>
      </c>
      <c r="Q221" s="144">
        <v>0</v>
      </c>
      <c r="R221" s="144">
        <f>Q221*H221</f>
        <v>0</v>
      </c>
      <c r="S221" s="144">
        <v>0</v>
      </c>
      <c r="T221" s="145">
        <f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6" t="s">
        <v>459</v>
      </c>
      <c r="AT221" s="146" t="s">
        <v>118</v>
      </c>
      <c r="AU221" s="146" t="s">
        <v>80</v>
      </c>
      <c r="AY221" s="14" t="s">
        <v>116</v>
      </c>
      <c r="BE221" s="147">
        <f>IF(N221="základní",J221,0)</f>
        <v>0</v>
      </c>
      <c r="BF221" s="147">
        <f>IF(N221="snížená",J221,0)</f>
        <v>0</v>
      </c>
      <c r="BG221" s="147">
        <f>IF(N221="zákl. přenesená",J221,0)</f>
        <v>0</v>
      </c>
      <c r="BH221" s="147">
        <f>IF(N221="sníž. přenesená",J221,0)</f>
        <v>0</v>
      </c>
      <c r="BI221" s="147">
        <f>IF(N221="nulová",J221,0)</f>
        <v>0</v>
      </c>
      <c r="BJ221" s="14" t="s">
        <v>78</v>
      </c>
      <c r="BK221" s="147">
        <f>ROUND(I221*H221,2)</f>
        <v>0</v>
      </c>
      <c r="BL221" s="14" t="s">
        <v>459</v>
      </c>
      <c r="BM221" s="146" t="s">
        <v>464</v>
      </c>
    </row>
    <row r="222" spans="1:65" s="2" customFormat="1" ht="16.5" customHeight="1">
      <c r="A222" s="26"/>
      <c r="B222" s="134"/>
      <c r="C222" s="135" t="s">
        <v>465</v>
      </c>
      <c r="D222" s="135" t="s">
        <v>118</v>
      </c>
      <c r="E222" s="136" t="s">
        <v>466</v>
      </c>
      <c r="F222" s="137" t="s">
        <v>467</v>
      </c>
      <c r="G222" s="138" t="s">
        <v>458</v>
      </c>
      <c r="H222" s="139">
        <v>1</v>
      </c>
      <c r="I222" s="140">
        <v>0</v>
      </c>
      <c r="J222" s="140">
        <f>ROUND(I222*H222,2)</f>
        <v>0</v>
      </c>
      <c r="K222" s="141"/>
      <c r="L222" s="27"/>
      <c r="M222" s="142" t="s">
        <v>1</v>
      </c>
      <c r="N222" s="143" t="s">
        <v>35</v>
      </c>
      <c r="O222" s="144">
        <v>0</v>
      </c>
      <c r="P222" s="144">
        <f>O222*H222</f>
        <v>0</v>
      </c>
      <c r="Q222" s="144">
        <v>0</v>
      </c>
      <c r="R222" s="144">
        <f>Q222*H222</f>
        <v>0</v>
      </c>
      <c r="S222" s="144">
        <v>0</v>
      </c>
      <c r="T222" s="145">
        <f>S222*H222</f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6" t="s">
        <v>459</v>
      </c>
      <c r="AT222" s="146" t="s">
        <v>118</v>
      </c>
      <c r="AU222" s="146" t="s">
        <v>80</v>
      </c>
      <c r="AY222" s="14" t="s">
        <v>116</v>
      </c>
      <c r="BE222" s="147">
        <f>IF(N222="základní",J222,0)</f>
        <v>0</v>
      </c>
      <c r="BF222" s="147">
        <f>IF(N222="snížená",J222,0)</f>
        <v>0</v>
      </c>
      <c r="BG222" s="147">
        <f>IF(N222="zákl. přenesená",J222,0)</f>
        <v>0</v>
      </c>
      <c r="BH222" s="147">
        <f>IF(N222="sníž. přenesená",J222,0)</f>
        <v>0</v>
      </c>
      <c r="BI222" s="147">
        <f>IF(N222="nulová",J222,0)</f>
        <v>0</v>
      </c>
      <c r="BJ222" s="14" t="s">
        <v>78</v>
      </c>
      <c r="BK222" s="147">
        <f>ROUND(I222*H222,2)</f>
        <v>0</v>
      </c>
      <c r="BL222" s="14" t="s">
        <v>459</v>
      </c>
      <c r="BM222" s="146" t="s">
        <v>468</v>
      </c>
    </row>
    <row r="223" spans="1:65" s="12" customFormat="1" ht="22.9" customHeight="1">
      <c r="B223" s="122"/>
      <c r="D223" s="123" t="s">
        <v>69</v>
      </c>
      <c r="E223" s="132" t="s">
        <v>469</v>
      </c>
      <c r="F223" s="132" t="s">
        <v>470</v>
      </c>
      <c r="J223" s="133">
        <f>BK223</f>
        <v>0</v>
      </c>
      <c r="L223" s="122"/>
      <c r="M223" s="126"/>
      <c r="N223" s="127"/>
      <c r="O223" s="127"/>
      <c r="P223" s="128">
        <f>SUM(P224:P225)</f>
        <v>0</v>
      </c>
      <c r="Q223" s="127"/>
      <c r="R223" s="128">
        <f>SUM(R224:R225)</f>
        <v>0</v>
      </c>
      <c r="S223" s="127"/>
      <c r="T223" s="129">
        <f>SUM(T224:T225)</f>
        <v>0</v>
      </c>
      <c r="AR223" s="123" t="s">
        <v>134</v>
      </c>
      <c r="AT223" s="130" t="s">
        <v>69</v>
      </c>
      <c r="AU223" s="130" t="s">
        <v>78</v>
      </c>
      <c r="AY223" s="123" t="s">
        <v>116</v>
      </c>
      <c r="BK223" s="131">
        <f>SUM(BK224:BK225)</f>
        <v>0</v>
      </c>
    </row>
    <row r="224" spans="1:65" s="2" customFormat="1" ht="21.75" customHeight="1">
      <c r="A224" s="26"/>
      <c r="B224" s="134"/>
      <c r="C224" s="135" t="s">
        <v>471</v>
      </c>
      <c r="D224" s="135" t="s">
        <v>118</v>
      </c>
      <c r="E224" s="136" t="s">
        <v>472</v>
      </c>
      <c r="F224" s="137" t="s">
        <v>473</v>
      </c>
      <c r="G224" s="138" t="s">
        <v>458</v>
      </c>
      <c r="H224" s="139">
        <v>1</v>
      </c>
      <c r="I224" s="140">
        <v>0</v>
      </c>
      <c r="J224" s="140">
        <f>ROUND(I224*H224,2)</f>
        <v>0</v>
      </c>
      <c r="K224" s="141"/>
      <c r="L224" s="27"/>
      <c r="M224" s="142" t="s">
        <v>1</v>
      </c>
      <c r="N224" s="143" t="s">
        <v>35</v>
      </c>
      <c r="O224" s="144">
        <v>0</v>
      </c>
      <c r="P224" s="144">
        <f>O224*H224</f>
        <v>0</v>
      </c>
      <c r="Q224" s="144">
        <v>0</v>
      </c>
      <c r="R224" s="144">
        <f>Q224*H224</f>
        <v>0</v>
      </c>
      <c r="S224" s="144">
        <v>0</v>
      </c>
      <c r="T224" s="145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6" t="s">
        <v>459</v>
      </c>
      <c r="AT224" s="146" t="s">
        <v>118</v>
      </c>
      <c r="AU224" s="146" t="s">
        <v>80</v>
      </c>
      <c r="AY224" s="14" t="s">
        <v>116</v>
      </c>
      <c r="BE224" s="147">
        <f>IF(N224="základní",J224,0)</f>
        <v>0</v>
      </c>
      <c r="BF224" s="147">
        <f>IF(N224="snížená",J224,0)</f>
        <v>0</v>
      </c>
      <c r="BG224" s="147">
        <f>IF(N224="zákl. přenesená",J224,0)</f>
        <v>0</v>
      </c>
      <c r="BH224" s="147">
        <f>IF(N224="sníž. přenesená",J224,0)</f>
        <v>0</v>
      </c>
      <c r="BI224" s="147">
        <f>IF(N224="nulová",J224,0)</f>
        <v>0</v>
      </c>
      <c r="BJ224" s="14" t="s">
        <v>78</v>
      </c>
      <c r="BK224" s="147">
        <f>ROUND(I224*H224,2)</f>
        <v>0</v>
      </c>
      <c r="BL224" s="14" t="s">
        <v>459</v>
      </c>
      <c r="BM224" s="146" t="s">
        <v>474</v>
      </c>
    </row>
    <row r="225" spans="1:65" s="2" customFormat="1" ht="21.75" customHeight="1">
      <c r="A225" s="26"/>
      <c r="B225" s="134"/>
      <c r="C225" s="135" t="s">
        <v>475</v>
      </c>
      <c r="D225" s="135" t="s">
        <v>118</v>
      </c>
      <c r="E225" s="136" t="s">
        <v>476</v>
      </c>
      <c r="F225" s="137" t="s">
        <v>477</v>
      </c>
      <c r="G225" s="138" t="s">
        <v>458</v>
      </c>
      <c r="H225" s="139">
        <v>1</v>
      </c>
      <c r="I225" s="140">
        <v>0</v>
      </c>
      <c r="J225" s="140">
        <f>ROUND(I225*H225,2)</f>
        <v>0</v>
      </c>
      <c r="K225" s="141"/>
      <c r="L225" s="27"/>
      <c r="M225" s="158" t="s">
        <v>1</v>
      </c>
      <c r="N225" s="159" t="s">
        <v>35</v>
      </c>
      <c r="O225" s="160">
        <v>0</v>
      </c>
      <c r="P225" s="160">
        <f>O225*H225</f>
        <v>0</v>
      </c>
      <c r="Q225" s="160">
        <v>0</v>
      </c>
      <c r="R225" s="160">
        <f>Q225*H225</f>
        <v>0</v>
      </c>
      <c r="S225" s="160">
        <v>0</v>
      </c>
      <c r="T225" s="161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46" t="s">
        <v>459</v>
      </c>
      <c r="AT225" s="146" t="s">
        <v>118</v>
      </c>
      <c r="AU225" s="146" t="s">
        <v>80</v>
      </c>
      <c r="AY225" s="14" t="s">
        <v>116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4" t="s">
        <v>78</v>
      </c>
      <c r="BK225" s="147">
        <f>ROUND(I225*H225,2)</f>
        <v>0</v>
      </c>
      <c r="BL225" s="14" t="s">
        <v>459</v>
      </c>
      <c r="BM225" s="146" t="s">
        <v>478</v>
      </c>
    </row>
    <row r="226" spans="1:65" s="2" customFormat="1" ht="6.95" customHeight="1">
      <c r="A226" s="26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27"/>
      <c r="M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</row>
  </sheetData>
  <autoFilter ref="C127:K225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HERSS04DOTA2020 - SO 04 P...</vt:lpstr>
      <vt:lpstr>'HERSS04DOTA2020 - SO 04 P...'!Názvy_tisku</vt:lpstr>
      <vt:lpstr>'Rekapitulace stavby'!Názvy_tisku</vt:lpstr>
      <vt:lpstr>'HERSS04DOTA2020 - SO 04 P...'!Oblast_tisku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ZBYNEK-PC\Zbynek</dc:creator>
  <cp:lastModifiedBy>Zbynek</cp:lastModifiedBy>
  <dcterms:created xsi:type="dcterms:W3CDTF">2020-06-04T08:10:33Z</dcterms:created>
  <dcterms:modified xsi:type="dcterms:W3CDTF">2020-06-04T08:17:12Z</dcterms:modified>
</cp:coreProperties>
</file>