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920" windowHeight="1167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Položky!$A$1:$G$136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24" i="3"/>
  <c r="BD124"/>
  <c r="BC124"/>
  <c r="BB124"/>
  <c r="BA124"/>
  <c r="G124"/>
  <c r="BE126"/>
  <c r="BD126"/>
  <c r="BC126"/>
  <c r="BA126"/>
  <c r="G126"/>
  <c r="BB126" s="1"/>
  <c r="BE125"/>
  <c r="BD125"/>
  <c r="BC125"/>
  <c r="BA125"/>
  <c r="G125"/>
  <c r="BB125" s="1"/>
  <c r="BE96"/>
  <c r="BD96"/>
  <c r="BC96"/>
  <c r="BB96"/>
  <c r="G96"/>
  <c r="BA96" s="1"/>
  <c r="BE94"/>
  <c r="BD94"/>
  <c r="BC94"/>
  <c r="BB94"/>
  <c r="G94"/>
  <c r="BA94" s="1"/>
  <c r="BE86"/>
  <c r="BD86"/>
  <c r="BC86"/>
  <c r="BB86"/>
  <c r="BA86"/>
  <c r="G86"/>
  <c r="BE24"/>
  <c r="BD24"/>
  <c r="BC24"/>
  <c r="BB24"/>
  <c r="G24"/>
  <c r="BA24" s="1"/>
  <c r="BE21"/>
  <c r="BD21"/>
  <c r="BC21"/>
  <c r="BB21"/>
  <c r="G21"/>
  <c r="BA21" s="1"/>
  <c r="BE22" l="1"/>
  <c r="BD22"/>
  <c r="BC22"/>
  <c r="BB22"/>
  <c r="G22"/>
  <c r="BA22" s="1"/>
  <c r="BE23"/>
  <c r="BD23"/>
  <c r="BC23"/>
  <c r="BB23"/>
  <c r="G23"/>
  <c r="BA23" s="1"/>
  <c r="BE20"/>
  <c r="BD20"/>
  <c r="BC20"/>
  <c r="BB20"/>
  <c r="G20"/>
  <c r="BA20" s="1"/>
  <c r="BE19"/>
  <c r="BD19"/>
  <c r="BC19"/>
  <c r="BB19"/>
  <c r="G19"/>
  <c r="BA19" s="1"/>
  <c r="BE25"/>
  <c r="BD25"/>
  <c r="BC25"/>
  <c r="BB25"/>
  <c r="G25"/>
  <c r="BA25" s="1"/>
  <c r="BE135" l="1"/>
  <c r="BD135"/>
  <c r="BC135"/>
  <c r="BA135"/>
  <c r="G135"/>
  <c r="BB135" s="1"/>
  <c r="BE60"/>
  <c r="BD60"/>
  <c r="BC60"/>
  <c r="BB60"/>
  <c r="G60"/>
  <c r="BA60" s="1"/>
  <c r="BE61"/>
  <c r="BD61"/>
  <c r="BC61"/>
  <c r="BB61"/>
  <c r="G61"/>
  <c r="BA61" s="1"/>
  <c r="BE59"/>
  <c r="BD59"/>
  <c r="BC59"/>
  <c r="BB59"/>
  <c r="G59"/>
  <c r="BA59" s="1"/>
  <c r="BE56"/>
  <c r="BD56"/>
  <c r="BC56"/>
  <c r="BB56"/>
  <c r="G56"/>
  <c r="BA56" s="1"/>
  <c r="BE58"/>
  <c r="BD58"/>
  <c r="BC58"/>
  <c r="BB58"/>
  <c r="G58"/>
  <c r="BA58" s="1"/>
  <c r="BE57"/>
  <c r="BD57"/>
  <c r="BC57"/>
  <c r="BB57"/>
  <c r="G57"/>
  <c r="BA57" s="1"/>
  <c r="BE54"/>
  <c r="BD54"/>
  <c r="BC54"/>
  <c r="BB54"/>
  <c r="G54"/>
  <c r="BA54" s="1"/>
  <c r="BE73"/>
  <c r="BD73"/>
  <c r="BC73"/>
  <c r="BB73"/>
  <c r="G73"/>
  <c r="BA73" s="1"/>
  <c r="BE72"/>
  <c r="BD72"/>
  <c r="BC72"/>
  <c r="BB72"/>
  <c r="G72"/>
  <c r="BA72" s="1"/>
  <c r="BE68"/>
  <c r="BD68"/>
  <c r="BC68"/>
  <c r="BB68"/>
  <c r="G68"/>
  <c r="BA68" s="1"/>
  <c r="BE67"/>
  <c r="BD67"/>
  <c r="BC67"/>
  <c r="BB67"/>
  <c r="G67"/>
  <c r="BA67" s="1"/>
  <c r="BE71"/>
  <c r="BD71"/>
  <c r="BC71"/>
  <c r="BB71"/>
  <c r="G71"/>
  <c r="BA71" s="1"/>
  <c r="BE49"/>
  <c r="BD49"/>
  <c r="BC49"/>
  <c r="BB49"/>
  <c r="G49"/>
  <c r="BA49" s="1"/>
  <c r="BE48"/>
  <c r="BD48"/>
  <c r="BC48"/>
  <c r="BB48"/>
  <c r="G48"/>
  <c r="BA48" s="1"/>
  <c r="BE46"/>
  <c r="BD46"/>
  <c r="BC46"/>
  <c r="BB46"/>
  <c r="G46"/>
  <c r="BA46" s="1"/>
  <c r="BE45"/>
  <c r="BD45"/>
  <c r="BC45"/>
  <c r="BB45"/>
  <c r="G45"/>
  <c r="BA45" s="1"/>
  <c r="BE133" l="1"/>
  <c r="BD133"/>
  <c r="BC133"/>
  <c r="BA133"/>
  <c r="G133"/>
  <c r="BB133" s="1"/>
  <c r="BE132"/>
  <c r="BD132"/>
  <c r="BC132"/>
  <c r="BA132"/>
  <c r="G132"/>
  <c r="BB132" s="1"/>
  <c r="BE134"/>
  <c r="BD134"/>
  <c r="BC134"/>
  <c r="BA134"/>
  <c r="G134"/>
  <c r="BB134" s="1"/>
  <c r="BE131"/>
  <c r="BD131"/>
  <c r="BC131"/>
  <c r="BA131"/>
  <c r="G131"/>
  <c r="BB131" s="1"/>
  <c r="BE130"/>
  <c r="BD130"/>
  <c r="BC130"/>
  <c r="BA130"/>
  <c r="G130"/>
  <c r="BB130" s="1"/>
  <c r="BE129"/>
  <c r="BD129"/>
  <c r="BC129"/>
  <c r="BA129"/>
  <c r="G129"/>
  <c r="BB129" s="1"/>
  <c r="BE123"/>
  <c r="BD123"/>
  <c r="BC123"/>
  <c r="BB123"/>
  <c r="G123"/>
  <c r="BA123" s="1"/>
  <c r="BE122"/>
  <c r="BD122"/>
  <c r="BC122"/>
  <c r="BB122"/>
  <c r="G122"/>
  <c r="BA122" s="1"/>
  <c r="BE117"/>
  <c r="BD117"/>
  <c r="BC117"/>
  <c r="BB117"/>
  <c r="G117"/>
  <c r="BA117" s="1"/>
  <c r="BE119"/>
  <c r="BD119"/>
  <c r="BC119"/>
  <c r="BB119"/>
  <c r="G119"/>
  <c r="BA119" s="1"/>
  <c r="BE118"/>
  <c r="BD118"/>
  <c r="BC118"/>
  <c r="BB118"/>
  <c r="G118"/>
  <c r="BA118" s="1"/>
  <c r="BE121"/>
  <c r="BD121"/>
  <c r="BC121"/>
  <c r="BA121"/>
  <c r="G121"/>
  <c r="BB121" s="1"/>
  <c r="BE116" l="1"/>
  <c r="BD116"/>
  <c r="BC116"/>
  <c r="BB116"/>
  <c r="G116"/>
  <c r="BA116" s="1"/>
  <c r="BE111"/>
  <c r="BD111"/>
  <c r="BC111"/>
  <c r="BB111"/>
  <c r="G111"/>
  <c r="BA111" s="1"/>
  <c r="BE110"/>
  <c r="BD110"/>
  <c r="BC110"/>
  <c r="BB110"/>
  <c r="G110"/>
  <c r="BA110" s="1"/>
  <c r="BE98"/>
  <c r="BD98"/>
  <c r="BC98"/>
  <c r="BB98"/>
  <c r="G98"/>
  <c r="BA98" s="1"/>
  <c r="BE109" l="1"/>
  <c r="BD109"/>
  <c r="BC109"/>
  <c r="BB109"/>
  <c r="G109"/>
  <c r="BA109" s="1"/>
  <c r="BE103"/>
  <c r="BD103"/>
  <c r="BC103"/>
  <c r="BB103"/>
  <c r="G103"/>
  <c r="BA103" s="1"/>
  <c r="BE93"/>
  <c r="BD93"/>
  <c r="BC93"/>
  <c r="BB93"/>
  <c r="G93"/>
  <c r="BA93" s="1"/>
  <c r="BE92"/>
  <c r="BD92"/>
  <c r="BC92"/>
  <c r="BB92"/>
  <c r="G92"/>
  <c r="BA92" s="1"/>
  <c r="BE104"/>
  <c r="BD104"/>
  <c r="BC104"/>
  <c r="BB104"/>
  <c r="G104"/>
  <c r="BA104" s="1"/>
  <c r="BE102"/>
  <c r="BD102"/>
  <c r="BC102"/>
  <c r="BB102"/>
  <c r="G102"/>
  <c r="BA102" s="1"/>
  <c r="BE89"/>
  <c r="BD89"/>
  <c r="BC89"/>
  <c r="BB89"/>
  <c r="G89"/>
  <c r="BA89" s="1"/>
  <c r="BE80"/>
  <c r="BD80"/>
  <c r="BC80"/>
  <c r="BB80"/>
  <c r="G80"/>
  <c r="BA80" s="1"/>
  <c r="BE82"/>
  <c r="BD82"/>
  <c r="BC82"/>
  <c r="BB82"/>
  <c r="G82"/>
  <c r="BA82" s="1"/>
  <c r="BE84"/>
  <c r="BD84"/>
  <c r="BC84"/>
  <c r="BB84"/>
  <c r="G84"/>
  <c r="BA84" s="1"/>
  <c r="BE74"/>
  <c r="BD74"/>
  <c r="BC74"/>
  <c r="BB74"/>
  <c r="G74"/>
  <c r="BA74" s="1"/>
  <c r="BE64"/>
  <c r="BD64"/>
  <c r="BC64"/>
  <c r="BB64"/>
  <c r="G64"/>
  <c r="BA64" s="1"/>
  <c r="BE55"/>
  <c r="BD55"/>
  <c r="BC55"/>
  <c r="BB55"/>
  <c r="G55"/>
  <c r="BA55" s="1"/>
  <c r="BE34"/>
  <c r="BD34"/>
  <c r="BC34"/>
  <c r="BB34"/>
  <c r="G34"/>
  <c r="BA34" s="1"/>
  <c r="BE33"/>
  <c r="BD33"/>
  <c r="BC33"/>
  <c r="BB33"/>
  <c r="G33"/>
  <c r="BA33" s="1"/>
  <c r="BE42"/>
  <c r="BD42"/>
  <c r="BC42"/>
  <c r="BB42"/>
  <c r="G42"/>
  <c r="BA42" s="1"/>
  <c r="BE41"/>
  <c r="BD41"/>
  <c r="BC41"/>
  <c r="BB41"/>
  <c r="G41"/>
  <c r="BA41" s="1"/>
  <c r="BE37"/>
  <c r="BD37"/>
  <c r="BC37"/>
  <c r="BB37"/>
  <c r="G37"/>
  <c r="BA37" s="1"/>
  <c r="BE38"/>
  <c r="BD38"/>
  <c r="BC38"/>
  <c r="BB38"/>
  <c r="G38"/>
  <c r="BA38" s="1"/>
  <c r="BE44"/>
  <c r="BD44"/>
  <c r="BC44"/>
  <c r="BB44"/>
  <c r="G44"/>
  <c r="BA44" s="1"/>
  <c r="BE39"/>
  <c r="BD39"/>
  <c r="BC39"/>
  <c r="BB39"/>
  <c r="G39"/>
  <c r="BA39" s="1"/>
  <c r="BE28"/>
  <c r="BD28"/>
  <c r="BC28"/>
  <c r="BB28"/>
  <c r="G28"/>
  <c r="BA28" s="1"/>
  <c r="BE36"/>
  <c r="BD36"/>
  <c r="BC36"/>
  <c r="BB36"/>
  <c r="G36"/>
  <c r="BA36" s="1"/>
  <c r="BE35"/>
  <c r="BD35"/>
  <c r="BC35"/>
  <c r="BB35"/>
  <c r="G35"/>
  <c r="BA35" s="1"/>
  <c r="BE10"/>
  <c r="BD10"/>
  <c r="BC10"/>
  <c r="BB10"/>
  <c r="G10"/>
  <c r="BA10" s="1"/>
  <c r="BE29"/>
  <c r="BD29"/>
  <c r="BC29"/>
  <c r="BB29"/>
  <c r="G29"/>
  <c r="BA29" s="1"/>
  <c r="BE26"/>
  <c r="BD26"/>
  <c r="BC26"/>
  <c r="BB26"/>
  <c r="G26"/>
  <c r="BA26" s="1"/>
  <c r="D21" i="1"/>
  <c r="D20"/>
  <c r="D19"/>
  <c r="D18"/>
  <c r="D17"/>
  <c r="D16"/>
  <c r="D15"/>
  <c r="BE136" i="3"/>
  <c r="I15" i="2" s="1"/>
  <c r="BD136" i="3"/>
  <c r="H15" i="2" s="1"/>
  <c r="BC136" i="3"/>
  <c r="G15" i="2" s="1"/>
  <c r="BB136" i="3"/>
  <c r="F15" i="2" s="1"/>
  <c r="B15"/>
  <c r="A15"/>
  <c r="BA136" i="3"/>
  <c r="E15" i="2" s="1"/>
  <c r="C136" i="3"/>
  <c r="BE115"/>
  <c r="BD115"/>
  <c r="BC115"/>
  <c r="BB115"/>
  <c r="G115"/>
  <c r="BA115" s="1"/>
  <c r="B14" i="2"/>
  <c r="A14"/>
  <c r="C127" i="3"/>
  <c r="BE112"/>
  <c r="BD112"/>
  <c r="BC112"/>
  <c r="BB112"/>
  <c r="G112"/>
  <c r="BA112" s="1"/>
  <c r="BE108"/>
  <c r="BD108"/>
  <c r="BC108"/>
  <c r="BB108"/>
  <c r="G108"/>
  <c r="BA108" s="1"/>
  <c r="B13" i="2"/>
  <c r="A13"/>
  <c r="C113" i="3"/>
  <c r="BE105"/>
  <c r="BD105"/>
  <c r="BD106" s="1"/>
  <c r="H12" i="2" s="1"/>
  <c r="BC105" i="3"/>
  <c r="BC106" s="1"/>
  <c r="G12" i="2" s="1"/>
  <c r="BB105" i="3"/>
  <c r="BB106" s="1"/>
  <c r="F12" i="2" s="1"/>
  <c r="G105" i="3"/>
  <c r="BA105" s="1"/>
  <c r="B12" i="2"/>
  <c r="A12"/>
  <c r="C106" i="3"/>
  <c r="BE95"/>
  <c r="BE100" s="1"/>
  <c r="I11" i="2" s="1"/>
  <c r="BD95" i="3"/>
  <c r="BC95"/>
  <c r="BB95"/>
  <c r="G95"/>
  <c r="BA95" s="1"/>
  <c r="B11" i="2"/>
  <c r="A11"/>
  <c r="C100" i="3"/>
  <c r="BE77"/>
  <c r="BD77"/>
  <c r="BC77"/>
  <c r="BB77"/>
  <c r="G77"/>
  <c r="BA77" s="1"/>
  <c r="B10" i="2"/>
  <c r="A10"/>
  <c r="C90" i="3"/>
  <c r="BB75"/>
  <c r="F9" i="2" s="1"/>
  <c r="B9"/>
  <c r="A9"/>
  <c r="BD75" i="3"/>
  <c r="H9" i="2" s="1"/>
  <c r="BC75" i="3"/>
  <c r="G9" i="2" s="1"/>
  <c r="C75" i="3"/>
  <c r="BE53"/>
  <c r="BD53"/>
  <c r="BC53"/>
  <c r="BB53"/>
  <c r="G53"/>
  <c r="BA53" s="1"/>
  <c r="B8" i="2"/>
  <c r="A8"/>
  <c r="C62" i="3"/>
  <c r="BE43"/>
  <c r="BD43"/>
  <c r="BC43"/>
  <c r="BB43"/>
  <c r="G43"/>
  <c r="BA43" s="1"/>
  <c r="BE30"/>
  <c r="BD30"/>
  <c r="BC30"/>
  <c r="BB30"/>
  <c r="G30"/>
  <c r="BA30" s="1"/>
  <c r="BE8"/>
  <c r="BD8"/>
  <c r="BC8"/>
  <c r="BB8"/>
  <c r="G8"/>
  <c r="BA8" s="1"/>
  <c r="B7" i="2"/>
  <c r="A7"/>
  <c r="C51" i="3"/>
  <c r="E4"/>
  <c r="C4"/>
  <c r="F3"/>
  <c r="C3"/>
  <c r="C2" i="2"/>
  <c r="C1"/>
  <c r="C33" i="1"/>
  <c r="F33" s="1"/>
  <c r="C31"/>
  <c r="G7"/>
  <c r="D2"/>
  <c r="C2"/>
  <c r="BE106" i="3" l="1"/>
  <c r="I12" i="2" s="1"/>
  <c r="BE75" i="3"/>
  <c r="I9" i="2" s="1"/>
  <c r="BA75" i="3"/>
  <c r="E9" i="2" s="1"/>
  <c r="G136" i="3"/>
  <c r="BE51"/>
  <c r="I7" i="2" s="1"/>
  <c r="BE113" i="3"/>
  <c r="I13" i="2" s="1"/>
  <c r="BA127" i="3"/>
  <c r="E14" i="2" s="1"/>
  <c r="BC127" i="3"/>
  <c r="G14" i="2" s="1"/>
  <c r="BC62" i="3"/>
  <c r="G8" i="2" s="1"/>
  <c r="BE62" i="3"/>
  <c r="I8" i="2" s="1"/>
  <c r="BB90" i="3"/>
  <c r="F10" i="2" s="1"/>
  <c r="BD100" i="3"/>
  <c r="H11" i="2" s="1"/>
  <c r="BD113" i="3"/>
  <c r="H13" i="2" s="1"/>
  <c r="BE127" i="3"/>
  <c r="I14" i="2" s="1"/>
  <c r="BD62" i="3"/>
  <c r="H8" i="2" s="1"/>
  <c r="BC100" i="3"/>
  <c r="G11" i="2" s="1"/>
  <c r="G127" i="3"/>
  <c r="BD51"/>
  <c r="H7" i="2" s="1"/>
  <c r="BA90" i="3"/>
  <c r="E10" i="2" s="1"/>
  <c r="G75" i="3"/>
  <c r="BA62"/>
  <c r="E8" i="2" s="1"/>
  <c r="BC90" i="3"/>
  <c r="G10" i="2" s="1"/>
  <c r="BB127" i="3"/>
  <c r="F14" i="2" s="1"/>
  <c r="BD127" i="3"/>
  <c r="H14" i="2" s="1"/>
  <c r="BB51" i="3"/>
  <c r="F7" i="2" s="1"/>
  <c r="BB100" i="3"/>
  <c r="F11" i="2" s="1"/>
  <c r="BB113" i="3"/>
  <c r="F13" i="2" s="1"/>
  <c r="BC51" i="3"/>
  <c r="G7" i="2" s="1"/>
  <c r="BB62" i="3"/>
  <c r="F8" i="2" s="1"/>
  <c r="BE90" i="3"/>
  <c r="I10" i="2" s="1"/>
  <c r="BD90" i="3"/>
  <c r="H10" i="2" s="1"/>
  <c r="BA100" i="3"/>
  <c r="E11" i="2" s="1"/>
  <c r="BC113" i="3"/>
  <c r="G13" i="2" s="1"/>
  <c r="BA51" i="3"/>
  <c r="E7" i="2" s="1"/>
  <c r="BA106" i="3"/>
  <c r="E12" i="2" s="1"/>
  <c r="BA113" i="3"/>
  <c r="E13" i="2" s="1"/>
  <c r="G51" i="3"/>
  <c r="G62"/>
  <c r="G100"/>
  <c r="G113"/>
  <c r="G90"/>
  <c r="G106"/>
  <c r="F16" i="2" l="1"/>
  <c r="C16" i="1" s="1"/>
  <c r="I16" i="2"/>
  <c r="C21" i="1" s="1"/>
  <c r="H16" i="2"/>
  <c r="C17" i="1" s="1"/>
  <c r="G16" i="2"/>
  <c r="C18" i="1" s="1"/>
  <c r="E16" i="2"/>
  <c r="C15" i="1" l="1"/>
  <c r="C19" s="1"/>
  <c r="C22" s="1"/>
  <c r="G28" i="2"/>
  <c r="I28" s="1"/>
  <c r="G27"/>
  <c r="I27" s="1"/>
  <c r="G21" i="1" s="1"/>
  <c r="G26" i="2"/>
  <c r="I26" s="1"/>
  <c r="G20" i="1" s="1"/>
  <c r="G25" i="2"/>
  <c r="I25" s="1"/>
  <c r="G19" i="1" s="1"/>
  <c r="G24" i="2"/>
  <c r="I24" s="1"/>
  <c r="G18" i="1" s="1"/>
  <c r="G23" i="2"/>
  <c r="I23" s="1"/>
  <c r="G17" i="1" s="1"/>
  <c r="G22" i="2"/>
  <c r="I22" s="1"/>
  <c r="G16" i="1" s="1"/>
  <c r="G21" i="2"/>
  <c r="I21" s="1"/>
  <c r="H29" l="1"/>
  <c r="G23" i="1" s="1"/>
  <c r="G15"/>
  <c r="G22" l="1"/>
  <c r="C23"/>
  <c r="F30" s="1"/>
  <c r="F31" s="1"/>
  <c r="F34" s="1"/>
</calcChain>
</file>

<file path=xl/sharedStrings.xml><?xml version="1.0" encoding="utf-8"?>
<sst xmlns="http://schemas.openxmlformats.org/spreadsheetml/2006/main" count="425" uniqueCount="295">
  <si>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</si>
  <si>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</si>
  <si>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</si>
  <si>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</si>
  <si>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</si>
  <si>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</si>
  <si>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</si>
  <si>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</si>
  <si>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</si>
  <si>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</si>
  <si>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</si>
  <si>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</si>
  <si>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</si>
  <si>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</si>
  <si>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</si>
  <si>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</si>
  <si>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</si>
  <si>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</si>
  <si>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</si>
  <si>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</si>
  <si>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</si>
  <si>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</si>
  <si>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</si>
  <si>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</si>
  <si>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</si>
  <si>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</si>
  <si>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</si>
  <si>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</si>
  <si>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</si>
  <si>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</si>
  <si>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</si>
  <si>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</si>
  <si>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</si>
  <si>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</si>
  <si>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</si>
  <si>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</si>
  <si>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</si>
  <si>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</si>
  <si>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</si>
  <si>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</si>
  <si>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</si>
  <si>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</si>
  <si>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</si>
  <si>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</si>
  <si>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</si>
  <si>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</si>
  <si>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</si>
  <si>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</si>
  <si>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</si>
  <si>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</si>
  <si>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</si>
  <si>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</si>
  <si>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</si>
  <si>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</si>
  <si>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</si>
  <si>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</si>
  <si>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</si>
  <si>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</si>
  <si>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</si>
  <si>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</si>
  <si>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</si>
  <si>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</si>
  <si>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</si>
  <si>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</si>
  <si>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</si>
  <si>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</si>
  <si>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</si>
  <si>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</si>
  <si>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</si>
  <si>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</si>
  <si>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</si>
  <si>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</si>
  <si>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</si>
  <si>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</si>
  <si>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</si>
  <si>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</si>
  <si>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</si>
  <si>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</si>
  <si>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</si>
  <si>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162301101R00</t>
  </si>
  <si>
    <t xml:space="preserve">Vodorovné přemístění výkopku z hor.1-4 do 500 m 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</si>
  <si>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</si>
  <si>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</si>
  <si>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</si>
  <si>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</si>
  <si>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180401211R00</t>
  </si>
  <si>
    <t>m2</t>
  </si>
  <si>
    <t>181301111R00</t>
  </si>
  <si>
    <t>182001111R00</t>
  </si>
  <si>
    <t xml:space="preserve">Plošná úprava terénu, nerovnosti do 10 cm v rovině </t>
  </si>
  <si>
    <t>kus</t>
  </si>
  <si>
    <t>213151121R00</t>
  </si>
  <si>
    <t xml:space="preserve">Montáž geotextílie </t>
  </si>
  <si>
    <t>1.01</t>
  </si>
  <si>
    <t>Dodávka zeminy v kvalitě ornice vč. dovozu ornice</t>
  </si>
  <si>
    <t>00572400</t>
  </si>
  <si>
    <t>kg</t>
  </si>
  <si>
    <t>25111112.A</t>
  </si>
  <si>
    <t>Hnojivo dodávka</t>
  </si>
  <si>
    <t>69365133</t>
  </si>
  <si>
    <t>Geotextilie tkaná</t>
  </si>
  <si>
    <t>2</t>
  </si>
  <si>
    <t>Základy a zvláštní zakládání</t>
  </si>
  <si>
    <t>271531111R00</t>
  </si>
  <si>
    <t xml:space="preserve">Polštář základu z kameniva hr. drceného 8-63 mm </t>
  </si>
  <si>
    <t>274D+M021</t>
  </si>
  <si>
    <t>m</t>
  </si>
  <si>
    <t>3</t>
  </si>
  <si>
    <t>Svislé a kompletní konstrukce</t>
  </si>
  <si>
    <t>56</t>
  </si>
  <si>
    <t>Podkladní vrstvy komunikací a zpevněných ploch</t>
  </si>
  <si>
    <t>564811111R00</t>
  </si>
  <si>
    <t>Podklad ze štěrkodrti po zhutnění tloušťky 5 cm fr. 4-8 mm</t>
  </si>
  <si>
    <t>63</t>
  </si>
  <si>
    <t>Podlahy a podlahové konstrukce</t>
  </si>
  <si>
    <t>90.</t>
  </si>
  <si>
    <t>Oplocení</t>
  </si>
  <si>
    <t>91</t>
  </si>
  <si>
    <t>Doplňující práce na komunikaci</t>
  </si>
  <si>
    <t>916561111R00</t>
  </si>
  <si>
    <t>59217335</t>
  </si>
  <si>
    <t>Obrubník zahradní ABO 10-20 1000/50/250 mm</t>
  </si>
  <si>
    <t>767</t>
  </si>
  <si>
    <t>Konstrukce zámečnické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</si>
  <si>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</si>
  <si>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</si>
  <si>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</si>
  <si>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</si>
  <si>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</si>
  <si>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</si>
  <si>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Venkovní úpravy a zpevněné plochy</t>
  </si>
  <si>
    <t>90.01</t>
  </si>
  <si>
    <t>63.01</t>
  </si>
  <si>
    <t>767.01</t>
  </si>
  <si>
    <t>ŠKOLNÍ VÍCEÚČELOVÉ HŘIŠTĚ</t>
  </si>
  <si>
    <t>Hrotovice, parcela č.690/14</t>
  </si>
  <si>
    <t>01</t>
  </si>
  <si>
    <t>113152112R00</t>
  </si>
  <si>
    <t xml:space="preserve">Odstranění podkladu z kameniva </t>
  </si>
  <si>
    <t>122201101R00</t>
  </si>
  <si>
    <t>181101102R00</t>
  </si>
  <si>
    <t>460600001RT3</t>
  </si>
  <si>
    <t>Naložení a odvoz zeminy, odvoz na vzdálenost 5000 m</t>
  </si>
  <si>
    <t xml:space="preserve">Založení trávníku zátěžového výsevem v rovině </t>
  </si>
  <si>
    <t>Směs travní zátěžová pro hřiště</t>
  </si>
  <si>
    <t>Odkopávky nezapažené v hor. 4 do 100 m3 - plocha hřiště</t>
  </si>
  <si>
    <t>Odkopávky nezapažené v hor. 4 do 100 m3 - výkop pro opěrné zídky a oplocení</t>
  </si>
  <si>
    <t>Vodorovné přemístění výkopku z hor.1-4 do 500 m - zpět pro umístění do hřiště</t>
  </si>
  <si>
    <t>T</t>
  </si>
  <si>
    <t>341361721R00</t>
  </si>
  <si>
    <t>274321311R00</t>
  </si>
  <si>
    <t>Podklad ze štěrkodrti po zhutnění tloušťky 10 cm fr. 8-16 mm</t>
  </si>
  <si>
    <t>Podklad ze štěrkodrti po zhutnění tloušťky 15 cm fr. 8-16 mm</t>
  </si>
  <si>
    <t>564.01</t>
  </si>
  <si>
    <t>564.02</t>
  </si>
  <si>
    <t>564.03</t>
  </si>
  <si>
    <t>564.04</t>
  </si>
  <si>
    <t>Křemičitý písek do pískového doskočiště skoku dalekého v tloušťce vrstvy 40cm</t>
  </si>
  <si>
    <t>5</t>
  </si>
  <si>
    <t>Komunikace</t>
  </si>
  <si>
    <t>5.01</t>
  </si>
  <si>
    <t>AKOH - asfaltový koberec otevřený hrubozrnný tl. 5cm</t>
  </si>
  <si>
    <t>5.02</t>
  </si>
  <si>
    <t>AKOH - asfaltový koberec otevřený jemnozrnný tl. 4cm</t>
  </si>
  <si>
    <t>596215021R00</t>
  </si>
  <si>
    <t>Kladení zámkové dlažby tl. 6 cm do drtě tl. 4 cm</t>
  </si>
  <si>
    <t>59245020R</t>
  </si>
  <si>
    <t>Dlažba zámková 20x20x6 cm přírodní</t>
  </si>
  <si>
    <t>Penetrační postřik na asfaltový koberec pro lité polyuretany - systémový k litému polyuretanu</t>
  </si>
  <si>
    <t>63.02</t>
  </si>
  <si>
    <t>63.03</t>
  </si>
  <si>
    <t>Litý probarvený polyuretan SP tl. 14mm. Vodopropustný, mrazuvzdorný. Dvouvrstvý - sponí vrstva 11mm z černého SBR granulátu + polyuretan pojiva, horní vrstva 3mm EPDM dvouvrstvý granulát s polyuretan pojivem. Technické parametry viz textová část PD.</t>
  </si>
  <si>
    <t>Litý probarvený polyuretan EPDM tl. 13mm. Vodopropustný, mrazuvzdorný. Jednovrstvý tl.13mm plně probarvenýaný. Technické parametry viz textová část PD.</t>
  </si>
  <si>
    <t>63.04</t>
  </si>
  <si>
    <t>1146,89m2 + 2172,27m2 + 278,26m2 + 802,35m2</t>
  </si>
  <si>
    <t>278,26m2 + 802,35m2</t>
  </si>
  <si>
    <t xml:space="preserve">1146,89m2 + 2172,27m2 + 278,26m2 </t>
  </si>
  <si>
    <t>1146,89m2 + 2172,27m2 +19,58m2</t>
  </si>
  <si>
    <t>1080,61m2 *1,1</t>
  </si>
  <si>
    <t>90.02</t>
  </si>
  <si>
    <t>90.03</t>
  </si>
  <si>
    <t>90.04</t>
  </si>
  <si>
    <t xml:space="preserve">BRANKA V OPLOCENÍ obvodovém - D+M. Rozm. 1,2x1,8m.  </t>
  </si>
  <si>
    <t>90.05</t>
  </si>
  <si>
    <t>776 KL Ter 024</t>
  </si>
  <si>
    <t>D+M Zahradní betonová lavice - 2x betonová bočnice + dřevěný sedák a opěradlo. Rozm. (1600*615*800)mm (tolerance 10cm). Beton vyráběný vibrolitím, mrazuvzdorný. Dřevěné prvky impregnované, lakované.</t>
  </si>
  <si>
    <t>ks</t>
  </si>
  <si>
    <t>918101111R00</t>
  </si>
  <si>
    <t>935112112R00</t>
  </si>
  <si>
    <t xml:space="preserve">BRANKA V HRAZENÍ vnitřního hřiště - 1,2m*2,0m. . </t>
  </si>
  <si>
    <t>Lože pod obrubníky nebo obruby dlažeb z C 12/15, vč. lože přídlažby a odvodňovacích žlabů</t>
  </si>
  <si>
    <t>91.01</t>
  </si>
  <si>
    <t>299,4m *1,1</t>
  </si>
  <si>
    <t>Osazení odvodňovacích žlabů - bez dodávky mat., avšak včetně hmoty pro lože a vyplnění spár. Včetně zakončení a napojení na potrubí.</t>
  </si>
  <si>
    <t>91.02</t>
  </si>
  <si>
    <t xml:space="preserve">Doskočiště pro skok daleký - osazení betonových obrub s pryžovým profilem a záchytnými vanami s pryžovou rohoží - bez dodávky mat., avšak včetně hmoty pro lože a vyplnění spár. </t>
  </si>
  <si>
    <t xml:space="preserve">Doskočiště pro skok daleký - dodávka betonových obrub s pryžovým profilem a záchytnými vanami s pryžovou rohoží </t>
  </si>
  <si>
    <t>767.02</t>
  </si>
  <si>
    <t>pár</t>
  </si>
  <si>
    <t>767.03</t>
  </si>
  <si>
    <t>767.04</t>
  </si>
  <si>
    <t>DODÁVKA + MONTÁŽ certifikovaných typizovaných  mobilních kůlů (páru pro jedno hřiště)(včetně mechanismú a pouzder) pro víceúčelové hřiště - volejbal (nohejbal).</t>
  </si>
  <si>
    <t>DODÁVKA + MONTÁŽ certifikovaných typizovaných  mobilních kůlů (páru pro jedno hřiště)(včetně mechanismú a pouzder) pro víceúčelové hřiště - tenis</t>
  </si>
  <si>
    <t>DODÁVKA + MONTÁŽ certifikovaných typizovaných  konstrukcí basketbalového koše (páru pro jedno hřiště) pro víceúčelové hřiště - basketbal</t>
  </si>
  <si>
    <t>767.05</t>
  </si>
  <si>
    <t>DODÁVKA + MONTÁŽ certifikovaných typizovaných  branek 3*2m (páru pro jedno hřiště) (včetně pouzder) pro víceúčelové hřiště - futsal</t>
  </si>
  <si>
    <t>767.06</t>
  </si>
  <si>
    <t>DODÁVKA + MONTÁŽ certifikovaných typizovaných  branek (páru pro jedno hřiště) volných pro víceúčelové hřiště - floorball</t>
  </si>
  <si>
    <t>DODÁVKA + MONTÁŽ zamykatelného ocelového stojanu typizovaného certifikovaného pro ukládání mobilních kůlů</t>
  </si>
  <si>
    <t>(51m * 94m) * 0,4m = 1917,6 m3</t>
  </si>
  <si>
    <t>deskový základ OS: 105,31m * 1,0m * 1m= 105,31 m3</t>
  </si>
  <si>
    <t>podkopové desky oplocení: 189,7m * 0,3m * 0,4m= 22,76 m3</t>
  </si>
  <si>
    <t>patky sloupků oplocení: 65ks * 0,4m *0,4m * 0,6m= 6,24 m3</t>
  </si>
  <si>
    <t>patky pro pouzdrové základy kůlů: 24ks * 0,6m *0,6m * 1,0m= 8,64 m3</t>
  </si>
  <si>
    <t>pomocné základové pasy: 14m * 0,6m * 1,0m= 8,4 m3</t>
  </si>
  <si>
    <t>staré původní podloží původního hřiště: 4048 m2 * 0,2m= 809,6 m3</t>
  </si>
  <si>
    <t>Úprava pláně v zářezech v hor. 1-4, se zhutněním. Zahutnění podloží na Edf2= min. 30 Mpa.</t>
  </si>
  <si>
    <t>výkop pro drenážní potrubí: 476 * 0,3m * 0,2m= 28,56 m3</t>
  </si>
  <si>
    <t>výkop pro kanalizační potrubí - zemina na odvoz: 135 * 0,6m * 0,5m= 40,5 m3</t>
  </si>
  <si>
    <t>výkop pro kanalizační potrubí - zemina na zpětný zához potrubí: 135 * 0,6m * 0,9m= 72,9 m3</t>
  </si>
  <si>
    <t>Rozprostření ornice, rovina, tl.do10cm</t>
  </si>
  <si>
    <t>celková tl. 25cm, plocha 3* 291,97m2</t>
  </si>
  <si>
    <t>162701109R00</t>
  </si>
  <si>
    <t>Příplatek k vod. přemístění hor.1-4 za další 1 km</t>
  </si>
  <si>
    <t>199000002R00</t>
  </si>
  <si>
    <t>Poplatek za skládku horniny 1- 4</t>
  </si>
  <si>
    <t>2947,61m3 * 10km</t>
  </si>
  <si>
    <t>Základové pasy pod nový montovaný plot z položky č.41 - betonové prefa podkopové dílce systémové š.5cm, hloubky 30cm - dodávka + montáž</t>
  </si>
  <si>
    <t>2947,61m3 * 1,6</t>
  </si>
  <si>
    <t>t</t>
  </si>
  <si>
    <t>380321453R00</t>
  </si>
  <si>
    <t>Kompletní konstrukce ze ŽB C 30/37 XA3 práce</t>
  </si>
  <si>
    <t>380321453R01</t>
  </si>
  <si>
    <t>Kompletní konstrukce ze ŽB C 30/37 XA3 materiál</t>
  </si>
  <si>
    <t>311351105R00</t>
  </si>
  <si>
    <t xml:space="preserve">Bednění nadzákladových zdí oboustranné - zřízení </t>
  </si>
  <si>
    <t>311351106R00</t>
  </si>
  <si>
    <t xml:space="preserve">Bednění nadzákladových zdí oboustranné-odstranění </t>
  </si>
  <si>
    <t>311361921RT7</t>
  </si>
  <si>
    <t>105,31m * 1,5m = 157,97m2</t>
  </si>
  <si>
    <t>Použít typ bednění se sparami pouze svislými, bez vodorovných spar.</t>
  </si>
  <si>
    <t>Výztuž nadzákladových zdí z betonářské oceli svařovaných sítí  KARI síť (100*100/6*6)mm</t>
  </si>
  <si>
    <t>Bude vyžadována a přebírána pouze precizní práce se 100% vizuelním efektem pohledového betonu !! Horní zhlaví stěny se skosenými rohy.</t>
  </si>
  <si>
    <t xml:space="preserve">311.01 </t>
  </si>
  <si>
    <t>Výztuž stěn z oceli BSt 500 S - pr. drátu 14mm</t>
  </si>
  <si>
    <t>Distanční trny stěny z oceli BSt 500 S - pr. drátu 10mm, délka 0,5m</t>
  </si>
  <si>
    <t xml:space="preserve">311.02 </t>
  </si>
  <si>
    <t xml:space="preserve">311.03 </t>
  </si>
  <si>
    <t xml:space="preserve">Opatření viditelných ploch pohledové stěny bezbarvým nátěrem na bázi dvousložkové vodní disperze v matném provedení - nátěrem PERMANENTNÍ OCHRANY PROTI GRAFITI. </t>
  </si>
  <si>
    <t>Železobeton základových pasů a patek C 16/20 - pomocné základy</t>
  </si>
  <si>
    <t>Výztuž stěn z oceli BSt 500 S - pr. drátu 8mm - rozdělovací výztuž</t>
  </si>
  <si>
    <t>Železobeton základových pasů a patek C 30/37 - opěrné stěny</t>
  </si>
  <si>
    <t>Základové patky pod sloupky nového montovaného plotu z položky č.   - betonové prefa patky systémové s otvorem pro vsazení sloupku - dodávka + montáž</t>
  </si>
  <si>
    <t>Zařízení staveniště,</t>
  </si>
  <si>
    <t>Zaměření a vytýčení stávajících inženýrských sítí v místě stavby z hlediska jejich ochrany při provádění stavby.</t>
  </si>
  <si>
    <t>soub</t>
  </si>
  <si>
    <t>Geometrické polohopisné a výškopisné zaměření stavby</t>
  </si>
  <si>
    <t>151101101R00</t>
  </si>
  <si>
    <t>Pažení a rozepření stěn rýh - příložné - hl.do 2 m</t>
  </si>
  <si>
    <t>Odstranění pažení a rozepření stěn rýh - příložné - hl.do 2 m</t>
  </si>
  <si>
    <t>721176226R00</t>
  </si>
  <si>
    <t>Potrubí KG svodné (ležaté) v zemi DN 250 x 6,2 mm</t>
  </si>
  <si>
    <t>721290112R00</t>
  </si>
  <si>
    <t>Zkouška těsnosti kanalizace vodou DN 200</t>
  </si>
  <si>
    <t>175101101RT2</t>
  </si>
  <si>
    <t>Obsyp potrubí bez prohození sypaniny, s dodáním štěrkopísku frakce 0 - 22 mm</t>
  </si>
  <si>
    <t>Dodávka + montáž trativodů z flexibilních trubek jakékoliv DN se zřízením štěrkopískového lože pod trubky a s jejich obsypem v průměrném celkovém množství do 0,15 m3/m</t>
  </si>
  <si>
    <t>212.01</t>
  </si>
  <si>
    <t>Obsyp potrubí sypaninou z vhodných zemin tř. 1-4</t>
  </si>
  <si>
    <t xml:space="preserve">Zemní podloží dobře hutnitelné na požadovaný parametr 30MPa  v suchém stavu, hůře v promoklém a podmáčeném stavu. </t>
  </si>
  <si>
    <t>V rámci harmonogramu stavby zvolit pro hutnění takové období, aby nevznikl požadavek na vícenáklad pro úpravu podloží. Případný vícenáklad vzniklý pracemi prováděnými v nevhodnou dobu nebude akceptován.</t>
  </si>
  <si>
    <t>Pouzdrový základ pro stožárové kůly jednotlivých hřišť. Typizovaný do setu s kůly sportoviště. Dodávka + montáž.</t>
  </si>
  <si>
    <t>105,31m (délka)* 1,5m (výška) * 0,30 (tl. stěny)= 47,39m3</t>
  </si>
  <si>
    <t>Dilatace stěny tl. 300mm z nerezového kluzného dilatačního plechu</t>
  </si>
  <si>
    <t>564.05</t>
  </si>
  <si>
    <t>Podklad ze štěrkodrti po zhutnění tloušťky 22 cm fr. 32-64 mm</t>
  </si>
  <si>
    <t>Podklad ze štěrkodrti po zhutnění tloušťky 15 cm fr. 32-64 mm</t>
  </si>
  <si>
    <t>Celoplošný podklad: 4794 m2</t>
  </si>
  <si>
    <t>Venkovní chodník: 22,5 m2</t>
  </si>
  <si>
    <t>Venkovní chodník přístupu: 22,5m2</t>
  </si>
  <si>
    <t>Kladení zámkové dlažby tl. 6 cm do drtě tl. 4 cm - venkovní chodník</t>
  </si>
  <si>
    <t>Dlažba zámková 20x20x6 cm přírodní - venkovní chodník</t>
  </si>
  <si>
    <t>22,5m2 *1,1</t>
  </si>
  <si>
    <t>Lajnování polyuretanovými barvami s UV stabilizací na polyuretanovém povrchu. Lajny atletického oválu, basketbalových, volejbalových, nohejbalových, tenisových hřišť. Bílá, modrá, žlutá a zelená barva. Včetně geodetického polohového zaměření jednotlivých tras čar.</t>
  </si>
  <si>
    <t>Systémové oplocení drátěným pletivem mezi ocel. sloupky - D+M. Výška 1,8m. Poplastovaná ocel. Včetně osazení sloupků do betonové stěny z položky č. 38 a 44.</t>
  </si>
  <si>
    <t>Systémové oplocení drátěným pletivem mezi ocel. sloupky - D+M. Výška 1,8m. Poplastovaná ocel. Včetně dodávky a osazení sloupků do systémových prefa betonových patek pro sloupky. Patky a základ v položkách č.35,36</t>
  </si>
  <si>
    <t>Hrazení kolem vnitřního víceúčel. hřiště v. 4,1m. Sloupky z pozinkované oceli pr. 76mm v rozteči max. 2,5m založené do patek min. 30*30/110cm. Výplň do v. 1,0m z hoblovaných modřínových fošen tl. min. 35mm, nad ní bude napnuta nylonová síť v. 3m s oky max. 6*6cm. Síť napnuta na ocelová lanka mezi sloupky. D+M.</t>
  </si>
  <si>
    <t>Osazení záhon.obrubníků do lože z C 12/15 s opěrou včetně příplatku za obloukovou trasu s rádiusem cca 20m</t>
  </si>
  <si>
    <t xml:space="preserve">Odvodňovací žlab betonový s mříží.  1000/(130až160)/160 mm. </t>
  </si>
  <si>
    <t>DODÁVKA + MONTÁŽ žárově zinkovaného kruhu pro vrh koulí - 2135/50mm dle parametrů disciplíny "vrh koulí". Včetně výrobcem doporučené betonové podkladní patky, včetně zarážecího břevna.</t>
  </si>
  <si>
    <t>V1</t>
  </si>
  <si>
    <t>V2</t>
  </si>
  <si>
    <t xml:space="preserve">Projekt skutečného provedení stavby </t>
  </si>
  <si>
    <t>Ing. Lubomír Krechler, tel. 777 114 126</t>
  </si>
  <si>
    <t>Město Hrotovice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</si>
</sst>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0.000"/>
  </numFmts>
  <fonts count="23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9" fontId="17" fillId="0" borderId="5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/>
    </xf>
    <xf numFmtId="167" fontId="17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topLeftCell="A13" workbookViewId="0">
      <selection activeCell="C12" sqref="C12:E12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257" max="257" width="2" customWidth="1"/>
    <col min="258" max="258" width="15" customWidth="1"/>
    <col min="259" max="259" width="15.85546875" customWidth="1"/>
    <col min="260" max="260" width="14.5703125" customWidth="1"/>
    <col min="261" max="261" width="13.5703125" customWidth="1"/>
    <col min="262" max="262" width="16.5703125" customWidth="1"/>
    <col min="263" max="263" width="15.28515625" customWidth="1"/>
    <col min="513" max="513" width="2" customWidth="1"/>
    <col min="514" max="514" width="15" customWidth="1"/>
    <col min="515" max="515" width="15.85546875" customWidth="1"/>
    <col min="516" max="516" width="14.5703125" customWidth="1"/>
    <col min="517" max="517" width="13.5703125" customWidth="1"/>
    <col min="518" max="518" width="16.5703125" customWidth="1"/>
    <col min="519" max="519" width="15.28515625" customWidth="1"/>
    <col min="769" max="769" width="2" customWidth="1"/>
    <col min="770" max="770" width="15" customWidth="1"/>
    <col min="771" max="771" width="15.85546875" customWidth="1"/>
    <col min="772" max="772" width="14.5703125" customWidth="1"/>
    <col min="773" max="773" width="13.5703125" customWidth="1"/>
    <col min="774" max="774" width="16.5703125" customWidth="1"/>
    <col min="775" max="775" width="15.28515625" customWidth="1"/>
    <col min="1025" max="1025" width="2" customWidth="1"/>
    <col min="1026" max="1026" width="15" customWidth="1"/>
    <col min="1027" max="1027" width="15.85546875" customWidth="1"/>
    <col min="1028" max="1028" width="14.5703125" customWidth="1"/>
    <col min="1029" max="1029" width="13.5703125" customWidth="1"/>
    <col min="1030" max="1030" width="16.5703125" customWidth="1"/>
    <col min="1031" max="1031" width="15.28515625" customWidth="1"/>
    <col min="1281" max="1281" width="2" customWidth="1"/>
    <col min="1282" max="1282" width="15" customWidth="1"/>
    <col min="1283" max="1283" width="15.85546875" customWidth="1"/>
    <col min="1284" max="1284" width="14.5703125" customWidth="1"/>
    <col min="1285" max="1285" width="13.5703125" customWidth="1"/>
    <col min="1286" max="1286" width="16.5703125" customWidth="1"/>
    <col min="1287" max="1287" width="15.28515625" customWidth="1"/>
    <col min="1537" max="1537" width="2" customWidth="1"/>
    <col min="1538" max="1538" width="15" customWidth="1"/>
    <col min="1539" max="1539" width="15.85546875" customWidth="1"/>
    <col min="1540" max="1540" width="14.5703125" customWidth="1"/>
    <col min="1541" max="1541" width="13.5703125" customWidth="1"/>
    <col min="1542" max="1542" width="16.5703125" customWidth="1"/>
    <col min="1543" max="1543" width="15.28515625" customWidth="1"/>
    <col min="1793" max="1793" width="2" customWidth="1"/>
    <col min="1794" max="1794" width="15" customWidth="1"/>
    <col min="1795" max="1795" width="15.85546875" customWidth="1"/>
    <col min="1796" max="1796" width="14.5703125" customWidth="1"/>
    <col min="1797" max="1797" width="13.5703125" customWidth="1"/>
    <col min="1798" max="1798" width="16.5703125" customWidth="1"/>
    <col min="1799" max="1799" width="15.28515625" customWidth="1"/>
    <col min="2049" max="2049" width="2" customWidth="1"/>
    <col min="2050" max="2050" width="15" customWidth="1"/>
    <col min="2051" max="2051" width="15.85546875" customWidth="1"/>
    <col min="2052" max="2052" width="14.5703125" customWidth="1"/>
    <col min="2053" max="2053" width="13.5703125" customWidth="1"/>
    <col min="2054" max="2054" width="16.5703125" customWidth="1"/>
    <col min="2055" max="2055" width="15.28515625" customWidth="1"/>
    <col min="2305" max="2305" width="2" customWidth="1"/>
    <col min="2306" max="2306" width="15" customWidth="1"/>
    <col min="2307" max="2307" width="15.85546875" customWidth="1"/>
    <col min="2308" max="2308" width="14.5703125" customWidth="1"/>
    <col min="2309" max="2309" width="13.5703125" customWidth="1"/>
    <col min="2310" max="2310" width="16.5703125" customWidth="1"/>
    <col min="2311" max="2311" width="15.28515625" customWidth="1"/>
    <col min="2561" max="2561" width="2" customWidth="1"/>
    <col min="2562" max="2562" width="15" customWidth="1"/>
    <col min="2563" max="2563" width="15.85546875" customWidth="1"/>
    <col min="2564" max="2564" width="14.5703125" customWidth="1"/>
    <col min="2565" max="2565" width="13.5703125" customWidth="1"/>
    <col min="2566" max="2566" width="16.5703125" customWidth="1"/>
    <col min="2567" max="2567" width="15.28515625" customWidth="1"/>
    <col min="2817" max="2817" width="2" customWidth="1"/>
    <col min="2818" max="2818" width="15" customWidth="1"/>
    <col min="2819" max="2819" width="15.85546875" customWidth="1"/>
    <col min="2820" max="2820" width="14.5703125" customWidth="1"/>
    <col min="2821" max="2821" width="13.5703125" customWidth="1"/>
    <col min="2822" max="2822" width="16.5703125" customWidth="1"/>
    <col min="2823" max="2823" width="15.28515625" customWidth="1"/>
    <col min="3073" max="3073" width="2" customWidth="1"/>
    <col min="3074" max="3074" width="15" customWidth="1"/>
    <col min="3075" max="3075" width="15.85546875" customWidth="1"/>
    <col min="3076" max="3076" width="14.5703125" customWidth="1"/>
    <col min="3077" max="3077" width="13.5703125" customWidth="1"/>
    <col min="3078" max="3078" width="16.5703125" customWidth="1"/>
    <col min="3079" max="3079" width="15.28515625" customWidth="1"/>
    <col min="3329" max="3329" width="2" customWidth="1"/>
    <col min="3330" max="3330" width="15" customWidth="1"/>
    <col min="3331" max="3331" width="15.85546875" customWidth="1"/>
    <col min="3332" max="3332" width="14.5703125" customWidth="1"/>
    <col min="3333" max="3333" width="13.5703125" customWidth="1"/>
    <col min="3334" max="3334" width="16.5703125" customWidth="1"/>
    <col min="3335" max="3335" width="15.28515625" customWidth="1"/>
    <col min="3585" max="3585" width="2" customWidth="1"/>
    <col min="3586" max="3586" width="15" customWidth="1"/>
    <col min="3587" max="3587" width="15.85546875" customWidth="1"/>
    <col min="3588" max="3588" width="14.5703125" customWidth="1"/>
    <col min="3589" max="3589" width="13.5703125" customWidth="1"/>
    <col min="3590" max="3590" width="16.5703125" customWidth="1"/>
    <col min="3591" max="3591" width="15.28515625" customWidth="1"/>
    <col min="3841" max="3841" width="2" customWidth="1"/>
    <col min="3842" max="3842" width="15" customWidth="1"/>
    <col min="3843" max="3843" width="15.85546875" customWidth="1"/>
    <col min="3844" max="3844" width="14.5703125" customWidth="1"/>
    <col min="3845" max="3845" width="13.5703125" customWidth="1"/>
    <col min="3846" max="3846" width="16.5703125" customWidth="1"/>
    <col min="3847" max="3847" width="15.28515625" customWidth="1"/>
    <col min="4097" max="4097" width="2" customWidth="1"/>
    <col min="4098" max="4098" width="15" customWidth="1"/>
    <col min="4099" max="4099" width="15.85546875" customWidth="1"/>
    <col min="4100" max="4100" width="14.5703125" customWidth="1"/>
    <col min="4101" max="4101" width="13.5703125" customWidth="1"/>
    <col min="4102" max="4102" width="16.5703125" customWidth="1"/>
    <col min="4103" max="4103" width="15.28515625" customWidth="1"/>
    <col min="4353" max="4353" width="2" customWidth="1"/>
    <col min="4354" max="4354" width="15" customWidth="1"/>
    <col min="4355" max="4355" width="15.85546875" customWidth="1"/>
    <col min="4356" max="4356" width="14.5703125" customWidth="1"/>
    <col min="4357" max="4357" width="13.5703125" customWidth="1"/>
    <col min="4358" max="4358" width="16.5703125" customWidth="1"/>
    <col min="4359" max="4359" width="15.28515625" customWidth="1"/>
    <col min="4609" max="4609" width="2" customWidth="1"/>
    <col min="4610" max="4610" width="15" customWidth="1"/>
    <col min="4611" max="4611" width="15.85546875" customWidth="1"/>
    <col min="4612" max="4612" width="14.5703125" customWidth="1"/>
    <col min="4613" max="4613" width="13.5703125" customWidth="1"/>
    <col min="4614" max="4614" width="16.5703125" customWidth="1"/>
    <col min="4615" max="4615" width="15.28515625" customWidth="1"/>
    <col min="4865" max="4865" width="2" customWidth="1"/>
    <col min="4866" max="4866" width="15" customWidth="1"/>
    <col min="4867" max="4867" width="15.85546875" customWidth="1"/>
    <col min="4868" max="4868" width="14.5703125" customWidth="1"/>
    <col min="4869" max="4869" width="13.5703125" customWidth="1"/>
    <col min="4870" max="4870" width="16.5703125" customWidth="1"/>
    <col min="4871" max="4871" width="15.28515625" customWidth="1"/>
    <col min="5121" max="5121" width="2" customWidth="1"/>
    <col min="5122" max="5122" width="15" customWidth="1"/>
    <col min="5123" max="5123" width="15.85546875" customWidth="1"/>
    <col min="5124" max="5124" width="14.5703125" customWidth="1"/>
    <col min="5125" max="5125" width="13.5703125" customWidth="1"/>
    <col min="5126" max="5126" width="16.5703125" customWidth="1"/>
    <col min="5127" max="5127" width="15.28515625" customWidth="1"/>
    <col min="5377" max="5377" width="2" customWidth="1"/>
    <col min="5378" max="5378" width="15" customWidth="1"/>
    <col min="5379" max="5379" width="15.85546875" customWidth="1"/>
    <col min="5380" max="5380" width="14.5703125" customWidth="1"/>
    <col min="5381" max="5381" width="13.5703125" customWidth="1"/>
    <col min="5382" max="5382" width="16.5703125" customWidth="1"/>
    <col min="5383" max="5383" width="15.28515625" customWidth="1"/>
    <col min="5633" max="5633" width="2" customWidth="1"/>
    <col min="5634" max="5634" width="15" customWidth="1"/>
    <col min="5635" max="5635" width="15.85546875" customWidth="1"/>
    <col min="5636" max="5636" width="14.5703125" customWidth="1"/>
    <col min="5637" max="5637" width="13.5703125" customWidth="1"/>
    <col min="5638" max="5638" width="16.5703125" customWidth="1"/>
    <col min="5639" max="5639" width="15.28515625" customWidth="1"/>
    <col min="5889" max="5889" width="2" customWidth="1"/>
    <col min="5890" max="5890" width="15" customWidth="1"/>
    <col min="5891" max="5891" width="15.85546875" customWidth="1"/>
    <col min="5892" max="5892" width="14.5703125" customWidth="1"/>
    <col min="5893" max="5893" width="13.5703125" customWidth="1"/>
    <col min="5894" max="5894" width="16.5703125" customWidth="1"/>
    <col min="5895" max="5895" width="15.28515625" customWidth="1"/>
    <col min="6145" max="6145" width="2" customWidth="1"/>
    <col min="6146" max="6146" width="15" customWidth="1"/>
    <col min="6147" max="6147" width="15.85546875" customWidth="1"/>
    <col min="6148" max="6148" width="14.5703125" customWidth="1"/>
    <col min="6149" max="6149" width="13.5703125" customWidth="1"/>
    <col min="6150" max="6150" width="16.5703125" customWidth="1"/>
    <col min="6151" max="6151" width="15.28515625" customWidth="1"/>
    <col min="6401" max="6401" width="2" customWidth="1"/>
    <col min="6402" max="6402" width="15" customWidth="1"/>
    <col min="6403" max="6403" width="15.85546875" customWidth="1"/>
    <col min="6404" max="6404" width="14.5703125" customWidth="1"/>
    <col min="6405" max="6405" width="13.5703125" customWidth="1"/>
    <col min="6406" max="6406" width="16.5703125" customWidth="1"/>
    <col min="6407" max="6407" width="15.28515625" customWidth="1"/>
    <col min="6657" max="6657" width="2" customWidth="1"/>
    <col min="6658" max="6658" width="15" customWidth="1"/>
    <col min="6659" max="6659" width="15.85546875" customWidth="1"/>
    <col min="6660" max="6660" width="14.5703125" customWidth="1"/>
    <col min="6661" max="6661" width="13.5703125" customWidth="1"/>
    <col min="6662" max="6662" width="16.5703125" customWidth="1"/>
    <col min="6663" max="6663" width="15.28515625" customWidth="1"/>
    <col min="6913" max="6913" width="2" customWidth="1"/>
    <col min="6914" max="6914" width="15" customWidth="1"/>
    <col min="6915" max="6915" width="15.85546875" customWidth="1"/>
    <col min="6916" max="6916" width="14.5703125" customWidth="1"/>
    <col min="6917" max="6917" width="13.5703125" customWidth="1"/>
    <col min="6918" max="6918" width="16.5703125" customWidth="1"/>
    <col min="6919" max="6919" width="15.28515625" customWidth="1"/>
    <col min="7169" max="7169" width="2" customWidth="1"/>
    <col min="7170" max="7170" width="15" customWidth="1"/>
    <col min="7171" max="7171" width="15.85546875" customWidth="1"/>
    <col min="7172" max="7172" width="14.5703125" customWidth="1"/>
    <col min="7173" max="7173" width="13.5703125" customWidth="1"/>
    <col min="7174" max="7174" width="16.5703125" customWidth="1"/>
    <col min="7175" max="7175" width="15.28515625" customWidth="1"/>
    <col min="7425" max="7425" width="2" customWidth="1"/>
    <col min="7426" max="7426" width="15" customWidth="1"/>
    <col min="7427" max="7427" width="15.85546875" customWidth="1"/>
    <col min="7428" max="7428" width="14.5703125" customWidth="1"/>
    <col min="7429" max="7429" width="13.5703125" customWidth="1"/>
    <col min="7430" max="7430" width="16.5703125" customWidth="1"/>
    <col min="7431" max="7431" width="15.28515625" customWidth="1"/>
    <col min="7681" max="7681" width="2" customWidth="1"/>
    <col min="7682" max="7682" width="15" customWidth="1"/>
    <col min="7683" max="7683" width="15.85546875" customWidth="1"/>
    <col min="7684" max="7684" width="14.5703125" customWidth="1"/>
    <col min="7685" max="7685" width="13.5703125" customWidth="1"/>
    <col min="7686" max="7686" width="16.5703125" customWidth="1"/>
    <col min="7687" max="7687" width="15.28515625" customWidth="1"/>
    <col min="7937" max="7937" width="2" customWidth="1"/>
    <col min="7938" max="7938" width="15" customWidth="1"/>
    <col min="7939" max="7939" width="15.85546875" customWidth="1"/>
    <col min="7940" max="7940" width="14.5703125" customWidth="1"/>
    <col min="7941" max="7941" width="13.5703125" customWidth="1"/>
    <col min="7942" max="7942" width="16.5703125" customWidth="1"/>
    <col min="7943" max="7943" width="15.28515625" customWidth="1"/>
    <col min="8193" max="8193" width="2" customWidth="1"/>
    <col min="8194" max="8194" width="15" customWidth="1"/>
    <col min="8195" max="8195" width="15.85546875" customWidth="1"/>
    <col min="8196" max="8196" width="14.5703125" customWidth="1"/>
    <col min="8197" max="8197" width="13.5703125" customWidth="1"/>
    <col min="8198" max="8198" width="16.5703125" customWidth="1"/>
    <col min="8199" max="8199" width="15.28515625" customWidth="1"/>
    <col min="8449" max="8449" width="2" customWidth="1"/>
    <col min="8450" max="8450" width="15" customWidth="1"/>
    <col min="8451" max="8451" width="15.85546875" customWidth="1"/>
    <col min="8452" max="8452" width="14.5703125" customWidth="1"/>
    <col min="8453" max="8453" width="13.5703125" customWidth="1"/>
    <col min="8454" max="8454" width="16.5703125" customWidth="1"/>
    <col min="8455" max="8455" width="15.28515625" customWidth="1"/>
    <col min="8705" max="8705" width="2" customWidth="1"/>
    <col min="8706" max="8706" width="15" customWidth="1"/>
    <col min="8707" max="8707" width="15.85546875" customWidth="1"/>
    <col min="8708" max="8708" width="14.5703125" customWidth="1"/>
    <col min="8709" max="8709" width="13.5703125" customWidth="1"/>
    <col min="8710" max="8710" width="16.5703125" customWidth="1"/>
    <col min="8711" max="8711" width="15.28515625" customWidth="1"/>
    <col min="8961" max="8961" width="2" customWidth="1"/>
    <col min="8962" max="8962" width="15" customWidth="1"/>
    <col min="8963" max="8963" width="15.85546875" customWidth="1"/>
    <col min="8964" max="8964" width="14.5703125" customWidth="1"/>
    <col min="8965" max="8965" width="13.5703125" customWidth="1"/>
    <col min="8966" max="8966" width="16.5703125" customWidth="1"/>
    <col min="8967" max="8967" width="15.28515625" customWidth="1"/>
    <col min="9217" max="9217" width="2" customWidth="1"/>
    <col min="9218" max="9218" width="15" customWidth="1"/>
    <col min="9219" max="9219" width="15.85546875" customWidth="1"/>
    <col min="9220" max="9220" width="14.5703125" customWidth="1"/>
    <col min="9221" max="9221" width="13.5703125" customWidth="1"/>
    <col min="9222" max="9222" width="16.5703125" customWidth="1"/>
    <col min="9223" max="9223" width="15.28515625" customWidth="1"/>
    <col min="9473" max="9473" width="2" customWidth="1"/>
    <col min="9474" max="9474" width="15" customWidth="1"/>
    <col min="9475" max="9475" width="15.85546875" customWidth="1"/>
    <col min="9476" max="9476" width="14.5703125" customWidth="1"/>
    <col min="9477" max="9477" width="13.5703125" customWidth="1"/>
    <col min="9478" max="9478" width="16.5703125" customWidth="1"/>
    <col min="9479" max="9479" width="15.28515625" customWidth="1"/>
    <col min="9729" max="9729" width="2" customWidth="1"/>
    <col min="9730" max="9730" width="15" customWidth="1"/>
    <col min="9731" max="9731" width="15.85546875" customWidth="1"/>
    <col min="9732" max="9732" width="14.5703125" customWidth="1"/>
    <col min="9733" max="9733" width="13.5703125" customWidth="1"/>
    <col min="9734" max="9734" width="16.5703125" customWidth="1"/>
    <col min="9735" max="9735" width="15.28515625" customWidth="1"/>
    <col min="9985" max="9985" width="2" customWidth="1"/>
    <col min="9986" max="9986" width="15" customWidth="1"/>
    <col min="9987" max="9987" width="15.85546875" customWidth="1"/>
    <col min="9988" max="9988" width="14.5703125" customWidth="1"/>
    <col min="9989" max="9989" width="13.5703125" customWidth="1"/>
    <col min="9990" max="9990" width="16.5703125" customWidth="1"/>
    <col min="9991" max="9991" width="15.28515625" customWidth="1"/>
    <col min="10241" max="10241" width="2" customWidth="1"/>
    <col min="10242" max="10242" width="15" customWidth="1"/>
    <col min="10243" max="10243" width="15.85546875" customWidth="1"/>
    <col min="10244" max="10244" width="14.5703125" customWidth="1"/>
    <col min="10245" max="10245" width="13.5703125" customWidth="1"/>
    <col min="10246" max="10246" width="16.5703125" customWidth="1"/>
    <col min="10247" max="10247" width="15.28515625" customWidth="1"/>
    <col min="10497" max="10497" width="2" customWidth="1"/>
    <col min="10498" max="10498" width="15" customWidth="1"/>
    <col min="10499" max="10499" width="15.85546875" customWidth="1"/>
    <col min="10500" max="10500" width="14.5703125" customWidth="1"/>
    <col min="10501" max="10501" width="13.5703125" customWidth="1"/>
    <col min="10502" max="10502" width="16.5703125" customWidth="1"/>
    <col min="10503" max="10503" width="15.28515625" customWidth="1"/>
    <col min="10753" max="10753" width="2" customWidth="1"/>
    <col min="10754" max="10754" width="15" customWidth="1"/>
    <col min="10755" max="10755" width="15.85546875" customWidth="1"/>
    <col min="10756" max="10756" width="14.5703125" customWidth="1"/>
    <col min="10757" max="10757" width="13.5703125" customWidth="1"/>
    <col min="10758" max="10758" width="16.5703125" customWidth="1"/>
    <col min="10759" max="10759" width="15.28515625" customWidth="1"/>
    <col min="11009" max="11009" width="2" customWidth="1"/>
    <col min="11010" max="11010" width="15" customWidth="1"/>
    <col min="11011" max="11011" width="15.85546875" customWidth="1"/>
    <col min="11012" max="11012" width="14.5703125" customWidth="1"/>
    <col min="11013" max="11013" width="13.5703125" customWidth="1"/>
    <col min="11014" max="11014" width="16.5703125" customWidth="1"/>
    <col min="11015" max="11015" width="15.28515625" customWidth="1"/>
    <col min="11265" max="11265" width="2" customWidth="1"/>
    <col min="11266" max="11266" width="15" customWidth="1"/>
    <col min="11267" max="11267" width="15.85546875" customWidth="1"/>
    <col min="11268" max="11268" width="14.5703125" customWidth="1"/>
    <col min="11269" max="11269" width="13.5703125" customWidth="1"/>
    <col min="11270" max="11270" width="16.5703125" customWidth="1"/>
    <col min="11271" max="11271" width="15.28515625" customWidth="1"/>
    <col min="11521" max="11521" width="2" customWidth="1"/>
    <col min="11522" max="11522" width="15" customWidth="1"/>
    <col min="11523" max="11523" width="15.85546875" customWidth="1"/>
    <col min="11524" max="11524" width="14.5703125" customWidth="1"/>
    <col min="11525" max="11525" width="13.5703125" customWidth="1"/>
    <col min="11526" max="11526" width="16.5703125" customWidth="1"/>
    <col min="11527" max="11527" width="15.28515625" customWidth="1"/>
    <col min="11777" max="11777" width="2" customWidth="1"/>
    <col min="11778" max="11778" width="15" customWidth="1"/>
    <col min="11779" max="11779" width="15.85546875" customWidth="1"/>
    <col min="11780" max="11780" width="14.5703125" customWidth="1"/>
    <col min="11781" max="11781" width="13.5703125" customWidth="1"/>
    <col min="11782" max="11782" width="16.5703125" customWidth="1"/>
    <col min="11783" max="11783" width="15.28515625" customWidth="1"/>
    <col min="12033" max="12033" width="2" customWidth="1"/>
    <col min="12034" max="12034" width="15" customWidth="1"/>
    <col min="12035" max="12035" width="15.85546875" customWidth="1"/>
    <col min="12036" max="12036" width="14.5703125" customWidth="1"/>
    <col min="12037" max="12037" width="13.5703125" customWidth="1"/>
    <col min="12038" max="12038" width="16.5703125" customWidth="1"/>
    <col min="12039" max="12039" width="15.28515625" customWidth="1"/>
    <col min="12289" max="12289" width="2" customWidth="1"/>
    <col min="12290" max="12290" width="15" customWidth="1"/>
    <col min="12291" max="12291" width="15.85546875" customWidth="1"/>
    <col min="12292" max="12292" width="14.5703125" customWidth="1"/>
    <col min="12293" max="12293" width="13.5703125" customWidth="1"/>
    <col min="12294" max="12294" width="16.5703125" customWidth="1"/>
    <col min="12295" max="12295" width="15.28515625" customWidth="1"/>
    <col min="12545" max="12545" width="2" customWidth="1"/>
    <col min="12546" max="12546" width="15" customWidth="1"/>
    <col min="12547" max="12547" width="15.85546875" customWidth="1"/>
    <col min="12548" max="12548" width="14.5703125" customWidth="1"/>
    <col min="12549" max="12549" width="13.5703125" customWidth="1"/>
    <col min="12550" max="12550" width="16.5703125" customWidth="1"/>
    <col min="12551" max="12551" width="15.28515625" customWidth="1"/>
    <col min="12801" max="12801" width="2" customWidth="1"/>
    <col min="12802" max="12802" width="15" customWidth="1"/>
    <col min="12803" max="12803" width="15.85546875" customWidth="1"/>
    <col min="12804" max="12804" width="14.5703125" customWidth="1"/>
    <col min="12805" max="12805" width="13.5703125" customWidth="1"/>
    <col min="12806" max="12806" width="16.5703125" customWidth="1"/>
    <col min="12807" max="12807" width="15.28515625" customWidth="1"/>
    <col min="13057" max="13057" width="2" customWidth="1"/>
    <col min="13058" max="13058" width="15" customWidth="1"/>
    <col min="13059" max="13059" width="15.85546875" customWidth="1"/>
    <col min="13060" max="13060" width="14.5703125" customWidth="1"/>
    <col min="13061" max="13061" width="13.5703125" customWidth="1"/>
    <col min="13062" max="13062" width="16.5703125" customWidth="1"/>
    <col min="13063" max="13063" width="15.28515625" customWidth="1"/>
    <col min="13313" max="13313" width="2" customWidth="1"/>
    <col min="13314" max="13314" width="15" customWidth="1"/>
    <col min="13315" max="13315" width="15.85546875" customWidth="1"/>
    <col min="13316" max="13316" width="14.5703125" customWidth="1"/>
    <col min="13317" max="13317" width="13.5703125" customWidth="1"/>
    <col min="13318" max="13318" width="16.5703125" customWidth="1"/>
    <col min="13319" max="13319" width="15.28515625" customWidth="1"/>
    <col min="13569" max="13569" width="2" customWidth="1"/>
    <col min="13570" max="13570" width="15" customWidth="1"/>
    <col min="13571" max="13571" width="15.85546875" customWidth="1"/>
    <col min="13572" max="13572" width="14.5703125" customWidth="1"/>
    <col min="13573" max="13573" width="13.5703125" customWidth="1"/>
    <col min="13574" max="13574" width="16.5703125" customWidth="1"/>
    <col min="13575" max="13575" width="15.28515625" customWidth="1"/>
    <col min="13825" max="13825" width="2" customWidth="1"/>
    <col min="13826" max="13826" width="15" customWidth="1"/>
    <col min="13827" max="13827" width="15.85546875" customWidth="1"/>
    <col min="13828" max="13828" width="14.5703125" customWidth="1"/>
    <col min="13829" max="13829" width="13.5703125" customWidth="1"/>
    <col min="13830" max="13830" width="16.5703125" customWidth="1"/>
    <col min="13831" max="13831" width="15.28515625" customWidth="1"/>
    <col min="14081" max="14081" width="2" customWidth="1"/>
    <col min="14082" max="14082" width="15" customWidth="1"/>
    <col min="14083" max="14083" width="15.85546875" customWidth="1"/>
    <col min="14084" max="14084" width="14.5703125" customWidth="1"/>
    <col min="14085" max="14085" width="13.5703125" customWidth="1"/>
    <col min="14086" max="14086" width="16.5703125" customWidth="1"/>
    <col min="14087" max="14087" width="15.28515625" customWidth="1"/>
    <col min="14337" max="14337" width="2" customWidth="1"/>
    <col min="14338" max="14338" width="15" customWidth="1"/>
    <col min="14339" max="14339" width="15.85546875" customWidth="1"/>
    <col min="14340" max="14340" width="14.5703125" customWidth="1"/>
    <col min="14341" max="14341" width="13.5703125" customWidth="1"/>
    <col min="14342" max="14342" width="16.5703125" customWidth="1"/>
    <col min="14343" max="14343" width="15.28515625" customWidth="1"/>
    <col min="14593" max="14593" width="2" customWidth="1"/>
    <col min="14594" max="14594" width="15" customWidth="1"/>
    <col min="14595" max="14595" width="15.85546875" customWidth="1"/>
    <col min="14596" max="14596" width="14.5703125" customWidth="1"/>
    <col min="14597" max="14597" width="13.5703125" customWidth="1"/>
    <col min="14598" max="14598" width="16.5703125" customWidth="1"/>
    <col min="14599" max="14599" width="15.28515625" customWidth="1"/>
    <col min="14849" max="14849" width="2" customWidth="1"/>
    <col min="14850" max="14850" width="15" customWidth="1"/>
    <col min="14851" max="14851" width="15.85546875" customWidth="1"/>
    <col min="14852" max="14852" width="14.5703125" customWidth="1"/>
    <col min="14853" max="14853" width="13.5703125" customWidth="1"/>
    <col min="14854" max="14854" width="16.5703125" customWidth="1"/>
    <col min="14855" max="14855" width="15.28515625" customWidth="1"/>
    <col min="15105" max="15105" width="2" customWidth="1"/>
    <col min="15106" max="15106" width="15" customWidth="1"/>
    <col min="15107" max="15107" width="15.85546875" customWidth="1"/>
    <col min="15108" max="15108" width="14.5703125" customWidth="1"/>
    <col min="15109" max="15109" width="13.5703125" customWidth="1"/>
    <col min="15110" max="15110" width="16.5703125" customWidth="1"/>
    <col min="15111" max="15111" width="15.28515625" customWidth="1"/>
    <col min="15361" max="15361" width="2" customWidth="1"/>
    <col min="15362" max="15362" width="15" customWidth="1"/>
    <col min="15363" max="15363" width="15.85546875" customWidth="1"/>
    <col min="15364" max="15364" width="14.5703125" customWidth="1"/>
    <col min="15365" max="15365" width="13.5703125" customWidth="1"/>
    <col min="15366" max="15366" width="16.5703125" customWidth="1"/>
    <col min="15367" max="15367" width="15.28515625" customWidth="1"/>
    <col min="15617" max="15617" width="2" customWidth="1"/>
    <col min="15618" max="15618" width="15" customWidth="1"/>
    <col min="15619" max="15619" width="15.85546875" customWidth="1"/>
    <col min="15620" max="15620" width="14.5703125" customWidth="1"/>
    <col min="15621" max="15621" width="13.5703125" customWidth="1"/>
    <col min="15622" max="15622" width="16.5703125" customWidth="1"/>
    <col min="15623" max="15623" width="15.28515625" customWidth="1"/>
    <col min="15873" max="15873" width="2" customWidth="1"/>
    <col min="15874" max="15874" width="15" customWidth="1"/>
    <col min="15875" max="15875" width="15.85546875" customWidth="1"/>
    <col min="15876" max="15876" width="14.5703125" customWidth="1"/>
    <col min="15877" max="15877" width="13.5703125" customWidth="1"/>
    <col min="15878" max="15878" width="16.5703125" customWidth="1"/>
    <col min="15879" max="15879" width="15.28515625" customWidth="1"/>
    <col min="16129" max="16129" width="2" customWidth="1"/>
    <col min="16130" max="16130" width="15" customWidth="1"/>
    <col min="16131" max="16131" width="15.85546875" customWidth="1"/>
    <col min="16132" max="16132" width="14.5703125" customWidth="1"/>
    <col min="16133" max="16133" width="13.5703125" customWidth="1"/>
    <col min="16134" max="16134" width="16.5703125" customWidth="1"/>
    <col min="16135" max="16135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 t="str">
        <f>Rekapitulace!H1</f>
        <v>01</v>
      </c>
      <c r="D2" s="5" t="str">
        <f>Rekapitulace!G2</f>
        <v>Venkovní úpravy a zpevněné plochy</v>
      </c>
      <c r="E2" s="6"/>
      <c r="F2" s="7" t="s">
        <v>2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>
      <c r="A5" s="17"/>
      <c r="B5" s="18"/>
      <c r="C5" s="19" t="s">
        <v>135</v>
      </c>
      <c r="D5" s="20"/>
      <c r="E5" s="18"/>
      <c r="F5" s="13" t="s">
        <v>7</v>
      </c>
      <c r="G5" s="14"/>
    </row>
    <row r="6" spans="1:57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>
      <c r="A7" s="24"/>
      <c r="B7" s="25"/>
      <c r="C7" s="26" t="s">
        <v>134</v>
      </c>
      <c r="D7" s="27"/>
      <c r="E7" s="27"/>
      <c r="F7" s="28" t="s">
        <v>11</v>
      </c>
      <c r="G7" s="22">
        <f>IF(PocetMJ=0,,ROUND((F30+F32)/PocetMJ,1))</f>
        <v>0</v>
      </c>
    </row>
    <row r="8" spans="1:57">
      <c r="A8" s="29" t="s">
        <v>12</v>
      </c>
      <c r="B8" s="13"/>
      <c r="C8" s="205"/>
      <c r="D8" s="205"/>
      <c r="E8" s="206"/>
      <c r="F8" s="30" t="s">
        <v>13</v>
      </c>
      <c r="G8" s="31"/>
      <c r="H8" s="32"/>
      <c r="I8" s="33"/>
    </row>
    <row r="9" spans="1:57">
      <c r="A9" s="29" t="s">
        <v>14</v>
      </c>
      <c r="B9" s="13"/>
      <c r="C9" s="205" t="s">
        <v>293</v>
      </c>
      <c r="D9" s="205"/>
      <c r="E9" s="206"/>
      <c r="F9" s="13"/>
      <c r="G9" s="34"/>
      <c r="H9" s="35"/>
    </row>
    <row r="10" spans="1:57">
      <c r="A10" s="29" t="s">
        <v>15</v>
      </c>
      <c r="B10" s="13"/>
      <c r="C10" s="205" t="s">
        <v>294</v>
      </c>
      <c r="D10" s="205"/>
      <c r="E10" s="205"/>
      <c r="F10" s="36"/>
      <c r="G10" s="37"/>
      <c r="H10" s="38"/>
    </row>
    <row r="11" spans="1:57" ht="13.5" customHeight="1">
      <c r="A11" s="29" t="s">
        <v>16</v>
      </c>
      <c r="B11" s="13"/>
      <c r="C11" s="205"/>
      <c r="D11" s="205"/>
      <c r="E11" s="205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18</v>
      </c>
      <c r="B12" s="10"/>
      <c r="C12" s="207"/>
      <c r="D12" s="207"/>
      <c r="E12" s="207"/>
      <c r="F12" s="43" t="s">
        <v>19</v>
      </c>
      <c r="G12" s="44"/>
      <c r="H12" s="35"/>
    </row>
    <row r="13" spans="1:57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>
      <c r="A15" s="54"/>
      <c r="B15" s="55" t="s">
        <v>23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5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Rekapitulace!A25</f>
        <v>Zařízení staveniště,</v>
      </c>
      <c r="E19" s="60"/>
      <c r="F19" s="61"/>
      <c r="G19" s="56">
        <f>Rekapitulace!I25</f>
        <v>0</v>
      </c>
    </row>
    <row r="20" spans="1:7" ht="15.9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08" t="s">
        <v>34</v>
      </c>
      <c r="B23" s="209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43</v>
      </c>
      <c r="B30" s="86"/>
      <c r="C30" s="87">
        <v>21</v>
      </c>
      <c r="D30" s="86" t="s">
        <v>44</v>
      </c>
      <c r="E30" s="88"/>
      <c r="F30" s="210">
        <f>C23-F32</f>
        <v>0</v>
      </c>
      <c r="G30" s="211"/>
    </row>
    <row r="31" spans="1:7">
      <c r="A31" s="85" t="s">
        <v>45</v>
      </c>
      <c r="B31" s="86"/>
      <c r="C31" s="87">
        <f>SazbaDPH1</f>
        <v>21</v>
      </c>
      <c r="D31" s="86" t="s">
        <v>46</v>
      </c>
      <c r="E31" s="88"/>
      <c r="F31" s="210">
        <f>ROUND(PRODUCT(F30,C31/100),0)</f>
        <v>0</v>
      </c>
      <c r="G31" s="211"/>
    </row>
    <row r="32" spans="1:7">
      <c r="A32" s="85" t="s">
        <v>43</v>
      </c>
      <c r="B32" s="86"/>
      <c r="C32" s="87">
        <v>0</v>
      </c>
      <c r="D32" s="86" t="s">
        <v>46</v>
      </c>
      <c r="E32" s="88"/>
      <c r="F32" s="210">
        <v>0</v>
      </c>
      <c r="G32" s="211"/>
    </row>
    <row r="33" spans="1:8">
      <c r="A33" s="85" t="s">
        <v>45</v>
      </c>
      <c r="B33" s="89"/>
      <c r="C33" s="90">
        <f>SazbaDPH2</f>
        <v>0</v>
      </c>
      <c r="D33" s="86" t="s">
        <v>46</v>
      </c>
      <c r="E33" s="61"/>
      <c r="F33" s="210">
        <f>ROUND(PRODUCT(F32,C33/100),0)</f>
        <v>0</v>
      </c>
      <c r="G33" s="211"/>
    </row>
    <row r="34" spans="1:8" s="94" customFormat="1" ht="19.5" customHeight="1" thickBot="1">
      <c r="A34" s="91" t="s">
        <v>47</v>
      </c>
      <c r="B34" s="92"/>
      <c r="C34" s="92"/>
      <c r="D34" s="92"/>
      <c r="E34" s="93"/>
      <c r="F34" s="212">
        <f>ROUND(SUM(F30:F33),0)</f>
        <v>0</v>
      </c>
      <c r="G34" s="213"/>
    </row>
    <row r="36" spans="1:8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4"/>
      <c r="C37" s="204"/>
      <c r="D37" s="204"/>
      <c r="E37" s="204"/>
      <c r="F37" s="204"/>
      <c r="G37" s="204"/>
      <c r="H37" t="s">
        <v>6</v>
      </c>
    </row>
    <row r="38" spans="1:8" ht="12.75" customHeight="1">
      <c r="A38" s="96"/>
      <c r="B38" s="204"/>
      <c r="C38" s="204"/>
      <c r="D38" s="204"/>
      <c r="E38" s="204"/>
      <c r="F38" s="204"/>
      <c r="G38" s="204"/>
      <c r="H38" t="s">
        <v>6</v>
      </c>
    </row>
    <row r="39" spans="1:8">
      <c r="A39" s="96"/>
      <c r="B39" s="204"/>
      <c r="C39" s="204"/>
      <c r="D39" s="204"/>
      <c r="E39" s="204"/>
      <c r="F39" s="204"/>
      <c r="G39" s="204"/>
      <c r="H39" t="s">
        <v>6</v>
      </c>
    </row>
    <row r="40" spans="1:8">
      <c r="A40" s="96"/>
      <c r="B40" s="204"/>
      <c r="C40" s="204"/>
      <c r="D40" s="204"/>
      <c r="E40" s="204"/>
      <c r="F40" s="204"/>
      <c r="G40" s="204"/>
      <c r="H40" t="s">
        <v>6</v>
      </c>
    </row>
    <row r="41" spans="1:8">
      <c r="A41" s="96"/>
      <c r="B41" s="204"/>
      <c r="C41" s="204"/>
      <c r="D41" s="204"/>
      <c r="E41" s="204"/>
      <c r="F41" s="204"/>
      <c r="G41" s="204"/>
      <c r="H41" t="s">
        <v>6</v>
      </c>
    </row>
    <row r="42" spans="1:8">
      <c r="A42" s="96"/>
      <c r="B42" s="204"/>
      <c r="C42" s="204"/>
      <c r="D42" s="204"/>
      <c r="E42" s="204"/>
      <c r="F42" s="204"/>
      <c r="G42" s="204"/>
      <c r="H42" t="s">
        <v>6</v>
      </c>
    </row>
    <row r="43" spans="1:8">
      <c r="A43" s="96"/>
      <c r="B43" s="204"/>
      <c r="C43" s="204"/>
      <c r="D43" s="204"/>
      <c r="E43" s="204"/>
      <c r="F43" s="204"/>
      <c r="G43" s="204"/>
      <c r="H43" t="s">
        <v>6</v>
      </c>
    </row>
    <row r="44" spans="1:8">
      <c r="A44" s="96"/>
      <c r="B44" s="204"/>
      <c r="C44" s="204"/>
      <c r="D44" s="204"/>
      <c r="E44" s="204"/>
      <c r="F44" s="204"/>
      <c r="G44" s="204"/>
      <c r="H44" t="s">
        <v>6</v>
      </c>
    </row>
    <row r="45" spans="1:8" ht="0.75" customHeight="1">
      <c r="A45" s="96"/>
      <c r="B45" s="204"/>
      <c r="C45" s="204"/>
      <c r="D45" s="204"/>
      <c r="E45" s="204"/>
      <c r="F45" s="204"/>
      <c r="G45" s="204"/>
      <c r="H45" t="s">
        <v>6</v>
      </c>
    </row>
    <row r="46" spans="1:8">
      <c r="B46" s="203"/>
      <c r="C46" s="203"/>
      <c r="D46" s="203"/>
      <c r="E46" s="203"/>
      <c r="F46" s="203"/>
      <c r="G46" s="203"/>
    </row>
    <row r="47" spans="1:8">
      <c r="B47" s="203"/>
      <c r="C47" s="203"/>
      <c r="D47" s="203"/>
      <c r="E47" s="203"/>
      <c r="F47" s="203"/>
      <c r="G47" s="203"/>
    </row>
    <row r="48" spans="1:8">
      <c r="B48" s="203"/>
      <c r="C48" s="203"/>
      <c r="D48" s="203"/>
      <c r="E48" s="203"/>
      <c r="F48" s="203"/>
      <c r="G48" s="203"/>
    </row>
    <row r="49" spans="2:7">
      <c r="B49" s="203"/>
      <c r="C49" s="203"/>
      <c r="D49" s="203"/>
      <c r="E49" s="203"/>
      <c r="F49" s="203"/>
      <c r="G49" s="203"/>
    </row>
    <row r="50" spans="2:7">
      <c r="B50" s="203"/>
      <c r="C50" s="203"/>
      <c r="D50" s="203"/>
      <c r="E50" s="203"/>
      <c r="F50" s="203"/>
      <c r="G50" s="203"/>
    </row>
    <row r="51" spans="2:7">
      <c r="B51" s="203"/>
      <c r="C51" s="203"/>
      <c r="D51" s="203"/>
      <c r="E51" s="203"/>
      <c r="F51" s="203"/>
      <c r="G51" s="203"/>
    </row>
    <row r="52" spans="2:7">
      <c r="B52" s="203"/>
      <c r="C52" s="203"/>
      <c r="D52" s="203"/>
      <c r="E52" s="203"/>
      <c r="F52" s="203"/>
      <c r="G52" s="203"/>
    </row>
    <row r="53" spans="2:7">
      <c r="B53" s="203"/>
      <c r="C53" s="203"/>
      <c r="D53" s="203"/>
      <c r="E53" s="203"/>
      <c r="F53" s="203"/>
      <c r="G53" s="203"/>
    </row>
    <row r="54" spans="2:7">
      <c r="B54" s="203"/>
      <c r="C54" s="203"/>
      <c r="D54" s="203"/>
      <c r="E54" s="203"/>
      <c r="F54" s="203"/>
      <c r="G54" s="203"/>
    </row>
    <row r="55" spans="2:7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IV80"/>
  <sheetViews>
    <sheetView workbookViewId="0">
      <selection activeCell="F26" sqref="F26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0.8554687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0.8554687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0.8554687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0.8554687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0.8554687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0.8554687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0.8554687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0.8554687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0.8554687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0.8554687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0.8554687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0.8554687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0.8554687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0.8554687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0.8554687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0.8554687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0.8554687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0.8554687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0.8554687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0.8554687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0.8554687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0.8554687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0.8554687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0.8554687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0.8554687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0.8554687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0.8554687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0.8554687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0.8554687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0.8554687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0.8554687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0.8554687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0.8554687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0.8554687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0.8554687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0.8554687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0.8554687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0.8554687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0.8554687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0.8554687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0.8554687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0.8554687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0.8554687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0.8554687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0.8554687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0.8554687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0.8554687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0.8554687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0.8554687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0.8554687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0.8554687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0.8554687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0.8554687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0.8554687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0.8554687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0.8554687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0.8554687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0.8554687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0.8554687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0.8554687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0.8554687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0.8554687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0.85546875" customWidth="1"/>
    <col min="16135" max="16135" width="11" customWidth="1"/>
    <col min="16136" max="16136" width="11.140625" customWidth="1"/>
    <col min="16137" max="16137" width="10.7109375" customWidth="1"/>
  </cols>
  <sheetData>
    <row r="1" spans="1:256" ht="13.5" thickTop="1">
      <c r="A1" s="214" t="s">
        <v>49</v>
      </c>
      <c r="B1" s="215"/>
      <c r="C1" s="97" t="str">
        <f>CONCATENATE(cislostavby," ",nazevstavby)</f>
        <v xml:space="preserve"> ŠKOLNÍ VÍCEÚČELOVÉ HŘIŠTĚ</v>
      </c>
      <c r="D1" s="98"/>
      <c r="E1" s="99"/>
      <c r="F1" s="98"/>
      <c r="G1" s="100" t="s">
        <v>50</v>
      </c>
      <c r="H1" s="101" t="s">
        <v>136</v>
      </c>
      <c r="I1" s="102"/>
    </row>
    <row r="2" spans="1:256" ht="13.5" thickBot="1">
      <c r="A2" s="216" t="s">
        <v>51</v>
      </c>
      <c r="B2" s="217"/>
      <c r="C2" s="103" t="str">
        <f>CONCATENATE(cisloobjektu," ",nazevobjektu)</f>
        <v xml:space="preserve"> Hrotovice, parcela č.690/14</v>
      </c>
      <c r="D2" s="104"/>
      <c r="E2" s="105"/>
      <c r="F2" s="104"/>
      <c r="G2" s="218" t="s">
        <v>130</v>
      </c>
      <c r="H2" s="219"/>
      <c r="I2" s="220"/>
    </row>
    <row r="3" spans="1:256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256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256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256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256" s="35" customFormat="1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Položky!BA51</f>
        <v>0</v>
      </c>
      <c r="F7" s="196">
        <f>Položky!BB51</f>
        <v>0</v>
      </c>
      <c r="G7" s="196">
        <f>Položky!BC51</f>
        <v>0</v>
      </c>
      <c r="H7" s="196">
        <f>Položky!BD51</f>
        <v>0</v>
      </c>
      <c r="I7" s="197">
        <f>Položky!BE51</f>
        <v>0</v>
      </c>
    </row>
    <row r="8" spans="1:256" s="35" customFormat="1">
      <c r="A8" s="194" t="str">
        <f>Položky!B52</f>
        <v>2</v>
      </c>
      <c r="B8" s="115" t="str">
        <f>Položky!C52</f>
        <v>Základy a zvláštní zakládání</v>
      </c>
      <c r="C8" s="66"/>
      <c r="D8" s="116"/>
      <c r="E8" s="195">
        <f>Položky!BA62</f>
        <v>0</v>
      </c>
      <c r="F8" s="196">
        <f>Položky!BB62</f>
        <v>0</v>
      </c>
      <c r="G8" s="196">
        <f>Položky!BC62</f>
        <v>0</v>
      </c>
      <c r="H8" s="196">
        <f>Položky!BD62</f>
        <v>0</v>
      </c>
      <c r="I8" s="197">
        <f>Položky!BE62</f>
        <v>0</v>
      </c>
    </row>
    <row r="9" spans="1:256" s="35" customFormat="1">
      <c r="A9" s="194" t="str">
        <f>Položky!B63</f>
        <v>3</v>
      </c>
      <c r="B9" s="115" t="str">
        <f>Položky!C63</f>
        <v>Svislé a kompletní konstrukce</v>
      </c>
      <c r="C9" s="66"/>
      <c r="D9" s="116"/>
      <c r="E9" s="195">
        <f>Položky!BA75</f>
        <v>0</v>
      </c>
      <c r="F9" s="196">
        <f>Položky!BB75</f>
        <v>0</v>
      </c>
      <c r="G9" s="196">
        <f>Položky!BC75</f>
        <v>0</v>
      </c>
      <c r="H9" s="196">
        <f>Položky!BD75</f>
        <v>0</v>
      </c>
      <c r="I9" s="197">
        <f>Položky!BE75</f>
        <v>0</v>
      </c>
    </row>
    <row r="10" spans="1:256" s="35" customFormat="1">
      <c r="A10" s="194" t="str">
        <f>Položky!B76</f>
        <v>56</v>
      </c>
      <c r="B10" s="115" t="str">
        <f>Položky!C76</f>
        <v>Podkladní vrstvy komunikací a zpevněných ploch</v>
      </c>
      <c r="C10" s="66"/>
      <c r="D10" s="116"/>
      <c r="E10" s="195">
        <f>Položky!BA90</f>
        <v>0</v>
      </c>
      <c r="F10" s="196">
        <f>Položky!BB90</f>
        <v>0</v>
      </c>
      <c r="G10" s="196">
        <f>Položky!BC90</f>
        <v>0</v>
      </c>
      <c r="H10" s="196">
        <f>Položky!BD90</f>
        <v>0</v>
      </c>
      <c r="I10" s="197">
        <f>Položky!BE90</f>
        <v>0</v>
      </c>
    </row>
    <row r="11" spans="1:256" s="35" customFormat="1">
      <c r="A11" s="194" t="str">
        <f>Položky!B91</f>
        <v>5</v>
      </c>
      <c r="B11" s="115" t="str">
        <f>Položky!C91</f>
        <v>Komunikace</v>
      </c>
      <c r="C11" s="66"/>
      <c r="D11" s="116"/>
      <c r="E11" s="195">
        <f>Položky!BA100</f>
        <v>0</v>
      </c>
      <c r="F11" s="196">
        <f>Položky!BB100</f>
        <v>0</v>
      </c>
      <c r="G11" s="196">
        <f>Položky!BC100</f>
        <v>0</v>
      </c>
      <c r="H11" s="196">
        <f>Položky!BD100</f>
        <v>0</v>
      </c>
      <c r="I11" s="197">
        <f>Položky!BE100</f>
        <v>0</v>
      </c>
    </row>
    <row r="12" spans="1:256" s="35" customFormat="1">
      <c r="A12" s="194" t="str">
        <f>Položky!B101</f>
        <v>63</v>
      </c>
      <c r="B12" s="115" t="str">
        <f>Položky!C101</f>
        <v>Podlahy a podlahové konstrukce</v>
      </c>
      <c r="C12" s="66"/>
      <c r="D12" s="116"/>
      <c r="E12" s="195">
        <f>Položky!BA106</f>
        <v>0</v>
      </c>
      <c r="F12" s="196">
        <f>Položky!BB106</f>
        <v>0</v>
      </c>
      <c r="G12" s="196">
        <f>Položky!BC106</f>
        <v>0</v>
      </c>
      <c r="H12" s="196">
        <f>Položky!BD106</f>
        <v>0</v>
      </c>
      <c r="I12" s="197">
        <f>Položky!BE106</f>
        <v>0</v>
      </c>
    </row>
    <row r="13" spans="1:256" s="35" customFormat="1">
      <c r="A13" s="194" t="str">
        <f>Položky!B107</f>
        <v>90.</v>
      </c>
      <c r="B13" s="115" t="str">
        <f>Položky!C107</f>
        <v>Oplocení</v>
      </c>
      <c r="C13" s="66"/>
      <c r="D13" s="116"/>
      <c r="E13" s="195">
        <f>Položky!BA113</f>
        <v>0</v>
      </c>
      <c r="F13" s="196">
        <f>Položky!BB113</f>
        <v>0</v>
      </c>
      <c r="G13" s="196">
        <f>Položky!BC113</f>
        <v>0</v>
      </c>
      <c r="H13" s="196">
        <f>Položky!BD113</f>
        <v>0</v>
      </c>
      <c r="I13" s="197">
        <f>Položky!BE113</f>
        <v>0</v>
      </c>
    </row>
    <row r="14" spans="1:256" s="35" customFormat="1">
      <c r="A14" s="194" t="str">
        <f>Položky!B114</f>
        <v>91</v>
      </c>
      <c r="B14" s="115" t="str">
        <f>Položky!C114</f>
        <v>Doplňující práce na komunikaci</v>
      </c>
      <c r="C14" s="66"/>
      <c r="D14" s="116"/>
      <c r="E14" s="195">
        <f>Položky!BA127</f>
        <v>0</v>
      </c>
      <c r="F14" s="196">
        <f>Položky!BB127</f>
        <v>0</v>
      </c>
      <c r="G14" s="196">
        <f>Položky!BC127</f>
        <v>0</v>
      </c>
      <c r="H14" s="196">
        <f>Položky!BD127</f>
        <v>0</v>
      </c>
      <c r="I14" s="197">
        <f>Položky!BE127</f>
        <v>0</v>
      </c>
    </row>
    <row r="15" spans="1:256" s="35" customFormat="1" ht="13.5" thickBot="1">
      <c r="A15" s="194" t="str">
        <f>Položky!B128</f>
        <v>767</v>
      </c>
      <c r="B15" s="115" t="str">
        <f>Položky!C128</f>
        <v>Konstrukce zámečnické</v>
      </c>
      <c r="C15" s="66"/>
      <c r="D15" s="116"/>
      <c r="E15" s="195">
        <f>Položky!BA136</f>
        <v>0</v>
      </c>
      <c r="F15" s="196">
        <f>Položky!BB136</f>
        <v>0</v>
      </c>
      <c r="G15" s="196">
        <f>Položky!BC136</f>
        <v>0</v>
      </c>
      <c r="H15" s="196">
        <f>Položky!BD136</f>
        <v>0</v>
      </c>
      <c r="I15" s="197">
        <f>Položky!BE136</f>
        <v>0</v>
      </c>
    </row>
    <row r="16" spans="1:256" ht="13.5" thickBot="1">
      <c r="A16" s="117"/>
      <c r="B16" s="118" t="s">
        <v>58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57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8">
      <c r="A18" s="107" t="s">
        <v>59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57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57">
      <c r="A20" s="71" t="s">
        <v>60</v>
      </c>
      <c r="B20" s="72"/>
      <c r="C20" s="72"/>
      <c r="D20" s="125"/>
      <c r="E20" s="126" t="s">
        <v>61</v>
      </c>
      <c r="F20" s="127" t="s">
        <v>62</v>
      </c>
      <c r="G20" s="128" t="s">
        <v>63</v>
      </c>
      <c r="H20" s="129"/>
      <c r="I20" s="130" t="s">
        <v>61</v>
      </c>
    </row>
    <row r="21" spans="1:57">
      <c r="A21" s="64" t="s">
        <v>124</v>
      </c>
      <c r="B21" s="55"/>
      <c r="C21" s="55"/>
      <c r="D21" s="131"/>
      <c r="E21" s="132">
        <v>0</v>
      </c>
      <c r="F21" s="133">
        <v>0</v>
      </c>
      <c r="G21" s="134">
        <f t="shared" ref="G21:G28" si="0">CHOOSE(BA21+1,HSV+PSV,HSV+PSV+Mont,HSV+PSV+Dodavka+Mont,HSV,PSV,Mont,Dodavka,Mont+Dodavka,0)</f>
        <v>0</v>
      </c>
      <c r="H21" s="135"/>
      <c r="I21" s="136">
        <f t="shared" ref="I21:I28" si="1">E21+F21*G21/100</f>
        <v>0</v>
      </c>
      <c r="BA21">
        <v>0</v>
      </c>
    </row>
    <row r="22" spans="1:57">
      <c r="A22" s="64" t="s">
        <v>125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7">
      <c r="A23" s="64" t="s">
        <v>126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7">
      <c r="A24" s="64" t="s">
        <v>127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7">
      <c r="A25" s="64" t="s">
        <v>253</v>
      </c>
      <c r="B25" s="55"/>
      <c r="C25" s="55"/>
      <c r="D25" s="131"/>
      <c r="E25" s="132">
        <v>0</v>
      </c>
      <c r="F25" s="133">
        <v>0.35</v>
      </c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7">
      <c r="A26" s="64" t="s">
        <v>128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7">
      <c r="A27" s="64" t="s">
        <v>129</v>
      </c>
      <c r="B27" s="55"/>
      <c r="C27" s="55"/>
      <c r="D27" s="131"/>
      <c r="E27" s="132">
        <v>0</v>
      </c>
      <c r="F27" s="133">
        <v>0.1</v>
      </c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7">
      <c r="A28" s="64" t="s">
        <v>292</v>
      </c>
      <c r="B28" s="55"/>
      <c r="C28" s="55"/>
      <c r="D28" s="131"/>
      <c r="E28" s="132">
        <v>0</v>
      </c>
      <c r="F28" s="133">
        <v>0.1</v>
      </c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7" ht="13.5" thickBot="1">
      <c r="A29" s="137"/>
      <c r="B29" s="138" t="s">
        <v>64</v>
      </c>
      <c r="C29" s="139"/>
      <c r="D29" s="140"/>
      <c r="E29" s="141"/>
      <c r="F29" s="142"/>
      <c r="G29" s="142"/>
      <c r="H29" s="221">
        <f>SUM(I21:I28)</f>
        <v>0</v>
      </c>
      <c r="I29" s="222"/>
    </row>
    <row r="31" spans="1:57">
      <c r="B31" s="123"/>
      <c r="F31" s="143"/>
      <c r="G31" s="144"/>
      <c r="H31" s="144"/>
      <c r="I31" s="145"/>
    </row>
    <row r="32" spans="1:57">
      <c r="F32" s="143"/>
      <c r="G32" s="144"/>
      <c r="H32" s="144"/>
      <c r="I32" s="145"/>
    </row>
    <row r="33" spans="6:9">
      <c r="F33" s="143"/>
      <c r="G33" s="144"/>
      <c r="H33" s="144"/>
      <c r="I33" s="145"/>
    </row>
    <row r="34" spans="6:9">
      <c r="F34" s="143"/>
      <c r="G34" s="144"/>
      <c r="H34" s="144"/>
      <c r="I34" s="145"/>
    </row>
    <row r="35" spans="6:9">
      <c r="F35" s="143"/>
      <c r="G35" s="144"/>
      <c r="H35" s="144"/>
      <c r="I35" s="145"/>
    </row>
    <row r="36" spans="6:9">
      <c r="F36" s="143"/>
      <c r="G36" s="144"/>
      <c r="H36" s="144"/>
      <c r="I36" s="145"/>
    </row>
    <row r="37" spans="6:9">
      <c r="F37" s="143"/>
      <c r="G37" s="144"/>
      <c r="H37" s="144"/>
      <c r="I37" s="145"/>
    </row>
    <row r="38" spans="6:9">
      <c r="F38" s="143"/>
      <c r="G38" s="144"/>
      <c r="H38" s="144"/>
      <c r="I38" s="145"/>
    </row>
    <row r="39" spans="6:9">
      <c r="F39" s="143"/>
      <c r="G39" s="144"/>
      <c r="H39" s="144"/>
      <c r="I39" s="145"/>
    </row>
    <row r="40" spans="6:9">
      <c r="F40" s="143"/>
      <c r="G40" s="144"/>
      <c r="H40" s="144"/>
      <c r="I40" s="145"/>
    </row>
    <row r="41" spans="6:9">
      <c r="F41" s="143"/>
      <c r="G41" s="144"/>
      <c r="H41" s="144"/>
      <c r="I41" s="145"/>
    </row>
    <row r="42" spans="6:9">
      <c r="F42" s="143"/>
      <c r="G42" s="144"/>
      <c r="H42" s="144"/>
      <c r="I42" s="145"/>
    </row>
    <row r="43" spans="6:9">
      <c r="F43" s="143"/>
      <c r="G43" s="144"/>
      <c r="H43" s="144"/>
      <c r="I43" s="145"/>
    </row>
    <row r="44" spans="6:9">
      <c r="F44" s="143"/>
      <c r="G44" s="144"/>
      <c r="H44" s="144"/>
      <c r="I44" s="145"/>
    </row>
    <row r="45" spans="6:9">
      <c r="F45" s="143"/>
      <c r="G45" s="144"/>
      <c r="H45" s="144"/>
      <c r="I45" s="145"/>
    </row>
    <row r="46" spans="6:9">
      <c r="F46" s="143"/>
      <c r="G46" s="144"/>
      <c r="H46" s="144"/>
      <c r="I46" s="145"/>
    </row>
    <row r="47" spans="6:9">
      <c r="F47" s="143"/>
      <c r="G47" s="144"/>
      <c r="H47" s="144"/>
      <c r="I47" s="145"/>
    </row>
    <row r="48" spans="6:9">
      <c r="F48" s="143"/>
      <c r="G48" s="144"/>
      <c r="H48" s="144"/>
      <c r="I48" s="145"/>
    </row>
    <row r="49" spans="6:9">
      <c r="F49" s="143"/>
      <c r="G49" s="144"/>
      <c r="H49" s="144"/>
      <c r="I49" s="145"/>
    </row>
    <row r="50" spans="6:9">
      <c r="F50" s="143"/>
      <c r="G50" s="144"/>
      <c r="H50" s="144"/>
      <c r="I50" s="145"/>
    </row>
    <row r="51" spans="6:9">
      <c r="F51" s="143"/>
      <c r="G51" s="144"/>
      <c r="H51" s="144"/>
      <c r="I51" s="145"/>
    </row>
    <row r="52" spans="6:9">
      <c r="F52" s="143"/>
      <c r="G52" s="144"/>
      <c r="H52" s="144"/>
      <c r="I52" s="145"/>
    </row>
    <row r="53" spans="6:9">
      <c r="F53" s="143"/>
      <c r="G53" s="144"/>
      <c r="H53" s="144"/>
      <c r="I53" s="145"/>
    </row>
    <row r="54" spans="6:9">
      <c r="F54" s="143"/>
      <c r="G54" s="144"/>
      <c r="H54" s="144"/>
      <c r="I54" s="145"/>
    </row>
    <row r="55" spans="6:9">
      <c r="F55" s="143"/>
      <c r="G55" s="144"/>
      <c r="H55" s="144"/>
      <c r="I55" s="145"/>
    </row>
    <row r="56" spans="6:9">
      <c r="F56" s="143"/>
      <c r="G56" s="144"/>
      <c r="H56" s="144"/>
      <c r="I56" s="145"/>
    </row>
    <row r="57" spans="6:9">
      <c r="F57" s="143"/>
      <c r="G57" s="144"/>
      <c r="H57" s="144"/>
      <c r="I57" s="145"/>
    </row>
    <row r="58" spans="6:9">
      <c r="F58" s="143"/>
      <c r="G58" s="144"/>
      <c r="H58" s="144"/>
      <c r="I58" s="145"/>
    </row>
    <row r="59" spans="6:9">
      <c r="F59" s="143"/>
      <c r="G59" s="144"/>
      <c r="H59" s="144"/>
      <c r="I59" s="145"/>
    </row>
    <row r="60" spans="6:9">
      <c r="F60" s="143"/>
      <c r="G60" s="144"/>
      <c r="H60" s="144"/>
      <c r="I60" s="145"/>
    </row>
    <row r="61" spans="6:9">
      <c r="F61" s="143"/>
      <c r="G61" s="144"/>
      <c r="H61" s="144"/>
      <c r="I61" s="145"/>
    </row>
    <row r="62" spans="6:9">
      <c r="F62" s="143"/>
      <c r="G62" s="144"/>
      <c r="H62" s="144"/>
      <c r="I62" s="145"/>
    </row>
    <row r="63" spans="6:9">
      <c r="F63" s="143"/>
      <c r="G63" s="144"/>
      <c r="H63" s="144"/>
      <c r="I63" s="145"/>
    </row>
    <row r="64" spans="6:9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</sheetData>
  <mergeCells count="4">
    <mergeCell ref="A1:B1"/>
    <mergeCell ref="A2:B2"/>
    <mergeCell ref="G2:I2"/>
    <mergeCell ref="H29:I29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9"/>
  <sheetViews>
    <sheetView showGridLines="0" showZeros="0" zoomScaleNormal="100" workbookViewId="0">
      <selection activeCell="F135" sqref="F135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256" width="9.140625" style="146"/>
    <col min="257" max="257" width="4.42578125" style="146" customWidth="1"/>
    <col min="258" max="258" width="11.5703125" style="146" customWidth="1"/>
    <col min="259" max="259" width="40.42578125" style="146" customWidth="1"/>
    <col min="260" max="260" width="5.5703125" style="146" customWidth="1"/>
    <col min="261" max="261" width="8.5703125" style="146" customWidth="1"/>
    <col min="262" max="262" width="9.85546875" style="146" customWidth="1"/>
    <col min="263" max="263" width="13.85546875" style="146" customWidth="1"/>
    <col min="264" max="267" width="9.140625" style="146"/>
    <col min="268" max="268" width="75.42578125" style="146" customWidth="1"/>
    <col min="269" max="269" width="45.28515625" style="146" customWidth="1"/>
    <col min="270" max="512" width="9.140625" style="146"/>
    <col min="513" max="513" width="4.42578125" style="146" customWidth="1"/>
    <col min="514" max="514" width="11.5703125" style="146" customWidth="1"/>
    <col min="515" max="515" width="40.42578125" style="146" customWidth="1"/>
    <col min="516" max="516" width="5.5703125" style="146" customWidth="1"/>
    <col min="517" max="517" width="8.5703125" style="146" customWidth="1"/>
    <col min="518" max="518" width="9.85546875" style="146" customWidth="1"/>
    <col min="519" max="519" width="13.85546875" style="146" customWidth="1"/>
    <col min="520" max="523" width="9.140625" style="146"/>
    <col min="524" max="524" width="75.42578125" style="146" customWidth="1"/>
    <col min="525" max="525" width="45.28515625" style="146" customWidth="1"/>
    <col min="526" max="768" width="9.140625" style="146"/>
    <col min="769" max="769" width="4.42578125" style="146" customWidth="1"/>
    <col min="770" max="770" width="11.5703125" style="146" customWidth="1"/>
    <col min="771" max="771" width="40.42578125" style="146" customWidth="1"/>
    <col min="772" max="772" width="5.5703125" style="146" customWidth="1"/>
    <col min="773" max="773" width="8.5703125" style="146" customWidth="1"/>
    <col min="774" max="774" width="9.85546875" style="146" customWidth="1"/>
    <col min="775" max="775" width="13.85546875" style="146" customWidth="1"/>
    <col min="776" max="779" width="9.140625" style="146"/>
    <col min="780" max="780" width="75.42578125" style="146" customWidth="1"/>
    <col min="781" max="781" width="45.28515625" style="146" customWidth="1"/>
    <col min="782" max="1024" width="9.140625" style="146"/>
    <col min="1025" max="1025" width="4.42578125" style="146" customWidth="1"/>
    <col min="1026" max="1026" width="11.5703125" style="146" customWidth="1"/>
    <col min="1027" max="1027" width="40.42578125" style="146" customWidth="1"/>
    <col min="1028" max="1028" width="5.5703125" style="146" customWidth="1"/>
    <col min="1029" max="1029" width="8.5703125" style="146" customWidth="1"/>
    <col min="1030" max="1030" width="9.85546875" style="146" customWidth="1"/>
    <col min="1031" max="1031" width="13.85546875" style="146" customWidth="1"/>
    <col min="1032" max="1035" width="9.140625" style="146"/>
    <col min="1036" max="1036" width="75.42578125" style="146" customWidth="1"/>
    <col min="1037" max="1037" width="45.28515625" style="146" customWidth="1"/>
    <col min="1038" max="1280" width="9.140625" style="146"/>
    <col min="1281" max="1281" width="4.42578125" style="146" customWidth="1"/>
    <col min="1282" max="1282" width="11.5703125" style="146" customWidth="1"/>
    <col min="1283" max="1283" width="40.42578125" style="146" customWidth="1"/>
    <col min="1284" max="1284" width="5.5703125" style="146" customWidth="1"/>
    <col min="1285" max="1285" width="8.5703125" style="146" customWidth="1"/>
    <col min="1286" max="1286" width="9.85546875" style="146" customWidth="1"/>
    <col min="1287" max="1287" width="13.85546875" style="146" customWidth="1"/>
    <col min="1288" max="1291" width="9.140625" style="146"/>
    <col min="1292" max="1292" width="75.42578125" style="146" customWidth="1"/>
    <col min="1293" max="1293" width="45.28515625" style="146" customWidth="1"/>
    <col min="1294" max="1536" width="9.140625" style="146"/>
    <col min="1537" max="1537" width="4.42578125" style="146" customWidth="1"/>
    <col min="1538" max="1538" width="11.5703125" style="146" customWidth="1"/>
    <col min="1539" max="1539" width="40.42578125" style="146" customWidth="1"/>
    <col min="1540" max="1540" width="5.5703125" style="146" customWidth="1"/>
    <col min="1541" max="1541" width="8.5703125" style="146" customWidth="1"/>
    <col min="1542" max="1542" width="9.85546875" style="146" customWidth="1"/>
    <col min="1543" max="1543" width="13.85546875" style="146" customWidth="1"/>
    <col min="1544" max="1547" width="9.140625" style="146"/>
    <col min="1548" max="1548" width="75.42578125" style="146" customWidth="1"/>
    <col min="1549" max="1549" width="45.28515625" style="146" customWidth="1"/>
    <col min="1550" max="1792" width="9.140625" style="146"/>
    <col min="1793" max="1793" width="4.42578125" style="146" customWidth="1"/>
    <col min="1794" max="1794" width="11.5703125" style="146" customWidth="1"/>
    <col min="1795" max="1795" width="40.42578125" style="146" customWidth="1"/>
    <col min="1796" max="1796" width="5.5703125" style="146" customWidth="1"/>
    <col min="1797" max="1797" width="8.5703125" style="146" customWidth="1"/>
    <col min="1798" max="1798" width="9.85546875" style="146" customWidth="1"/>
    <col min="1799" max="1799" width="13.85546875" style="146" customWidth="1"/>
    <col min="1800" max="1803" width="9.140625" style="146"/>
    <col min="1804" max="1804" width="75.42578125" style="146" customWidth="1"/>
    <col min="1805" max="1805" width="45.28515625" style="146" customWidth="1"/>
    <col min="1806" max="2048" width="9.140625" style="146"/>
    <col min="2049" max="2049" width="4.42578125" style="146" customWidth="1"/>
    <col min="2050" max="2050" width="11.5703125" style="146" customWidth="1"/>
    <col min="2051" max="2051" width="40.42578125" style="146" customWidth="1"/>
    <col min="2052" max="2052" width="5.5703125" style="146" customWidth="1"/>
    <col min="2053" max="2053" width="8.5703125" style="146" customWidth="1"/>
    <col min="2054" max="2054" width="9.85546875" style="146" customWidth="1"/>
    <col min="2055" max="2055" width="13.85546875" style="146" customWidth="1"/>
    <col min="2056" max="2059" width="9.140625" style="146"/>
    <col min="2060" max="2060" width="75.42578125" style="146" customWidth="1"/>
    <col min="2061" max="2061" width="45.28515625" style="146" customWidth="1"/>
    <col min="2062" max="2304" width="9.140625" style="146"/>
    <col min="2305" max="2305" width="4.42578125" style="146" customWidth="1"/>
    <col min="2306" max="2306" width="11.5703125" style="146" customWidth="1"/>
    <col min="2307" max="2307" width="40.42578125" style="146" customWidth="1"/>
    <col min="2308" max="2308" width="5.5703125" style="146" customWidth="1"/>
    <col min="2309" max="2309" width="8.5703125" style="146" customWidth="1"/>
    <col min="2310" max="2310" width="9.85546875" style="146" customWidth="1"/>
    <col min="2311" max="2311" width="13.85546875" style="146" customWidth="1"/>
    <col min="2312" max="2315" width="9.140625" style="146"/>
    <col min="2316" max="2316" width="75.42578125" style="146" customWidth="1"/>
    <col min="2317" max="2317" width="45.28515625" style="146" customWidth="1"/>
    <col min="2318" max="2560" width="9.140625" style="146"/>
    <col min="2561" max="2561" width="4.42578125" style="146" customWidth="1"/>
    <col min="2562" max="2562" width="11.5703125" style="146" customWidth="1"/>
    <col min="2563" max="2563" width="40.42578125" style="146" customWidth="1"/>
    <col min="2564" max="2564" width="5.5703125" style="146" customWidth="1"/>
    <col min="2565" max="2565" width="8.5703125" style="146" customWidth="1"/>
    <col min="2566" max="2566" width="9.85546875" style="146" customWidth="1"/>
    <col min="2567" max="2567" width="13.85546875" style="146" customWidth="1"/>
    <col min="2568" max="2571" width="9.140625" style="146"/>
    <col min="2572" max="2572" width="75.42578125" style="146" customWidth="1"/>
    <col min="2573" max="2573" width="45.28515625" style="146" customWidth="1"/>
    <col min="2574" max="2816" width="9.140625" style="146"/>
    <col min="2817" max="2817" width="4.42578125" style="146" customWidth="1"/>
    <col min="2818" max="2818" width="11.5703125" style="146" customWidth="1"/>
    <col min="2819" max="2819" width="40.42578125" style="146" customWidth="1"/>
    <col min="2820" max="2820" width="5.5703125" style="146" customWidth="1"/>
    <col min="2821" max="2821" width="8.5703125" style="146" customWidth="1"/>
    <col min="2822" max="2822" width="9.85546875" style="146" customWidth="1"/>
    <col min="2823" max="2823" width="13.85546875" style="146" customWidth="1"/>
    <col min="2824" max="2827" width="9.140625" style="146"/>
    <col min="2828" max="2828" width="75.42578125" style="146" customWidth="1"/>
    <col min="2829" max="2829" width="45.28515625" style="146" customWidth="1"/>
    <col min="2830" max="3072" width="9.140625" style="146"/>
    <col min="3073" max="3073" width="4.42578125" style="146" customWidth="1"/>
    <col min="3074" max="3074" width="11.5703125" style="146" customWidth="1"/>
    <col min="3075" max="3075" width="40.42578125" style="146" customWidth="1"/>
    <col min="3076" max="3076" width="5.5703125" style="146" customWidth="1"/>
    <col min="3077" max="3077" width="8.5703125" style="146" customWidth="1"/>
    <col min="3078" max="3078" width="9.85546875" style="146" customWidth="1"/>
    <col min="3079" max="3079" width="13.85546875" style="146" customWidth="1"/>
    <col min="3080" max="3083" width="9.140625" style="146"/>
    <col min="3084" max="3084" width="75.42578125" style="146" customWidth="1"/>
    <col min="3085" max="3085" width="45.28515625" style="146" customWidth="1"/>
    <col min="3086" max="3328" width="9.140625" style="146"/>
    <col min="3329" max="3329" width="4.42578125" style="146" customWidth="1"/>
    <col min="3330" max="3330" width="11.5703125" style="146" customWidth="1"/>
    <col min="3331" max="3331" width="40.42578125" style="146" customWidth="1"/>
    <col min="3332" max="3332" width="5.5703125" style="146" customWidth="1"/>
    <col min="3333" max="3333" width="8.5703125" style="146" customWidth="1"/>
    <col min="3334" max="3334" width="9.85546875" style="146" customWidth="1"/>
    <col min="3335" max="3335" width="13.85546875" style="146" customWidth="1"/>
    <col min="3336" max="3339" width="9.140625" style="146"/>
    <col min="3340" max="3340" width="75.42578125" style="146" customWidth="1"/>
    <col min="3341" max="3341" width="45.28515625" style="146" customWidth="1"/>
    <col min="3342" max="3584" width="9.140625" style="146"/>
    <col min="3585" max="3585" width="4.42578125" style="146" customWidth="1"/>
    <col min="3586" max="3586" width="11.5703125" style="146" customWidth="1"/>
    <col min="3587" max="3587" width="40.42578125" style="146" customWidth="1"/>
    <col min="3588" max="3588" width="5.5703125" style="146" customWidth="1"/>
    <col min="3589" max="3589" width="8.5703125" style="146" customWidth="1"/>
    <col min="3590" max="3590" width="9.85546875" style="146" customWidth="1"/>
    <col min="3591" max="3591" width="13.85546875" style="146" customWidth="1"/>
    <col min="3592" max="3595" width="9.140625" style="146"/>
    <col min="3596" max="3596" width="75.42578125" style="146" customWidth="1"/>
    <col min="3597" max="3597" width="45.28515625" style="146" customWidth="1"/>
    <col min="3598" max="3840" width="9.140625" style="146"/>
    <col min="3841" max="3841" width="4.42578125" style="146" customWidth="1"/>
    <col min="3842" max="3842" width="11.5703125" style="146" customWidth="1"/>
    <col min="3843" max="3843" width="40.42578125" style="146" customWidth="1"/>
    <col min="3844" max="3844" width="5.5703125" style="146" customWidth="1"/>
    <col min="3845" max="3845" width="8.5703125" style="146" customWidth="1"/>
    <col min="3846" max="3846" width="9.85546875" style="146" customWidth="1"/>
    <col min="3847" max="3847" width="13.85546875" style="146" customWidth="1"/>
    <col min="3848" max="3851" width="9.140625" style="146"/>
    <col min="3852" max="3852" width="75.42578125" style="146" customWidth="1"/>
    <col min="3853" max="3853" width="45.28515625" style="146" customWidth="1"/>
    <col min="3854" max="4096" width="9.140625" style="146"/>
    <col min="4097" max="4097" width="4.42578125" style="146" customWidth="1"/>
    <col min="4098" max="4098" width="11.5703125" style="146" customWidth="1"/>
    <col min="4099" max="4099" width="40.42578125" style="146" customWidth="1"/>
    <col min="4100" max="4100" width="5.5703125" style="146" customWidth="1"/>
    <col min="4101" max="4101" width="8.5703125" style="146" customWidth="1"/>
    <col min="4102" max="4102" width="9.85546875" style="146" customWidth="1"/>
    <col min="4103" max="4103" width="13.85546875" style="146" customWidth="1"/>
    <col min="4104" max="4107" width="9.140625" style="146"/>
    <col min="4108" max="4108" width="75.42578125" style="146" customWidth="1"/>
    <col min="4109" max="4109" width="45.28515625" style="146" customWidth="1"/>
    <col min="4110" max="4352" width="9.140625" style="146"/>
    <col min="4353" max="4353" width="4.42578125" style="146" customWidth="1"/>
    <col min="4354" max="4354" width="11.5703125" style="146" customWidth="1"/>
    <col min="4355" max="4355" width="40.42578125" style="146" customWidth="1"/>
    <col min="4356" max="4356" width="5.5703125" style="146" customWidth="1"/>
    <col min="4357" max="4357" width="8.5703125" style="146" customWidth="1"/>
    <col min="4358" max="4358" width="9.85546875" style="146" customWidth="1"/>
    <col min="4359" max="4359" width="13.85546875" style="146" customWidth="1"/>
    <col min="4360" max="4363" width="9.140625" style="146"/>
    <col min="4364" max="4364" width="75.42578125" style="146" customWidth="1"/>
    <col min="4365" max="4365" width="45.28515625" style="146" customWidth="1"/>
    <col min="4366" max="4608" width="9.140625" style="146"/>
    <col min="4609" max="4609" width="4.42578125" style="146" customWidth="1"/>
    <col min="4610" max="4610" width="11.5703125" style="146" customWidth="1"/>
    <col min="4611" max="4611" width="40.42578125" style="146" customWidth="1"/>
    <col min="4612" max="4612" width="5.5703125" style="146" customWidth="1"/>
    <col min="4613" max="4613" width="8.5703125" style="146" customWidth="1"/>
    <col min="4614" max="4614" width="9.85546875" style="146" customWidth="1"/>
    <col min="4615" max="4615" width="13.85546875" style="146" customWidth="1"/>
    <col min="4616" max="4619" width="9.140625" style="146"/>
    <col min="4620" max="4620" width="75.42578125" style="146" customWidth="1"/>
    <col min="4621" max="4621" width="45.28515625" style="146" customWidth="1"/>
    <col min="4622" max="4864" width="9.140625" style="146"/>
    <col min="4865" max="4865" width="4.42578125" style="146" customWidth="1"/>
    <col min="4866" max="4866" width="11.5703125" style="146" customWidth="1"/>
    <col min="4867" max="4867" width="40.42578125" style="146" customWidth="1"/>
    <col min="4868" max="4868" width="5.5703125" style="146" customWidth="1"/>
    <col min="4869" max="4869" width="8.5703125" style="146" customWidth="1"/>
    <col min="4870" max="4870" width="9.85546875" style="146" customWidth="1"/>
    <col min="4871" max="4871" width="13.85546875" style="146" customWidth="1"/>
    <col min="4872" max="4875" width="9.140625" style="146"/>
    <col min="4876" max="4876" width="75.42578125" style="146" customWidth="1"/>
    <col min="4877" max="4877" width="45.28515625" style="146" customWidth="1"/>
    <col min="4878" max="5120" width="9.140625" style="146"/>
    <col min="5121" max="5121" width="4.42578125" style="146" customWidth="1"/>
    <col min="5122" max="5122" width="11.5703125" style="146" customWidth="1"/>
    <col min="5123" max="5123" width="40.42578125" style="146" customWidth="1"/>
    <col min="5124" max="5124" width="5.5703125" style="146" customWidth="1"/>
    <col min="5125" max="5125" width="8.5703125" style="146" customWidth="1"/>
    <col min="5126" max="5126" width="9.85546875" style="146" customWidth="1"/>
    <col min="5127" max="5127" width="13.85546875" style="146" customWidth="1"/>
    <col min="5128" max="5131" width="9.140625" style="146"/>
    <col min="5132" max="5132" width="75.42578125" style="146" customWidth="1"/>
    <col min="5133" max="5133" width="45.28515625" style="146" customWidth="1"/>
    <col min="5134" max="5376" width="9.140625" style="146"/>
    <col min="5377" max="5377" width="4.42578125" style="146" customWidth="1"/>
    <col min="5378" max="5378" width="11.5703125" style="146" customWidth="1"/>
    <col min="5379" max="5379" width="40.42578125" style="146" customWidth="1"/>
    <col min="5380" max="5380" width="5.5703125" style="146" customWidth="1"/>
    <col min="5381" max="5381" width="8.5703125" style="146" customWidth="1"/>
    <col min="5382" max="5382" width="9.85546875" style="146" customWidth="1"/>
    <col min="5383" max="5383" width="13.85546875" style="146" customWidth="1"/>
    <col min="5384" max="5387" width="9.140625" style="146"/>
    <col min="5388" max="5388" width="75.42578125" style="146" customWidth="1"/>
    <col min="5389" max="5389" width="45.28515625" style="146" customWidth="1"/>
    <col min="5390" max="5632" width="9.140625" style="146"/>
    <col min="5633" max="5633" width="4.42578125" style="146" customWidth="1"/>
    <col min="5634" max="5634" width="11.5703125" style="146" customWidth="1"/>
    <col min="5635" max="5635" width="40.42578125" style="146" customWidth="1"/>
    <col min="5636" max="5636" width="5.5703125" style="146" customWidth="1"/>
    <col min="5637" max="5637" width="8.5703125" style="146" customWidth="1"/>
    <col min="5638" max="5638" width="9.85546875" style="146" customWidth="1"/>
    <col min="5639" max="5639" width="13.85546875" style="146" customWidth="1"/>
    <col min="5640" max="5643" width="9.140625" style="146"/>
    <col min="5644" max="5644" width="75.42578125" style="146" customWidth="1"/>
    <col min="5645" max="5645" width="45.28515625" style="146" customWidth="1"/>
    <col min="5646" max="5888" width="9.140625" style="146"/>
    <col min="5889" max="5889" width="4.42578125" style="146" customWidth="1"/>
    <col min="5890" max="5890" width="11.5703125" style="146" customWidth="1"/>
    <col min="5891" max="5891" width="40.42578125" style="146" customWidth="1"/>
    <col min="5892" max="5892" width="5.5703125" style="146" customWidth="1"/>
    <col min="5893" max="5893" width="8.5703125" style="146" customWidth="1"/>
    <col min="5894" max="5894" width="9.85546875" style="146" customWidth="1"/>
    <col min="5895" max="5895" width="13.85546875" style="146" customWidth="1"/>
    <col min="5896" max="5899" width="9.140625" style="146"/>
    <col min="5900" max="5900" width="75.42578125" style="146" customWidth="1"/>
    <col min="5901" max="5901" width="45.28515625" style="146" customWidth="1"/>
    <col min="5902" max="6144" width="9.140625" style="146"/>
    <col min="6145" max="6145" width="4.42578125" style="146" customWidth="1"/>
    <col min="6146" max="6146" width="11.5703125" style="146" customWidth="1"/>
    <col min="6147" max="6147" width="40.42578125" style="146" customWidth="1"/>
    <col min="6148" max="6148" width="5.5703125" style="146" customWidth="1"/>
    <col min="6149" max="6149" width="8.5703125" style="146" customWidth="1"/>
    <col min="6150" max="6150" width="9.85546875" style="146" customWidth="1"/>
    <col min="6151" max="6151" width="13.85546875" style="146" customWidth="1"/>
    <col min="6152" max="6155" width="9.140625" style="146"/>
    <col min="6156" max="6156" width="75.42578125" style="146" customWidth="1"/>
    <col min="6157" max="6157" width="45.28515625" style="146" customWidth="1"/>
    <col min="6158" max="6400" width="9.140625" style="146"/>
    <col min="6401" max="6401" width="4.42578125" style="146" customWidth="1"/>
    <col min="6402" max="6402" width="11.5703125" style="146" customWidth="1"/>
    <col min="6403" max="6403" width="40.42578125" style="146" customWidth="1"/>
    <col min="6404" max="6404" width="5.5703125" style="146" customWidth="1"/>
    <col min="6405" max="6405" width="8.5703125" style="146" customWidth="1"/>
    <col min="6406" max="6406" width="9.85546875" style="146" customWidth="1"/>
    <col min="6407" max="6407" width="13.85546875" style="146" customWidth="1"/>
    <col min="6408" max="6411" width="9.140625" style="146"/>
    <col min="6412" max="6412" width="75.42578125" style="146" customWidth="1"/>
    <col min="6413" max="6413" width="45.28515625" style="146" customWidth="1"/>
    <col min="6414" max="6656" width="9.140625" style="146"/>
    <col min="6657" max="6657" width="4.42578125" style="146" customWidth="1"/>
    <col min="6658" max="6658" width="11.5703125" style="146" customWidth="1"/>
    <col min="6659" max="6659" width="40.42578125" style="146" customWidth="1"/>
    <col min="6660" max="6660" width="5.5703125" style="146" customWidth="1"/>
    <col min="6661" max="6661" width="8.5703125" style="146" customWidth="1"/>
    <col min="6662" max="6662" width="9.85546875" style="146" customWidth="1"/>
    <col min="6663" max="6663" width="13.85546875" style="146" customWidth="1"/>
    <col min="6664" max="6667" width="9.140625" style="146"/>
    <col min="6668" max="6668" width="75.42578125" style="146" customWidth="1"/>
    <col min="6669" max="6669" width="45.28515625" style="146" customWidth="1"/>
    <col min="6670" max="6912" width="9.140625" style="146"/>
    <col min="6913" max="6913" width="4.42578125" style="146" customWidth="1"/>
    <col min="6914" max="6914" width="11.5703125" style="146" customWidth="1"/>
    <col min="6915" max="6915" width="40.42578125" style="146" customWidth="1"/>
    <col min="6916" max="6916" width="5.5703125" style="146" customWidth="1"/>
    <col min="6917" max="6917" width="8.5703125" style="146" customWidth="1"/>
    <col min="6918" max="6918" width="9.85546875" style="146" customWidth="1"/>
    <col min="6919" max="6919" width="13.85546875" style="146" customWidth="1"/>
    <col min="6920" max="6923" width="9.140625" style="146"/>
    <col min="6924" max="6924" width="75.42578125" style="146" customWidth="1"/>
    <col min="6925" max="6925" width="45.28515625" style="146" customWidth="1"/>
    <col min="6926" max="7168" width="9.140625" style="146"/>
    <col min="7169" max="7169" width="4.42578125" style="146" customWidth="1"/>
    <col min="7170" max="7170" width="11.5703125" style="146" customWidth="1"/>
    <col min="7171" max="7171" width="40.42578125" style="146" customWidth="1"/>
    <col min="7172" max="7172" width="5.5703125" style="146" customWidth="1"/>
    <col min="7173" max="7173" width="8.5703125" style="146" customWidth="1"/>
    <col min="7174" max="7174" width="9.85546875" style="146" customWidth="1"/>
    <col min="7175" max="7175" width="13.85546875" style="146" customWidth="1"/>
    <col min="7176" max="7179" width="9.140625" style="146"/>
    <col min="7180" max="7180" width="75.42578125" style="146" customWidth="1"/>
    <col min="7181" max="7181" width="45.28515625" style="146" customWidth="1"/>
    <col min="7182" max="7424" width="9.140625" style="146"/>
    <col min="7425" max="7425" width="4.42578125" style="146" customWidth="1"/>
    <col min="7426" max="7426" width="11.5703125" style="146" customWidth="1"/>
    <col min="7427" max="7427" width="40.42578125" style="146" customWidth="1"/>
    <col min="7428" max="7428" width="5.5703125" style="146" customWidth="1"/>
    <col min="7429" max="7429" width="8.5703125" style="146" customWidth="1"/>
    <col min="7430" max="7430" width="9.85546875" style="146" customWidth="1"/>
    <col min="7431" max="7431" width="13.85546875" style="146" customWidth="1"/>
    <col min="7432" max="7435" width="9.140625" style="146"/>
    <col min="7436" max="7436" width="75.42578125" style="146" customWidth="1"/>
    <col min="7437" max="7437" width="45.28515625" style="146" customWidth="1"/>
    <col min="7438" max="7680" width="9.140625" style="146"/>
    <col min="7681" max="7681" width="4.42578125" style="146" customWidth="1"/>
    <col min="7682" max="7682" width="11.5703125" style="146" customWidth="1"/>
    <col min="7683" max="7683" width="40.42578125" style="146" customWidth="1"/>
    <col min="7684" max="7684" width="5.5703125" style="146" customWidth="1"/>
    <col min="7685" max="7685" width="8.5703125" style="146" customWidth="1"/>
    <col min="7686" max="7686" width="9.85546875" style="146" customWidth="1"/>
    <col min="7687" max="7687" width="13.85546875" style="146" customWidth="1"/>
    <col min="7688" max="7691" width="9.140625" style="146"/>
    <col min="7692" max="7692" width="75.42578125" style="146" customWidth="1"/>
    <col min="7693" max="7693" width="45.28515625" style="146" customWidth="1"/>
    <col min="7694" max="7936" width="9.140625" style="146"/>
    <col min="7937" max="7937" width="4.42578125" style="146" customWidth="1"/>
    <col min="7938" max="7938" width="11.5703125" style="146" customWidth="1"/>
    <col min="7939" max="7939" width="40.42578125" style="146" customWidth="1"/>
    <col min="7940" max="7940" width="5.5703125" style="146" customWidth="1"/>
    <col min="7941" max="7941" width="8.5703125" style="146" customWidth="1"/>
    <col min="7942" max="7942" width="9.85546875" style="146" customWidth="1"/>
    <col min="7943" max="7943" width="13.85546875" style="146" customWidth="1"/>
    <col min="7944" max="7947" width="9.140625" style="146"/>
    <col min="7948" max="7948" width="75.42578125" style="146" customWidth="1"/>
    <col min="7949" max="7949" width="45.28515625" style="146" customWidth="1"/>
    <col min="7950" max="8192" width="9.140625" style="146"/>
    <col min="8193" max="8193" width="4.42578125" style="146" customWidth="1"/>
    <col min="8194" max="8194" width="11.5703125" style="146" customWidth="1"/>
    <col min="8195" max="8195" width="40.42578125" style="146" customWidth="1"/>
    <col min="8196" max="8196" width="5.5703125" style="146" customWidth="1"/>
    <col min="8197" max="8197" width="8.5703125" style="146" customWidth="1"/>
    <col min="8198" max="8198" width="9.85546875" style="146" customWidth="1"/>
    <col min="8199" max="8199" width="13.85546875" style="146" customWidth="1"/>
    <col min="8200" max="8203" width="9.140625" style="146"/>
    <col min="8204" max="8204" width="75.42578125" style="146" customWidth="1"/>
    <col min="8205" max="8205" width="45.28515625" style="146" customWidth="1"/>
    <col min="8206" max="8448" width="9.140625" style="146"/>
    <col min="8449" max="8449" width="4.42578125" style="146" customWidth="1"/>
    <col min="8450" max="8450" width="11.5703125" style="146" customWidth="1"/>
    <col min="8451" max="8451" width="40.42578125" style="146" customWidth="1"/>
    <col min="8452" max="8452" width="5.5703125" style="146" customWidth="1"/>
    <col min="8453" max="8453" width="8.5703125" style="146" customWidth="1"/>
    <col min="8454" max="8454" width="9.85546875" style="146" customWidth="1"/>
    <col min="8455" max="8455" width="13.85546875" style="146" customWidth="1"/>
    <col min="8456" max="8459" width="9.140625" style="146"/>
    <col min="8460" max="8460" width="75.42578125" style="146" customWidth="1"/>
    <col min="8461" max="8461" width="45.28515625" style="146" customWidth="1"/>
    <col min="8462" max="8704" width="9.140625" style="146"/>
    <col min="8705" max="8705" width="4.42578125" style="146" customWidth="1"/>
    <col min="8706" max="8706" width="11.5703125" style="146" customWidth="1"/>
    <col min="8707" max="8707" width="40.42578125" style="146" customWidth="1"/>
    <col min="8708" max="8708" width="5.5703125" style="146" customWidth="1"/>
    <col min="8709" max="8709" width="8.5703125" style="146" customWidth="1"/>
    <col min="8710" max="8710" width="9.85546875" style="146" customWidth="1"/>
    <col min="8711" max="8711" width="13.85546875" style="146" customWidth="1"/>
    <col min="8712" max="8715" width="9.140625" style="146"/>
    <col min="8716" max="8716" width="75.42578125" style="146" customWidth="1"/>
    <col min="8717" max="8717" width="45.28515625" style="146" customWidth="1"/>
    <col min="8718" max="8960" width="9.140625" style="146"/>
    <col min="8961" max="8961" width="4.42578125" style="146" customWidth="1"/>
    <col min="8962" max="8962" width="11.5703125" style="146" customWidth="1"/>
    <col min="8963" max="8963" width="40.42578125" style="146" customWidth="1"/>
    <col min="8964" max="8964" width="5.5703125" style="146" customWidth="1"/>
    <col min="8965" max="8965" width="8.5703125" style="146" customWidth="1"/>
    <col min="8966" max="8966" width="9.85546875" style="146" customWidth="1"/>
    <col min="8967" max="8967" width="13.85546875" style="146" customWidth="1"/>
    <col min="8968" max="8971" width="9.140625" style="146"/>
    <col min="8972" max="8972" width="75.42578125" style="146" customWidth="1"/>
    <col min="8973" max="8973" width="45.28515625" style="146" customWidth="1"/>
    <col min="8974" max="9216" width="9.140625" style="146"/>
    <col min="9217" max="9217" width="4.42578125" style="146" customWidth="1"/>
    <col min="9218" max="9218" width="11.5703125" style="146" customWidth="1"/>
    <col min="9219" max="9219" width="40.42578125" style="146" customWidth="1"/>
    <col min="9220" max="9220" width="5.5703125" style="146" customWidth="1"/>
    <col min="9221" max="9221" width="8.5703125" style="146" customWidth="1"/>
    <col min="9222" max="9222" width="9.85546875" style="146" customWidth="1"/>
    <col min="9223" max="9223" width="13.85546875" style="146" customWidth="1"/>
    <col min="9224" max="9227" width="9.140625" style="146"/>
    <col min="9228" max="9228" width="75.42578125" style="146" customWidth="1"/>
    <col min="9229" max="9229" width="45.28515625" style="146" customWidth="1"/>
    <col min="9230" max="9472" width="9.140625" style="146"/>
    <col min="9473" max="9473" width="4.42578125" style="146" customWidth="1"/>
    <col min="9474" max="9474" width="11.5703125" style="146" customWidth="1"/>
    <col min="9475" max="9475" width="40.42578125" style="146" customWidth="1"/>
    <col min="9476" max="9476" width="5.5703125" style="146" customWidth="1"/>
    <col min="9477" max="9477" width="8.5703125" style="146" customWidth="1"/>
    <col min="9478" max="9478" width="9.85546875" style="146" customWidth="1"/>
    <col min="9479" max="9479" width="13.85546875" style="146" customWidth="1"/>
    <col min="9480" max="9483" width="9.140625" style="146"/>
    <col min="9484" max="9484" width="75.42578125" style="146" customWidth="1"/>
    <col min="9485" max="9485" width="45.28515625" style="146" customWidth="1"/>
    <col min="9486" max="9728" width="9.140625" style="146"/>
    <col min="9729" max="9729" width="4.42578125" style="146" customWidth="1"/>
    <col min="9730" max="9730" width="11.5703125" style="146" customWidth="1"/>
    <col min="9731" max="9731" width="40.42578125" style="146" customWidth="1"/>
    <col min="9732" max="9732" width="5.5703125" style="146" customWidth="1"/>
    <col min="9733" max="9733" width="8.5703125" style="146" customWidth="1"/>
    <col min="9734" max="9734" width="9.85546875" style="146" customWidth="1"/>
    <col min="9735" max="9735" width="13.85546875" style="146" customWidth="1"/>
    <col min="9736" max="9739" width="9.140625" style="146"/>
    <col min="9740" max="9740" width="75.42578125" style="146" customWidth="1"/>
    <col min="9741" max="9741" width="45.28515625" style="146" customWidth="1"/>
    <col min="9742" max="9984" width="9.140625" style="146"/>
    <col min="9985" max="9985" width="4.42578125" style="146" customWidth="1"/>
    <col min="9986" max="9986" width="11.5703125" style="146" customWidth="1"/>
    <col min="9987" max="9987" width="40.42578125" style="146" customWidth="1"/>
    <col min="9988" max="9988" width="5.5703125" style="146" customWidth="1"/>
    <col min="9989" max="9989" width="8.5703125" style="146" customWidth="1"/>
    <col min="9990" max="9990" width="9.85546875" style="146" customWidth="1"/>
    <col min="9991" max="9991" width="13.85546875" style="146" customWidth="1"/>
    <col min="9992" max="9995" width="9.140625" style="146"/>
    <col min="9996" max="9996" width="75.42578125" style="146" customWidth="1"/>
    <col min="9997" max="9997" width="45.28515625" style="146" customWidth="1"/>
    <col min="9998" max="10240" width="9.140625" style="146"/>
    <col min="10241" max="10241" width="4.42578125" style="146" customWidth="1"/>
    <col min="10242" max="10242" width="11.5703125" style="146" customWidth="1"/>
    <col min="10243" max="10243" width="40.42578125" style="146" customWidth="1"/>
    <col min="10244" max="10244" width="5.5703125" style="146" customWidth="1"/>
    <col min="10245" max="10245" width="8.5703125" style="146" customWidth="1"/>
    <col min="10246" max="10246" width="9.85546875" style="146" customWidth="1"/>
    <col min="10247" max="10247" width="13.85546875" style="146" customWidth="1"/>
    <col min="10248" max="10251" width="9.140625" style="146"/>
    <col min="10252" max="10252" width="75.42578125" style="146" customWidth="1"/>
    <col min="10253" max="10253" width="45.28515625" style="146" customWidth="1"/>
    <col min="10254" max="10496" width="9.140625" style="146"/>
    <col min="10497" max="10497" width="4.42578125" style="146" customWidth="1"/>
    <col min="10498" max="10498" width="11.5703125" style="146" customWidth="1"/>
    <col min="10499" max="10499" width="40.42578125" style="146" customWidth="1"/>
    <col min="10500" max="10500" width="5.5703125" style="146" customWidth="1"/>
    <col min="10501" max="10501" width="8.5703125" style="146" customWidth="1"/>
    <col min="10502" max="10502" width="9.85546875" style="146" customWidth="1"/>
    <col min="10503" max="10503" width="13.85546875" style="146" customWidth="1"/>
    <col min="10504" max="10507" width="9.140625" style="146"/>
    <col min="10508" max="10508" width="75.42578125" style="146" customWidth="1"/>
    <col min="10509" max="10509" width="45.28515625" style="146" customWidth="1"/>
    <col min="10510" max="10752" width="9.140625" style="146"/>
    <col min="10753" max="10753" width="4.42578125" style="146" customWidth="1"/>
    <col min="10754" max="10754" width="11.5703125" style="146" customWidth="1"/>
    <col min="10755" max="10755" width="40.42578125" style="146" customWidth="1"/>
    <col min="10756" max="10756" width="5.5703125" style="146" customWidth="1"/>
    <col min="10757" max="10757" width="8.5703125" style="146" customWidth="1"/>
    <col min="10758" max="10758" width="9.85546875" style="146" customWidth="1"/>
    <col min="10759" max="10759" width="13.85546875" style="146" customWidth="1"/>
    <col min="10760" max="10763" width="9.140625" style="146"/>
    <col min="10764" max="10764" width="75.42578125" style="146" customWidth="1"/>
    <col min="10765" max="10765" width="45.28515625" style="146" customWidth="1"/>
    <col min="10766" max="11008" width="9.140625" style="146"/>
    <col min="11009" max="11009" width="4.42578125" style="146" customWidth="1"/>
    <col min="11010" max="11010" width="11.5703125" style="146" customWidth="1"/>
    <col min="11011" max="11011" width="40.42578125" style="146" customWidth="1"/>
    <col min="11012" max="11012" width="5.5703125" style="146" customWidth="1"/>
    <col min="11013" max="11013" width="8.5703125" style="146" customWidth="1"/>
    <col min="11014" max="11014" width="9.85546875" style="146" customWidth="1"/>
    <col min="11015" max="11015" width="13.85546875" style="146" customWidth="1"/>
    <col min="11016" max="11019" width="9.140625" style="146"/>
    <col min="11020" max="11020" width="75.42578125" style="146" customWidth="1"/>
    <col min="11021" max="11021" width="45.28515625" style="146" customWidth="1"/>
    <col min="11022" max="11264" width="9.140625" style="146"/>
    <col min="11265" max="11265" width="4.42578125" style="146" customWidth="1"/>
    <col min="11266" max="11266" width="11.5703125" style="146" customWidth="1"/>
    <col min="11267" max="11267" width="40.42578125" style="146" customWidth="1"/>
    <col min="11268" max="11268" width="5.5703125" style="146" customWidth="1"/>
    <col min="11269" max="11269" width="8.5703125" style="146" customWidth="1"/>
    <col min="11270" max="11270" width="9.85546875" style="146" customWidth="1"/>
    <col min="11271" max="11271" width="13.85546875" style="146" customWidth="1"/>
    <col min="11272" max="11275" width="9.140625" style="146"/>
    <col min="11276" max="11276" width="75.42578125" style="146" customWidth="1"/>
    <col min="11277" max="11277" width="45.28515625" style="146" customWidth="1"/>
    <col min="11278" max="11520" width="9.140625" style="146"/>
    <col min="11521" max="11521" width="4.42578125" style="146" customWidth="1"/>
    <col min="11522" max="11522" width="11.5703125" style="146" customWidth="1"/>
    <col min="11523" max="11523" width="40.42578125" style="146" customWidth="1"/>
    <col min="11524" max="11524" width="5.5703125" style="146" customWidth="1"/>
    <col min="11525" max="11525" width="8.5703125" style="146" customWidth="1"/>
    <col min="11526" max="11526" width="9.85546875" style="146" customWidth="1"/>
    <col min="11527" max="11527" width="13.85546875" style="146" customWidth="1"/>
    <col min="11528" max="11531" width="9.140625" style="146"/>
    <col min="11532" max="11532" width="75.42578125" style="146" customWidth="1"/>
    <col min="11533" max="11533" width="45.28515625" style="146" customWidth="1"/>
    <col min="11534" max="11776" width="9.140625" style="146"/>
    <col min="11777" max="11777" width="4.42578125" style="146" customWidth="1"/>
    <col min="11778" max="11778" width="11.5703125" style="146" customWidth="1"/>
    <col min="11779" max="11779" width="40.42578125" style="146" customWidth="1"/>
    <col min="11780" max="11780" width="5.5703125" style="146" customWidth="1"/>
    <col min="11781" max="11781" width="8.5703125" style="146" customWidth="1"/>
    <col min="11782" max="11782" width="9.85546875" style="146" customWidth="1"/>
    <col min="11783" max="11783" width="13.85546875" style="146" customWidth="1"/>
    <col min="11784" max="11787" width="9.140625" style="146"/>
    <col min="11788" max="11788" width="75.42578125" style="146" customWidth="1"/>
    <col min="11789" max="11789" width="45.28515625" style="146" customWidth="1"/>
    <col min="11790" max="12032" width="9.140625" style="146"/>
    <col min="12033" max="12033" width="4.42578125" style="146" customWidth="1"/>
    <col min="12034" max="12034" width="11.5703125" style="146" customWidth="1"/>
    <col min="12035" max="12035" width="40.42578125" style="146" customWidth="1"/>
    <col min="12036" max="12036" width="5.5703125" style="146" customWidth="1"/>
    <col min="12037" max="12037" width="8.5703125" style="146" customWidth="1"/>
    <col min="12038" max="12038" width="9.85546875" style="146" customWidth="1"/>
    <col min="12039" max="12039" width="13.85546875" style="146" customWidth="1"/>
    <col min="12040" max="12043" width="9.140625" style="146"/>
    <col min="12044" max="12044" width="75.42578125" style="146" customWidth="1"/>
    <col min="12045" max="12045" width="45.28515625" style="146" customWidth="1"/>
    <col min="12046" max="12288" width="9.140625" style="146"/>
    <col min="12289" max="12289" width="4.42578125" style="146" customWidth="1"/>
    <col min="12290" max="12290" width="11.5703125" style="146" customWidth="1"/>
    <col min="12291" max="12291" width="40.42578125" style="146" customWidth="1"/>
    <col min="12292" max="12292" width="5.5703125" style="146" customWidth="1"/>
    <col min="12293" max="12293" width="8.5703125" style="146" customWidth="1"/>
    <col min="12294" max="12294" width="9.85546875" style="146" customWidth="1"/>
    <col min="12295" max="12295" width="13.85546875" style="146" customWidth="1"/>
    <col min="12296" max="12299" width="9.140625" style="146"/>
    <col min="12300" max="12300" width="75.42578125" style="146" customWidth="1"/>
    <col min="12301" max="12301" width="45.28515625" style="146" customWidth="1"/>
    <col min="12302" max="12544" width="9.140625" style="146"/>
    <col min="12545" max="12545" width="4.42578125" style="146" customWidth="1"/>
    <col min="12546" max="12546" width="11.5703125" style="146" customWidth="1"/>
    <col min="12547" max="12547" width="40.42578125" style="146" customWidth="1"/>
    <col min="12548" max="12548" width="5.5703125" style="146" customWidth="1"/>
    <col min="12549" max="12549" width="8.5703125" style="146" customWidth="1"/>
    <col min="12550" max="12550" width="9.85546875" style="146" customWidth="1"/>
    <col min="12551" max="12551" width="13.85546875" style="146" customWidth="1"/>
    <col min="12552" max="12555" width="9.140625" style="146"/>
    <col min="12556" max="12556" width="75.42578125" style="146" customWidth="1"/>
    <col min="12557" max="12557" width="45.28515625" style="146" customWidth="1"/>
    <col min="12558" max="12800" width="9.140625" style="146"/>
    <col min="12801" max="12801" width="4.42578125" style="146" customWidth="1"/>
    <col min="12802" max="12802" width="11.5703125" style="146" customWidth="1"/>
    <col min="12803" max="12803" width="40.42578125" style="146" customWidth="1"/>
    <col min="12804" max="12804" width="5.5703125" style="146" customWidth="1"/>
    <col min="12805" max="12805" width="8.5703125" style="146" customWidth="1"/>
    <col min="12806" max="12806" width="9.85546875" style="146" customWidth="1"/>
    <col min="12807" max="12807" width="13.85546875" style="146" customWidth="1"/>
    <col min="12808" max="12811" width="9.140625" style="146"/>
    <col min="12812" max="12812" width="75.42578125" style="146" customWidth="1"/>
    <col min="12813" max="12813" width="45.28515625" style="146" customWidth="1"/>
    <col min="12814" max="13056" width="9.140625" style="146"/>
    <col min="13057" max="13057" width="4.42578125" style="146" customWidth="1"/>
    <col min="13058" max="13058" width="11.5703125" style="146" customWidth="1"/>
    <col min="13059" max="13059" width="40.42578125" style="146" customWidth="1"/>
    <col min="13060" max="13060" width="5.5703125" style="146" customWidth="1"/>
    <col min="13061" max="13061" width="8.5703125" style="146" customWidth="1"/>
    <col min="13062" max="13062" width="9.85546875" style="146" customWidth="1"/>
    <col min="13063" max="13063" width="13.85546875" style="146" customWidth="1"/>
    <col min="13064" max="13067" width="9.140625" style="146"/>
    <col min="13068" max="13068" width="75.42578125" style="146" customWidth="1"/>
    <col min="13069" max="13069" width="45.28515625" style="146" customWidth="1"/>
    <col min="13070" max="13312" width="9.140625" style="146"/>
    <col min="13313" max="13313" width="4.42578125" style="146" customWidth="1"/>
    <col min="13314" max="13314" width="11.5703125" style="146" customWidth="1"/>
    <col min="13315" max="13315" width="40.42578125" style="146" customWidth="1"/>
    <col min="13316" max="13316" width="5.5703125" style="146" customWidth="1"/>
    <col min="13317" max="13317" width="8.5703125" style="146" customWidth="1"/>
    <col min="13318" max="13318" width="9.85546875" style="146" customWidth="1"/>
    <col min="13319" max="13319" width="13.85546875" style="146" customWidth="1"/>
    <col min="13320" max="13323" width="9.140625" style="146"/>
    <col min="13324" max="13324" width="75.42578125" style="146" customWidth="1"/>
    <col min="13325" max="13325" width="45.28515625" style="146" customWidth="1"/>
    <col min="13326" max="13568" width="9.140625" style="146"/>
    <col min="13569" max="13569" width="4.42578125" style="146" customWidth="1"/>
    <col min="13570" max="13570" width="11.5703125" style="146" customWidth="1"/>
    <col min="13571" max="13571" width="40.42578125" style="146" customWidth="1"/>
    <col min="13572" max="13572" width="5.5703125" style="146" customWidth="1"/>
    <col min="13573" max="13573" width="8.5703125" style="146" customWidth="1"/>
    <col min="13574" max="13574" width="9.85546875" style="146" customWidth="1"/>
    <col min="13575" max="13575" width="13.85546875" style="146" customWidth="1"/>
    <col min="13576" max="13579" width="9.140625" style="146"/>
    <col min="13580" max="13580" width="75.42578125" style="146" customWidth="1"/>
    <col min="13581" max="13581" width="45.28515625" style="146" customWidth="1"/>
    <col min="13582" max="13824" width="9.140625" style="146"/>
    <col min="13825" max="13825" width="4.42578125" style="146" customWidth="1"/>
    <col min="13826" max="13826" width="11.5703125" style="146" customWidth="1"/>
    <col min="13827" max="13827" width="40.42578125" style="146" customWidth="1"/>
    <col min="13828" max="13828" width="5.5703125" style="146" customWidth="1"/>
    <col min="13829" max="13829" width="8.5703125" style="146" customWidth="1"/>
    <col min="13830" max="13830" width="9.85546875" style="146" customWidth="1"/>
    <col min="13831" max="13831" width="13.85546875" style="146" customWidth="1"/>
    <col min="13832" max="13835" width="9.140625" style="146"/>
    <col min="13836" max="13836" width="75.42578125" style="146" customWidth="1"/>
    <col min="13837" max="13837" width="45.28515625" style="146" customWidth="1"/>
    <col min="13838" max="14080" width="9.140625" style="146"/>
    <col min="14081" max="14081" width="4.42578125" style="146" customWidth="1"/>
    <col min="14082" max="14082" width="11.5703125" style="146" customWidth="1"/>
    <col min="14083" max="14083" width="40.42578125" style="146" customWidth="1"/>
    <col min="14084" max="14084" width="5.5703125" style="146" customWidth="1"/>
    <col min="14085" max="14085" width="8.5703125" style="146" customWidth="1"/>
    <col min="14086" max="14086" width="9.85546875" style="146" customWidth="1"/>
    <col min="14087" max="14087" width="13.85546875" style="146" customWidth="1"/>
    <col min="14088" max="14091" width="9.140625" style="146"/>
    <col min="14092" max="14092" width="75.42578125" style="146" customWidth="1"/>
    <col min="14093" max="14093" width="45.28515625" style="146" customWidth="1"/>
    <col min="14094" max="14336" width="9.140625" style="146"/>
    <col min="14337" max="14337" width="4.42578125" style="146" customWidth="1"/>
    <col min="14338" max="14338" width="11.5703125" style="146" customWidth="1"/>
    <col min="14339" max="14339" width="40.42578125" style="146" customWidth="1"/>
    <col min="14340" max="14340" width="5.5703125" style="146" customWidth="1"/>
    <col min="14341" max="14341" width="8.5703125" style="146" customWidth="1"/>
    <col min="14342" max="14342" width="9.85546875" style="146" customWidth="1"/>
    <col min="14343" max="14343" width="13.85546875" style="146" customWidth="1"/>
    <col min="14344" max="14347" width="9.140625" style="146"/>
    <col min="14348" max="14348" width="75.42578125" style="146" customWidth="1"/>
    <col min="14349" max="14349" width="45.28515625" style="146" customWidth="1"/>
    <col min="14350" max="14592" width="9.140625" style="146"/>
    <col min="14593" max="14593" width="4.42578125" style="146" customWidth="1"/>
    <col min="14594" max="14594" width="11.5703125" style="146" customWidth="1"/>
    <col min="14595" max="14595" width="40.42578125" style="146" customWidth="1"/>
    <col min="14596" max="14596" width="5.5703125" style="146" customWidth="1"/>
    <col min="14597" max="14597" width="8.5703125" style="146" customWidth="1"/>
    <col min="14598" max="14598" width="9.85546875" style="146" customWidth="1"/>
    <col min="14599" max="14599" width="13.85546875" style="146" customWidth="1"/>
    <col min="14600" max="14603" width="9.140625" style="146"/>
    <col min="14604" max="14604" width="75.42578125" style="146" customWidth="1"/>
    <col min="14605" max="14605" width="45.28515625" style="146" customWidth="1"/>
    <col min="14606" max="14848" width="9.140625" style="146"/>
    <col min="14849" max="14849" width="4.42578125" style="146" customWidth="1"/>
    <col min="14850" max="14850" width="11.5703125" style="146" customWidth="1"/>
    <col min="14851" max="14851" width="40.42578125" style="146" customWidth="1"/>
    <col min="14852" max="14852" width="5.5703125" style="146" customWidth="1"/>
    <col min="14853" max="14853" width="8.5703125" style="146" customWidth="1"/>
    <col min="14854" max="14854" width="9.85546875" style="146" customWidth="1"/>
    <col min="14855" max="14855" width="13.85546875" style="146" customWidth="1"/>
    <col min="14856" max="14859" width="9.140625" style="146"/>
    <col min="14860" max="14860" width="75.42578125" style="146" customWidth="1"/>
    <col min="14861" max="14861" width="45.28515625" style="146" customWidth="1"/>
    <col min="14862" max="15104" width="9.140625" style="146"/>
    <col min="15105" max="15105" width="4.42578125" style="146" customWidth="1"/>
    <col min="15106" max="15106" width="11.5703125" style="146" customWidth="1"/>
    <col min="15107" max="15107" width="40.42578125" style="146" customWidth="1"/>
    <col min="15108" max="15108" width="5.5703125" style="146" customWidth="1"/>
    <col min="15109" max="15109" width="8.5703125" style="146" customWidth="1"/>
    <col min="15110" max="15110" width="9.85546875" style="146" customWidth="1"/>
    <col min="15111" max="15111" width="13.85546875" style="146" customWidth="1"/>
    <col min="15112" max="15115" width="9.140625" style="146"/>
    <col min="15116" max="15116" width="75.42578125" style="146" customWidth="1"/>
    <col min="15117" max="15117" width="45.28515625" style="146" customWidth="1"/>
    <col min="15118" max="15360" width="9.140625" style="146"/>
    <col min="15361" max="15361" width="4.42578125" style="146" customWidth="1"/>
    <col min="15362" max="15362" width="11.5703125" style="146" customWidth="1"/>
    <col min="15363" max="15363" width="40.42578125" style="146" customWidth="1"/>
    <col min="15364" max="15364" width="5.5703125" style="146" customWidth="1"/>
    <col min="15365" max="15365" width="8.5703125" style="146" customWidth="1"/>
    <col min="15366" max="15366" width="9.85546875" style="146" customWidth="1"/>
    <col min="15367" max="15367" width="13.85546875" style="146" customWidth="1"/>
    <col min="15368" max="15371" width="9.140625" style="146"/>
    <col min="15372" max="15372" width="75.42578125" style="146" customWidth="1"/>
    <col min="15373" max="15373" width="45.28515625" style="146" customWidth="1"/>
    <col min="15374" max="15616" width="9.140625" style="146"/>
    <col min="15617" max="15617" width="4.42578125" style="146" customWidth="1"/>
    <col min="15618" max="15618" width="11.5703125" style="146" customWidth="1"/>
    <col min="15619" max="15619" width="40.42578125" style="146" customWidth="1"/>
    <col min="15620" max="15620" width="5.5703125" style="146" customWidth="1"/>
    <col min="15621" max="15621" width="8.5703125" style="146" customWidth="1"/>
    <col min="15622" max="15622" width="9.85546875" style="146" customWidth="1"/>
    <col min="15623" max="15623" width="13.85546875" style="146" customWidth="1"/>
    <col min="15624" max="15627" width="9.140625" style="146"/>
    <col min="15628" max="15628" width="75.42578125" style="146" customWidth="1"/>
    <col min="15629" max="15629" width="45.28515625" style="146" customWidth="1"/>
    <col min="15630" max="15872" width="9.140625" style="146"/>
    <col min="15873" max="15873" width="4.42578125" style="146" customWidth="1"/>
    <col min="15874" max="15874" width="11.5703125" style="146" customWidth="1"/>
    <col min="15875" max="15875" width="40.42578125" style="146" customWidth="1"/>
    <col min="15876" max="15876" width="5.5703125" style="146" customWidth="1"/>
    <col min="15877" max="15877" width="8.5703125" style="146" customWidth="1"/>
    <col min="15878" max="15878" width="9.85546875" style="146" customWidth="1"/>
    <col min="15879" max="15879" width="13.85546875" style="146" customWidth="1"/>
    <col min="15880" max="15883" width="9.140625" style="146"/>
    <col min="15884" max="15884" width="75.42578125" style="146" customWidth="1"/>
    <col min="15885" max="15885" width="45.28515625" style="146" customWidth="1"/>
    <col min="15886" max="16128" width="9.140625" style="146"/>
    <col min="16129" max="16129" width="4.42578125" style="146" customWidth="1"/>
    <col min="16130" max="16130" width="11.5703125" style="146" customWidth="1"/>
    <col min="16131" max="16131" width="40.42578125" style="146" customWidth="1"/>
    <col min="16132" max="16132" width="5.5703125" style="146" customWidth="1"/>
    <col min="16133" max="16133" width="8.5703125" style="146" customWidth="1"/>
    <col min="16134" max="16134" width="9.85546875" style="146" customWidth="1"/>
    <col min="16135" max="16135" width="13.85546875" style="146" customWidth="1"/>
    <col min="16136" max="16139" width="9.140625" style="146"/>
    <col min="16140" max="16140" width="75.42578125" style="146" customWidth="1"/>
    <col min="16141" max="16141" width="45.28515625" style="146" customWidth="1"/>
    <col min="16142" max="16384" width="9.140625" style="146"/>
  </cols>
  <sheetData>
    <row r="1" spans="1:104" ht="15.75">
      <c r="A1" s="223" t="s">
        <v>65</v>
      </c>
      <c r="B1" s="223"/>
      <c r="C1" s="223"/>
      <c r="D1" s="223"/>
      <c r="E1" s="223"/>
      <c r="F1" s="223"/>
      <c r="G1" s="223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214" t="s">
        <v>49</v>
      </c>
      <c r="B3" s="215"/>
      <c r="C3" s="97" t="str">
        <f>CONCATENATE(cislostavby," ",nazevstavby)</f>
        <v xml:space="preserve"> ŠKOLNÍ VÍCEÚČELOVÉ HŘIŠTĚ</v>
      </c>
      <c r="D3" s="151"/>
      <c r="E3" s="152" t="s">
        <v>66</v>
      </c>
      <c r="F3" s="153" t="str">
        <f>Rekapitulace!H1</f>
        <v>01</v>
      </c>
      <c r="G3" s="154"/>
    </row>
    <row r="4" spans="1:104" ht="13.5" thickBot="1">
      <c r="A4" s="224" t="s">
        <v>51</v>
      </c>
      <c r="B4" s="217"/>
      <c r="C4" s="103" t="str">
        <f>CONCATENATE(cisloobjektu," ",nazevobjektu)</f>
        <v xml:space="preserve"> Hrotovice, parcela č.690/14</v>
      </c>
      <c r="D4" s="155"/>
      <c r="E4" s="225" t="str">
        <f>Rekapitulace!G2</f>
        <v>Venkovní úpravy a zpevněné plochy</v>
      </c>
      <c r="F4" s="226"/>
      <c r="G4" s="227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139</v>
      </c>
      <c r="C8" s="173" t="s">
        <v>145</v>
      </c>
      <c r="D8" s="174" t="s">
        <v>78</v>
      </c>
      <c r="E8" s="175">
        <v>1917.6</v>
      </c>
      <c r="F8" s="175"/>
      <c r="G8" s="176">
        <f t="shared" ref="G8:G43" si="0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t="shared" ref="BA8:BA43" si="1">IF(AZ8=1,G8,0)</f>
        <v>0</v>
      </c>
      <c r="BB8" s="146">
        <f t="shared" ref="BB8:BB43" si="2">IF(AZ8=2,G8,0)</f>
        <v>0</v>
      </c>
      <c r="BC8" s="146">
        <f t="shared" ref="BC8:BC43" si="3">IF(AZ8=3,G8,0)</f>
        <v>0</v>
      </c>
      <c r="BD8" s="146">
        <f t="shared" ref="BD8:BD43" si="4">IF(AZ8=4,G8,0)</f>
        <v>0</v>
      </c>
      <c r="BE8" s="146">
        <f t="shared" ref="BE8:BE43" si="5">IF(AZ8=5,G8,0)</f>
        <v>0</v>
      </c>
      <c r="CA8" s="177">
        <v>1</v>
      </c>
      <c r="CB8" s="177">
        <v>1</v>
      </c>
      <c r="CZ8" s="146">
        <v>0</v>
      </c>
    </row>
    <row r="9" spans="1:104">
      <c r="A9" s="171"/>
      <c r="B9" s="200"/>
      <c r="C9" s="202" t="s">
        <v>209</v>
      </c>
      <c r="D9" s="200"/>
      <c r="E9" s="201"/>
      <c r="F9" s="175"/>
      <c r="G9" s="176"/>
      <c r="O9" s="170"/>
      <c r="CA9" s="177"/>
      <c r="CB9" s="177"/>
    </row>
    <row r="10" spans="1:104" ht="22.5">
      <c r="A10" s="171">
        <v>2</v>
      </c>
      <c r="B10" s="172" t="s">
        <v>139</v>
      </c>
      <c r="C10" s="173" t="s">
        <v>146</v>
      </c>
      <c r="D10" s="174" t="s">
        <v>78</v>
      </c>
      <c r="E10" s="175">
        <v>293.31</v>
      </c>
      <c r="F10" s="175"/>
      <c r="G10" s="176">
        <f t="shared" ref="G10" si="6"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ref="BA10" si="7">IF(AZ10=1,G10,0)</f>
        <v>0</v>
      </c>
      <c r="BB10" s="146">
        <f t="shared" ref="BB10" si="8">IF(AZ10=2,G10,0)</f>
        <v>0</v>
      </c>
      <c r="BC10" s="146">
        <f t="shared" ref="BC10" si="9">IF(AZ10=3,G10,0)</f>
        <v>0</v>
      </c>
      <c r="BD10" s="146">
        <f t="shared" ref="BD10" si="10">IF(AZ10=4,G10,0)</f>
        <v>0</v>
      </c>
      <c r="BE10" s="146">
        <f t="shared" ref="BE10" si="11">IF(AZ10=5,G10,0)</f>
        <v>0</v>
      </c>
      <c r="CA10" s="177">
        <v>1</v>
      </c>
      <c r="CB10" s="177">
        <v>1</v>
      </c>
      <c r="CZ10" s="146">
        <v>0</v>
      </c>
    </row>
    <row r="11" spans="1:104">
      <c r="A11" s="171"/>
      <c r="B11" s="200"/>
      <c r="C11" s="202" t="s">
        <v>210</v>
      </c>
      <c r="D11" s="200"/>
      <c r="E11" s="201"/>
      <c r="F11" s="175"/>
      <c r="G11" s="176"/>
      <c r="O11" s="170"/>
      <c r="CA11" s="177"/>
      <c r="CB11" s="177"/>
    </row>
    <row r="12" spans="1:104" ht="22.5">
      <c r="A12" s="171"/>
      <c r="B12" s="200"/>
      <c r="C12" s="202" t="s">
        <v>211</v>
      </c>
      <c r="D12" s="200"/>
      <c r="E12" s="201"/>
      <c r="F12" s="175"/>
      <c r="G12" s="176"/>
      <c r="O12" s="170"/>
      <c r="CA12" s="177"/>
      <c r="CB12" s="177"/>
    </row>
    <row r="13" spans="1:104" ht="22.5">
      <c r="A13" s="171"/>
      <c r="B13" s="200"/>
      <c r="C13" s="202" t="s">
        <v>212</v>
      </c>
      <c r="D13" s="200"/>
      <c r="E13" s="201"/>
      <c r="F13" s="175"/>
      <c r="G13" s="176"/>
      <c r="O13" s="170"/>
      <c r="CA13" s="177"/>
      <c r="CB13" s="177"/>
    </row>
    <row r="14" spans="1:104" ht="22.5">
      <c r="A14" s="171"/>
      <c r="B14" s="200"/>
      <c r="C14" s="202" t="s">
        <v>213</v>
      </c>
      <c r="D14" s="200"/>
      <c r="E14" s="201"/>
      <c r="F14" s="175"/>
      <c r="G14" s="176"/>
      <c r="O14" s="170"/>
      <c r="CA14" s="177"/>
      <c r="CB14" s="177"/>
    </row>
    <row r="15" spans="1:104">
      <c r="A15" s="171"/>
      <c r="B15" s="200"/>
      <c r="C15" s="202" t="s">
        <v>214</v>
      </c>
      <c r="D15" s="200"/>
      <c r="E15" s="201"/>
      <c r="F15" s="175"/>
      <c r="G15" s="176"/>
      <c r="O15" s="170"/>
      <c r="CA15" s="177"/>
      <c r="CB15" s="177"/>
    </row>
    <row r="16" spans="1:104" ht="14.25" customHeight="1">
      <c r="A16" s="171"/>
      <c r="B16" s="200"/>
      <c r="C16" s="202" t="s">
        <v>217</v>
      </c>
      <c r="D16" s="200"/>
      <c r="E16" s="201"/>
      <c r="F16" s="175"/>
      <c r="G16" s="176"/>
      <c r="O16" s="170"/>
      <c r="CA16" s="177"/>
      <c r="CB16" s="177"/>
    </row>
    <row r="17" spans="1:104" ht="27.75" customHeight="1">
      <c r="A17" s="171"/>
      <c r="B17" s="200"/>
      <c r="C17" s="202" t="s">
        <v>218</v>
      </c>
      <c r="D17" s="200"/>
      <c r="E17" s="201"/>
      <c r="F17" s="175"/>
      <c r="G17" s="176"/>
      <c r="O17" s="170"/>
      <c r="CA17" s="177"/>
      <c r="CB17" s="177"/>
    </row>
    <row r="18" spans="1:104" ht="27.75" customHeight="1">
      <c r="A18" s="171"/>
      <c r="B18" s="200"/>
      <c r="C18" s="202" t="s">
        <v>219</v>
      </c>
      <c r="D18" s="200"/>
      <c r="E18" s="201"/>
      <c r="F18" s="175"/>
      <c r="G18" s="176"/>
      <c r="O18" s="170"/>
      <c r="CA18" s="177"/>
      <c r="CB18" s="177"/>
    </row>
    <row r="19" spans="1:104">
      <c r="A19" s="171">
        <v>3</v>
      </c>
      <c r="B19" s="172" t="s">
        <v>257</v>
      </c>
      <c r="C19" s="173" t="s">
        <v>258</v>
      </c>
      <c r="D19" s="174" t="s">
        <v>86</v>
      </c>
      <c r="E19" s="175">
        <v>378</v>
      </c>
      <c r="F19" s="175"/>
      <c r="G19" s="176">
        <f t="shared" ref="G19:G24" si="12"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ref="BA19:BA24" si="13">IF(AZ19=1,G19,0)</f>
        <v>0</v>
      </c>
      <c r="BB19" s="146">
        <f t="shared" ref="BB19:BB24" si="14">IF(AZ19=2,G19,0)</f>
        <v>0</v>
      </c>
      <c r="BC19" s="146">
        <f t="shared" ref="BC19:BC24" si="15">IF(AZ19=3,G19,0)</f>
        <v>0</v>
      </c>
      <c r="BD19" s="146">
        <f t="shared" ref="BD19:BD24" si="16">IF(AZ19=4,G19,0)</f>
        <v>0</v>
      </c>
      <c r="BE19" s="146">
        <f t="shared" ref="BE19:BE24" si="17">IF(AZ19=5,G19,0)</f>
        <v>0</v>
      </c>
      <c r="CA19" s="177">
        <v>1</v>
      </c>
      <c r="CB19" s="177">
        <v>1</v>
      </c>
      <c r="CZ19" s="146">
        <v>0</v>
      </c>
    </row>
    <row r="20" spans="1:104" ht="22.5">
      <c r="A20" s="171">
        <v>4</v>
      </c>
      <c r="B20" s="172" t="s">
        <v>257</v>
      </c>
      <c r="C20" s="173" t="s">
        <v>259</v>
      </c>
      <c r="D20" s="174" t="s">
        <v>86</v>
      </c>
      <c r="E20" s="175">
        <v>378</v>
      </c>
      <c r="F20" s="175"/>
      <c r="G20" s="176">
        <f t="shared" si="12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3"/>
        <v>0</v>
      </c>
      <c r="BB20" s="146">
        <f t="shared" si="14"/>
        <v>0</v>
      </c>
      <c r="BC20" s="146">
        <f t="shared" si="15"/>
        <v>0</v>
      </c>
      <c r="BD20" s="146">
        <f t="shared" si="16"/>
        <v>0</v>
      </c>
      <c r="BE20" s="146">
        <f t="shared" si="17"/>
        <v>0</v>
      </c>
      <c r="CA20" s="177">
        <v>1</v>
      </c>
      <c r="CB20" s="177">
        <v>1</v>
      </c>
      <c r="CZ20" s="146">
        <v>0</v>
      </c>
    </row>
    <row r="21" spans="1:104" ht="22.5">
      <c r="A21" s="171">
        <v>5</v>
      </c>
      <c r="B21" s="172" t="s">
        <v>264</v>
      </c>
      <c r="C21" s="173" t="s">
        <v>265</v>
      </c>
      <c r="D21" s="174" t="s">
        <v>78</v>
      </c>
      <c r="E21" s="175">
        <v>40.5</v>
      </c>
      <c r="F21" s="175"/>
      <c r="G21" s="176">
        <f t="shared" si="12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13"/>
        <v>0</v>
      </c>
      <c r="BB21" s="146">
        <f t="shared" si="14"/>
        <v>0</v>
      </c>
      <c r="BC21" s="146">
        <f t="shared" si="15"/>
        <v>0</v>
      </c>
      <c r="BD21" s="146">
        <f t="shared" si="16"/>
        <v>0</v>
      </c>
      <c r="BE21" s="146">
        <f t="shared" si="17"/>
        <v>0</v>
      </c>
      <c r="CA21" s="177">
        <v>1</v>
      </c>
      <c r="CB21" s="177">
        <v>1</v>
      </c>
      <c r="CZ21" s="146">
        <v>0</v>
      </c>
    </row>
    <row r="22" spans="1:104">
      <c r="A22" s="171">
        <v>6</v>
      </c>
      <c r="B22" s="172" t="s">
        <v>264</v>
      </c>
      <c r="C22" s="173" t="s">
        <v>268</v>
      </c>
      <c r="D22" s="174" t="s">
        <v>78</v>
      </c>
      <c r="E22" s="175">
        <v>72.900000000000006</v>
      </c>
      <c r="F22" s="175"/>
      <c r="G22" s="176">
        <f t="shared" ref="G22" si="18"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ref="BA22" si="19">IF(AZ22=1,G22,0)</f>
        <v>0</v>
      </c>
      <c r="BB22" s="146">
        <f t="shared" ref="BB22" si="20">IF(AZ22=2,G22,0)</f>
        <v>0</v>
      </c>
      <c r="BC22" s="146">
        <f t="shared" ref="BC22" si="21">IF(AZ22=3,G22,0)</f>
        <v>0</v>
      </c>
      <c r="BD22" s="146">
        <f t="shared" ref="BD22" si="22">IF(AZ22=4,G22,0)</f>
        <v>0</v>
      </c>
      <c r="BE22" s="146">
        <f t="shared" ref="BE22" si="23">IF(AZ22=5,G22,0)</f>
        <v>0</v>
      </c>
      <c r="CA22" s="177">
        <v>1</v>
      </c>
      <c r="CB22" s="177">
        <v>1</v>
      </c>
      <c r="CZ22" s="146">
        <v>0</v>
      </c>
    </row>
    <row r="23" spans="1:104">
      <c r="A23" s="171">
        <v>7</v>
      </c>
      <c r="B23" s="172" t="s">
        <v>260</v>
      </c>
      <c r="C23" s="173" t="s">
        <v>261</v>
      </c>
      <c r="D23" s="174" t="s">
        <v>106</v>
      </c>
      <c r="E23" s="175">
        <v>135</v>
      </c>
      <c r="F23" s="175"/>
      <c r="G23" s="176">
        <f t="shared" si="12"/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13"/>
        <v>0</v>
      </c>
      <c r="BB23" s="146">
        <f t="shared" si="14"/>
        <v>0</v>
      </c>
      <c r="BC23" s="146">
        <f t="shared" si="15"/>
        <v>0</v>
      </c>
      <c r="BD23" s="146">
        <f t="shared" si="16"/>
        <v>0</v>
      </c>
      <c r="BE23" s="146">
        <f t="shared" si="17"/>
        <v>0</v>
      </c>
      <c r="CA23" s="177">
        <v>1</v>
      </c>
      <c r="CB23" s="177">
        <v>1</v>
      </c>
      <c r="CZ23" s="146">
        <v>0</v>
      </c>
    </row>
    <row r="24" spans="1:104">
      <c r="A24" s="171">
        <v>8</v>
      </c>
      <c r="B24" s="172" t="s">
        <v>262</v>
      </c>
      <c r="C24" s="173" t="s">
        <v>263</v>
      </c>
      <c r="D24" s="174" t="s">
        <v>106</v>
      </c>
      <c r="E24" s="175">
        <v>135</v>
      </c>
      <c r="F24" s="175"/>
      <c r="G24" s="176">
        <f t="shared" si="12"/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13"/>
        <v>0</v>
      </c>
      <c r="BB24" s="146">
        <f t="shared" si="14"/>
        <v>0</v>
      </c>
      <c r="BC24" s="146">
        <f t="shared" si="15"/>
        <v>0</v>
      </c>
      <c r="BD24" s="146">
        <f t="shared" si="16"/>
        <v>0</v>
      </c>
      <c r="BE24" s="146">
        <f t="shared" si="17"/>
        <v>0</v>
      </c>
      <c r="CA24" s="177">
        <v>1</v>
      </c>
      <c r="CB24" s="177">
        <v>1</v>
      </c>
      <c r="CZ24" s="146">
        <v>0</v>
      </c>
    </row>
    <row r="25" spans="1:104" ht="36" customHeight="1">
      <c r="A25" s="171">
        <v>9</v>
      </c>
      <c r="B25" s="172" t="s">
        <v>267</v>
      </c>
      <c r="C25" s="173" t="s">
        <v>266</v>
      </c>
      <c r="D25" s="174" t="s">
        <v>106</v>
      </c>
      <c r="E25" s="175">
        <v>476</v>
      </c>
      <c r="F25" s="175"/>
      <c r="G25" s="176">
        <f t="shared" ref="G25" si="24"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 t="shared" ref="BA25" si="25">IF(AZ25=1,G25,0)</f>
        <v>0</v>
      </c>
      <c r="BB25" s="146">
        <f t="shared" ref="BB25" si="26">IF(AZ25=2,G25,0)</f>
        <v>0</v>
      </c>
      <c r="BC25" s="146">
        <f t="shared" ref="BC25" si="27">IF(AZ25=3,G25,0)</f>
        <v>0</v>
      </c>
      <c r="BD25" s="146">
        <f t="shared" ref="BD25" si="28">IF(AZ25=4,G25,0)</f>
        <v>0</v>
      </c>
      <c r="BE25" s="146">
        <f t="shared" ref="BE25" si="29">IF(AZ25=5,G25,0)</f>
        <v>0</v>
      </c>
      <c r="CA25" s="177">
        <v>1</v>
      </c>
      <c r="CB25" s="177">
        <v>1</v>
      </c>
      <c r="CZ25" s="146">
        <v>0</v>
      </c>
    </row>
    <row r="26" spans="1:104">
      <c r="A26" s="171">
        <v>10</v>
      </c>
      <c r="B26" s="172" t="s">
        <v>137</v>
      </c>
      <c r="C26" s="173" t="s">
        <v>138</v>
      </c>
      <c r="D26" s="174" t="s">
        <v>78</v>
      </c>
      <c r="E26" s="175">
        <v>809.6</v>
      </c>
      <c r="F26" s="175"/>
      <c r="G26" s="176">
        <f t="shared" ref="G26:G28" si="30"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ref="BA26:BA28" si="31">IF(AZ26=1,G26,0)</f>
        <v>0</v>
      </c>
      <c r="BB26" s="146">
        <f t="shared" ref="BB26:BB28" si="32">IF(AZ26=2,G26,0)</f>
        <v>0</v>
      </c>
      <c r="BC26" s="146">
        <f t="shared" ref="BC26:BC28" si="33">IF(AZ26=3,G26,0)</f>
        <v>0</v>
      </c>
      <c r="BD26" s="146">
        <f t="shared" ref="BD26:BD28" si="34">IF(AZ26=4,G26,0)</f>
        <v>0</v>
      </c>
      <c r="BE26" s="146">
        <f t="shared" ref="BE26:BE28" si="35">IF(AZ26=5,G26,0)</f>
        <v>0</v>
      </c>
      <c r="CA26" s="177">
        <v>1</v>
      </c>
      <c r="CB26" s="177">
        <v>1</v>
      </c>
      <c r="CZ26" s="146">
        <v>0</v>
      </c>
    </row>
    <row r="27" spans="1:104" ht="22.5">
      <c r="A27" s="171"/>
      <c r="B27" s="200"/>
      <c r="C27" s="202" t="s">
        <v>215</v>
      </c>
      <c r="D27" s="200"/>
      <c r="E27" s="201"/>
      <c r="F27" s="175"/>
      <c r="G27" s="176"/>
      <c r="O27" s="170"/>
      <c r="CA27" s="177"/>
      <c r="CB27" s="177"/>
    </row>
    <row r="28" spans="1:104">
      <c r="A28" s="171">
        <v>11</v>
      </c>
      <c r="B28" s="172" t="s">
        <v>79</v>
      </c>
      <c r="C28" s="173" t="s">
        <v>80</v>
      </c>
      <c r="D28" s="174" t="s">
        <v>78</v>
      </c>
      <c r="E28" s="175">
        <v>2947.61</v>
      </c>
      <c r="F28" s="175"/>
      <c r="G28" s="176">
        <f t="shared" si="30"/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31"/>
        <v>0</v>
      </c>
      <c r="BB28" s="146">
        <f t="shared" si="32"/>
        <v>0</v>
      </c>
      <c r="BC28" s="146">
        <f t="shared" si="33"/>
        <v>0</v>
      </c>
      <c r="BD28" s="146">
        <f t="shared" si="34"/>
        <v>0</v>
      </c>
      <c r="BE28" s="146">
        <f t="shared" si="35"/>
        <v>0</v>
      </c>
      <c r="CA28" s="177">
        <v>1</v>
      </c>
      <c r="CB28" s="177">
        <v>1</v>
      </c>
      <c r="CZ28" s="146">
        <v>0</v>
      </c>
    </row>
    <row r="29" spans="1:104">
      <c r="A29" s="171">
        <v>12</v>
      </c>
      <c r="B29" s="172" t="s">
        <v>83</v>
      </c>
      <c r="C29" s="173" t="s">
        <v>84</v>
      </c>
      <c r="D29" s="174" t="s">
        <v>78</v>
      </c>
      <c r="E29" s="175">
        <v>2947.61</v>
      </c>
      <c r="F29" s="175"/>
      <c r="G29" s="176">
        <f t="shared" ref="G29" si="36"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ref="BA29" si="37">IF(AZ29=1,G29,0)</f>
        <v>0</v>
      </c>
      <c r="BB29" s="146">
        <f t="shared" ref="BB29" si="38">IF(AZ29=2,G29,0)</f>
        <v>0</v>
      </c>
      <c r="BC29" s="146">
        <f t="shared" ref="BC29" si="39">IF(AZ29=3,G29,0)</f>
        <v>0</v>
      </c>
      <c r="BD29" s="146">
        <f t="shared" ref="BD29" si="40">IF(AZ29=4,G29,0)</f>
        <v>0</v>
      </c>
      <c r="BE29" s="146">
        <f t="shared" ref="BE29" si="41">IF(AZ29=5,G29,0)</f>
        <v>0</v>
      </c>
      <c r="CA29" s="177">
        <v>1</v>
      </c>
      <c r="CB29" s="177">
        <v>1</v>
      </c>
      <c r="CZ29" s="146">
        <v>0</v>
      </c>
    </row>
    <row r="30" spans="1:104" ht="22.5">
      <c r="A30" s="171">
        <v>13</v>
      </c>
      <c r="B30" s="172" t="s">
        <v>140</v>
      </c>
      <c r="C30" s="173" t="s">
        <v>216</v>
      </c>
      <c r="D30" s="174" t="s">
        <v>86</v>
      </c>
      <c r="E30" s="175">
        <v>4794</v>
      </c>
      <c r="F30" s="175"/>
      <c r="G30" s="176">
        <f t="shared" si="0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</v>
      </c>
      <c r="CB30" s="177">
        <v>1</v>
      </c>
      <c r="CZ30" s="146">
        <v>0</v>
      </c>
    </row>
    <row r="31" spans="1:104" ht="36" customHeight="1">
      <c r="A31" s="171"/>
      <c r="B31" s="200"/>
      <c r="C31" s="202" t="s">
        <v>269</v>
      </c>
      <c r="D31" s="200"/>
      <c r="E31" s="201"/>
      <c r="F31" s="175"/>
      <c r="G31" s="176"/>
      <c r="O31" s="170"/>
      <c r="CA31" s="177"/>
      <c r="CB31" s="177"/>
    </row>
    <row r="32" spans="1:104" ht="48" customHeight="1">
      <c r="A32" s="171"/>
      <c r="B32" s="200"/>
      <c r="C32" s="202" t="s">
        <v>270</v>
      </c>
      <c r="D32" s="200"/>
      <c r="E32" s="201"/>
      <c r="F32" s="175"/>
      <c r="G32" s="176"/>
      <c r="O32" s="170"/>
      <c r="CA32" s="177"/>
      <c r="CB32" s="177"/>
    </row>
    <row r="33" spans="1:104">
      <c r="A33" s="171">
        <v>14</v>
      </c>
      <c r="B33" s="172" t="s">
        <v>91</v>
      </c>
      <c r="C33" s="173" t="s">
        <v>92</v>
      </c>
      <c r="D33" s="174" t="s">
        <v>86</v>
      </c>
      <c r="E33" s="175">
        <v>4794</v>
      </c>
      <c r="F33" s="175"/>
      <c r="G33" s="176">
        <f t="shared" ref="G33:G34" si="42"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 t="shared" ref="BA33:BA34" si="43">IF(AZ33=1,G33,0)</f>
        <v>0</v>
      </c>
      <c r="BB33" s="146">
        <f t="shared" ref="BB33:BB34" si="44">IF(AZ33=2,G33,0)</f>
        <v>0</v>
      </c>
      <c r="BC33" s="146">
        <f t="shared" ref="BC33:BC34" si="45">IF(AZ33=3,G33,0)</f>
        <v>0</v>
      </c>
      <c r="BD33" s="146">
        <f t="shared" ref="BD33:BD34" si="46">IF(AZ33=4,G33,0)</f>
        <v>0</v>
      </c>
      <c r="BE33" s="146">
        <f t="shared" ref="BE33:BE34" si="47">IF(AZ33=5,G33,0)</f>
        <v>0</v>
      </c>
      <c r="CA33" s="177">
        <v>1</v>
      </c>
      <c r="CB33" s="177">
        <v>1</v>
      </c>
      <c r="CZ33" s="146">
        <v>4.0000000000000003E-5</v>
      </c>
    </row>
    <row r="34" spans="1:104">
      <c r="A34" s="171">
        <v>15</v>
      </c>
      <c r="B34" s="172" t="s">
        <v>99</v>
      </c>
      <c r="C34" s="173" t="s">
        <v>100</v>
      </c>
      <c r="D34" s="174" t="s">
        <v>86</v>
      </c>
      <c r="E34" s="175">
        <v>4794</v>
      </c>
      <c r="F34" s="175"/>
      <c r="G34" s="176">
        <f t="shared" si="42"/>
        <v>0</v>
      </c>
      <c r="O34" s="170">
        <v>2</v>
      </c>
      <c r="AA34" s="146">
        <v>3</v>
      </c>
      <c r="AB34" s="146">
        <v>1</v>
      </c>
      <c r="AC34" s="146">
        <v>69365133</v>
      </c>
      <c r="AZ34" s="146">
        <v>1</v>
      </c>
      <c r="BA34" s="146">
        <f t="shared" si="43"/>
        <v>0</v>
      </c>
      <c r="BB34" s="146">
        <f t="shared" si="44"/>
        <v>0</v>
      </c>
      <c r="BC34" s="146">
        <f t="shared" si="45"/>
        <v>0</v>
      </c>
      <c r="BD34" s="146">
        <f t="shared" si="46"/>
        <v>0</v>
      </c>
      <c r="BE34" s="146">
        <f t="shared" si="47"/>
        <v>0</v>
      </c>
      <c r="CA34" s="177">
        <v>3</v>
      </c>
      <c r="CB34" s="177">
        <v>1</v>
      </c>
      <c r="CZ34" s="146">
        <v>1.9000000000000001E-4</v>
      </c>
    </row>
    <row r="35" spans="1:104" ht="22.5">
      <c r="A35" s="171">
        <v>16</v>
      </c>
      <c r="B35" s="172" t="s">
        <v>79</v>
      </c>
      <c r="C35" s="173" t="s">
        <v>147</v>
      </c>
      <c r="D35" s="174" t="s">
        <v>78</v>
      </c>
      <c r="E35" s="175">
        <v>58.4</v>
      </c>
      <c r="F35" s="175"/>
      <c r="G35" s="176">
        <f t="shared" ref="G35:G42" si="48"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ref="BA35:BA42" si="49">IF(AZ35=1,G35,0)</f>
        <v>0</v>
      </c>
      <c r="BB35" s="146">
        <f t="shared" ref="BB35:BB42" si="50">IF(AZ35=2,G35,0)</f>
        <v>0</v>
      </c>
      <c r="BC35" s="146">
        <f t="shared" ref="BC35:BC42" si="51">IF(AZ35=3,G35,0)</f>
        <v>0</v>
      </c>
      <c r="BD35" s="146">
        <f t="shared" ref="BD35:BD42" si="52">IF(AZ35=4,G35,0)</f>
        <v>0</v>
      </c>
      <c r="BE35" s="146">
        <f t="shared" ref="BE35:BE42" si="53">IF(AZ35=5,G35,0)</f>
        <v>0</v>
      </c>
      <c r="CA35" s="177">
        <v>1</v>
      </c>
      <c r="CB35" s="177">
        <v>1</v>
      </c>
      <c r="CZ35" s="146">
        <v>0</v>
      </c>
    </row>
    <row r="36" spans="1:104">
      <c r="A36" s="171">
        <v>17</v>
      </c>
      <c r="B36" s="172" t="s">
        <v>81</v>
      </c>
      <c r="C36" s="173" t="s">
        <v>82</v>
      </c>
      <c r="D36" s="174" t="s">
        <v>78</v>
      </c>
      <c r="E36" s="175">
        <v>58.4</v>
      </c>
      <c r="F36" s="175"/>
      <c r="G36" s="176">
        <f t="shared" si="48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49"/>
        <v>0</v>
      </c>
      <c r="BB36" s="146">
        <f t="shared" si="50"/>
        <v>0</v>
      </c>
      <c r="BC36" s="146">
        <f t="shared" si="51"/>
        <v>0</v>
      </c>
      <c r="BD36" s="146">
        <f t="shared" si="52"/>
        <v>0</v>
      </c>
      <c r="BE36" s="146">
        <f t="shared" si="53"/>
        <v>0</v>
      </c>
      <c r="CA36" s="177">
        <v>1</v>
      </c>
      <c r="CB36" s="177">
        <v>1</v>
      </c>
      <c r="CZ36" s="146">
        <v>0</v>
      </c>
    </row>
    <row r="37" spans="1:104">
      <c r="A37" s="171">
        <v>18</v>
      </c>
      <c r="B37" s="172" t="s">
        <v>141</v>
      </c>
      <c r="C37" s="173" t="s">
        <v>142</v>
      </c>
      <c r="D37" s="174" t="s">
        <v>78</v>
      </c>
      <c r="E37" s="175">
        <v>58.4</v>
      </c>
      <c r="F37" s="175"/>
      <c r="G37" s="176">
        <f t="shared" si="48"/>
        <v>0</v>
      </c>
      <c r="O37" s="170">
        <v>2</v>
      </c>
      <c r="AA37" s="146">
        <v>3</v>
      </c>
      <c r="AB37" s="146">
        <v>1</v>
      </c>
      <c r="AC37" s="146">
        <v>69365133</v>
      </c>
      <c r="AZ37" s="146">
        <v>1</v>
      </c>
      <c r="BA37" s="146">
        <f t="shared" si="49"/>
        <v>0</v>
      </c>
      <c r="BB37" s="146">
        <f t="shared" si="50"/>
        <v>0</v>
      </c>
      <c r="BC37" s="146">
        <f t="shared" si="51"/>
        <v>0</v>
      </c>
      <c r="BD37" s="146">
        <f t="shared" si="52"/>
        <v>0</v>
      </c>
      <c r="BE37" s="146">
        <f t="shared" si="53"/>
        <v>0</v>
      </c>
      <c r="CA37" s="177">
        <v>3</v>
      </c>
      <c r="CB37" s="177">
        <v>1</v>
      </c>
      <c r="CZ37" s="146">
        <v>1.9000000000000001E-4</v>
      </c>
    </row>
    <row r="38" spans="1:104">
      <c r="A38" s="171">
        <v>19</v>
      </c>
      <c r="B38" s="172" t="s">
        <v>93</v>
      </c>
      <c r="C38" s="173" t="s">
        <v>94</v>
      </c>
      <c r="D38" s="174" t="s">
        <v>78</v>
      </c>
      <c r="E38" s="175">
        <v>73</v>
      </c>
      <c r="F38" s="175"/>
      <c r="G38" s="176">
        <f t="shared" si="48"/>
        <v>0</v>
      </c>
      <c r="O38" s="170">
        <v>2</v>
      </c>
      <c r="AA38" s="146">
        <v>12</v>
      </c>
      <c r="AB38" s="146">
        <v>0</v>
      </c>
      <c r="AC38" s="146">
        <v>25</v>
      </c>
      <c r="AZ38" s="146">
        <v>1</v>
      </c>
      <c r="BA38" s="146">
        <f t="shared" si="49"/>
        <v>0</v>
      </c>
      <c r="BB38" s="146">
        <f t="shared" si="50"/>
        <v>0</v>
      </c>
      <c r="BC38" s="146">
        <f t="shared" si="51"/>
        <v>0</v>
      </c>
      <c r="BD38" s="146">
        <f t="shared" si="52"/>
        <v>0</v>
      </c>
      <c r="BE38" s="146">
        <f t="shared" si="53"/>
        <v>0</v>
      </c>
      <c r="CA38" s="177">
        <v>12</v>
      </c>
      <c r="CB38" s="177">
        <v>0</v>
      </c>
      <c r="CZ38" s="146">
        <v>0</v>
      </c>
    </row>
    <row r="39" spans="1:104">
      <c r="A39" s="171">
        <v>20</v>
      </c>
      <c r="B39" s="172" t="s">
        <v>87</v>
      </c>
      <c r="C39" s="173" t="s">
        <v>220</v>
      </c>
      <c r="D39" s="174" t="s">
        <v>86</v>
      </c>
      <c r="E39" s="175">
        <v>875.91</v>
      </c>
      <c r="F39" s="175"/>
      <c r="G39" s="176">
        <f t="shared" si="48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49"/>
        <v>0</v>
      </c>
      <c r="BB39" s="146">
        <f t="shared" si="50"/>
        <v>0</v>
      </c>
      <c r="BC39" s="146">
        <f t="shared" si="51"/>
        <v>0</v>
      </c>
      <c r="BD39" s="146">
        <f t="shared" si="52"/>
        <v>0</v>
      </c>
      <c r="BE39" s="146">
        <f t="shared" si="53"/>
        <v>0</v>
      </c>
      <c r="CA39" s="177">
        <v>1</v>
      </c>
      <c r="CB39" s="177">
        <v>1</v>
      </c>
      <c r="CZ39" s="146">
        <v>0</v>
      </c>
    </row>
    <row r="40" spans="1:104" ht="15" customHeight="1">
      <c r="A40" s="171"/>
      <c r="B40" s="200"/>
      <c r="C40" s="202" t="s">
        <v>221</v>
      </c>
      <c r="D40" s="200"/>
      <c r="E40" s="201"/>
      <c r="F40" s="175"/>
      <c r="G40" s="176"/>
      <c r="O40" s="170"/>
      <c r="CA40" s="177"/>
      <c r="CB40" s="177"/>
    </row>
    <row r="41" spans="1:104">
      <c r="A41" s="171">
        <v>21</v>
      </c>
      <c r="B41" s="172" t="s">
        <v>95</v>
      </c>
      <c r="C41" s="173" t="s">
        <v>144</v>
      </c>
      <c r="D41" s="174" t="s">
        <v>96</v>
      </c>
      <c r="E41" s="175">
        <v>10</v>
      </c>
      <c r="F41" s="175"/>
      <c r="G41" s="176">
        <f t="shared" si="48"/>
        <v>0</v>
      </c>
      <c r="O41" s="170">
        <v>2</v>
      </c>
      <c r="AA41" s="146">
        <v>3</v>
      </c>
      <c r="AB41" s="146">
        <v>1</v>
      </c>
      <c r="AC41" s="146">
        <v>572400</v>
      </c>
      <c r="AZ41" s="146">
        <v>1</v>
      </c>
      <c r="BA41" s="146">
        <f t="shared" si="49"/>
        <v>0</v>
      </c>
      <c r="BB41" s="146">
        <f t="shared" si="50"/>
        <v>0</v>
      </c>
      <c r="BC41" s="146">
        <f t="shared" si="51"/>
        <v>0</v>
      </c>
      <c r="BD41" s="146">
        <f t="shared" si="52"/>
        <v>0</v>
      </c>
      <c r="BE41" s="146">
        <f t="shared" si="53"/>
        <v>0</v>
      </c>
      <c r="CA41" s="177">
        <v>3</v>
      </c>
      <c r="CB41" s="177">
        <v>1</v>
      </c>
      <c r="CZ41" s="146">
        <v>1E-3</v>
      </c>
    </row>
    <row r="42" spans="1:104">
      <c r="A42" s="171">
        <v>22</v>
      </c>
      <c r="B42" s="172" t="s">
        <v>97</v>
      </c>
      <c r="C42" s="173" t="s">
        <v>98</v>
      </c>
      <c r="D42" s="174" t="s">
        <v>96</v>
      </c>
      <c r="E42" s="175">
        <v>30</v>
      </c>
      <c r="F42" s="175"/>
      <c r="G42" s="176">
        <f t="shared" si="48"/>
        <v>0</v>
      </c>
      <c r="O42" s="170">
        <v>2</v>
      </c>
      <c r="AA42" s="146">
        <v>3</v>
      </c>
      <c r="AB42" s="146">
        <v>1</v>
      </c>
      <c r="AC42" s="146" t="s">
        <v>97</v>
      </c>
      <c r="AZ42" s="146">
        <v>1</v>
      </c>
      <c r="BA42" s="146">
        <f t="shared" si="49"/>
        <v>0</v>
      </c>
      <c r="BB42" s="146">
        <f t="shared" si="50"/>
        <v>0</v>
      </c>
      <c r="BC42" s="146">
        <f t="shared" si="51"/>
        <v>0</v>
      </c>
      <c r="BD42" s="146">
        <f t="shared" si="52"/>
        <v>0</v>
      </c>
      <c r="BE42" s="146">
        <f t="shared" si="53"/>
        <v>0</v>
      </c>
      <c r="CA42" s="177">
        <v>3</v>
      </c>
      <c r="CB42" s="177">
        <v>1</v>
      </c>
      <c r="CZ42" s="146">
        <v>1E-3</v>
      </c>
    </row>
    <row r="43" spans="1:104">
      <c r="A43" s="171">
        <v>23</v>
      </c>
      <c r="B43" s="172" t="s">
        <v>88</v>
      </c>
      <c r="C43" s="173" t="s">
        <v>89</v>
      </c>
      <c r="D43" s="174" t="s">
        <v>86</v>
      </c>
      <c r="E43" s="175">
        <v>291.97000000000003</v>
      </c>
      <c r="F43" s="175"/>
      <c r="G43" s="176">
        <f t="shared" si="0"/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 t="shared" si="1"/>
        <v>0</v>
      </c>
      <c r="BB43" s="146">
        <f t="shared" si="2"/>
        <v>0</v>
      </c>
      <c r="BC43" s="146">
        <f t="shared" si="3"/>
        <v>0</v>
      </c>
      <c r="BD43" s="146">
        <f t="shared" si="4"/>
        <v>0</v>
      </c>
      <c r="BE43" s="146">
        <f t="shared" si="5"/>
        <v>0</v>
      </c>
      <c r="CA43" s="177">
        <v>1</v>
      </c>
      <c r="CB43" s="177">
        <v>1</v>
      </c>
      <c r="CZ43" s="146">
        <v>0</v>
      </c>
    </row>
    <row r="44" spans="1:104">
      <c r="A44" s="171">
        <v>24</v>
      </c>
      <c r="B44" s="172" t="s">
        <v>85</v>
      </c>
      <c r="C44" s="173" t="s">
        <v>143</v>
      </c>
      <c r="D44" s="174" t="s">
        <v>86</v>
      </c>
      <c r="E44" s="175">
        <v>291.97000000000003</v>
      </c>
      <c r="F44" s="175"/>
      <c r="G44" s="176">
        <f t="shared" ref="G44" si="54"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 t="shared" ref="BA44" si="55">IF(AZ44=1,G44,0)</f>
        <v>0</v>
      </c>
      <c r="BB44" s="146">
        <f t="shared" ref="BB44" si="56">IF(AZ44=2,G44,0)</f>
        <v>0</v>
      </c>
      <c r="BC44" s="146">
        <f t="shared" ref="BC44" si="57">IF(AZ44=3,G44,0)</f>
        <v>0</v>
      </c>
      <c r="BD44" s="146">
        <f t="shared" ref="BD44" si="58">IF(AZ44=4,G44,0)</f>
        <v>0</v>
      </c>
      <c r="BE44" s="146">
        <f t="shared" ref="BE44" si="59">IF(AZ44=5,G44,0)</f>
        <v>0</v>
      </c>
      <c r="CA44" s="177">
        <v>1</v>
      </c>
      <c r="CB44" s="177">
        <v>1</v>
      </c>
      <c r="CZ44" s="146">
        <v>0</v>
      </c>
    </row>
    <row r="45" spans="1:104">
      <c r="A45" s="171">
        <v>25</v>
      </c>
      <c r="B45" s="172" t="s">
        <v>141</v>
      </c>
      <c r="C45" s="173" t="s">
        <v>142</v>
      </c>
      <c r="D45" s="174" t="s">
        <v>78</v>
      </c>
      <c r="E45" s="175">
        <v>2947.61</v>
      </c>
      <c r="F45" s="175"/>
      <c r="G45" s="176">
        <f t="shared" ref="G45:G49" si="60">E45*F45</f>
        <v>0</v>
      </c>
      <c r="O45" s="170">
        <v>2</v>
      </c>
      <c r="AA45" s="146">
        <v>3</v>
      </c>
      <c r="AB45" s="146">
        <v>1</v>
      </c>
      <c r="AC45" s="146">
        <v>69365133</v>
      </c>
      <c r="AZ45" s="146">
        <v>1</v>
      </c>
      <c r="BA45" s="146">
        <f t="shared" ref="BA45:BA49" si="61">IF(AZ45=1,G45,0)</f>
        <v>0</v>
      </c>
      <c r="BB45" s="146">
        <f t="shared" ref="BB45:BB49" si="62">IF(AZ45=2,G45,0)</f>
        <v>0</v>
      </c>
      <c r="BC45" s="146">
        <f t="shared" ref="BC45:BC49" si="63">IF(AZ45=3,G45,0)</f>
        <v>0</v>
      </c>
      <c r="BD45" s="146">
        <f t="shared" ref="BD45:BD49" si="64">IF(AZ45=4,G45,0)</f>
        <v>0</v>
      </c>
      <c r="BE45" s="146">
        <f t="shared" ref="BE45:BE49" si="65">IF(AZ45=5,G45,0)</f>
        <v>0</v>
      </c>
      <c r="CA45" s="177">
        <v>3</v>
      </c>
      <c r="CB45" s="177">
        <v>1</v>
      </c>
      <c r="CZ45" s="146">
        <v>1.9000000000000001E-4</v>
      </c>
    </row>
    <row r="46" spans="1:104">
      <c r="A46" s="171">
        <v>26</v>
      </c>
      <c r="B46" s="172" t="s">
        <v>222</v>
      </c>
      <c r="C46" s="173" t="s">
        <v>223</v>
      </c>
      <c r="D46" s="174" t="s">
        <v>78</v>
      </c>
      <c r="E46" s="175">
        <v>29476.1</v>
      </c>
      <c r="F46" s="175"/>
      <c r="G46" s="176">
        <f t="shared" si="60"/>
        <v>0</v>
      </c>
      <c r="O46" s="170">
        <v>2</v>
      </c>
      <c r="AA46" s="146">
        <v>3</v>
      </c>
      <c r="AB46" s="146">
        <v>1</v>
      </c>
      <c r="AC46" s="146">
        <v>69365133</v>
      </c>
      <c r="AZ46" s="146">
        <v>1</v>
      </c>
      <c r="BA46" s="146">
        <f t="shared" si="61"/>
        <v>0</v>
      </c>
      <c r="BB46" s="146">
        <f t="shared" si="62"/>
        <v>0</v>
      </c>
      <c r="BC46" s="146">
        <f t="shared" si="63"/>
        <v>0</v>
      </c>
      <c r="BD46" s="146">
        <f t="shared" si="64"/>
        <v>0</v>
      </c>
      <c r="BE46" s="146">
        <f t="shared" si="65"/>
        <v>0</v>
      </c>
      <c r="CA46" s="177">
        <v>3</v>
      </c>
      <c r="CB46" s="177">
        <v>1</v>
      </c>
      <c r="CZ46" s="146">
        <v>1.9000000000000001E-4</v>
      </c>
    </row>
    <row r="47" spans="1:104" ht="10.5" customHeight="1">
      <c r="A47" s="171"/>
      <c r="B47" s="200"/>
      <c r="C47" s="202" t="s">
        <v>226</v>
      </c>
      <c r="D47" s="200"/>
      <c r="E47" s="201"/>
      <c r="F47" s="175"/>
      <c r="G47" s="176"/>
      <c r="O47" s="170"/>
      <c r="CA47" s="177"/>
      <c r="CB47" s="177"/>
    </row>
    <row r="48" spans="1:104">
      <c r="A48" s="171">
        <v>27</v>
      </c>
      <c r="B48" s="172" t="s">
        <v>83</v>
      </c>
      <c r="C48" s="173" t="s">
        <v>84</v>
      </c>
      <c r="D48" s="174" t="s">
        <v>78</v>
      </c>
      <c r="E48" s="175">
        <v>2947.61</v>
      </c>
      <c r="F48" s="175"/>
      <c r="G48" s="176">
        <f t="shared" si="60"/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 t="shared" si="61"/>
        <v>0</v>
      </c>
      <c r="BB48" s="146">
        <f t="shared" si="62"/>
        <v>0</v>
      </c>
      <c r="BC48" s="146">
        <f t="shared" si="63"/>
        <v>0</v>
      </c>
      <c r="BD48" s="146">
        <f t="shared" si="64"/>
        <v>0</v>
      </c>
      <c r="BE48" s="146">
        <f t="shared" si="65"/>
        <v>0</v>
      </c>
      <c r="CA48" s="177">
        <v>1</v>
      </c>
      <c r="CB48" s="177">
        <v>1</v>
      </c>
      <c r="CZ48" s="146">
        <v>0</v>
      </c>
    </row>
    <row r="49" spans="1:104">
      <c r="A49" s="171">
        <v>28</v>
      </c>
      <c r="B49" s="172" t="s">
        <v>224</v>
      </c>
      <c r="C49" s="173" t="s">
        <v>225</v>
      </c>
      <c r="D49" s="174" t="s">
        <v>229</v>
      </c>
      <c r="E49" s="175">
        <v>4716.1760000000004</v>
      </c>
      <c r="F49" s="175"/>
      <c r="G49" s="176">
        <f t="shared" si="60"/>
        <v>0</v>
      </c>
      <c r="O49" s="170">
        <v>2</v>
      </c>
      <c r="AA49" s="146">
        <v>3</v>
      </c>
      <c r="AB49" s="146">
        <v>1</v>
      </c>
      <c r="AC49" s="146">
        <v>69365133</v>
      </c>
      <c r="AZ49" s="146">
        <v>1</v>
      </c>
      <c r="BA49" s="146">
        <f t="shared" si="61"/>
        <v>0</v>
      </c>
      <c r="BB49" s="146">
        <f t="shared" si="62"/>
        <v>0</v>
      </c>
      <c r="BC49" s="146">
        <f t="shared" si="63"/>
        <v>0</v>
      </c>
      <c r="BD49" s="146">
        <f t="shared" si="64"/>
        <v>0</v>
      </c>
      <c r="BE49" s="146">
        <f t="shared" si="65"/>
        <v>0</v>
      </c>
      <c r="CA49" s="177">
        <v>3</v>
      </c>
      <c r="CB49" s="177">
        <v>1</v>
      </c>
      <c r="CZ49" s="146">
        <v>1.9000000000000001E-4</v>
      </c>
    </row>
    <row r="50" spans="1:104" ht="10.5" customHeight="1">
      <c r="A50" s="171"/>
      <c r="B50" s="200"/>
      <c r="C50" s="202" t="s">
        <v>228</v>
      </c>
      <c r="D50" s="200"/>
      <c r="E50" s="201"/>
      <c r="F50" s="175"/>
      <c r="G50" s="176"/>
      <c r="O50" s="170"/>
      <c r="CA50" s="177"/>
      <c r="CB50" s="177"/>
    </row>
    <row r="51" spans="1:104">
      <c r="A51" s="178"/>
      <c r="B51" s="179" t="s">
        <v>77</v>
      </c>
      <c r="C51" s="180" t="str">
        <f>CONCATENATE(B7," ",C7)</f>
        <v>1 Zemní práce</v>
      </c>
      <c r="D51" s="181"/>
      <c r="E51" s="182"/>
      <c r="F51" s="183"/>
      <c r="G51" s="184">
        <f>SUM(G7:G50)</f>
        <v>0</v>
      </c>
      <c r="O51" s="170">
        <v>4</v>
      </c>
      <c r="BA51" s="185">
        <f>SUM(BA7:BA50)</f>
        <v>0</v>
      </c>
      <c r="BB51" s="185">
        <f>SUM(BB7:BB50)</f>
        <v>0</v>
      </c>
      <c r="BC51" s="185">
        <f>SUM(BC7:BC50)</f>
        <v>0</v>
      </c>
      <c r="BD51" s="185">
        <f>SUM(BD7:BD50)</f>
        <v>0</v>
      </c>
      <c r="BE51" s="185">
        <f>SUM(BE7:BE50)</f>
        <v>0</v>
      </c>
    </row>
    <row r="52" spans="1:104">
      <c r="A52" s="163" t="s">
        <v>74</v>
      </c>
      <c r="B52" s="164" t="s">
        <v>101</v>
      </c>
      <c r="C52" s="165" t="s">
        <v>102</v>
      </c>
      <c r="D52" s="166"/>
      <c r="E52" s="167"/>
      <c r="F52" s="167"/>
      <c r="G52" s="168"/>
      <c r="H52" s="169"/>
      <c r="I52" s="169"/>
      <c r="O52" s="170">
        <v>1</v>
      </c>
    </row>
    <row r="53" spans="1:104">
      <c r="A53" s="171">
        <v>29</v>
      </c>
      <c r="B53" s="172" t="s">
        <v>103</v>
      </c>
      <c r="C53" s="173" t="s">
        <v>104</v>
      </c>
      <c r="D53" s="174" t="s">
        <v>78</v>
      </c>
      <c r="E53" s="175">
        <v>12.79</v>
      </c>
      <c r="F53" s="175"/>
      <c r="G53" s="176">
        <f t="shared" ref="G53:G61" si="66"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 t="shared" ref="BA53:BA61" si="67">IF(AZ53=1,G53,0)</f>
        <v>0</v>
      </c>
      <c r="BB53" s="146">
        <f t="shared" ref="BB53:BB61" si="68">IF(AZ53=2,G53,0)</f>
        <v>0</v>
      </c>
      <c r="BC53" s="146">
        <f t="shared" ref="BC53:BC61" si="69">IF(AZ53=3,G53,0)</f>
        <v>0</v>
      </c>
      <c r="BD53" s="146">
        <f t="shared" ref="BD53:BD61" si="70">IF(AZ53=4,G53,0)</f>
        <v>0</v>
      </c>
      <c r="BE53" s="146">
        <f t="shared" ref="BE53:BE61" si="71">IF(AZ53=5,G53,0)</f>
        <v>0</v>
      </c>
      <c r="CA53" s="177">
        <v>1</v>
      </c>
      <c r="CB53" s="177">
        <v>1</v>
      </c>
      <c r="CZ53" s="146">
        <v>1.7816399999999999</v>
      </c>
    </row>
    <row r="54" spans="1:104" ht="22.5">
      <c r="A54" s="171">
        <v>30</v>
      </c>
      <c r="B54" s="172" t="s">
        <v>150</v>
      </c>
      <c r="C54" s="173" t="s">
        <v>251</v>
      </c>
      <c r="D54" s="174" t="s">
        <v>78</v>
      </c>
      <c r="E54" s="175">
        <v>52.655000000000001</v>
      </c>
      <c r="F54" s="175"/>
      <c r="G54" s="176">
        <f t="shared" si="66"/>
        <v>0</v>
      </c>
      <c r="O54" s="170">
        <v>2</v>
      </c>
      <c r="AA54" s="146">
        <v>12</v>
      </c>
      <c r="AB54" s="146">
        <v>0</v>
      </c>
      <c r="AC54" s="146">
        <v>27</v>
      </c>
      <c r="AZ54" s="146">
        <v>1</v>
      </c>
      <c r="BA54" s="146">
        <f t="shared" si="67"/>
        <v>0</v>
      </c>
      <c r="BB54" s="146">
        <f t="shared" si="68"/>
        <v>0</v>
      </c>
      <c r="BC54" s="146">
        <f t="shared" si="69"/>
        <v>0</v>
      </c>
      <c r="BD54" s="146">
        <f t="shared" si="70"/>
        <v>0</v>
      </c>
      <c r="BE54" s="146">
        <f t="shared" si="71"/>
        <v>0</v>
      </c>
      <c r="CA54" s="177">
        <v>12</v>
      </c>
      <c r="CB54" s="177">
        <v>0</v>
      </c>
      <c r="CZ54" s="146">
        <v>0</v>
      </c>
    </row>
    <row r="55" spans="1:104" ht="22.5">
      <c r="A55" s="171">
        <v>31</v>
      </c>
      <c r="B55" s="172" t="s">
        <v>150</v>
      </c>
      <c r="C55" s="173" t="s">
        <v>249</v>
      </c>
      <c r="D55" s="174" t="s">
        <v>78</v>
      </c>
      <c r="E55" s="175">
        <v>8.4</v>
      </c>
      <c r="F55" s="175"/>
      <c r="G55" s="176">
        <f t="shared" si="66"/>
        <v>0</v>
      </c>
      <c r="O55" s="170">
        <v>2</v>
      </c>
      <c r="AA55" s="146">
        <v>12</v>
      </c>
      <c r="AB55" s="146">
        <v>0</v>
      </c>
      <c r="AC55" s="146">
        <v>27</v>
      </c>
      <c r="AZ55" s="146">
        <v>1</v>
      </c>
      <c r="BA55" s="146">
        <f t="shared" si="67"/>
        <v>0</v>
      </c>
      <c r="BB55" s="146">
        <f t="shared" si="68"/>
        <v>0</v>
      </c>
      <c r="BC55" s="146">
        <f t="shared" si="69"/>
        <v>0</v>
      </c>
      <c r="BD55" s="146">
        <f t="shared" si="70"/>
        <v>0</v>
      </c>
      <c r="BE55" s="146">
        <f t="shared" si="71"/>
        <v>0</v>
      </c>
      <c r="CA55" s="177">
        <v>12</v>
      </c>
      <c r="CB55" s="177">
        <v>0</v>
      </c>
      <c r="CZ55" s="146">
        <v>0</v>
      </c>
    </row>
    <row r="56" spans="1:104" ht="15.75" customHeight="1">
      <c r="A56" s="171">
        <v>32</v>
      </c>
      <c r="B56" s="172" t="s">
        <v>149</v>
      </c>
      <c r="C56" s="199" t="s">
        <v>244</v>
      </c>
      <c r="D56" s="174" t="s">
        <v>148</v>
      </c>
      <c r="E56" s="175">
        <v>2.6760000000000002</v>
      </c>
      <c r="F56" s="175"/>
      <c r="G56" s="176">
        <f t="shared" si="66"/>
        <v>0</v>
      </c>
      <c r="O56" s="170">
        <v>2</v>
      </c>
      <c r="AA56" s="146">
        <v>12</v>
      </c>
      <c r="AB56" s="146">
        <v>0</v>
      </c>
      <c r="AC56" s="146">
        <v>14</v>
      </c>
      <c r="AZ56" s="146">
        <v>1</v>
      </c>
      <c r="BA56" s="146">
        <f t="shared" si="67"/>
        <v>0</v>
      </c>
      <c r="BB56" s="146">
        <f t="shared" si="68"/>
        <v>0</v>
      </c>
      <c r="BC56" s="146">
        <f t="shared" si="69"/>
        <v>0</v>
      </c>
      <c r="BD56" s="146">
        <f t="shared" si="70"/>
        <v>0</v>
      </c>
      <c r="BE56" s="146">
        <f t="shared" si="71"/>
        <v>0</v>
      </c>
      <c r="CA56" s="177">
        <v>12</v>
      </c>
      <c r="CB56" s="177">
        <v>0</v>
      </c>
      <c r="CZ56" s="146">
        <v>0</v>
      </c>
    </row>
    <row r="57" spans="1:104" ht="22.5" customHeight="1">
      <c r="A57" s="171">
        <v>33</v>
      </c>
      <c r="B57" s="172" t="s">
        <v>149</v>
      </c>
      <c r="C57" s="199" t="s">
        <v>250</v>
      </c>
      <c r="D57" s="174" t="s">
        <v>148</v>
      </c>
      <c r="E57" s="175">
        <v>0.249</v>
      </c>
      <c r="F57" s="175"/>
      <c r="G57" s="176">
        <f t="shared" si="66"/>
        <v>0</v>
      </c>
      <c r="O57" s="170">
        <v>2</v>
      </c>
      <c r="AA57" s="146">
        <v>12</v>
      </c>
      <c r="AB57" s="146">
        <v>0</v>
      </c>
      <c r="AC57" s="146">
        <v>14</v>
      </c>
      <c r="AZ57" s="146">
        <v>1</v>
      </c>
      <c r="BA57" s="146">
        <f t="shared" si="67"/>
        <v>0</v>
      </c>
      <c r="BB57" s="146">
        <f t="shared" si="68"/>
        <v>0</v>
      </c>
      <c r="BC57" s="146">
        <f t="shared" si="69"/>
        <v>0</v>
      </c>
      <c r="BD57" s="146">
        <f t="shared" si="70"/>
        <v>0</v>
      </c>
      <c r="BE57" s="146">
        <f t="shared" si="71"/>
        <v>0</v>
      </c>
      <c r="CA57" s="177">
        <v>12</v>
      </c>
      <c r="CB57" s="177">
        <v>0</v>
      </c>
      <c r="CZ57" s="146">
        <v>0</v>
      </c>
    </row>
    <row r="58" spans="1:104" ht="23.25" customHeight="1">
      <c r="A58" s="171">
        <v>34</v>
      </c>
      <c r="B58" s="172" t="s">
        <v>243</v>
      </c>
      <c r="C58" s="199" t="s">
        <v>245</v>
      </c>
      <c r="D58" s="174" t="s">
        <v>90</v>
      </c>
      <c r="E58" s="175">
        <v>105</v>
      </c>
      <c r="F58" s="175"/>
      <c r="G58" s="176">
        <f t="shared" si="66"/>
        <v>0</v>
      </c>
      <c r="O58" s="170">
        <v>2</v>
      </c>
      <c r="AA58" s="146">
        <v>12</v>
      </c>
      <c r="AB58" s="146">
        <v>0</v>
      </c>
      <c r="AC58" s="146">
        <v>14</v>
      </c>
      <c r="AZ58" s="146">
        <v>1</v>
      </c>
      <c r="BA58" s="146">
        <f t="shared" si="67"/>
        <v>0</v>
      </c>
      <c r="BB58" s="146">
        <f t="shared" si="68"/>
        <v>0</v>
      </c>
      <c r="BC58" s="146">
        <f t="shared" si="69"/>
        <v>0</v>
      </c>
      <c r="BD58" s="146">
        <f t="shared" si="70"/>
        <v>0</v>
      </c>
      <c r="BE58" s="146">
        <f t="shared" si="71"/>
        <v>0</v>
      </c>
      <c r="CA58" s="177">
        <v>12</v>
      </c>
      <c r="CB58" s="177">
        <v>0</v>
      </c>
      <c r="CZ58" s="146">
        <v>0</v>
      </c>
    </row>
    <row r="59" spans="1:104" ht="33.75">
      <c r="A59" s="171">
        <v>35</v>
      </c>
      <c r="B59" s="172" t="s">
        <v>105</v>
      </c>
      <c r="C59" s="173" t="s">
        <v>227</v>
      </c>
      <c r="D59" s="174" t="s">
        <v>106</v>
      </c>
      <c r="E59" s="175">
        <v>189.7</v>
      </c>
      <c r="F59" s="175"/>
      <c r="G59" s="176">
        <f t="shared" si="66"/>
        <v>0</v>
      </c>
      <c r="O59" s="170">
        <v>2</v>
      </c>
      <c r="AA59" s="146">
        <v>12</v>
      </c>
      <c r="AB59" s="146">
        <v>0</v>
      </c>
      <c r="AC59" s="146">
        <v>27</v>
      </c>
      <c r="AZ59" s="146">
        <v>1</v>
      </c>
      <c r="BA59" s="146">
        <f t="shared" si="67"/>
        <v>0</v>
      </c>
      <c r="BB59" s="146">
        <f t="shared" si="68"/>
        <v>0</v>
      </c>
      <c r="BC59" s="146">
        <f t="shared" si="69"/>
        <v>0</v>
      </c>
      <c r="BD59" s="146">
        <f t="shared" si="70"/>
        <v>0</v>
      </c>
      <c r="BE59" s="146">
        <f t="shared" si="71"/>
        <v>0</v>
      </c>
      <c r="CA59" s="177">
        <v>12</v>
      </c>
      <c r="CB59" s="177">
        <v>0</v>
      </c>
      <c r="CZ59" s="146">
        <v>0</v>
      </c>
    </row>
    <row r="60" spans="1:104" ht="33.75">
      <c r="A60" s="171">
        <v>36</v>
      </c>
      <c r="B60" s="172" t="s">
        <v>105</v>
      </c>
      <c r="C60" s="173" t="s">
        <v>252</v>
      </c>
      <c r="D60" s="174" t="s">
        <v>186</v>
      </c>
      <c r="E60" s="175">
        <v>64</v>
      </c>
      <c r="F60" s="175"/>
      <c r="G60" s="176">
        <f t="shared" si="66"/>
        <v>0</v>
      </c>
      <c r="O60" s="170">
        <v>2</v>
      </c>
      <c r="AA60" s="146">
        <v>12</v>
      </c>
      <c r="AB60" s="146">
        <v>0</v>
      </c>
      <c r="AC60" s="146">
        <v>27</v>
      </c>
      <c r="AZ60" s="146">
        <v>1</v>
      </c>
      <c r="BA60" s="146">
        <f t="shared" si="67"/>
        <v>0</v>
      </c>
      <c r="BB60" s="146">
        <f t="shared" si="68"/>
        <v>0</v>
      </c>
      <c r="BC60" s="146">
        <f t="shared" si="69"/>
        <v>0</v>
      </c>
      <c r="BD60" s="146">
        <f t="shared" si="70"/>
        <v>0</v>
      </c>
      <c r="BE60" s="146">
        <f t="shared" si="71"/>
        <v>0</v>
      </c>
      <c r="CA60" s="177">
        <v>12</v>
      </c>
      <c r="CB60" s="177">
        <v>0</v>
      </c>
      <c r="CZ60" s="146">
        <v>0</v>
      </c>
    </row>
    <row r="61" spans="1:104" ht="33.75">
      <c r="A61" s="171">
        <v>37</v>
      </c>
      <c r="B61" s="172" t="s">
        <v>105</v>
      </c>
      <c r="C61" s="173" t="s">
        <v>271</v>
      </c>
      <c r="D61" s="174" t="s">
        <v>186</v>
      </c>
      <c r="E61" s="175">
        <v>24</v>
      </c>
      <c r="F61" s="175"/>
      <c r="G61" s="176">
        <f t="shared" si="66"/>
        <v>0</v>
      </c>
      <c r="O61" s="170">
        <v>2</v>
      </c>
      <c r="AA61" s="146">
        <v>12</v>
      </c>
      <c r="AB61" s="146">
        <v>0</v>
      </c>
      <c r="AC61" s="146">
        <v>27</v>
      </c>
      <c r="AZ61" s="146">
        <v>1</v>
      </c>
      <c r="BA61" s="146">
        <f t="shared" si="67"/>
        <v>0</v>
      </c>
      <c r="BB61" s="146">
        <f t="shared" si="68"/>
        <v>0</v>
      </c>
      <c r="BC61" s="146">
        <f t="shared" si="69"/>
        <v>0</v>
      </c>
      <c r="BD61" s="146">
        <f t="shared" si="70"/>
        <v>0</v>
      </c>
      <c r="BE61" s="146">
        <f t="shared" si="71"/>
        <v>0</v>
      </c>
      <c r="CA61" s="177">
        <v>12</v>
      </c>
      <c r="CB61" s="177">
        <v>0</v>
      </c>
      <c r="CZ61" s="146">
        <v>0</v>
      </c>
    </row>
    <row r="62" spans="1:104">
      <c r="A62" s="178"/>
      <c r="B62" s="179" t="s">
        <v>77</v>
      </c>
      <c r="C62" s="180" t="str">
        <f>CONCATENATE(B52," ",C52)</f>
        <v>2 Základy a zvláštní zakládání</v>
      </c>
      <c r="D62" s="181"/>
      <c r="E62" s="182"/>
      <c r="F62" s="183"/>
      <c r="G62" s="184">
        <f>SUM(G52:G61)</f>
        <v>0</v>
      </c>
      <c r="O62" s="170">
        <v>4</v>
      </c>
      <c r="BA62" s="185">
        <f>SUM(BA52:BA61)</f>
        <v>0</v>
      </c>
      <c r="BB62" s="185">
        <f>SUM(BB52:BB61)</f>
        <v>0</v>
      </c>
      <c r="BC62" s="185">
        <f>SUM(BC52:BC61)</f>
        <v>0</v>
      </c>
      <c r="BD62" s="185">
        <f>SUM(BD52:BD61)</f>
        <v>0</v>
      </c>
      <c r="BE62" s="185">
        <f>SUM(BE52:BE61)</f>
        <v>0</v>
      </c>
    </row>
    <row r="63" spans="1:104">
      <c r="A63" s="163" t="s">
        <v>74</v>
      </c>
      <c r="B63" s="164" t="s">
        <v>107</v>
      </c>
      <c r="C63" s="165" t="s">
        <v>108</v>
      </c>
      <c r="D63" s="166"/>
      <c r="E63" s="167"/>
      <c r="F63" s="167"/>
      <c r="G63" s="168"/>
      <c r="H63" s="169"/>
      <c r="I63" s="169"/>
      <c r="O63" s="170">
        <v>1</v>
      </c>
    </row>
    <row r="64" spans="1:104" ht="16.5" customHeight="1">
      <c r="A64" s="171">
        <v>38</v>
      </c>
      <c r="B64" s="172" t="s">
        <v>230</v>
      </c>
      <c r="C64" s="198" t="s">
        <v>231</v>
      </c>
      <c r="D64" s="174" t="s">
        <v>78</v>
      </c>
      <c r="E64" s="175">
        <v>47.39</v>
      </c>
      <c r="F64" s="175"/>
      <c r="G64" s="176">
        <f>E64*F64</f>
        <v>0</v>
      </c>
      <c r="O64" s="170">
        <v>2</v>
      </c>
      <c r="AA64" s="146">
        <v>12</v>
      </c>
      <c r="AB64" s="146">
        <v>0</v>
      </c>
      <c r="AC64" s="146">
        <v>13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12</v>
      </c>
      <c r="CB64" s="177">
        <v>0</v>
      </c>
      <c r="CZ64" s="146">
        <v>0</v>
      </c>
    </row>
    <row r="65" spans="1:104" ht="22.5">
      <c r="A65" s="171"/>
      <c r="B65" s="200"/>
      <c r="C65" s="202" t="s">
        <v>272</v>
      </c>
      <c r="D65" s="200"/>
      <c r="E65" s="201"/>
      <c r="F65" s="175"/>
      <c r="G65" s="176"/>
      <c r="O65" s="170"/>
      <c r="CA65" s="177"/>
      <c r="CB65" s="177"/>
    </row>
    <row r="66" spans="1:104" ht="33.75">
      <c r="A66" s="171"/>
      <c r="B66" s="200"/>
      <c r="C66" s="202" t="s">
        <v>242</v>
      </c>
      <c r="D66" s="200"/>
      <c r="E66" s="201"/>
      <c r="F66" s="175"/>
      <c r="G66" s="176"/>
      <c r="O66" s="170"/>
      <c r="CA66" s="177"/>
      <c r="CB66" s="177"/>
    </row>
    <row r="67" spans="1:104" ht="15.75" customHeight="1">
      <c r="A67" s="171">
        <v>39</v>
      </c>
      <c r="B67" s="172" t="s">
        <v>232</v>
      </c>
      <c r="C67" s="198" t="s">
        <v>233</v>
      </c>
      <c r="D67" s="174" t="s">
        <v>78</v>
      </c>
      <c r="E67" s="175">
        <v>47.39</v>
      </c>
      <c r="F67" s="175"/>
      <c r="G67" s="176">
        <f>E67*F67</f>
        <v>0</v>
      </c>
      <c r="O67" s="170">
        <v>2</v>
      </c>
      <c r="AA67" s="146">
        <v>12</v>
      </c>
      <c r="AB67" s="146">
        <v>0</v>
      </c>
      <c r="AC67" s="146">
        <v>13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12</v>
      </c>
      <c r="CB67" s="177">
        <v>0</v>
      </c>
      <c r="CZ67" s="146">
        <v>0</v>
      </c>
    </row>
    <row r="68" spans="1:104" ht="12.75" customHeight="1">
      <c r="A68" s="171">
        <v>40</v>
      </c>
      <c r="B68" s="172" t="s">
        <v>234</v>
      </c>
      <c r="C68" s="198" t="s">
        <v>235</v>
      </c>
      <c r="D68" s="174" t="s">
        <v>86</v>
      </c>
      <c r="E68" s="175">
        <v>157.965</v>
      </c>
      <c r="F68" s="175"/>
      <c r="G68" s="176">
        <f>E68*F68</f>
        <v>0</v>
      </c>
      <c r="O68" s="170">
        <v>2</v>
      </c>
      <c r="AA68" s="146">
        <v>12</v>
      </c>
      <c r="AB68" s="146">
        <v>0</v>
      </c>
      <c r="AC68" s="146">
        <v>13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12</v>
      </c>
      <c r="CB68" s="177">
        <v>0</v>
      </c>
      <c r="CZ68" s="146">
        <v>0</v>
      </c>
    </row>
    <row r="69" spans="1:104">
      <c r="A69" s="171"/>
      <c r="B69" s="200"/>
      <c r="C69" s="202" t="s">
        <v>239</v>
      </c>
      <c r="D69" s="200"/>
      <c r="E69" s="201"/>
      <c r="F69" s="175"/>
      <c r="G69" s="176"/>
      <c r="O69" s="170"/>
      <c r="CA69" s="177"/>
      <c r="CB69" s="177"/>
    </row>
    <row r="70" spans="1:104" ht="25.5" customHeight="1">
      <c r="A70" s="171"/>
      <c r="B70" s="200"/>
      <c r="C70" s="202" t="s">
        <v>240</v>
      </c>
      <c r="D70" s="200"/>
      <c r="E70" s="201"/>
      <c r="F70" s="175"/>
      <c r="G70" s="176"/>
      <c r="O70" s="170"/>
      <c r="CA70" s="177"/>
      <c r="CB70" s="177"/>
    </row>
    <row r="71" spans="1:104" ht="12.75" customHeight="1">
      <c r="A71" s="171">
        <v>41</v>
      </c>
      <c r="B71" s="172" t="s">
        <v>236</v>
      </c>
      <c r="C71" s="198" t="s">
        <v>237</v>
      </c>
      <c r="D71" s="174" t="s">
        <v>86</v>
      </c>
      <c r="E71" s="175">
        <v>157.965</v>
      </c>
      <c r="F71" s="175"/>
      <c r="G71" s="176">
        <f>E71*F71</f>
        <v>0</v>
      </c>
      <c r="O71" s="170">
        <v>2</v>
      </c>
      <c r="AA71" s="146">
        <v>12</v>
      </c>
      <c r="AB71" s="146">
        <v>0</v>
      </c>
      <c r="AC71" s="146">
        <v>13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12</v>
      </c>
      <c r="CB71" s="177">
        <v>0</v>
      </c>
      <c r="CZ71" s="146">
        <v>0</v>
      </c>
    </row>
    <row r="72" spans="1:104" ht="23.25" customHeight="1">
      <c r="A72" s="171">
        <v>42</v>
      </c>
      <c r="B72" s="172" t="s">
        <v>238</v>
      </c>
      <c r="C72" s="199" t="s">
        <v>241</v>
      </c>
      <c r="D72" s="174" t="s">
        <v>148</v>
      </c>
      <c r="E72" s="175">
        <v>0.72070000000000001</v>
      </c>
      <c r="F72" s="175"/>
      <c r="G72" s="176">
        <f>E72*F72</f>
        <v>0</v>
      </c>
      <c r="O72" s="170">
        <v>2</v>
      </c>
      <c r="AA72" s="146">
        <v>12</v>
      </c>
      <c r="AB72" s="146">
        <v>0</v>
      </c>
      <c r="AC72" s="146">
        <v>14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12</v>
      </c>
      <c r="CB72" s="177">
        <v>0</v>
      </c>
      <c r="CZ72" s="146">
        <v>0</v>
      </c>
    </row>
    <row r="73" spans="1:104" ht="23.25" customHeight="1">
      <c r="A73" s="171">
        <v>43</v>
      </c>
      <c r="B73" s="172" t="s">
        <v>246</v>
      </c>
      <c r="C73" s="199" t="s">
        <v>273</v>
      </c>
      <c r="D73" s="174" t="s">
        <v>106</v>
      </c>
      <c r="E73" s="175">
        <v>13.5</v>
      </c>
      <c r="F73" s="175"/>
      <c r="G73" s="176">
        <f>E73*F73</f>
        <v>0</v>
      </c>
      <c r="O73" s="170">
        <v>2</v>
      </c>
      <c r="AA73" s="146">
        <v>12</v>
      </c>
      <c r="AB73" s="146">
        <v>0</v>
      </c>
      <c r="AC73" s="146">
        <v>14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12</v>
      </c>
      <c r="CB73" s="177">
        <v>0</v>
      </c>
      <c r="CZ73" s="146">
        <v>0</v>
      </c>
    </row>
    <row r="74" spans="1:104" ht="51.75" customHeight="1">
      <c r="A74" s="171">
        <v>44</v>
      </c>
      <c r="B74" s="172" t="s">
        <v>247</v>
      </c>
      <c r="C74" s="199" t="s">
        <v>248</v>
      </c>
      <c r="D74" s="174" t="s">
        <v>86</v>
      </c>
      <c r="E74" s="175">
        <v>172.71</v>
      </c>
      <c r="F74" s="175"/>
      <c r="G74" s="176">
        <f>E74*F74</f>
        <v>0</v>
      </c>
      <c r="O74" s="170">
        <v>2</v>
      </c>
      <c r="AA74" s="146">
        <v>12</v>
      </c>
      <c r="AB74" s="146">
        <v>0</v>
      </c>
      <c r="AC74" s="146">
        <v>14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12</v>
      </c>
      <c r="CB74" s="177">
        <v>0</v>
      </c>
      <c r="CZ74" s="146">
        <v>0</v>
      </c>
    </row>
    <row r="75" spans="1:104">
      <c r="A75" s="178"/>
      <c r="B75" s="179" t="s">
        <v>77</v>
      </c>
      <c r="C75" s="180" t="str">
        <f>CONCATENATE(B63," ",C63)</f>
        <v>3 Svislé a kompletní konstrukce</v>
      </c>
      <c r="D75" s="181"/>
      <c r="E75" s="182"/>
      <c r="F75" s="183"/>
      <c r="G75" s="184">
        <f>SUM(G63:G74)</f>
        <v>0</v>
      </c>
      <c r="O75" s="170">
        <v>4</v>
      </c>
      <c r="BA75" s="185">
        <f>SUM(BA63:BA74)</f>
        <v>0</v>
      </c>
      <c r="BB75" s="185">
        <f>SUM(BB63:BB74)</f>
        <v>0</v>
      </c>
      <c r="BC75" s="185">
        <f>SUM(BC63:BC74)</f>
        <v>0</v>
      </c>
      <c r="BD75" s="185">
        <f>SUM(BD63:BD74)</f>
        <v>0</v>
      </c>
      <c r="BE75" s="185">
        <f>SUM(BE63:BE74)</f>
        <v>0</v>
      </c>
    </row>
    <row r="76" spans="1:104">
      <c r="A76" s="163" t="s">
        <v>74</v>
      </c>
      <c r="B76" s="164" t="s">
        <v>109</v>
      </c>
      <c r="C76" s="165" t="s">
        <v>110</v>
      </c>
      <c r="D76" s="166"/>
      <c r="E76" s="167"/>
      <c r="F76" s="167"/>
      <c r="G76" s="168"/>
      <c r="H76" s="169"/>
      <c r="I76" s="169"/>
      <c r="O76" s="170">
        <v>1</v>
      </c>
    </row>
    <row r="77" spans="1:104" ht="15" customHeight="1">
      <c r="A77" s="171">
        <v>45</v>
      </c>
      <c r="B77" s="172" t="s">
        <v>111</v>
      </c>
      <c r="C77" s="173" t="s">
        <v>112</v>
      </c>
      <c r="D77" s="174" t="s">
        <v>86</v>
      </c>
      <c r="E77" s="175">
        <v>4422.2700000000004</v>
      </c>
      <c r="F77" s="175"/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1</v>
      </c>
      <c r="CZ77" s="146">
        <v>9.8199999999999996E-2</v>
      </c>
    </row>
    <row r="78" spans="1:104">
      <c r="A78" s="171"/>
      <c r="B78" s="200"/>
      <c r="C78" s="202" t="s">
        <v>174</v>
      </c>
      <c r="D78" s="200"/>
      <c r="E78" s="201"/>
      <c r="F78" s="175"/>
      <c r="G78" s="176"/>
      <c r="O78" s="170"/>
      <c r="CA78" s="177"/>
      <c r="CB78" s="177"/>
    </row>
    <row r="79" spans="1:104">
      <c r="A79" s="171"/>
      <c r="B79" s="200"/>
      <c r="C79" s="202" t="s">
        <v>279</v>
      </c>
      <c r="D79" s="200"/>
      <c r="E79" s="201"/>
      <c r="F79" s="175"/>
      <c r="G79" s="176"/>
      <c r="O79" s="170"/>
      <c r="CA79" s="177"/>
      <c r="CB79" s="177"/>
    </row>
    <row r="80" spans="1:104" ht="22.5">
      <c r="A80" s="171">
        <v>46</v>
      </c>
      <c r="B80" s="172" t="s">
        <v>153</v>
      </c>
      <c r="C80" s="173" t="s">
        <v>151</v>
      </c>
      <c r="D80" s="174" t="s">
        <v>86</v>
      </c>
      <c r="E80" s="175">
        <v>3338.74</v>
      </c>
      <c r="F80" s="175"/>
      <c r="G80" s="176">
        <f>E80*F80</f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1</v>
      </c>
      <c r="CZ80" s="146">
        <v>0.46166000000000001</v>
      </c>
    </row>
    <row r="81" spans="1:104">
      <c r="A81" s="171"/>
      <c r="B81" s="200"/>
      <c r="C81" s="202" t="s">
        <v>177</v>
      </c>
      <c r="D81" s="200"/>
      <c r="E81" s="201"/>
      <c r="F81" s="175"/>
      <c r="G81" s="176"/>
      <c r="O81" s="170"/>
      <c r="CA81" s="177"/>
      <c r="CB81" s="177"/>
    </row>
    <row r="82" spans="1:104" ht="22.5">
      <c r="A82" s="171">
        <v>47</v>
      </c>
      <c r="B82" s="172" t="s">
        <v>154</v>
      </c>
      <c r="C82" s="173" t="s">
        <v>152</v>
      </c>
      <c r="D82" s="174" t="s">
        <v>86</v>
      </c>
      <c r="E82" s="175">
        <v>802.35</v>
      </c>
      <c r="F82" s="175"/>
      <c r="G82" s="176">
        <f>E82*F82</f>
        <v>0</v>
      </c>
      <c r="O82" s="170">
        <v>2</v>
      </c>
      <c r="AA82" s="146">
        <v>1</v>
      </c>
      <c r="AB82" s="146">
        <v>1</v>
      </c>
      <c r="AC82" s="146">
        <v>1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1</v>
      </c>
      <c r="CZ82" s="146">
        <v>0.46166000000000001</v>
      </c>
    </row>
    <row r="83" spans="1:104">
      <c r="A83" s="171"/>
      <c r="B83" s="200"/>
      <c r="C83" s="202" t="s">
        <v>175</v>
      </c>
      <c r="D83" s="200"/>
      <c r="E83" s="201"/>
      <c r="F83" s="175"/>
      <c r="G83" s="176"/>
      <c r="O83" s="170"/>
      <c r="CA83" s="177"/>
      <c r="CB83" s="177"/>
    </row>
    <row r="84" spans="1:104" ht="22.5">
      <c r="A84" s="171">
        <v>48</v>
      </c>
      <c r="B84" s="172" t="s">
        <v>155</v>
      </c>
      <c r="C84" s="173" t="s">
        <v>275</v>
      </c>
      <c r="D84" s="174" t="s">
        <v>86</v>
      </c>
      <c r="E84" s="175">
        <v>3597.42</v>
      </c>
      <c r="F84" s="175"/>
      <c r="G84" s="176">
        <f>E84*F84</f>
        <v>0</v>
      </c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0.46166000000000001</v>
      </c>
    </row>
    <row r="85" spans="1:104">
      <c r="A85" s="171"/>
      <c r="B85" s="200"/>
      <c r="C85" s="202" t="s">
        <v>176</v>
      </c>
      <c r="D85" s="200"/>
      <c r="E85" s="201"/>
      <c r="F85" s="175"/>
      <c r="G85" s="176"/>
      <c r="O85" s="170"/>
      <c r="CA85" s="177"/>
      <c r="CB85" s="177"/>
    </row>
    <row r="86" spans="1:104" ht="22.5">
      <c r="A86" s="171">
        <v>49</v>
      </c>
      <c r="B86" s="172" t="s">
        <v>156</v>
      </c>
      <c r="C86" s="173" t="s">
        <v>276</v>
      </c>
      <c r="D86" s="174" t="s">
        <v>86</v>
      </c>
      <c r="E86" s="175">
        <v>4816.5</v>
      </c>
      <c r="F86" s="175"/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0.46166000000000001</v>
      </c>
    </row>
    <row r="87" spans="1:104">
      <c r="A87" s="171"/>
      <c r="B87" s="200"/>
      <c r="C87" s="202" t="s">
        <v>277</v>
      </c>
      <c r="D87" s="200"/>
      <c r="E87" s="201"/>
      <c r="F87" s="175"/>
      <c r="G87" s="176"/>
      <c r="O87" s="170"/>
      <c r="CA87" s="177"/>
      <c r="CB87" s="177"/>
    </row>
    <row r="88" spans="1:104">
      <c r="A88" s="171"/>
      <c r="B88" s="200"/>
      <c r="C88" s="202" t="s">
        <v>278</v>
      </c>
      <c r="D88" s="200"/>
      <c r="E88" s="201"/>
      <c r="F88" s="175"/>
      <c r="G88" s="176"/>
      <c r="O88" s="170"/>
      <c r="CA88" s="177"/>
      <c r="CB88" s="177"/>
    </row>
    <row r="89" spans="1:104" ht="22.5">
      <c r="A89" s="171">
        <v>50</v>
      </c>
      <c r="B89" s="172" t="s">
        <v>274</v>
      </c>
      <c r="C89" s="173" t="s">
        <v>157</v>
      </c>
      <c r="D89" s="174" t="s">
        <v>86</v>
      </c>
      <c r="E89" s="175">
        <v>19.579999999999998</v>
      </c>
      <c r="F89" s="175"/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1</v>
      </c>
      <c r="CZ89" s="146">
        <v>0.46166000000000001</v>
      </c>
    </row>
    <row r="90" spans="1:104">
      <c r="A90" s="178"/>
      <c r="B90" s="179" t="s">
        <v>77</v>
      </c>
      <c r="C90" s="180" t="str">
        <f>CONCATENATE(B76," ",C76)</f>
        <v>56 Podkladní vrstvy komunikací a zpevněných ploch</v>
      </c>
      <c r="D90" s="181"/>
      <c r="E90" s="182"/>
      <c r="F90" s="183"/>
      <c r="G90" s="184">
        <f>SUM(G76:G89)</f>
        <v>0</v>
      </c>
      <c r="O90" s="170">
        <v>4</v>
      </c>
      <c r="BA90" s="185">
        <f>SUM(BA76:BA89)</f>
        <v>0</v>
      </c>
      <c r="BB90" s="185">
        <f>SUM(BB76:BB89)</f>
        <v>0</v>
      </c>
      <c r="BC90" s="185">
        <f>SUM(BC76:BC89)</f>
        <v>0</v>
      </c>
      <c r="BD90" s="185">
        <f>SUM(BD76:BD89)</f>
        <v>0</v>
      </c>
      <c r="BE90" s="185">
        <f>SUM(BE76:BE89)</f>
        <v>0</v>
      </c>
    </row>
    <row r="91" spans="1:104">
      <c r="A91" s="163" t="s">
        <v>74</v>
      </c>
      <c r="B91" s="164" t="s">
        <v>158</v>
      </c>
      <c r="C91" s="165" t="s">
        <v>159</v>
      </c>
      <c r="D91" s="166"/>
      <c r="E91" s="167"/>
      <c r="F91" s="167"/>
      <c r="G91" s="168"/>
      <c r="H91" s="169"/>
      <c r="I91" s="169"/>
      <c r="O91" s="170">
        <v>1</v>
      </c>
    </row>
    <row r="92" spans="1:104">
      <c r="A92" s="171">
        <v>51</v>
      </c>
      <c r="B92" s="172" t="s">
        <v>160</v>
      </c>
      <c r="C92" s="173" t="s">
        <v>161</v>
      </c>
      <c r="D92" s="174" t="s">
        <v>86</v>
      </c>
      <c r="E92" s="175">
        <v>3319.16</v>
      </c>
      <c r="F92" s="175"/>
      <c r="G92" s="176">
        <f>E92*F92</f>
        <v>0</v>
      </c>
      <c r="O92" s="170">
        <v>2</v>
      </c>
      <c r="AA92" s="146">
        <v>3</v>
      </c>
      <c r="AB92" s="146">
        <v>1</v>
      </c>
      <c r="AC92" s="146">
        <v>5924626080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3</v>
      </c>
      <c r="CB92" s="177">
        <v>1</v>
      </c>
      <c r="CZ92" s="146">
        <v>8.9700000000000002E-2</v>
      </c>
    </row>
    <row r="93" spans="1:104">
      <c r="A93" s="171">
        <v>52</v>
      </c>
      <c r="B93" s="172" t="s">
        <v>162</v>
      </c>
      <c r="C93" s="173" t="s">
        <v>163</v>
      </c>
      <c r="D93" s="174" t="s">
        <v>86</v>
      </c>
      <c r="E93" s="175">
        <v>3319.16</v>
      </c>
      <c r="F93" s="175"/>
      <c r="G93" s="176">
        <f>E93*F93</f>
        <v>0</v>
      </c>
      <c r="O93" s="170">
        <v>2</v>
      </c>
      <c r="AA93" s="146">
        <v>3</v>
      </c>
      <c r="AB93" s="146">
        <v>1</v>
      </c>
      <c r="AC93" s="146">
        <v>5924626080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3</v>
      </c>
      <c r="CB93" s="177">
        <v>1</v>
      </c>
      <c r="CZ93" s="146">
        <v>8.9700000000000002E-2</v>
      </c>
    </row>
    <row r="94" spans="1:104">
      <c r="A94" s="171">
        <v>53</v>
      </c>
      <c r="B94" s="172" t="s">
        <v>164</v>
      </c>
      <c r="C94" s="173" t="s">
        <v>165</v>
      </c>
      <c r="D94" s="174" t="s">
        <v>86</v>
      </c>
      <c r="E94" s="175">
        <v>1080.6099999999999</v>
      </c>
      <c r="F94" s="175"/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7.1999999999999995E-2</v>
      </c>
    </row>
    <row r="95" spans="1:104" ht="22.5">
      <c r="A95" s="171">
        <v>54</v>
      </c>
      <c r="B95" s="172" t="s">
        <v>164</v>
      </c>
      <c r="C95" s="173" t="s">
        <v>280</v>
      </c>
      <c r="D95" s="174" t="s">
        <v>86</v>
      </c>
      <c r="E95" s="175">
        <v>22.5</v>
      </c>
      <c r="F95" s="175"/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1</v>
      </c>
      <c r="CZ95" s="146">
        <v>7.1999999999999995E-2</v>
      </c>
    </row>
    <row r="96" spans="1:104">
      <c r="A96" s="171">
        <v>55</v>
      </c>
      <c r="B96" s="172" t="s">
        <v>166</v>
      </c>
      <c r="C96" s="173" t="s">
        <v>167</v>
      </c>
      <c r="D96" s="174" t="s">
        <v>86</v>
      </c>
      <c r="E96" s="175">
        <v>1188.67</v>
      </c>
      <c r="F96" s="175"/>
      <c r="G96" s="176">
        <f>E96*F96</f>
        <v>0</v>
      </c>
      <c r="O96" s="170">
        <v>2</v>
      </c>
      <c r="AA96" s="146">
        <v>3</v>
      </c>
      <c r="AB96" s="146">
        <v>1</v>
      </c>
      <c r="AC96" s="146">
        <v>5924626080</v>
      </c>
      <c r="AZ96" s="146">
        <v>1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3</v>
      </c>
      <c r="CB96" s="177">
        <v>1</v>
      </c>
      <c r="CZ96" s="146">
        <v>8.9700000000000002E-2</v>
      </c>
    </row>
    <row r="97" spans="1:104">
      <c r="A97" s="171"/>
      <c r="B97" s="200"/>
      <c r="C97" s="202" t="s">
        <v>178</v>
      </c>
      <c r="D97" s="200"/>
      <c r="E97" s="201"/>
      <c r="F97" s="175"/>
      <c r="G97" s="176"/>
      <c r="O97" s="170"/>
      <c r="CA97" s="177"/>
      <c r="CB97" s="177"/>
    </row>
    <row r="98" spans="1:104" ht="22.5">
      <c r="A98" s="171">
        <v>56</v>
      </c>
      <c r="B98" s="172" t="s">
        <v>166</v>
      </c>
      <c r="C98" s="173" t="s">
        <v>281</v>
      </c>
      <c r="D98" s="174" t="s">
        <v>86</v>
      </c>
      <c r="E98" s="175">
        <v>24.75</v>
      </c>
      <c r="F98" s="175"/>
      <c r="G98" s="176">
        <f>E98*F98</f>
        <v>0</v>
      </c>
      <c r="O98" s="170">
        <v>2</v>
      </c>
      <c r="AA98" s="146">
        <v>3</v>
      </c>
      <c r="AB98" s="146">
        <v>1</v>
      </c>
      <c r="AC98" s="146">
        <v>5924626080</v>
      </c>
      <c r="AZ98" s="146">
        <v>1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3</v>
      </c>
      <c r="CB98" s="177">
        <v>1</v>
      </c>
      <c r="CZ98" s="146">
        <v>8.9700000000000002E-2</v>
      </c>
    </row>
    <row r="99" spans="1:104">
      <c r="A99" s="171"/>
      <c r="B99" s="200"/>
      <c r="C99" s="202" t="s">
        <v>282</v>
      </c>
      <c r="D99" s="200"/>
      <c r="E99" s="201"/>
      <c r="F99" s="175"/>
      <c r="G99" s="176"/>
      <c r="O99" s="170"/>
      <c r="CA99" s="177"/>
      <c r="CB99" s="177"/>
    </row>
    <row r="100" spans="1:104">
      <c r="A100" s="178"/>
      <c r="B100" s="179" t="s">
        <v>77</v>
      </c>
      <c r="C100" s="180" t="str">
        <f>CONCATENATE(B91," ",C91)</f>
        <v>5 Komunikace</v>
      </c>
      <c r="D100" s="181"/>
      <c r="E100" s="182"/>
      <c r="F100" s="183"/>
      <c r="G100" s="184">
        <f>SUM(G91:G99)</f>
        <v>0</v>
      </c>
      <c r="O100" s="170">
        <v>4</v>
      </c>
      <c r="BA100" s="185">
        <f>SUM(BA91:BA99)</f>
        <v>0</v>
      </c>
      <c r="BB100" s="185">
        <f>SUM(BB91:BB99)</f>
        <v>0</v>
      </c>
      <c r="BC100" s="185">
        <f>SUM(BC91:BC99)</f>
        <v>0</v>
      </c>
      <c r="BD100" s="185">
        <f>SUM(BD91:BD99)</f>
        <v>0</v>
      </c>
      <c r="BE100" s="185">
        <f>SUM(BE91:BE99)</f>
        <v>0</v>
      </c>
    </row>
    <row r="101" spans="1:104">
      <c r="A101" s="163" t="s">
        <v>74</v>
      </c>
      <c r="B101" s="164" t="s">
        <v>113</v>
      </c>
      <c r="C101" s="165" t="s">
        <v>114</v>
      </c>
      <c r="D101" s="166"/>
      <c r="E101" s="167"/>
      <c r="F101" s="167"/>
      <c r="G101" s="168"/>
      <c r="H101" s="169"/>
      <c r="I101" s="169"/>
      <c r="O101" s="170">
        <v>1</v>
      </c>
    </row>
    <row r="102" spans="1:104" ht="22.5">
      <c r="A102" s="171">
        <v>57</v>
      </c>
      <c r="B102" s="172" t="s">
        <v>132</v>
      </c>
      <c r="C102" s="173" t="s">
        <v>168</v>
      </c>
      <c r="D102" s="174" t="s">
        <v>86</v>
      </c>
      <c r="E102" s="175">
        <v>3319.16</v>
      </c>
      <c r="F102" s="175"/>
      <c r="G102" s="176">
        <f>E102*F102</f>
        <v>0</v>
      </c>
      <c r="O102" s="170">
        <v>2</v>
      </c>
      <c r="AA102" s="146">
        <v>1</v>
      </c>
      <c r="AB102" s="146">
        <v>1</v>
      </c>
      <c r="AC102" s="146">
        <v>1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</v>
      </c>
      <c r="CB102" s="177">
        <v>1</v>
      </c>
      <c r="CZ102" s="146">
        <v>0.22506999999999999</v>
      </c>
    </row>
    <row r="103" spans="1:104" ht="67.5">
      <c r="A103" s="171">
        <v>58</v>
      </c>
      <c r="B103" s="172" t="s">
        <v>169</v>
      </c>
      <c r="C103" s="173" t="s">
        <v>171</v>
      </c>
      <c r="D103" s="174" t="s">
        <v>86</v>
      </c>
      <c r="E103" s="175">
        <v>1146.8900000000001</v>
      </c>
      <c r="F103" s="175"/>
      <c r="G103" s="176">
        <f>E103*F103</f>
        <v>0</v>
      </c>
      <c r="O103" s="170">
        <v>2</v>
      </c>
      <c r="AA103" s="146">
        <v>1</v>
      </c>
      <c r="AB103" s="146">
        <v>1</v>
      </c>
      <c r="AC103" s="146">
        <v>1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1</v>
      </c>
      <c r="CZ103" s="146">
        <v>0.22506999999999999</v>
      </c>
    </row>
    <row r="104" spans="1:104" ht="45">
      <c r="A104" s="171">
        <v>59</v>
      </c>
      <c r="B104" s="172" t="s">
        <v>170</v>
      </c>
      <c r="C104" s="173" t="s">
        <v>172</v>
      </c>
      <c r="D104" s="174" t="s">
        <v>86</v>
      </c>
      <c r="E104" s="175">
        <v>2172.27</v>
      </c>
      <c r="F104" s="175"/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1</v>
      </c>
      <c r="CB104" s="177">
        <v>1</v>
      </c>
      <c r="CZ104" s="146">
        <v>0.22506999999999999</v>
      </c>
    </row>
    <row r="105" spans="1:104" ht="67.5">
      <c r="A105" s="171">
        <v>60</v>
      </c>
      <c r="B105" s="172" t="s">
        <v>173</v>
      </c>
      <c r="C105" s="173" t="s">
        <v>283</v>
      </c>
      <c r="D105" s="174" t="s">
        <v>106</v>
      </c>
      <c r="E105" s="175">
        <v>2485</v>
      </c>
      <c r="F105" s="175"/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0.22506999999999999</v>
      </c>
    </row>
    <row r="106" spans="1:104">
      <c r="A106" s="178"/>
      <c r="B106" s="179" t="s">
        <v>77</v>
      </c>
      <c r="C106" s="180" t="str">
        <f>CONCATENATE(B101," ",C101)</f>
        <v>63 Podlahy a podlahové konstrukce</v>
      </c>
      <c r="D106" s="181"/>
      <c r="E106" s="182"/>
      <c r="F106" s="183"/>
      <c r="G106" s="184">
        <f>SUM(G101:G105)</f>
        <v>0</v>
      </c>
      <c r="O106" s="170">
        <v>4</v>
      </c>
      <c r="BA106" s="185">
        <f>SUM(BA101:BA105)</f>
        <v>0</v>
      </c>
      <c r="BB106" s="185">
        <f>SUM(BB101:BB105)</f>
        <v>0</v>
      </c>
      <c r="BC106" s="185">
        <f>SUM(BC101:BC105)</f>
        <v>0</v>
      </c>
      <c r="BD106" s="185">
        <f>SUM(BD101:BD105)</f>
        <v>0</v>
      </c>
      <c r="BE106" s="185">
        <f>SUM(BE101:BE105)</f>
        <v>0</v>
      </c>
    </row>
    <row r="107" spans="1:104">
      <c r="A107" s="163" t="s">
        <v>74</v>
      </c>
      <c r="B107" s="164" t="s">
        <v>115</v>
      </c>
      <c r="C107" s="165" t="s">
        <v>116</v>
      </c>
      <c r="D107" s="166"/>
      <c r="E107" s="167"/>
      <c r="F107" s="167"/>
      <c r="G107" s="168"/>
      <c r="H107" s="169"/>
      <c r="I107" s="169"/>
      <c r="O107" s="170">
        <v>1</v>
      </c>
    </row>
    <row r="108" spans="1:104" ht="45">
      <c r="A108" s="171">
        <v>61</v>
      </c>
      <c r="B108" s="172" t="s">
        <v>131</v>
      </c>
      <c r="C108" s="173" t="s">
        <v>284</v>
      </c>
      <c r="D108" s="174" t="s">
        <v>106</v>
      </c>
      <c r="E108" s="175">
        <v>105.31</v>
      </c>
      <c r="F108" s="175"/>
      <c r="G108" s="176">
        <f>E108*F108</f>
        <v>0</v>
      </c>
      <c r="O108" s="170">
        <v>2</v>
      </c>
      <c r="AA108" s="146">
        <v>12</v>
      </c>
      <c r="AB108" s="146">
        <v>0</v>
      </c>
      <c r="AC108" s="146">
        <v>35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12</v>
      </c>
      <c r="CB108" s="177">
        <v>0</v>
      </c>
      <c r="CZ108" s="146">
        <v>0</v>
      </c>
    </row>
    <row r="109" spans="1:104" ht="56.25">
      <c r="A109" s="171">
        <v>62</v>
      </c>
      <c r="B109" s="172" t="s">
        <v>179</v>
      </c>
      <c r="C109" s="173" t="s">
        <v>285</v>
      </c>
      <c r="D109" s="174" t="s">
        <v>106</v>
      </c>
      <c r="E109" s="175">
        <v>189.7</v>
      </c>
      <c r="F109" s="175"/>
      <c r="G109" s="176">
        <f>E109*F109</f>
        <v>0</v>
      </c>
      <c r="O109" s="170">
        <v>2</v>
      </c>
      <c r="AA109" s="146">
        <v>12</v>
      </c>
      <c r="AB109" s="146">
        <v>0</v>
      </c>
      <c r="AC109" s="146">
        <v>35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12</v>
      </c>
      <c r="CB109" s="177">
        <v>0</v>
      </c>
      <c r="CZ109" s="146">
        <v>0</v>
      </c>
    </row>
    <row r="110" spans="1:104" ht="22.5">
      <c r="A110" s="171">
        <v>63</v>
      </c>
      <c r="B110" s="172" t="s">
        <v>180</v>
      </c>
      <c r="C110" s="173" t="s">
        <v>182</v>
      </c>
      <c r="D110" s="174" t="s">
        <v>90</v>
      </c>
      <c r="E110" s="175">
        <v>3</v>
      </c>
      <c r="F110" s="175"/>
      <c r="G110" s="176">
        <f>E110*F110</f>
        <v>0</v>
      </c>
      <c r="O110" s="170">
        <v>2</v>
      </c>
      <c r="AA110" s="146">
        <v>12</v>
      </c>
      <c r="AB110" s="146">
        <v>0</v>
      </c>
      <c r="AC110" s="146">
        <v>38</v>
      </c>
      <c r="AZ110" s="146">
        <v>1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12</v>
      </c>
      <c r="CB110" s="177">
        <v>0</v>
      </c>
      <c r="CZ110" s="146">
        <v>0</v>
      </c>
    </row>
    <row r="111" spans="1:104" ht="67.5">
      <c r="A111" s="171">
        <v>64</v>
      </c>
      <c r="B111" s="172" t="s">
        <v>181</v>
      </c>
      <c r="C111" s="173" t="s">
        <v>286</v>
      </c>
      <c r="D111" s="174" t="s">
        <v>106</v>
      </c>
      <c r="E111" s="175">
        <v>186</v>
      </c>
      <c r="F111" s="175"/>
      <c r="G111" s="176">
        <f>E111*F111</f>
        <v>0</v>
      </c>
      <c r="O111" s="170">
        <v>2</v>
      </c>
      <c r="AA111" s="146">
        <v>12</v>
      </c>
      <c r="AB111" s="146">
        <v>0</v>
      </c>
      <c r="AC111" s="146">
        <v>35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12</v>
      </c>
      <c r="CB111" s="177">
        <v>0</v>
      </c>
      <c r="CZ111" s="146">
        <v>0</v>
      </c>
    </row>
    <row r="112" spans="1:104">
      <c r="A112" s="171">
        <v>65</v>
      </c>
      <c r="B112" s="172" t="s">
        <v>183</v>
      </c>
      <c r="C112" s="173" t="s">
        <v>189</v>
      </c>
      <c r="D112" s="174" t="s">
        <v>90</v>
      </c>
      <c r="E112" s="175">
        <v>4</v>
      </c>
      <c r="F112" s="175"/>
      <c r="G112" s="176">
        <f>E112*F112</f>
        <v>0</v>
      </c>
      <c r="O112" s="170">
        <v>2</v>
      </c>
      <c r="AA112" s="146">
        <v>12</v>
      </c>
      <c r="AB112" s="146">
        <v>0</v>
      </c>
      <c r="AC112" s="146">
        <v>38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12</v>
      </c>
      <c r="CB112" s="177">
        <v>0</v>
      </c>
      <c r="CZ112" s="146">
        <v>0</v>
      </c>
    </row>
    <row r="113" spans="1:104">
      <c r="A113" s="178"/>
      <c r="B113" s="179" t="s">
        <v>77</v>
      </c>
      <c r="C113" s="180" t="str">
        <f>CONCATENATE(B107," ",C107)</f>
        <v>90. Oplocení</v>
      </c>
      <c r="D113" s="181"/>
      <c r="E113" s="182"/>
      <c r="F113" s="183"/>
      <c r="G113" s="184">
        <f>SUM(G107:G112)</f>
        <v>0</v>
      </c>
      <c r="O113" s="170">
        <v>4</v>
      </c>
      <c r="BA113" s="185">
        <f>SUM(BA107:BA112)</f>
        <v>0</v>
      </c>
      <c r="BB113" s="185">
        <f>SUM(BB107:BB112)</f>
        <v>0</v>
      </c>
      <c r="BC113" s="185">
        <f>SUM(BC107:BC112)</f>
        <v>0</v>
      </c>
      <c r="BD113" s="185">
        <f>SUM(BD107:BD112)</f>
        <v>0</v>
      </c>
      <c r="BE113" s="185">
        <f>SUM(BE107:BE112)</f>
        <v>0</v>
      </c>
    </row>
    <row r="114" spans="1:104">
      <c r="A114" s="163" t="s">
        <v>74</v>
      </c>
      <c r="B114" s="164" t="s">
        <v>117</v>
      </c>
      <c r="C114" s="165" t="s">
        <v>118</v>
      </c>
      <c r="D114" s="166"/>
      <c r="E114" s="167"/>
      <c r="F114" s="167"/>
      <c r="G114" s="168"/>
      <c r="H114" s="169"/>
      <c r="I114" s="169"/>
      <c r="O114" s="170">
        <v>1</v>
      </c>
    </row>
    <row r="115" spans="1:104" ht="33.75">
      <c r="A115" s="171">
        <v>66</v>
      </c>
      <c r="B115" s="172" t="s">
        <v>119</v>
      </c>
      <c r="C115" s="173" t="s">
        <v>287</v>
      </c>
      <c r="D115" s="174" t="s">
        <v>106</v>
      </c>
      <c r="E115" s="175">
        <v>395.41</v>
      </c>
      <c r="F115" s="175"/>
      <c r="G115" s="176">
        <f>E115*F115</f>
        <v>0</v>
      </c>
      <c r="O115" s="170">
        <v>2</v>
      </c>
      <c r="AA115" s="146">
        <v>1</v>
      </c>
      <c r="AB115" s="146">
        <v>1</v>
      </c>
      <c r="AC115" s="146">
        <v>1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</v>
      </c>
      <c r="CB115" s="177">
        <v>1</v>
      </c>
      <c r="CZ115" s="146">
        <v>0.11221</v>
      </c>
    </row>
    <row r="116" spans="1:104">
      <c r="A116" s="171">
        <v>67</v>
      </c>
      <c r="B116" s="172" t="s">
        <v>120</v>
      </c>
      <c r="C116" s="173" t="s">
        <v>121</v>
      </c>
      <c r="D116" s="174" t="s">
        <v>90</v>
      </c>
      <c r="E116" s="175">
        <v>435</v>
      </c>
      <c r="F116" s="175"/>
      <c r="G116" s="176">
        <f>E116*F116</f>
        <v>0</v>
      </c>
      <c r="O116" s="170">
        <v>2</v>
      </c>
      <c r="AA116" s="146">
        <v>3</v>
      </c>
      <c r="AB116" s="146">
        <v>1</v>
      </c>
      <c r="AC116" s="146">
        <v>59217335</v>
      </c>
      <c r="AZ116" s="146">
        <v>1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3</v>
      </c>
      <c r="CB116" s="177">
        <v>1</v>
      </c>
      <c r="CZ116" s="146">
        <v>2.7E-2</v>
      </c>
    </row>
    <row r="117" spans="1:104" ht="33.75">
      <c r="A117" s="171">
        <v>68</v>
      </c>
      <c r="B117" s="172" t="s">
        <v>188</v>
      </c>
      <c r="C117" s="173" t="s">
        <v>193</v>
      </c>
      <c r="D117" s="174" t="s">
        <v>86</v>
      </c>
      <c r="E117" s="175">
        <v>47.9</v>
      </c>
      <c r="F117" s="175"/>
      <c r="G117" s="176">
        <f>E117*F117</f>
        <v>0</v>
      </c>
      <c r="O117" s="170">
        <v>2</v>
      </c>
      <c r="AA117" s="146">
        <v>1</v>
      </c>
      <c r="AB117" s="146">
        <v>1</v>
      </c>
      <c r="AC117" s="146">
        <v>1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1</v>
      </c>
      <c r="CB117" s="177">
        <v>1</v>
      </c>
      <c r="CZ117" s="146">
        <v>0.11221</v>
      </c>
    </row>
    <row r="118" spans="1:104" ht="22.5">
      <c r="A118" s="171">
        <v>69</v>
      </c>
      <c r="B118" s="172" t="s">
        <v>187</v>
      </c>
      <c r="C118" s="173" t="s">
        <v>190</v>
      </c>
      <c r="D118" s="174" t="s">
        <v>78</v>
      </c>
      <c r="E118" s="175">
        <v>9</v>
      </c>
      <c r="F118" s="175"/>
      <c r="G118" s="176">
        <f>E118*F118</f>
        <v>0</v>
      </c>
      <c r="O118" s="170">
        <v>2</v>
      </c>
      <c r="AA118" s="146">
        <v>1</v>
      </c>
      <c r="AB118" s="146">
        <v>1</v>
      </c>
      <c r="AC118" s="146">
        <v>1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1</v>
      </c>
      <c r="CZ118" s="146">
        <v>0.11221</v>
      </c>
    </row>
    <row r="119" spans="1:104" ht="22.5">
      <c r="A119" s="171">
        <v>70</v>
      </c>
      <c r="B119" s="172" t="s">
        <v>191</v>
      </c>
      <c r="C119" s="173" t="s">
        <v>288</v>
      </c>
      <c r="D119" s="174" t="s">
        <v>90</v>
      </c>
      <c r="E119" s="175">
        <v>330</v>
      </c>
      <c r="F119" s="175"/>
      <c r="G119" s="176">
        <f>E119*F119</f>
        <v>0</v>
      </c>
      <c r="O119" s="170">
        <v>2</v>
      </c>
      <c r="AA119" s="146">
        <v>3</v>
      </c>
      <c r="AB119" s="146">
        <v>1</v>
      </c>
      <c r="AC119" s="146">
        <v>59217335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3</v>
      </c>
      <c r="CB119" s="177">
        <v>1</v>
      </c>
      <c r="CZ119" s="146">
        <v>2.7E-2</v>
      </c>
    </row>
    <row r="120" spans="1:104">
      <c r="A120" s="171"/>
      <c r="B120" s="200"/>
      <c r="C120" s="202" t="s">
        <v>192</v>
      </c>
      <c r="D120" s="200"/>
      <c r="E120" s="201"/>
      <c r="F120" s="175"/>
      <c r="G120" s="176"/>
      <c r="O120" s="170"/>
      <c r="CA120" s="177"/>
      <c r="CB120" s="177"/>
    </row>
    <row r="121" spans="1:104" ht="49.5" customHeight="1">
      <c r="A121" s="171">
        <v>71</v>
      </c>
      <c r="B121" s="172" t="s">
        <v>184</v>
      </c>
      <c r="C121" s="173" t="s">
        <v>185</v>
      </c>
      <c r="D121" s="174" t="s">
        <v>186</v>
      </c>
      <c r="E121" s="175">
        <v>3</v>
      </c>
      <c r="F121" s="175"/>
      <c r="G121" s="176">
        <f t="shared" ref="G121" si="72">E121*F121</f>
        <v>0</v>
      </c>
      <c r="O121" s="170">
        <v>2</v>
      </c>
      <c r="AA121" s="146">
        <v>12</v>
      </c>
      <c r="AB121" s="146">
        <v>0</v>
      </c>
      <c r="AC121" s="146">
        <v>11</v>
      </c>
      <c r="AZ121" s="146">
        <v>2</v>
      </c>
      <c r="BA121" s="146">
        <f t="shared" ref="BA121" si="73">IF(AZ121=1,G121,0)</f>
        <v>0</v>
      </c>
      <c r="BB121" s="146">
        <f t="shared" ref="BB121" si="74">IF(AZ121=2,G121,0)</f>
        <v>0</v>
      </c>
      <c r="BC121" s="146">
        <f t="shared" ref="BC121" si="75">IF(AZ121=3,G121,0)</f>
        <v>0</v>
      </c>
      <c r="BD121" s="146">
        <f t="shared" ref="BD121" si="76">IF(AZ121=4,G121,0)</f>
        <v>0</v>
      </c>
      <c r="BE121" s="146">
        <f t="shared" ref="BE121" si="77">IF(AZ121=5,G121,0)</f>
        <v>0</v>
      </c>
      <c r="CA121" s="177">
        <v>12</v>
      </c>
      <c r="CB121" s="177">
        <v>0</v>
      </c>
      <c r="CZ121" s="146">
        <v>0</v>
      </c>
    </row>
    <row r="122" spans="1:104" ht="45">
      <c r="A122" s="171">
        <v>72</v>
      </c>
      <c r="B122" s="172" t="s">
        <v>188</v>
      </c>
      <c r="C122" s="173" t="s">
        <v>195</v>
      </c>
      <c r="D122" s="174" t="s">
        <v>86</v>
      </c>
      <c r="E122" s="175">
        <v>10.039999999999999</v>
      </c>
      <c r="F122" s="175"/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0.11221</v>
      </c>
    </row>
    <row r="123" spans="1:104" ht="22.5">
      <c r="A123" s="171">
        <v>73</v>
      </c>
      <c r="B123" s="172" t="s">
        <v>187</v>
      </c>
      <c r="C123" s="173" t="s">
        <v>190</v>
      </c>
      <c r="D123" s="174" t="s">
        <v>78</v>
      </c>
      <c r="E123" s="175">
        <v>1.5</v>
      </c>
      <c r="F123" s="175"/>
      <c r="G123" s="176">
        <f>E123*F123</f>
        <v>0</v>
      </c>
      <c r="O123" s="170">
        <v>2</v>
      </c>
      <c r="AA123" s="146">
        <v>1</v>
      </c>
      <c r="AB123" s="146">
        <v>1</v>
      </c>
      <c r="AC123" s="146">
        <v>1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1</v>
      </c>
      <c r="CZ123" s="146">
        <v>0.11221</v>
      </c>
    </row>
    <row r="124" spans="1:104" ht="33.75">
      <c r="A124" s="171">
        <v>74</v>
      </c>
      <c r="B124" s="172" t="s">
        <v>194</v>
      </c>
      <c r="C124" s="173" t="s">
        <v>196</v>
      </c>
      <c r="D124" s="174" t="s">
        <v>106</v>
      </c>
      <c r="E124" s="175">
        <v>24</v>
      </c>
      <c r="F124" s="175"/>
      <c r="G124" s="176">
        <f>E124*F124</f>
        <v>0</v>
      </c>
      <c r="O124" s="170">
        <v>2</v>
      </c>
      <c r="AA124" s="146">
        <v>3</v>
      </c>
      <c r="AB124" s="146">
        <v>1</v>
      </c>
      <c r="AC124" s="146">
        <v>59217335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3</v>
      </c>
      <c r="CB124" s="177">
        <v>1</v>
      </c>
      <c r="CZ124" s="146">
        <v>2.7E-2</v>
      </c>
    </row>
    <row r="125" spans="1:104" ht="33.75">
      <c r="A125" s="171">
        <v>75</v>
      </c>
      <c r="B125" s="172" t="s">
        <v>290</v>
      </c>
      <c r="C125" s="173" t="s">
        <v>254</v>
      </c>
      <c r="D125" s="174" t="s">
        <v>255</v>
      </c>
      <c r="E125" s="175">
        <v>1</v>
      </c>
      <c r="F125" s="175"/>
      <c r="G125" s="176">
        <f t="shared" ref="G125:G126" si="78">E125*F125</f>
        <v>0</v>
      </c>
      <c r="O125" s="170">
        <v>2</v>
      </c>
      <c r="AA125" s="146">
        <v>12</v>
      </c>
      <c r="AB125" s="146">
        <v>0</v>
      </c>
      <c r="AC125" s="146">
        <v>42</v>
      </c>
      <c r="AZ125" s="146">
        <v>2</v>
      </c>
      <c r="BA125" s="146">
        <f t="shared" ref="BA125:BA126" si="79">IF(AZ125=1,G125,0)</f>
        <v>0</v>
      </c>
      <c r="BB125" s="146">
        <f t="shared" ref="BB125:BB126" si="80">IF(AZ125=2,G125,0)</f>
        <v>0</v>
      </c>
      <c r="BC125" s="146">
        <f t="shared" ref="BC125:BC126" si="81">IF(AZ125=3,G125,0)</f>
        <v>0</v>
      </c>
      <c r="BD125" s="146">
        <f t="shared" ref="BD125:BD126" si="82">IF(AZ125=4,G125,0)</f>
        <v>0</v>
      </c>
      <c r="BE125" s="146">
        <f t="shared" ref="BE125:BE126" si="83">IF(AZ125=5,G125,0)</f>
        <v>0</v>
      </c>
      <c r="CA125" s="177">
        <v>12</v>
      </c>
      <c r="CB125" s="177">
        <v>0</v>
      </c>
      <c r="CZ125" s="146">
        <v>0</v>
      </c>
    </row>
    <row r="126" spans="1:104" ht="22.5">
      <c r="A126" s="171">
        <v>76</v>
      </c>
      <c r="B126" s="172" t="s">
        <v>291</v>
      </c>
      <c r="C126" s="173" t="s">
        <v>256</v>
      </c>
      <c r="D126" s="174" t="s">
        <v>255</v>
      </c>
      <c r="E126" s="175">
        <v>1</v>
      </c>
      <c r="F126" s="175"/>
      <c r="G126" s="176">
        <f t="shared" si="78"/>
        <v>0</v>
      </c>
      <c r="O126" s="170">
        <v>2</v>
      </c>
      <c r="AA126" s="146">
        <v>12</v>
      </c>
      <c r="AB126" s="146">
        <v>0</v>
      </c>
      <c r="AC126" s="146">
        <v>42</v>
      </c>
      <c r="AZ126" s="146">
        <v>2</v>
      </c>
      <c r="BA126" s="146">
        <f t="shared" si="79"/>
        <v>0</v>
      </c>
      <c r="BB126" s="146">
        <f t="shared" si="80"/>
        <v>0</v>
      </c>
      <c r="BC126" s="146">
        <f t="shared" si="81"/>
        <v>0</v>
      </c>
      <c r="BD126" s="146">
        <f t="shared" si="82"/>
        <v>0</v>
      </c>
      <c r="BE126" s="146">
        <f t="shared" si="83"/>
        <v>0</v>
      </c>
      <c r="CA126" s="177">
        <v>12</v>
      </c>
      <c r="CB126" s="177">
        <v>0</v>
      </c>
      <c r="CZ126" s="146">
        <v>0</v>
      </c>
    </row>
    <row r="127" spans="1:104">
      <c r="A127" s="178"/>
      <c r="B127" s="179" t="s">
        <v>77</v>
      </c>
      <c r="C127" s="180" t="str">
        <f>CONCATENATE(B114," ",C114)</f>
        <v>91 Doplňující práce na komunikaci</v>
      </c>
      <c r="D127" s="181"/>
      <c r="E127" s="182"/>
      <c r="F127" s="183"/>
      <c r="G127" s="184">
        <f>SUM(G114:G126)</f>
        <v>0</v>
      </c>
      <c r="O127" s="170">
        <v>4</v>
      </c>
      <c r="BA127" s="185">
        <f>SUM(BA114:BA126)</f>
        <v>0</v>
      </c>
      <c r="BB127" s="185">
        <f>SUM(BB114:BB126)</f>
        <v>0</v>
      </c>
      <c r="BC127" s="185">
        <f>SUM(BC114:BC126)</f>
        <v>0</v>
      </c>
      <c r="BD127" s="185">
        <f>SUM(BD114:BD126)</f>
        <v>0</v>
      </c>
      <c r="BE127" s="185">
        <f>SUM(BE114:BE126)</f>
        <v>0</v>
      </c>
    </row>
    <row r="128" spans="1:104">
      <c r="A128" s="163" t="s">
        <v>74</v>
      </c>
      <c r="B128" s="164" t="s">
        <v>122</v>
      </c>
      <c r="C128" s="165" t="s">
        <v>123</v>
      </c>
      <c r="D128" s="166"/>
      <c r="E128" s="167"/>
      <c r="F128" s="167"/>
      <c r="G128" s="168"/>
      <c r="H128" s="169"/>
      <c r="I128" s="169"/>
      <c r="O128" s="170">
        <v>1</v>
      </c>
    </row>
    <row r="129" spans="1:104" ht="45">
      <c r="A129" s="171">
        <v>77</v>
      </c>
      <c r="B129" s="172" t="s">
        <v>133</v>
      </c>
      <c r="C129" s="173" t="s">
        <v>289</v>
      </c>
      <c r="D129" s="174" t="s">
        <v>90</v>
      </c>
      <c r="E129" s="175">
        <v>1</v>
      </c>
      <c r="F129" s="175"/>
      <c r="G129" s="176">
        <f t="shared" ref="G129:G134" si="84">E129*F129</f>
        <v>0</v>
      </c>
      <c r="O129" s="170">
        <v>2</v>
      </c>
      <c r="AA129" s="146">
        <v>12</v>
      </c>
      <c r="AB129" s="146">
        <v>0</v>
      </c>
      <c r="AC129" s="146">
        <v>42</v>
      </c>
      <c r="AZ129" s="146">
        <v>2</v>
      </c>
      <c r="BA129" s="146">
        <f t="shared" ref="BA129:BA134" si="85">IF(AZ129=1,G129,0)</f>
        <v>0</v>
      </c>
      <c r="BB129" s="146">
        <f t="shared" ref="BB129:BB134" si="86">IF(AZ129=2,G129,0)</f>
        <v>0</v>
      </c>
      <c r="BC129" s="146">
        <f t="shared" ref="BC129:BC134" si="87">IF(AZ129=3,G129,0)</f>
        <v>0</v>
      </c>
      <c r="BD129" s="146">
        <f t="shared" ref="BD129:BD134" si="88">IF(AZ129=4,G129,0)</f>
        <v>0</v>
      </c>
      <c r="BE129" s="146">
        <f t="shared" ref="BE129:BE134" si="89">IF(AZ129=5,G129,0)</f>
        <v>0</v>
      </c>
      <c r="CA129" s="177">
        <v>12</v>
      </c>
      <c r="CB129" s="177">
        <v>0</v>
      </c>
      <c r="CZ129" s="146">
        <v>0</v>
      </c>
    </row>
    <row r="130" spans="1:104" ht="45">
      <c r="A130" s="171">
        <v>78</v>
      </c>
      <c r="B130" s="172" t="s">
        <v>197</v>
      </c>
      <c r="C130" s="173" t="s">
        <v>201</v>
      </c>
      <c r="D130" s="174" t="s">
        <v>198</v>
      </c>
      <c r="E130" s="175">
        <v>4</v>
      </c>
      <c r="F130" s="175"/>
      <c r="G130" s="176">
        <f t="shared" si="84"/>
        <v>0</v>
      </c>
      <c r="O130" s="170">
        <v>2</v>
      </c>
      <c r="AA130" s="146">
        <v>12</v>
      </c>
      <c r="AB130" s="146">
        <v>0</v>
      </c>
      <c r="AC130" s="146">
        <v>42</v>
      </c>
      <c r="AZ130" s="146">
        <v>2</v>
      </c>
      <c r="BA130" s="146">
        <f t="shared" si="85"/>
        <v>0</v>
      </c>
      <c r="BB130" s="146">
        <f t="shared" si="86"/>
        <v>0</v>
      </c>
      <c r="BC130" s="146">
        <f t="shared" si="87"/>
        <v>0</v>
      </c>
      <c r="BD130" s="146">
        <f t="shared" si="88"/>
        <v>0</v>
      </c>
      <c r="BE130" s="146">
        <f t="shared" si="89"/>
        <v>0</v>
      </c>
      <c r="CA130" s="177">
        <v>12</v>
      </c>
      <c r="CB130" s="177">
        <v>0</v>
      </c>
      <c r="CZ130" s="146">
        <v>0</v>
      </c>
    </row>
    <row r="131" spans="1:104" ht="33.75">
      <c r="A131" s="171">
        <v>79</v>
      </c>
      <c r="B131" s="172" t="s">
        <v>199</v>
      </c>
      <c r="C131" s="173" t="s">
        <v>202</v>
      </c>
      <c r="D131" s="174" t="s">
        <v>198</v>
      </c>
      <c r="E131" s="175">
        <v>2</v>
      </c>
      <c r="F131" s="175"/>
      <c r="G131" s="176">
        <f t="shared" si="84"/>
        <v>0</v>
      </c>
      <c r="O131" s="170">
        <v>2</v>
      </c>
      <c r="AA131" s="146">
        <v>12</v>
      </c>
      <c r="AB131" s="146">
        <v>0</v>
      </c>
      <c r="AC131" s="146">
        <v>42</v>
      </c>
      <c r="AZ131" s="146">
        <v>2</v>
      </c>
      <c r="BA131" s="146">
        <f t="shared" si="85"/>
        <v>0</v>
      </c>
      <c r="BB131" s="146">
        <f t="shared" si="86"/>
        <v>0</v>
      </c>
      <c r="BC131" s="146">
        <f t="shared" si="87"/>
        <v>0</v>
      </c>
      <c r="BD131" s="146">
        <f t="shared" si="88"/>
        <v>0</v>
      </c>
      <c r="BE131" s="146">
        <f t="shared" si="89"/>
        <v>0</v>
      </c>
      <c r="CA131" s="177">
        <v>12</v>
      </c>
      <c r="CB131" s="177">
        <v>0</v>
      </c>
      <c r="CZ131" s="146">
        <v>0</v>
      </c>
    </row>
    <row r="132" spans="1:104" ht="33.75">
      <c r="A132" s="171">
        <v>80</v>
      </c>
      <c r="B132" s="172" t="s">
        <v>200</v>
      </c>
      <c r="C132" s="173" t="s">
        <v>203</v>
      </c>
      <c r="D132" s="174" t="s">
        <v>198</v>
      </c>
      <c r="E132" s="175">
        <v>2</v>
      </c>
      <c r="F132" s="175"/>
      <c r="G132" s="176">
        <f t="shared" si="84"/>
        <v>0</v>
      </c>
      <c r="O132" s="170">
        <v>2</v>
      </c>
      <c r="AA132" s="146">
        <v>12</v>
      </c>
      <c r="AB132" s="146">
        <v>0</v>
      </c>
      <c r="AC132" s="146">
        <v>42</v>
      </c>
      <c r="AZ132" s="146">
        <v>2</v>
      </c>
      <c r="BA132" s="146">
        <f t="shared" si="85"/>
        <v>0</v>
      </c>
      <c r="BB132" s="146">
        <f t="shared" si="86"/>
        <v>0</v>
      </c>
      <c r="BC132" s="146">
        <f t="shared" si="87"/>
        <v>0</v>
      </c>
      <c r="BD132" s="146">
        <f t="shared" si="88"/>
        <v>0</v>
      </c>
      <c r="BE132" s="146">
        <f t="shared" si="89"/>
        <v>0</v>
      </c>
      <c r="CA132" s="177">
        <v>12</v>
      </c>
      <c r="CB132" s="177">
        <v>0</v>
      </c>
      <c r="CZ132" s="146">
        <v>0</v>
      </c>
    </row>
    <row r="133" spans="1:104" ht="33.75">
      <c r="A133" s="171">
        <v>81</v>
      </c>
      <c r="B133" s="172" t="s">
        <v>204</v>
      </c>
      <c r="C133" s="173" t="s">
        <v>205</v>
      </c>
      <c r="D133" s="174" t="s">
        <v>198</v>
      </c>
      <c r="E133" s="175">
        <v>2</v>
      </c>
      <c r="F133" s="175"/>
      <c r="G133" s="176">
        <f t="shared" si="84"/>
        <v>0</v>
      </c>
      <c r="O133" s="170">
        <v>2</v>
      </c>
      <c r="AA133" s="146">
        <v>12</v>
      </c>
      <c r="AB133" s="146">
        <v>0</v>
      </c>
      <c r="AC133" s="146">
        <v>42</v>
      </c>
      <c r="AZ133" s="146">
        <v>2</v>
      </c>
      <c r="BA133" s="146">
        <f t="shared" si="85"/>
        <v>0</v>
      </c>
      <c r="BB133" s="146">
        <f t="shared" si="86"/>
        <v>0</v>
      </c>
      <c r="BC133" s="146">
        <f t="shared" si="87"/>
        <v>0</v>
      </c>
      <c r="BD133" s="146">
        <f t="shared" si="88"/>
        <v>0</v>
      </c>
      <c r="BE133" s="146">
        <f t="shared" si="89"/>
        <v>0</v>
      </c>
      <c r="CA133" s="177">
        <v>12</v>
      </c>
      <c r="CB133" s="177">
        <v>0</v>
      </c>
      <c r="CZ133" s="146">
        <v>0</v>
      </c>
    </row>
    <row r="134" spans="1:104" ht="33.75">
      <c r="A134" s="171">
        <v>82</v>
      </c>
      <c r="B134" s="172" t="s">
        <v>206</v>
      </c>
      <c r="C134" s="173" t="s">
        <v>207</v>
      </c>
      <c r="D134" s="174" t="s">
        <v>198</v>
      </c>
      <c r="E134" s="175">
        <v>2</v>
      </c>
      <c r="F134" s="175"/>
      <c r="G134" s="176">
        <f t="shared" si="84"/>
        <v>0</v>
      </c>
      <c r="O134" s="170">
        <v>2</v>
      </c>
      <c r="AA134" s="146">
        <v>12</v>
      </c>
      <c r="AB134" s="146">
        <v>0</v>
      </c>
      <c r="AC134" s="146">
        <v>42</v>
      </c>
      <c r="AZ134" s="146">
        <v>2</v>
      </c>
      <c r="BA134" s="146">
        <f t="shared" si="85"/>
        <v>0</v>
      </c>
      <c r="BB134" s="146">
        <f t="shared" si="86"/>
        <v>0</v>
      </c>
      <c r="BC134" s="146">
        <f t="shared" si="87"/>
        <v>0</v>
      </c>
      <c r="BD134" s="146">
        <f t="shared" si="88"/>
        <v>0</v>
      </c>
      <c r="BE134" s="146">
        <f t="shared" si="89"/>
        <v>0</v>
      </c>
      <c r="CA134" s="177">
        <v>12</v>
      </c>
      <c r="CB134" s="177">
        <v>0</v>
      </c>
      <c r="CZ134" s="146">
        <v>0</v>
      </c>
    </row>
    <row r="135" spans="1:104" ht="33.75">
      <c r="A135" s="171">
        <v>83</v>
      </c>
      <c r="B135" s="172" t="s">
        <v>133</v>
      </c>
      <c r="C135" s="173" t="s">
        <v>208</v>
      </c>
      <c r="D135" s="174" t="s">
        <v>90</v>
      </c>
      <c r="E135" s="175">
        <v>1</v>
      </c>
      <c r="F135" s="175"/>
      <c r="G135" s="176">
        <f t="shared" ref="G135" si="90">E135*F135</f>
        <v>0</v>
      </c>
      <c r="O135" s="170">
        <v>2</v>
      </c>
      <c r="AA135" s="146">
        <v>12</v>
      </c>
      <c r="AB135" s="146">
        <v>0</v>
      </c>
      <c r="AC135" s="146">
        <v>42</v>
      </c>
      <c r="AZ135" s="146">
        <v>2</v>
      </c>
      <c r="BA135" s="146">
        <f t="shared" ref="BA135" si="91">IF(AZ135=1,G135,0)</f>
        <v>0</v>
      </c>
      <c r="BB135" s="146">
        <f t="shared" ref="BB135" si="92">IF(AZ135=2,G135,0)</f>
        <v>0</v>
      </c>
      <c r="BC135" s="146">
        <f t="shared" ref="BC135" si="93">IF(AZ135=3,G135,0)</f>
        <v>0</v>
      </c>
      <c r="BD135" s="146">
        <f t="shared" ref="BD135" si="94">IF(AZ135=4,G135,0)</f>
        <v>0</v>
      </c>
      <c r="BE135" s="146">
        <f t="shared" ref="BE135" si="95">IF(AZ135=5,G135,0)</f>
        <v>0</v>
      </c>
      <c r="CA135" s="177">
        <v>12</v>
      </c>
      <c r="CB135" s="177">
        <v>0</v>
      </c>
      <c r="CZ135" s="146">
        <v>0</v>
      </c>
    </row>
    <row r="136" spans="1:104">
      <c r="A136" s="178"/>
      <c r="B136" s="179" t="s">
        <v>77</v>
      </c>
      <c r="C136" s="180" t="str">
        <f>CONCATENATE(B128," ",C128)</f>
        <v>767 Konstrukce zámečnické</v>
      </c>
      <c r="D136" s="181"/>
      <c r="E136" s="182"/>
      <c r="F136" s="183"/>
      <c r="G136" s="184">
        <f>SUM(G128:G135)</f>
        <v>0</v>
      </c>
      <c r="O136" s="170">
        <v>4</v>
      </c>
      <c r="BA136" s="185">
        <f>SUM(BA128:BA135)</f>
        <v>0</v>
      </c>
      <c r="BB136" s="185">
        <f>SUM(BB128:BB135)</f>
        <v>0</v>
      </c>
      <c r="BC136" s="185">
        <f>SUM(BC128:BC135)</f>
        <v>0</v>
      </c>
      <c r="BD136" s="185">
        <f>SUM(BD128:BD135)</f>
        <v>0</v>
      </c>
      <c r="BE136" s="185">
        <f>SUM(BE128:BE135)</f>
        <v>0</v>
      </c>
    </row>
    <row r="137" spans="1:104">
      <c r="E137" s="146"/>
    </row>
    <row r="138" spans="1:104">
      <c r="E138" s="146"/>
    </row>
    <row r="139" spans="1:104">
      <c r="E139" s="146"/>
    </row>
    <row r="140" spans="1:104">
      <c r="E140" s="146"/>
    </row>
    <row r="141" spans="1:104">
      <c r="E141" s="146"/>
    </row>
    <row r="142" spans="1:104">
      <c r="E142" s="146"/>
    </row>
    <row r="143" spans="1:104">
      <c r="E143" s="146"/>
    </row>
    <row r="144" spans="1:104">
      <c r="E144" s="146"/>
    </row>
    <row r="145" spans="1:7">
      <c r="E145" s="146"/>
    </row>
    <row r="146" spans="1:7">
      <c r="E146" s="146"/>
    </row>
    <row r="147" spans="1:7">
      <c r="E147" s="146"/>
    </row>
    <row r="148" spans="1:7">
      <c r="E148" s="146"/>
    </row>
    <row r="149" spans="1:7">
      <c r="E149" s="146"/>
    </row>
    <row r="150" spans="1:7">
      <c r="E150" s="146"/>
    </row>
    <row r="151" spans="1:7">
      <c r="E151" s="146"/>
    </row>
    <row r="152" spans="1:7">
      <c r="E152" s="146"/>
    </row>
    <row r="153" spans="1:7">
      <c r="E153" s="146"/>
    </row>
    <row r="154" spans="1:7">
      <c r="E154" s="146"/>
    </row>
    <row r="155" spans="1:7">
      <c r="E155" s="146"/>
    </row>
    <row r="156" spans="1:7">
      <c r="E156" s="146"/>
    </row>
    <row r="157" spans="1:7">
      <c r="E157" s="146"/>
    </row>
    <row r="158" spans="1:7">
      <c r="E158" s="146"/>
    </row>
    <row r="159" spans="1:7">
      <c r="E159" s="146"/>
    </row>
    <row r="160" spans="1:7">
      <c r="A160" s="186"/>
      <c r="B160" s="186"/>
      <c r="C160" s="186"/>
      <c r="D160" s="186"/>
      <c r="E160" s="186"/>
      <c r="F160" s="186"/>
      <c r="G160" s="186"/>
    </row>
    <row r="161" spans="1:7">
      <c r="A161" s="186"/>
      <c r="B161" s="186"/>
      <c r="C161" s="186"/>
      <c r="D161" s="186"/>
      <c r="E161" s="186"/>
      <c r="F161" s="186"/>
      <c r="G161" s="186"/>
    </row>
    <row r="162" spans="1:7">
      <c r="A162" s="186"/>
      <c r="B162" s="186"/>
      <c r="C162" s="186"/>
      <c r="D162" s="186"/>
      <c r="E162" s="186"/>
      <c r="F162" s="186"/>
      <c r="G162" s="186"/>
    </row>
    <row r="163" spans="1:7">
      <c r="A163" s="186"/>
      <c r="B163" s="186"/>
      <c r="C163" s="186"/>
      <c r="D163" s="186"/>
      <c r="E163" s="186"/>
      <c r="F163" s="186"/>
      <c r="G163" s="186"/>
    </row>
    <row r="164" spans="1:7">
      <c r="E164" s="146"/>
    </row>
    <row r="165" spans="1:7">
      <c r="E165" s="146"/>
    </row>
    <row r="166" spans="1:7">
      <c r="E166" s="146"/>
    </row>
    <row r="167" spans="1:7">
      <c r="E167" s="146"/>
    </row>
    <row r="168" spans="1:7">
      <c r="E168" s="146"/>
    </row>
    <row r="169" spans="1:7">
      <c r="E169" s="146"/>
    </row>
    <row r="170" spans="1:7">
      <c r="E170" s="146"/>
    </row>
    <row r="171" spans="1:7">
      <c r="E171" s="146"/>
    </row>
    <row r="172" spans="1:7">
      <c r="E172" s="146"/>
    </row>
    <row r="173" spans="1:7">
      <c r="E173" s="146"/>
    </row>
    <row r="174" spans="1:7">
      <c r="E174" s="146"/>
    </row>
    <row r="175" spans="1:7">
      <c r="E175" s="146"/>
    </row>
    <row r="176" spans="1:7">
      <c r="E176" s="146"/>
    </row>
    <row r="177" spans="5:5">
      <c r="E177" s="146"/>
    </row>
    <row r="178" spans="5:5">
      <c r="E178" s="146"/>
    </row>
    <row r="179" spans="5:5">
      <c r="E179" s="146"/>
    </row>
    <row r="180" spans="5:5">
      <c r="E180" s="146"/>
    </row>
    <row r="181" spans="5:5">
      <c r="E181" s="146"/>
    </row>
    <row r="182" spans="5:5">
      <c r="E182" s="146"/>
    </row>
    <row r="183" spans="5:5">
      <c r="E183" s="146"/>
    </row>
    <row r="184" spans="5:5">
      <c r="E184" s="146"/>
    </row>
    <row r="185" spans="5:5">
      <c r="E185" s="146"/>
    </row>
    <row r="186" spans="5:5">
      <c r="E186" s="146"/>
    </row>
    <row r="187" spans="5:5">
      <c r="E187" s="146"/>
    </row>
    <row r="188" spans="5:5">
      <c r="E188" s="146"/>
    </row>
    <row r="189" spans="5:5">
      <c r="E189" s="146"/>
    </row>
    <row r="190" spans="5:5">
      <c r="E190" s="146"/>
    </row>
    <row r="191" spans="5:5">
      <c r="E191" s="146"/>
    </row>
    <row r="192" spans="5:5">
      <c r="E192" s="146"/>
    </row>
    <row r="193" spans="1:7">
      <c r="E193" s="146"/>
    </row>
    <row r="194" spans="1:7">
      <c r="E194" s="146"/>
    </row>
    <row r="195" spans="1:7">
      <c r="A195" s="187"/>
      <c r="B195" s="187"/>
    </row>
    <row r="196" spans="1:7">
      <c r="A196" s="186"/>
      <c r="B196" s="186"/>
      <c r="C196" s="189"/>
      <c r="D196" s="189"/>
      <c r="E196" s="190"/>
      <c r="F196" s="189"/>
      <c r="G196" s="191"/>
    </row>
    <row r="197" spans="1:7">
      <c r="A197" s="192"/>
      <c r="B197" s="192"/>
      <c r="C197" s="186"/>
      <c r="D197" s="186"/>
      <c r="E197" s="193"/>
      <c r="F197" s="186"/>
      <c r="G197" s="186"/>
    </row>
    <row r="198" spans="1:7">
      <c r="A198" s="186"/>
      <c r="B198" s="186"/>
      <c r="C198" s="186"/>
      <c r="D198" s="186"/>
      <c r="E198" s="193"/>
      <c r="F198" s="186"/>
      <c r="G198" s="186"/>
    </row>
    <row r="199" spans="1:7">
      <c r="A199" s="186"/>
      <c r="B199" s="186"/>
      <c r="C199" s="186"/>
      <c r="D199" s="186"/>
      <c r="E199" s="193"/>
      <c r="F199" s="186"/>
      <c r="G199" s="186"/>
    </row>
    <row r="200" spans="1:7">
      <c r="A200" s="186"/>
      <c r="B200" s="186"/>
      <c r="C200" s="186"/>
      <c r="D200" s="186"/>
      <c r="E200" s="193"/>
      <c r="F200" s="186"/>
      <c r="G200" s="186"/>
    </row>
    <row r="201" spans="1:7">
      <c r="A201" s="186"/>
      <c r="B201" s="186"/>
      <c r="C201" s="186"/>
      <c r="D201" s="186"/>
      <c r="E201" s="193"/>
      <c r="F201" s="186"/>
      <c r="G201" s="186"/>
    </row>
    <row r="202" spans="1:7">
      <c r="A202" s="186"/>
      <c r="B202" s="186"/>
      <c r="C202" s="186"/>
      <c r="D202" s="186"/>
      <c r="E202" s="193"/>
      <c r="F202" s="186"/>
      <c r="G202" s="186"/>
    </row>
    <row r="203" spans="1:7">
      <c r="A203" s="186"/>
      <c r="B203" s="186"/>
      <c r="C203" s="186"/>
      <c r="D203" s="186"/>
      <c r="E203" s="193"/>
      <c r="F203" s="186"/>
      <c r="G203" s="186"/>
    </row>
    <row r="204" spans="1:7">
      <c r="A204" s="186"/>
      <c r="B204" s="186"/>
      <c r="C204" s="186"/>
      <c r="D204" s="186"/>
      <c r="E204" s="193"/>
      <c r="F204" s="186"/>
      <c r="G204" s="186"/>
    </row>
    <row r="205" spans="1:7">
      <c r="A205" s="186"/>
      <c r="B205" s="186"/>
      <c r="C205" s="186"/>
      <c r="D205" s="186"/>
      <c r="E205" s="193"/>
      <c r="F205" s="186"/>
      <c r="G205" s="186"/>
    </row>
    <row r="206" spans="1:7">
      <c r="A206" s="186"/>
      <c r="B206" s="186"/>
      <c r="C206" s="186"/>
      <c r="D206" s="186"/>
      <c r="E206" s="193"/>
      <c r="F206" s="186"/>
      <c r="G206" s="186"/>
    </row>
    <row r="207" spans="1:7">
      <c r="A207" s="186"/>
      <c r="B207" s="186"/>
      <c r="C207" s="186"/>
      <c r="D207" s="186"/>
      <c r="E207" s="193"/>
      <c r="F207" s="186"/>
      <c r="G207" s="186"/>
    </row>
    <row r="208" spans="1:7">
      <c r="A208" s="186"/>
      <c r="B208" s="186"/>
      <c r="C208" s="186"/>
      <c r="D208" s="186"/>
      <c r="E208" s="193"/>
      <c r="F208" s="186"/>
      <c r="G208" s="186"/>
    </row>
    <row r="209" spans="1:7">
      <c r="A209" s="186"/>
      <c r="B209" s="186"/>
      <c r="C209" s="186"/>
      <c r="D209" s="186"/>
      <c r="E209" s="193"/>
      <c r="F209" s="186"/>
      <c r="G209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Dvorak</dc:creator>
  <cp:lastModifiedBy>Admin</cp:lastModifiedBy>
  <cp:lastPrinted>2020-01-28T10:14:19Z</cp:lastPrinted>
  <dcterms:created xsi:type="dcterms:W3CDTF">2017-10-26T11:03:51Z</dcterms:created>
  <dcterms:modified xsi:type="dcterms:W3CDTF">2020-08-11T05:06:53Z</dcterms:modified>
</cp:coreProperties>
</file>