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avel/Documents/Vodní Projekty sro/_Projekty/190813 - Pejškov - vodovod/Stavba - změny/"/>
    </mc:Choice>
  </mc:AlternateContent>
  <xr:revisionPtr revIDLastSave="0" documentId="8_{DEA1D5DE-08DA-F146-8121-A530EA47A3D5}" xr6:coauthVersionLast="36" xr6:coauthVersionMax="36" xr10:uidLastSave="{00000000-0000-0000-0000-000000000000}"/>
  <bookViews>
    <workbookView xWindow="0" yWindow="0" windowWidth="38400" windowHeight="21600" xr2:uid="{00000000-000D-0000-FFFF-FFFF00000000}"/>
  </bookViews>
  <sheets>
    <sheet name="Rekapitulace stavby" sheetId="1" r:id="rId1"/>
    <sheet name="01 - HG vrt" sheetId="2" r:id="rId2"/>
    <sheet name="02 - Vrt HV-1" sheetId="3" r:id="rId3"/>
    <sheet name="03 - Elektro přípojka a ř..." sheetId="4" r:id="rId4"/>
    <sheet name="04 - Oplocení ochranného ..." sheetId="5" r:id="rId5"/>
    <sheet name="05 - VON" sheetId="6" r:id="rId6"/>
    <sheet name="Seznam figur" sheetId="7" r:id="rId7"/>
  </sheets>
  <definedNames>
    <definedName name="_xlnm._FilterDatabase" localSheetId="1" hidden="1">'01 - HG vrt'!$C$82:$K$111</definedName>
    <definedName name="_xlnm._FilterDatabase" localSheetId="2" hidden="1">'02 - Vrt HV-1'!$C$87:$K$289</definedName>
    <definedName name="_xlnm._FilterDatabase" localSheetId="3" hidden="1">'03 - Elektro přípojka a ř...'!$C$79:$K$188</definedName>
    <definedName name="_xlnm._FilterDatabase" localSheetId="4" hidden="1">'04 - Oplocení ochranného ...'!$C$82:$K$121</definedName>
    <definedName name="_xlnm._FilterDatabase" localSheetId="5" hidden="1">'05 - VON'!$C$80:$K$86</definedName>
    <definedName name="_xlnm.Print_Titles" localSheetId="1">'01 - HG vrt'!$82:$82</definedName>
    <definedName name="_xlnm.Print_Titles" localSheetId="2">'02 - Vrt HV-1'!$87:$87</definedName>
    <definedName name="_xlnm.Print_Titles" localSheetId="3">'03 - Elektro přípojka a ř...'!$79:$79</definedName>
    <definedName name="_xlnm.Print_Titles" localSheetId="4">'04 - Oplocení ochranného ...'!$82:$82</definedName>
    <definedName name="_xlnm.Print_Titles" localSheetId="5">'05 - VON'!$80:$80</definedName>
    <definedName name="_xlnm.Print_Titles" localSheetId="0">'Rekapitulace stavby'!$52:$52</definedName>
    <definedName name="_xlnm.Print_Titles" localSheetId="6">'Seznam figur'!$9:$9</definedName>
    <definedName name="_xlnm.Print_Area" localSheetId="1">'01 - HG vrt'!$C$4:$J$39,'01 - HG vrt'!$C$45:$J$64,'01 - HG vrt'!$C$70:$K$111</definedName>
    <definedName name="_xlnm.Print_Area" localSheetId="2">'02 - Vrt HV-1'!$C$4:$J$39,'02 - Vrt HV-1'!$C$45:$J$69,'02 - Vrt HV-1'!$C$75:$K$289</definedName>
    <definedName name="_xlnm.Print_Area" localSheetId="3">'03 - Elektro přípojka a ř...'!$C$4:$J$39,'03 - Elektro přípojka a ř...'!$C$45:$J$61,'03 - Elektro přípojka a ř...'!$C$67:$K$188</definedName>
    <definedName name="_xlnm.Print_Area" localSheetId="4">'04 - Oplocení ochranného ...'!$C$4:$J$39,'04 - Oplocení ochranného ...'!$C$45:$J$64,'04 - Oplocení ochranného ...'!$C$70:$K$121</definedName>
    <definedName name="_xlnm.Print_Area" localSheetId="5">'05 - VON'!$C$4:$J$39,'05 - VON'!$C$45:$J$62,'05 - VON'!$C$68:$K$86</definedName>
    <definedName name="_xlnm.Print_Area" localSheetId="0">'Rekapitulace stavby'!$D$4:$AO$36,'Rekapitulace stavby'!$C$42:$AQ$60</definedName>
    <definedName name="_xlnm.Print_Area" localSheetId="6">'Seznam figur'!$C$4:$G$26</definedName>
  </definedNames>
  <calcPr calcId="181029"/>
</workbook>
</file>

<file path=xl/calcChain.xml><?xml version="1.0" encoding="utf-8"?>
<calcChain xmlns="http://schemas.openxmlformats.org/spreadsheetml/2006/main">
  <c r="AN58" i="1" l="1"/>
  <c r="BK146" i="4"/>
  <c r="BI146" i="4"/>
  <c r="BH146" i="4"/>
  <c r="BG146" i="4"/>
  <c r="BF146" i="4"/>
  <c r="T146" i="4"/>
  <c r="R146" i="4"/>
  <c r="P146" i="4"/>
  <c r="J146" i="4"/>
  <c r="BE146" i="4" s="1"/>
  <c r="BK147" i="4"/>
  <c r="BI147" i="4"/>
  <c r="BH147" i="4"/>
  <c r="BG147" i="4"/>
  <c r="BF147" i="4"/>
  <c r="T147" i="4"/>
  <c r="R147" i="4"/>
  <c r="P147" i="4"/>
  <c r="J147" i="4"/>
  <c r="BE147" i="4" s="1"/>
  <c r="BK100" i="4"/>
  <c r="BI100" i="4"/>
  <c r="BH100" i="4"/>
  <c r="BG100" i="4"/>
  <c r="BF100" i="4"/>
  <c r="T100" i="4"/>
  <c r="R100" i="4"/>
  <c r="P100" i="4"/>
  <c r="J100" i="4"/>
  <c r="BE100" i="4" s="1"/>
  <c r="BK168" i="3"/>
  <c r="BI168" i="3"/>
  <c r="BH168" i="3"/>
  <c r="BG168" i="3"/>
  <c r="BF168" i="3"/>
  <c r="T168" i="3"/>
  <c r="R168" i="3"/>
  <c r="P168" i="3"/>
  <c r="J168" i="3"/>
  <c r="BE168" i="3" s="1"/>
  <c r="BK128" i="4" l="1"/>
  <c r="BI128" i="4"/>
  <c r="BH128" i="4"/>
  <c r="BG128" i="4"/>
  <c r="BF128" i="4"/>
  <c r="T128" i="4"/>
  <c r="R128" i="4"/>
  <c r="P128" i="4"/>
  <c r="J128" i="4"/>
  <c r="BE128" i="4" s="1"/>
  <c r="BK127" i="4"/>
  <c r="BI127" i="4"/>
  <c r="BH127" i="4"/>
  <c r="BG127" i="4"/>
  <c r="BF127" i="4"/>
  <c r="T127" i="4"/>
  <c r="R127" i="4"/>
  <c r="P127" i="4"/>
  <c r="J127" i="4"/>
  <c r="BE127" i="4" s="1"/>
  <c r="BK141" i="4"/>
  <c r="BI141" i="4"/>
  <c r="BH141" i="4"/>
  <c r="BG141" i="4"/>
  <c r="BF141" i="4"/>
  <c r="T141" i="4"/>
  <c r="R141" i="4"/>
  <c r="P141" i="4"/>
  <c r="J141" i="4"/>
  <c r="BE141" i="4" s="1"/>
  <c r="BK139" i="4"/>
  <c r="BI139" i="4"/>
  <c r="BH139" i="4"/>
  <c r="BG139" i="4"/>
  <c r="BF139" i="4"/>
  <c r="T139" i="4"/>
  <c r="R139" i="4"/>
  <c r="P139" i="4"/>
  <c r="J139" i="4"/>
  <c r="BE139" i="4" s="1"/>
  <c r="BK137" i="4"/>
  <c r="BI137" i="4"/>
  <c r="BH137" i="4"/>
  <c r="BG137" i="4"/>
  <c r="BF137" i="4"/>
  <c r="T137" i="4"/>
  <c r="R137" i="4"/>
  <c r="P137" i="4"/>
  <c r="J137" i="4"/>
  <c r="BE137" i="4" s="1"/>
  <c r="BK135" i="4"/>
  <c r="BI135" i="4"/>
  <c r="BH135" i="4"/>
  <c r="BG135" i="4"/>
  <c r="BF135" i="4"/>
  <c r="T135" i="4"/>
  <c r="R135" i="4"/>
  <c r="P135" i="4"/>
  <c r="J135" i="4"/>
  <c r="BE135" i="4" s="1"/>
  <c r="BK126" i="4"/>
  <c r="BI126" i="4"/>
  <c r="BH126" i="4"/>
  <c r="BG126" i="4"/>
  <c r="BF126" i="4"/>
  <c r="T126" i="4"/>
  <c r="R126" i="4"/>
  <c r="P126" i="4"/>
  <c r="J126" i="4"/>
  <c r="BE126" i="4" s="1"/>
  <c r="BK125" i="4"/>
  <c r="BI125" i="4"/>
  <c r="BH125" i="4"/>
  <c r="BG125" i="4"/>
  <c r="BF125" i="4"/>
  <c r="T125" i="4"/>
  <c r="R125" i="4"/>
  <c r="P125" i="4"/>
  <c r="J125" i="4"/>
  <c r="BE125" i="4" s="1"/>
  <c r="BK154" i="4"/>
  <c r="BI154" i="4"/>
  <c r="BH154" i="4"/>
  <c r="BG154" i="4"/>
  <c r="BF154" i="4"/>
  <c r="T154" i="4"/>
  <c r="R154" i="4"/>
  <c r="P154" i="4"/>
  <c r="J154" i="4"/>
  <c r="BE154" i="4" s="1"/>
  <c r="BK159" i="4"/>
  <c r="BI159" i="4"/>
  <c r="BH159" i="4"/>
  <c r="BG159" i="4"/>
  <c r="BF159" i="4"/>
  <c r="T159" i="4"/>
  <c r="R159" i="4"/>
  <c r="P159" i="4"/>
  <c r="J159" i="4"/>
  <c r="BE159" i="4" s="1"/>
  <c r="BK119" i="4"/>
  <c r="BI119" i="4"/>
  <c r="BH119" i="4"/>
  <c r="BG119" i="4"/>
  <c r="BF119" i="4"/>
  <c r="T119" i="4"/>
  <c r="R119" i="4"/>
  <c r="P119" i="4"/>
  <c r="J119" i="4"/>
  <c r="BE119" i="4" s="1"/>
  <c r="BK118" i="4"/>
  <c r="BI118" i="4"/>
  <c r="BH118" i="4"/>
  <c r="BG118" i="4"/>
  <c r="BF118" i="4"/>
  <c r="T118" i="4"/>
  <c r="R118" i="4"/>
  <c r="P118" i="4"/>
  <c r="J118" i="4"/>
  <c r="BE118" i="4" s="1"/>
  <c r="BK117" i="4"/>
  <c r="BI117" i="4"/>
  <c r="BH117" i="4"/>
  <c r="BG117" i="4"/>
  <c r="BF117" i="4"/>
  <c r="T117" i="4"/>
  <c r="R117" i="4"/>
  <c r="P117" i="4"/>
  <c r="J117" i="4"/>
  <c r="BE117" i="4" s="1"/>
  <c r="BK113" i="4"/>
  <c r="BI113" i="4"/>
  <c r="BH113" i="4"/>
  <c r="BG113" i="4"/>
  <c r="BF113" i="4"/>
  <c r="T113" i="4"/>
  <c r="R113" i="4"/>
  <c r="P113" i="4"/>
  <c r="J113" i="4"/>
  <c r="BE113" i="4" s="1"/>
  <c r="BK109" i="4"/>
  <c r="BI109" i="4"/>
  <c r="BH109" i="4"/>
  <c r="BG109" i="4"/>
  <c r="BF109" i="4"/>
  <c r="T109" i="4"/>
  <c r="R109" i="4"/>
  <c r="P109" i="4"/>
  <c r="J109" i="4"/>
  <c r="BE109" i="4" s="1"/>
  <c r="BK106" i="4"/>
  <c r="BI106" i="4"/>
  <c r="BH106" i="4"/>
  <c r="BG106" i="4"/>
  <c r="BF106" i="4"/>
  <c r="T106" i="4"/>
  <c r="R106" i="4"/>
  <c r="P106" i="4"/>
  <c r="J106" i="4"/>
  <c r="BE106" i="4" s="1"/>
  <c r="BK104" i="4"/>
  <c r="BI104" i="4"/>
  <c r="BH104" i="4"/>
  <c r="BG104" i="4"/>
  <c r="BF104" i="4"/>
  <c r="T104" i="4"/>
  <c r="R104" i="4"/>
  <c r="P104" i="4"/>
  <c r="J104" i="4"/>
  <c r="BE104" i="4" s="1"/>
  <c r="BK102" i="4"/>
  <c r="BI102" i="4"/>
  <c r="BH102" i="4"/>
  <c r="BG102" i="4"/>
  <c r="BF102" i="4"/>
  <c r="T102" i="4"/>
  <c r="R102" i="4"/>
  <c r="P102" i="4"/>
  <c r="J102" i="4"/>
  <c r="BE102" i="4" s="1"/>
  <c r="BK99" i="4"/>
  <c r="BI99" i="4"/>
  <c r="BH99" i="4"/>
  <c r="BG99" i="4"/>
  <c r="BF99" i="4"/>
  <c r="T99" i="4"/>
  <c r="R99" i="4"/>
  <c r="P99" i="4"/>
  <c r="J99" i="4"/>
  <c r="BE99" i="4" s="1"/>
  <c r="BK98" i="4"/>
  <c r="BI98" i="4"/>
  <c r="BH98" i="4"/>
  <c r="BG98" i="4"/>
  <c r="BF98" i="4"/>
  <c r="T98" i="4"/>
  <c r="R98" i="4"/>
  <c r="P98" i="4"/>
  <c r="J98" i="4"/>
  <c r="BE98" i="4" s="1"/>
  <c r="BK97" i="4"/>
  <c r="BI97" i="4"/>
  <c r="BH97" i="4"/>
  <c r="BG97" i="4"/>
  <c r="BF97" i="4"/>
  <c r="T97" i="4"/>
  <c r="R97" i="4"/>
  <c r="P97" i="4"/>
  <c r="J97" i="4"/>
  <c r="BE97" i="4" s="1"/>
  <c r="BK95" i="4"/>
  <c r="BI95" i="4"/>
  <c r="BH95" i="4"/>
  <c r="BG95" i="4"/>
  <c r="BF95" i="4"/>
  <c r="T95" i="4"/>
  <c r="R95" i="4"/>
  <c r="P95" i="4"/>
  <c r="J95" i="4"/>
  <c r="BK90" i="4"/>
  <c r="BI90" i="4"/>
  <c r="BH90" i="4"/>
  <c r="BG90" i="4"/>
  <c r="BF90" i="4"/>
  <c r="T90" i="4"/>
  <c r="R90" i="4"/>
  <c r="P90" i="4"/>
  <c r="J90" i="4"/>
  <c r="BE90" i="4" s="1"/>
  <c r="BK282" i="3"/>
  <c r="BI282" i="3"/>
  <c r="BH282" i="3"/>
  <c r="BG282" i="3"/>
  <c r="BF282" i="3"/>
  <c r="T282" i="3"/>
  <c r="R282" i="3"/>
  <c r="P282" i="3"/>
  <c r="J282" i="3"/>
  <c r="BE282" i="3" s="1"/>
  <c r="BE95" i="4" l="1"/>
  <c r="H240" i="3"/>
  <c r="BK238" i="3"/>
  <c r="BI238" i="3"/>
  <c r="BH238" i="3"/>
  <c r="BG238" i="3"/>
  <c r="BF238" i="3"/>
  <c r="T238" i="3"/>
  <c r="R238" i="3"/>
  <c r="P238" i="3"/>
  <c r="J238" i="3"/>
  <c r="BE238" i="3" s="1"/>
  <c r="BK231" i="3"/>
  <c r="BI231" i="3"/>
  <c r="BH231" i="3"/>
  <c r="BG231" i="3"/>
  <c r="BF231" i="3"/>
  <c r="T231" i="3"/>
  <c r="R231" i="3"/>
  <c r="P231" i="3"/>
  <c r="J231" i="3"/>
  <c r="BE231" i="3" s="1"/>
  <c r="BK226" i="3" l="1"/>
  <c r="BI226" i="3"/>
  <c r="BH226" i="3"/>
  <c r="BG226" i="3"/>
  <c r="BF226" i="3"/>
  <c r="T226" i="3"/>
  <c r="R226" i="3"/>
  <c r="P226" i="3"/>
  <c r="J226" i="3"/>
  <c r="BE226" i="3" s="1"/>
  <c r="BK223" i="3"/>
  <c r="BI223" i="3"/>
  <c r="BH223" i="3"/>
  <c r="BG223" i="3"/>
  <c r="BF223" i="3"/>
  <c r="T223" i="3"/>
  <c r="R223" i="3"/>
  <c r="P223" i="3"/>
  <c r="J223" i="3"/>
  <c r="BE223" i="3" s="1"/>
  <c r="BK219" i="3"/>
  <c r="BI219" i="3"/>
  <c r="BH219" i="3"/>
  <c r="BG219" i="3"/>
  <c r="BF219" i="3"/>
  <c r="T219" i="3"/>
  <c r="R219" i="3"/>
  <c r="P219" i="3"/>
  <c r="J219" i="3"/>
  <c r="BE219" i="3" s="1"/>
  <c r="BK215" i="3"/>
  <c r="BI215" i="3"/>
  <c r="BH215" i="3"/>
  <c r="BG215" i="3"/>
  <c r="BF215" i="3"/>
  <c r="T215" i="3"/>
  <c r="R215" i="3"/>
  <c r="P215" i="3"/>
  <c r="J215" i="3"/>
  <c r="BE215" i="3" s="1"/>
  <c r="BK196" i="3"/>
  <c r="BI196" i="3"/>
  <c r="BH196" i="3"/>
  <c r="BG196" i="3"/>
  <c r="BF196" i="3"/>
  <c r="T196" i="3"/>
  <c r="R196" i="3"/>
  <c r="P196" i="3"/>
  <c r="J196" i="3"/>
  <c r="BE196" i="3" s="1"/>
  <c r="BK192" i="3"/>
  <c r="BI192" i="3"/>
  <c r="BH192" i="3"/>
  <c r="BG192" i="3"/>
  <c r="BF192" i="3"/>
  <c r="T192" i="3"/>
  <c r="R192" i="3"/>
  <c r="P192" i="3"/>
  <c r="J192" i="3"/>
  <c r="BE192" i="3" s="1"/>
  <c r="BK188" i="3"/>
  <c r="BI188" i="3"/>
  <c r="BH188" i="3"/>
  <c r="BG188" i="3"/>
  <c r="BF188" i="3"/>
  <c r="T188" i="3"/>
  <c r="R188" i="3"/>
  <c r="P188" i="3"/>
  <c r="J188" i="3"/>
  <c r="BE188" i="3" s="1"/>
  <c r="BK184" i="3"/>
  <c r="BI184" i="3"/>
  <c r="BH184" i="3"/>
  <c r="BG184" i="3"/>
  <c r="BF184" i="3"/>
  <c r="T184" i="3"/>
  <c r="R184" i="3"/>
  <c r="P184" i="3"/>
  <c r="J184" i="3"/>
  <c r="BE184" i="3" s="1"/>
  <c r="BK180" i="3"/>
  <c r="BI180" i="3"/>
  <c r="BH180" i="3"/>
  <c r="BG180" i="3"/>
  <c r="BF180" i="3"/>
  <c r="T180" i="3"/>
  <c r="R180" i="3"/>
  <c r="P180" i="3"/>
  <c r="J180" i="3"/>
  <c r="BE180" i="3" s="1"/>
  <c r="BK174" i="3"/>
  <c r="BI174" i="3"/>
  <c r="BH174" i="3"/>
  <c r="BG174" i="3"/>
  <c r="BF174" i="3"/>
  <c r="T174" i="3"/>
  <c r="R174" i="3"/>
  <c r="P174" i="3"/>
  <c r="J174" i="3"/>
  <c r="BE174" i="3" s="1"/>
  <c r="H158" i="3"/>
  <c r="BK154" i="3"/>
  <c r="BI154" i="3"/>
  <c r="BH154" i="3"/>
  <c r="BG154" i="3"/>
  <c r="BF154" i="3"/>
  <c r="T154" i="3"/>
  <c r="R154" i="3"/>
  <c r="P154" i="3"/>
  <c r="J154" i="3"/>
  <c r="BE154" i="3" s="1"/>
  <c r="H147" i="3"/>
  <c r="BK144" i="3"/>
  <c r="BI144" i="3"/>
  <c r="BH144" i="3"/>
  <c r="BG144" i="3"/>
  <c r="BF144" i="3"/>
  <c r="T144" i="3"/>
  <c r="R144" i="3"/>
  <c r="P144" i="3"/>
  <c r="J144" i="3"/>
  <c r="BE144" i="3" s="1"/>
  <c r="BK137" i="3"/>
  <c r="BI137" i="3"/>
  <c r="BH137" i="3"/>
  <c r="BG137" i="3"/>
  <c r="BF137" i="3"/>
  <c r="T137" i="3"/>
  <c r="R137" i="3"/>
  <c r="P137" i="3"/>
  <c r="J137" i="3"/>
  <c r="BE137" i="3" s="1"/>
  <c r="BK132" i="3"/>
  <c r="BI132" i="3"/>
  <c r="BH132" i="3"/>
  <c r="BG132" i="3"/>
  <c r="BF132" i="3"/>
  <c r="T132" i="3"/>
  <c r="R132" i="3"/>
  <c r="P132" i="3"/>
  <c r="J132" i="3"/>
  <c r="BE132" i="3" s="1"/>
  <c r="BK128" i="3"/>
  <c r="BI128" i="3"/>
  <c r="BH128" i="3"/>
  <c r="BG128" i="3"/>
  <c r="BF128" i="3"/>
  <c r="T128" i="3"/>
  <c r="R128" i="3"/>
  <c r="P128" i="3"/>
  <c r="J128" i="3"/>
  <c r="BE128" i="3" s="1"/>
  <c r="BK123" i="3"/>
  <c r="BI123" i="3"/>
  <c r="BH123" i="3"/>
  <c r="BG123" i="3"/>
  <c r="BF123" i="3"/>
  <c r="T123" i="3"/>
  <c r="R123" i="3"/>
  <c r="P123" i="3"/>
  <c r="J123" i="3"/>
  <c r="BE123" i="3" s="1"/>
  <c r="H110" i="3"/>
  <c r="H106" i="3" s="1"/>
  <c r="BI106" i="3"/>
  <c r="BH106" i="3"/>
  <c r="BG106" i="3"/>
  <c r="BF106" i="3"/>
  <c r="H100" i="3"/>
  <c r="H96" i="3" s="1"/>
  <c r="BI96" i="3"/>
  <c r="BH96" i="3"/>
  <c r="BG96" i="3"/>
  <c r="BF96" i="3"/>
  <c r="P106" i="3" l="1"/>
  <c r="R106" i="3"/>
  <c r="J106" i="3"/>
  <c r="BE106" i="3" s="1"/>
  <c r="BK106" i="3"/>
  <c r="T106" i="3"/>
  <c r="D7" i="7"/>
  <c r="J37" i="6"/>
  <c r="J36" i="6"/>
  <c r="AY59" i="1"/>
  <c r="J35" i="6"/>
  <c r="AX59" i="1"/>
  <c r="BI86" i="6"/>
  <c r="BH86" i="6"/>
  <c r="BG86" i="6"/>
  <c r="BF86" i="6"/>
  <c r="T86" i="6"/>
  <c r="R86" i="6"/>
  <c r="P86" i="6"/>
  <c r="BI85" i="6"/>
  <c r="BH85" i="6"/>
  <c r="BG85" i="6"/>
  <c r="BF85" i="6"/>
  <c r="T85" i="6"/>
  <c r="R85" i="6"/>
  <c r="P85" i="6"/>
  <c r="BI84" i="6"/>
  <c r="BH84" i="6"/>
  <c r="BG84" i="6"/>
  <c r="BF84" i="6"/>
  <c r="T84" i="6"/>
  <c r="R84" i="6"/>
  <c r="P84" i="6"/>
  <c r="F75" i="6"/>
  <c r="E73" i="6"/>
  <c r="F52" i="6"/>
  <c r="E50" i="6"/>
  <c r="J24" i="6"/>
  <c r="E24" i="6"/>
  <c r="J78" i="6"/>
  <c r="J23" i="6"/>
  <c r="J21" i="6"/>
  <c r="E21" i="6"/>
  <c r="J77" i="6"/>
  <c r="J20" i="6"/>
  <c r="J18" i="6"/>
  <c r="E18" i="6"/>
  <c r="F78" i="6"/>
  <c r="J17" i="6"/>
  <c r="J15" i="6"/>
  <c r="E15" i="6"/>
  <c r="F77" i="6"/>
  <c r="J14" i="6"/>
  <c r="J12" i="6"/>
  <c r="J75" i="6" s="1"/>
  <c r="E7" i="6"/>
  <c r="E71" i="6"/>
  <c r="J37" i="5"/>
  <c r="J36" i="5"/>
  <c r="AY58" i="1" s="1"/>
  <c r="J35" i="5"/>
  <c r="AX58" i="1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7" i="5"/>
  <c r="BH117" i="5"/>
  <c r="BG117" i="5"/>
  <c r="BF117" i="5"/>
  <c r="T117" i="5"/>
  <c r="R117" i="5"/>
  <c r="P117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3" i="5"/>
  <c r="BH103" i="5"/>
  <c r="BG103" i="5"/>
  <c r="BF103" i="5"/>
  <c r="T103" i="5"/>
  <c r="R103" i="5"/>
  <c r="P103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3" i="5"/>
  <c r="BH93" i="5"/>
  <c r="BG93" i="5"/>
  <c r="BF93" i="5"/>
  <c r="T93" i="5"/>
  <c r="R93" i="5"/>
  <c r="P93" i="5"/>
  <c r="BI91" i="5"/>
  <c r="BH91" i="5"/>
  <c r="BG91" i="5"/>
  <c r="BF91" i="5"/>
  <c r="T91" i="5"/>
  <c r="R91" i="5"/>
  <c r="P91" i="5"/>
  <c r="BI88" i="5"/>
  <c r="BH88" i="5"/>
  <c r="BG88" i="5"/>
  <c r="BF88" i="5"/>
  <c r="T88" i="5"/>
  <c r="R88" i="5"/>
  <c r="P88" i="5"/>
  <c r="BI86" i="5"/>
  <c r="BH86" i="5"/>
  <c r="BG86" i="5"/>
  <c r="BF86" i="5"/>
  <c r="T86" i="5"/>
  <c r="R86" i="5"/>
  <c r="P86" i="5"/>
  <c r="F77" i="5"/>
  <c r="E75" i="5"/>
  <c r="F52" i="5"/>
  <c r="E50" i="5"/>
  <c r="J24" i="5"/>
  <c r="E24" i="5"/>
  <c r="J55" i="5" s="1"/>
  <c r="J23" i="5"/>
  <c r="J21" i="5"/>
  <c r="E21" i="5"/>
  <c r="J79" i="5" s="1"/>
  <c r="J20" i="5"/>
  <c r="J18" i="5"/>
  <c r="E18" i="5"/>
  <c r="F80" i="5" s="1"/>
  <c r="J17" i="5"/>
  <c r="J15" i="5"/>
  <c r="E15" i="5"/>
  <c r="F54" i="5" s="1"/>
  <c r="J14" i="5"/>
  <c r="J12" i="5"/>
  <c r="J77" i="5" s="1"/>
  <c r="E7" i="5"/>
  <c r="E48" i="5" s="1"/>
  <c r="J37" i="4"/>
  <c r="J36" i="4"/>
  <c r="AY57" i="1" s="1"/>
  <c r="J35" i="4"/>
  <c r="AX57" i="1" s="1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6" i="4"/>
  <c r="BH116" i="4"/>
  <c r="BG116" i="4"/>
  <c r="BF116" i="4"/>
  <c r="T116" i="4"/>
  <c r="R116" i="4"/>
  <c r="P116" i="4"/>
  <c r="BI115" i="4"/>
  <c r="BH115" i="4"/>
  <c r="BG115" i="4"/>
  <c r="BF115" i="4"/>
  <c r="T115" i="4"/>
  <c r="R115" i="4"/>
  <c r="P115" i="4"/>
  <c r="BI114" i="4"/>
  <c r="BH114" i="4"/>
  <c r="BG114" i="4"/>
  <c r="BF114" i="4"/>
  <c r="T114" i="4"/>
  <c r="R114" i="4"/>
  <c r="P114" i="4"/>
  <c r="BI112" i="4"/>
  <c r="BH112" i="4"/>
  <c r="BG112" i="4"/>
  <c r="BF112" i="4"/>
  <c r="T112" i="4"/>
  <c r="R112" i="4"/>
  <c r="P112" i="4"/>
  <c r="BI111" i="4"/>
  <c r="BH111" i="4"/>
  <c r="BG111" i="4"/>
  <c r="BF111" i="4"/>
  <c r="T111" i="4"/>
  <c r="R111" i="4"/>
  <c r="P111" i="4"/>
  <c r="BI110" i="4"/>
  <c r="BH110" i="4"/>
  <c r="BG110" i="4"/>
  <c r="BF110" i="4"/>
  <c r="T110" i="4"/>
  <c r="R110" i="4"/>
  <c r="P110" i="4"/>
  <c r="BI108" i="4"/>
  <c r="BH108" i="4"/>
  <c r="BG108" i="4"/>
  <c r="BF108" i="4"/>
  <c r="T108" i="4"/>
  <c r="R108" i="4"/>
  <c r="P108" i="4"/>
  <c r="BI107" i="4"/>
  <c r="BH107" i="4"/>
  <c r="BG107" i="4"/>
  <c r="BF107" i="4"/>
  <c r="T107" i="4"/>
  <c r="R107" i="4"/>
  <c r="P107" i="4"/>
  <c r="BI105" i="4"/>
  <c r="BH105" i="4"/>
  <c r="BG105" i="4"/>
  <c r="BF105" i="4"/>
  <c r="T105" i="4"/>
  <c r="R105" i="4"/>
  <c r="P105" i="4"/>
  <c r="BI103" i="4"/>
  <c r="BH103" i="4"/>
  <c r="BG103" i="4"/>
  <c r="BF103" i="4"/>
  <c r="T103" i="4"/>
  <c r="R103" i="4"/>
  <c r="P103" i="4"/>
  <c r="BI101" i="4"/>
  <c r="BH101" i="4"/>
  <c r="BG101" i="4"/>
  <c r="BF101" i="4"/>
  <c r="T101" i="4"/>
  <c r="R101" i="4"/>
  <c r="P101" i="4"/>
  <c r="BI96" i="4"/>
  <c r="BH96" i="4"/>
  <c r="BG96" i="4"/>
  <c r="BF96" i="4"/>
  <c r="T96" i="4"/>
  <c r="R96" i="4"/>
  <c r="P96" i="4"/>
  <c r="BI94" i="4"/>
  <c r="BH94" i="4"/>
  <c r="BG94" i="4"/>
  <c r="BF94" i="4"/>
  <c r="T94" i="4"/>
  <c r="R94" i="4"/>
  <c r="P94" i="4"/>
  <c r="BI93" i="4"/>
  <c r="BH93" i="4"/>
  <c r="BG93" i="4"/>
  <c r="BF93" i="4"/>
  <c r="T93" i="4"/>
  <c r="R93" i="4"/>
  <c r="P93" i="4"/>
  <c r="BI92" i="4"/>
  <c r="BH92" i="4"/>
  <c r="BG92" i="4"/>
  <c r="BF92" i="4"/>
  <c r="T92" i="4"/>
  <c r="R92" i="4"/>
  <c r="P92" i="4"/>
  <c r="BI91" i="4"/>
  <c r="BH91" i="4"/>
  <c r="BG91" i="4"/>
  <c r="BF91" i="4"/>
  <c r="T91" i="4"/>
  <c r="R91" i="4"/>
  <c r="P91" i="4"/>
  <c r="BI89" i="4"/>
  <c r="BH89" i="4"/>
  <c r="BG89" i="4"/>
  <c r="BF89" i="4"/>
  <c r="T89" i="4"/>
  <c r="R89" i="4"/>
  <c r="P89" i="4"/>
  <c r="BI88" i="4"/>
  <c r="BH88" i="4"/>
  <c r="BG88" i="4"/>
  <c r="BF88" i="4"/>
  <c r="T88" i="4"/>
  <c r="R88" i="4"/>
  <c r="P88" i="4"/>
  <c r="BI87" i="4"/>
  <c r="BH87" i="4"/>
  <c r="BG87" i="4"/>
  <c r="BF87" i="4"/>
  <c r="T87" i="4"/>
  <c r="R87" i="4"/>
  <c r="P87" i="4"/>
  <c r="BI86" i="4"/>
  <c r="BH86" i="4"/>
  <c r="BG86" i="4"/>
  <c r="BF86" i="4"/>
  <c r="T86" i="4"/>
  <c r="R86" i="4"/>
  <c r="P86" i="4"/>
  <c r="BI85" i="4"/>
  <c r="BH85" i="4"/>
  <c r="BG85" i="4"/>
  <c r="BF85" i="4"/>
  <c r="T85" i="4"/>
  <c r="R85" i="4"/>
  <c r="P85" i="4"/>
  <c r="BI84" i="4"/>
  <c r="BH84" i="4"/>
  <c r="BG84" i="4"/>
  <c r="BF84" i="4"/>
  <c r="T84" i="4"/>
  <c r="R84" i="4"/>
  <c r="P84" i="4"/>
  <c r="BI83" i="4"/>
  <c r="BH83" i="4"/>
  <c r="BG83" i="4"/>
  <c r="BF83" i="4"/>
  <c r="T83" i="4"/>
  <c r="R83" i="4"/>
  <c r="P83" i="4"/>
  <c r="BI82" i="4"/>
  <c r="BH82" i="4"/>
  <c r="BG82" i="4"/>
  <c r="BF82" i="4"/>
  <c r="T82" i="4"/>
  <c r="R82" i="4"/>
  <c r="P82" i="4"/>
  <c r="F74" i="4"/>
  <c r="E72" i="4"/>
  <c r="F52" i="4"/>
  <c r="E50" i="4"/>
  <c r="J24" i="4"/>
  <c r="E24" i="4"/>
  <c r="J55" i="4" s="1"/>
  <c r="J23" i="4"/>
  <c r="J21" i="4"/>
  <c r="E21" i="4"/>
  <c r="J54" i="4" s="1"/>
  <c r="J20" i="4"/>
  <c r="J18" i="4"/>
  <c r="E18" i="4"/>
  <c r="F77" i="4" s="1"/>
  <c r="J17" i="4"/>
  <c r="J15" i="4"/>
  <c r="E15" i="4"/>
  <c r="F76" i="4" s="1"/>
  <c r="J14" i="4"/>
  <c r="J12" i="4"/>
  <c r="J52" i="4" s="1"/>
  <c r="E7" i="4"/>
  <c r="E48" i="4" s="1"/>
  <c r="J37" i="3"/>
  <c r="J36" i="3"/>
  <c r="AY56" i="1" s="1"/>
  <c r="J35" i="3"/>
  <c r="AX56" i="1"/>
  <c r="BI288" i="3"/>
  <c r="BH288" i="3"/>
  <c r="BG288" i="3"/>
  <c r="BF288" i="3"/>
  <c r="T288" i="3"/>
  <c r="R288" i="3"/>
  <c r="P288" i="3"/>
  <c r="BI285" i="3"/>
  <c r="BH285" i="3"/>
  <c r="BG285" i="3"/>
  <c r="BF285" i="3"/>
  <c r="T285" i="3"/>
  <c r="R285" i="3"/>
  <c r="P285" i="3"/>
  <c r="BI280" i="3"/>
  <c r="BH280" i="3"/>
  <c r="BG280" i="3"/>
  <c r="BF280" i="3"/>
  <c r="T280" i="3"/>
  <c r="R280" i="3"/>
  <c r="P280" i="3"/>
  <c r="BI279" i="3"/>
  <c r="BH279" i="3"/>
  <c r="BG279" i="3"/>
  <c r="BF279" i="3"/>
  <c r="T279" i="3"/>
  <c r="R279" i="3"/>
  <c r="P279" i="3"/>
  <c r="BI275" i="3"/>
  <c r="BH275" i="3"/>
  <c r="BG275" i="3"/>
  <c r="BF275" i="3"/>
  <c r="T275" i="3"/>
  <c r="R275" i="3"/>
  <c r="P275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7" i="3"/>
  <c r="BH257" i="3"/>
  <c r="BG257" i="3"/>
  <c r="BF257" i="3"/>
  <c r="T257" i="3"/>
  <c r="R257" i="3"/>
  <c r="P257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51" i="3"/>
  <c r="BH251" i="3"/>
  <c r="BG251" i="3"/>
  <c r="BF251" i="3"/>
  <c r="T251" i="3"/>
  <c r="R251" i="3"/>
  <c r="P251" i="3"/>
  <c r="BI249" i="3"/>
  <c r="BH249" i="3"/>
  <c r="BG249" i="3"/>
  <c r="BF249" i="3"/>
  <c r="T249" i="3"/>
  <c r="R249" i="3"/>
  <c r="P249" i="3"/>
  <c r="BI247" i="3"/>
  <c r="BH247" i="3"/>
  <c r="BG247" i="3"/>
  <c r="BF247" i="3"/>
  <c r="T247" i="3"/>
  <c r="R247" i="3"/>
  <c r="P247" i="3"/>
  <c r="BI245" i="3"/>
  <c r="BH245" i="3"/>
  <c r="BG245" i="3"/>
  <c r="BF245" i="3"/>
  <c r="T245" i="3"/>
  <c r="R245" i="3"/>
  <c r="P245" i="3"/>
  <c r="BI243" i="3"/>
  <c r="BH243" i="3"/>
  <c r="BG243" i="3"/>
  <c r="BF243" i="3"/>
  <c r="T243" i="3"/>
  <c r="R243" i="3"/>
  <c r="P243" i="3"/>
  <c r="BI241" i="3"/>
  <c r="BH241" i="3"/>
  <c r="BG241" i="3"/>
  <c r="BF241" i="3"/>
  <c r="T241" i="3"/>
  <c r="R241" i="3"/>
  <c r="P241" i="3"/>
  <c r="BI234" i="3"/>
  <c r="BH234" i="3"/>
  <c r="BG234" i="3"/>
  <c r="BF234" i="3"/>
  <c r="T234" i="3"/>
  <c r="R234" i="3"/>
  <c r="P234" i="3"/>
  <c r="BI228" i="3"/>
  <c r="BH228" i="3"/>
  <c r="BG228" i="3"/>
  <c r="BF228" i="3"/>
  <c r="T228" i="3"/>
  <c r="R228" i="3"/>
  <c r="P228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17" i="3"/>
  <c r="BH217" i="3"/>
  <c r="BG217" i="3"/>
  <c r="BF217" i="3"/>
  <c r="T217" i="3"/>
  <c r="R217" i="3"/>
  <c r="P217" i="3"/>
  <c r="BI213" i="3"/>
  <c r="BH213" i="3"/>
  <c r="BG213" i="3"/>
  <c r="BF213" i="3"/>
  <c r="T213" i="3"/>
  <c r="R213" i="3"/>
  <c r="P213" i="3"/>
  <c r="BI209" i="3"/>
  <c r="BH209" i="3"/>
  <c r="BG209" i="3"/>
  <c r="BF209" i="3"/>
  <c r="T209" i="3"/>
  <c r="R209" i="3"/>
  <c r="P209" i="3"/>
  <c r="BI206" i="3"/>
  <c r="BH206" i="3"/>
  <c r="BG206" i="3"/>
  <c r="BF206" i="3"/>
  <c r="T206" i="3"/>
  <c r="R206" i="3"/>
  <c r="P206" i="3"/>
  <c r="BI202" i="3"/>
  <c r="BH202" i="3"/>
  <c r="BG202" i="3"/>
  <c r="BF202" i="3"/>
  <c r="T202" i="3"/>
  <c r="R202" i="3"/>
  <c r="P202" i="3"/>
  <c r="BI198" i="3"/>
  <c r="BH198" i="3"/>
  <c r="BG198" i="3"/>
  <c r="BF198" i="3"/>
  <c r="T198" i="3"/>
  <c r="R198" i="3"/>
  <c r="P198" i="3"/>
  <c r="BI194" i="3"/>
  <c r="BH194" i="3"/>
  <c r="BG194" i="3"/>
  <c r="BF194" i="3"/>
  <c r="T194" i="3"/>
  <c r="R194" i="3"/>
  <c r="P194" i="3"/>
  <c r="BI190" i="3"/>
  <c r="BH190" i="3"/>
  <c r="BG190" i="3"/>
  <c r="BF190" i="3"/>
  <c r="T190" i="3"/>
  <c r="R190" i="3"/>
  <c r="P190" i="3"/>
  <c r="BI186" i="3"/>
  <c r="BH186" i="3"/>
  <c r="BG186" i="3"/>
  <c r="BF186" i="3"/>
  <c r="T186" i="3"/>
  <c r="R186" i="3"/>
  <c r="P186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1" i="3"/>
  <c r="BH171" i="3"/>
  <c r="BG171" i="3"/>
  <c r="BF171" i="3"/>
  <c r="T171" i="3"/>
  <c r="R171" i="3"/>
  <c r="P171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0" i="3"/>
  <c r="BH140" i="3"/>
  <c r="BG140" i="3"/>
  <c r="BF140" i="3"/>
  <c r="T140" i="3"/>
  <c r="R140" i="3"/>
  <c r="P140" i="3"/>
  <c r="BI134" i="3"/>
  <c r="BH134" i="3"/>
  <c r="BG134" i="3"/>
  <c r="BF134" i="3"/>
  <c r="T134" i="3"/>
  <c r="R134" i="3"/>
  <c r="P134" i="3"/>
  <c r="BI130" i="3"/>
  <c r="BH130" i="3"/>
  <c r="BG130" i="3"/>
  <c r="BF130" i="3"/>
  <c r="T130" i="3"/>
  <c r="R130" i="3"/>
  <c r="P130" i="3"/>
  <c r="BI126" i="3"/>
  <c r="BH126" i="3"/>
  <c r="BG126" i="3"/>
  <c r="BF126" i="3"/>
  <c r="T126" i="3"/>
  <c r="R126" i="3"/>
  <c r="P126" i="3"/>
  <c r="BI120" i="3"/>
  <c r="BH120" i="3"/>
  <c r="BG120" i="3"/>
  <c r="BF120" i="3"/>
  <c r="T120" i="3"/>
  <c r="R120" i="3"/>
  <c r="P120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12" i="3"/>
  <c r="BH112" i="3"/>
  <c r="BG112" i="3"/>
  <c r="BF112" i="3"/>
  <c r="T112" i="3"/>
  <c r="R112" i="3"/>
  <c r="P112" i="3"/>
  <c r="BI111" i="3"/>
  <c r="BH111" i="3"/>
  <c r="BG111" i="3"/>
  <c r="BF111" i="3"/>
  <c r="T111" i="3"/>
  <c r="R111" i="3"/>
  <c r="P111" i="3"/>
  <c r="BI101" i="3"/>
  <c r="BH101" i="3"/>
  <c r="BG101" i="3"/>
  <c r="BF101" i="3"/>
  <c r="T101" i="3"/>
  <c r="R101" i="3"/>
  <c r="P101" i="3"/>
  <c r="BI91" i="3"/>
  <c r="BH91" i="3"/>
  <c r="BG91" i="3"/>
  <c r="BF91" i="3"/>
  <c r="T91" i="3"/>
  <c r="R91" i="3"/>
  <c r="P91" i="3"/>
  <c r="F82" i="3"/>
  <c r="E80" i="3"/>
  <c r="F52" i="3"/>
  <c r="E50" i="3"/>
  <c r="J24" i="3"/>
  <c r="E24" i="3"/>
  <c r="J85" i="3" s="1"/>
  <c r="J23" i="3"/>
  <c r="J21" i="3"/>
  <c r="E21" i="3"/>
  <c r="J54" i="3" s="1"/>
  <c r="J20" i="3"/>
  <c r="J18" i="3"/>
  <c r="E18" i="3"/>
  <c r="F85" i="3" s="1"/>
  <c r="J17" i="3"/>
  <c r="J15" i="3"/>
  <c r="E15" i="3"/>
  <c r="F84" i="3" s="1"/>
  <c r="J14" i="3"/>
  <c r="J12" i="3"/>
  <c r="J52" i="3" s="1"/>
  <c r="E7" i="3"/>
  <c r="E48" i="3" s="1"/>
  <c r="J37" i="2"/>
  <c r="J36" i="2"/>
  <c r="AY55" i="1"/>
  <c r="J35" i="2"/>
  <c r="AX55" i="1"/>
  <c r="BI110" i="2"/>
  <c r="BH110" i="2"/>
  <c r="BG110" i="2"/>
  <c r="BF110" i="2"/>
  <c r="T110" i="2"/>
  <c r="T109" i="2"/>
  <c r="R110" i="2"/>
  <c r="R109" i="2" s="1"/>
  <c r="P110" i="2"/>
  <c r="P109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1" i="2"/>
  <c r="BH101" i="2"/>
  <c r="BG101" i="2"/>
  <c r="BF101" i="2"/>
  <c r="T101" i="2"/>
  <c r="R101" i="2"/>
  <c r="P101" i="2"/>
  <c r="BI100" i="2"/>
  <c r="BH100" i="2"/>
  <c r="BG100" i="2"/>
  <c r="BF100" i="2"/>
  <c r="T100" i="2"/>
  <c r="R100" i="2"/>
  <c r="P100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BI92" i="2"/>
  <c r="BH92" i="2"/>
  <c r="BG92" i="2"/>
  <c r="BF92" i="2"/>
  <c r="T92" i="2"/>
  <c r="R92" i="2"/>
  <c r="P92" i="2"/>
  <c r="BI91" i="2"/>
  <c r="BH91" i="2"/>
  <c r="BG91" i="2"/>
  <c r="BF91" i="2"/>
  <c r="T91" i="2"/>
  <c r="R91" i="2"/>
  <c r="P91" i="2"/>
  <c r="BI89" i="2"/>
  <c r="BH89" i="2"/>
  <c r="BG89" i="2"/>
  <c r="BF89" i="2"/>
  <c r="T89" i="2"/>
  <c r="R89" i="2"/>
  <c r="P89" i="2"/>
  <c r="BI86" i="2"/>
  <c r="BH86" i="2"/>
  <c r="BG86" i="2"/>
  <c r="BF86" i="2"/>
  <c r="T86" i="2"/>
  <c r="R86" i="2"/>
  <c r="P86" i="2"/>
  <c r="F77" i="2"/>
  <c r="E75" i="2"/>
  <c r="F52" i="2"/>
  <c r="E50" i="2"/>
  <c r="J24" i="2"/>
  <c r="E24" i="2"/>
  <c r="J55" i="2"/>
  <c r="J23" i="2"/>
  <c r="J21" i="2"/>
  <c r="E21" i="2"/>
  <c r="J79" i="2"/>
  <c r="J20" i="2"/>
  <c r="J18" i="2"/>
  <c r="E18" i="2"/>
  <c r="F80" i="2"/>
  <c r="J17" i="2"/>
  <c r="J15" i="2"/>
  <c r="E15" i="2"/>
  <c r="F79" i="2"/>
  <c r="J14" i="2"/>
  <c r="J12" i="2"/>
  <c r="J52" i="2" s="1"/>
  <c r="E7" i="2"/>
  <c r="E48" i="2"/>
  <c r="L50" i="1"/>
  <c r="AM50" i="1"/>
  <c r="AM49" i="1"/>
  <c r="L49" i="1"/>
  <c r="AM47" i="1"/>
  <c r="L47" i="1"/>
  <c r="L45" i="1"/>
  <c r="L44" i="1"/>
  <c r="J85" i="6"/>
  <c r="J118" i="5"/>
  <c r="J255" i="3"/>
  <c r="J91" i="3"/>
  <c r="J110" i="5"/>
  <c r="BK175" i="4"/>
  <c r="J138" i="4"/>
  <c r="J253" i="3"/>
  <c r="J114" i="3"/>
  <c r="J114" i="5"/>
  <c r="BK105" i="5"/>
  <c r="J160" i="4"/>
  <c r="BK115" i="4"/>
  <c r="J83" i="4"/>
  <c r="BK118" i="3"/>
  <c r="J119" i="5"/>
  <c r="BK111" i="5"/>
  <c r="J182" i="4"/>
  <c r="BK171" i="4"/>
  <c r="J136" i="4"/>
  <c r="BK120" i="4"/>
  <c r="BK100" i="5"/>
  <c r="J171" i="4"/>
  <c r="J153" i="4"/>
  <c r="J92" i="4"/>
  <c r="J279" i="3"/>
  <c r="J278" i="3" s="1"/>
  <c r="J249" i="3"/>
  <c r="BK165" i="3"/>
  <c r="J108" i="2"/>
  <c r="BK183" i="4"/>
  <c r="J148" i="4"/>
  <c r="BK101" i="4"/>
  <c r="J273" i="3"/>
  <c r="BK213" i="3"/>
  <c r="J104" i="2"/>
  <c r="J176" i="4"/>
  <c r="BK138" i="4"/>
  <c r="BK96" i="4"/>
  <c r="J269" i="3"/>
  <c r="J106" i="2"/>
  <c r="J168" i="4"/>
  <c r="J115" i="4"/>
  <c r="BK280" i="3"/>
  <c r="BK91" i="2"/>
  <c r="BK124" i="4"/>
  <c r="BK82" i="4"/>
  <c r="BK249" i="3"/>
  <c r="BK159" i="3"/>
  <c r="BK95" i="2"/>
  <c r="BK163" i="4"/>
  <c r="BK143" i="4"/>
  <c r="J101" i="4"/>
  <c r="J241" i="3"/>
  <c r="J184" i="4"/>
  <c r="BK166" i="4"/>
  <c r="J134" i="4"/>
  <c r="J159" i="3"/>
  <c r="BK84" i="6"/>
  <c r="BK263" i="3"/>
  <c r="BK182" i="3"/>
  <c r="BK108" i="2"/>
  <c r="BK101" i="5"/>
  <c r="J164" i="4"/>
  <c r="J96" i="4"/>
  <c r="BK234" i="3"/>
  <c r="J178" i="3"/>
  <c r="BK106" i="2"/>
  <c r="BK112" i="5"/>
  <c r="J188" i="4"/>
  <c r="BK129" i="4"/>
  <c r="BK91" i="4"/>
  <c r="BK206" i="3"/>
  <c r="J110" i="2"/>
  <c r="J117" i="5"/>
  <c r="BK104" i="5"/>
  <c r="J181" i="4"/>
  <c r="BK150" i="4"/>
  <c r="J110" i="4"/>
  <c r="BK188" i="4"/>
  <c r="J166" i="4"/>
  <c r="J129" i="4"/>
  <c r="J93" i="4"/>
  <c r="BK285" i="3"/>
  <c r="J222" i="3"/>
  <c r="J148" i="3"/>
  <c r="BK107" i="5"/>
  <c r="BK184" i="4"/>
  <c r="BK136" i="4"/>
  <c r="J85" i="4"/>
  <c r="BK245" i="3"/>
  <c r="BK148" i="3"/>
  <c r="J92" i="2"/>
  <c r="J170" i="4"/>
  <c r="J144" i="4"/>
  <c r="J103" i="4"/>
  <c r="J280" i="3"/>
  <c r="J94" i="2"/>
  <c r="J150" i="4"/>
  <c r="BK88" i="4"/>
  <c r="BK126" i="3"/>
  <c r="J86" i="6"/>
  <c r="BK288" i="3"/>
  <c r="BK241" i="3"/>
  <c r="J149" i="3"/>
  <c r="BK108" i="5"/>
  <c r="J172" i="4"/>
  <c r="BK114" i="4"/>
  <c r="BK85" i="4"/>
  <c r="J202" i="3"/>
  <c r="J112" i="3"/>
  <c r="BK117" i="5"/>
  <c r="J106" i="5"/>
  <c r="BK158" i="4"/>
  <c r="J108" i="4"/>
  <c r="BK257" i="3"/>
  <c r="J186" i="3"/>
  <c r="BK110" i="5"/>
  <c r="BK176" i="4"/>
  <c r="J151" i="4"/>
  <c r="J122" i="4"/>
  <c r="BK84" i="4"/>
  <c r="J178" i="4"/>
  <c r="BK161" i="4"/>
  <c r="J91" i="4"/>
  <c r="BK253" i="3"/>
  <c r="BK202" i="3"/>
  <c r="BK111" i="3"/>
  <c r="J180" i="4"/>
  <c r="BK151" i="4"/>
  <c r="J116" i="4"/>
  <c r="J263" i="3"/>
  <c r="BK178" i="3"/>
  <c r="BK107" i="2"/>
  <c r="BK182" i="4"/>
  <c r="J145" i="4"/>
  <c r="BK83" i="4"/>
  <c r="BK120" i="3"/>
  <c r="BK178" i="4"/>
  <c r="BK145" i="4"/>
  <c r="J114" i="4"/>
  <c r="J245" i="3"/>
  <c r="BK85" i="6"/>
  <c r="BK269" i="3"/>
  <c r="BK247" i="3"/>
  <c r="J162" i="3"/>
  <c r="BK101" i="2"/>
  <c r="AS54" i="1"/>
  <c r="BK142" i="4"/>
  <c r="BK271" i="3"/>
  <c r="J228" i="3"/>
  <c r="J182" i="3"/>
  <c r="BK101" i="3"/>
  <c r="J108" i="5"/>
  <c r="J88" i="5"/>
  <c r="BK173" i="4"/>
  <c r="BK123" i="4"/>
  <c r="J111" i="4"/>
  <c r="J243" i="3"/>
  <c r="J140" i="3"/>
  <c r="BK120" i="5"/>
  <c r="J116" i="5"/>
  <c r="J112" i="5"/>
  <c r="J101" i="5"/>
  <c r="BK185" i="4"/>
  <c r="J174" i="4"/>
  <c r="J156" i="4"/>
  <c r="BK140" i="4"/>
  <c r="BK91" i="5"/>
  <c r="BK179" i="4"/>
  <c r="J163" i="4"/>
  <c r="J143" i="4"/>
  <c r="BK108" i="4"/>
  <c r="J84" i="4"/>
  <c r="J257" i="3"/>
  <c r="J209" i="3"/>
  <c r="BK114" i="3"/>
  <c r="BK89" i="2"/>
  <c r="J93" i="5"/>
  <c r="BK165" i="4"/>
  <c r="BK110" i="4"/>
  <c r="BK92" i="4"/>
  <c r="BK259" i="3"/>
  <c r="J234" i="3"/>
  <c r="BK140" i="3"/>
  <c r="BK86" i="2"/>
  <c r="J165" i="4"/>
  <c r="J155" i="4"/>
  <c r="BK107" i="4"/>
  <c r="J288" i="3"/>
  <c r="BK222" i="3"/>
  <c r="J100" i="2"/>
  <c r="J183" i="4"/>
  <c r="J162" i="4"/>
  <c r="J140" i="4"/>
  <c r="BK224" i="3"/>
  <c r="BK94" i="2"/>
  <c r="J84" i="6"/>
  <c r="BK267" i="3"/>
  <c r="BK228" i="3"/>
  <c r="BK100" i="2"/>
  <c r="BK93" i="5"/>
  <c r="BK169" i="4"/>
  <c r="BK133" i="4"/>
  <c r="BK94" i="4"/>
  <c r="BK243" i="3"/>
  <c r="BK149" i="3"/>
  <c r="J101" i="2"/>
  <c r="BK187" i="4"/>
  <c r="BK144" i="4"/>
  <c r="J105" i="4"/>
  <c r="BK273" i="3"/>
  <c r="J126" i="3"/>
  <c r="BK115" i="5"/>
  <c r="J86" i="5"/>
  <c r="BK157" i="4"/>
  <c r="J130" i="4"/>
  <c r="BK105" i="4"/>
  <c r="BK86" i="5"/>
  <c r="BK168" i="4"/>
  <c r="BK152" i="4"/>
  <c r="J82" i="4"/>
  <c r="BK251" i="3"/>
  <c r="J194" i="3"/>
  <c r="J101" i="3"/>
  <c r="J91" i="5"/>
  <c r="BK155" i="4"/>
  <c r="J120" i="4"/>
  <c r="BK279" i="3"/>
  <c r="J224" i="3"/>
  <c r="J130" i="3"/>
  <c r="J111" i="5"/>
  <c r="BK153" i="4"/>
  <c r="J123" i="4"/>
  <c r="BK86" i="4"/>
  <c r="J118" i="3"/>
  <c r="J179" i="4"/>
  <c r="J142" i="4"/>
  <c r="J134" i="3"/>
  <c r="J120" i="5"/>
  <c r="BK116" i="5"/>
  <c r="J217" i="3"/>
  <c r="J120" i="3"/>
  <c r="J86" i="2"/>
  <c r="BK181" i="4"/>
  <c r="J167" i="4"/>
  <c r="BK131" i="4"/>
  <c r="J267" i="3"/>
  <c r="J198" i="3"/>
  <c r="BK91" i="3"/>
  <c r="J115" i="5"/>
  <c r="J104" i="5"/>
  <c r="J161" i="4"/>
  <c r="BK93" i="4"/>
  <c r="BK194" i="3"/>
  <c r="J91" i="2"/>
  <c r="BK114" i="5"/>
  <c r="J103" i="5"/>
  <c r="BK180" i="4"/>
  <c r="BK160" i="4"/>
  <c r="J133" i="4"/>
  <c r="J185" i="4"/>
  <c r="BK164" i="4"/>
  <c r="BK134" i="4"/>
  <c r="BK89" i="4"/>
  <c r="J261" i="3"/>
  <c r="J171" i="3"/>
  <c r="BK103" i="5"/>
  <c r="BK172" i="4"/>
  <c r="BK132" i="4"/>
  <c r="J94" i="4"/>
  <c r="BK255" i="3"/>
  <c r="J190" i="3"/>
  <c r="J111" i="3"/>
  <c r="J173" i="4"/>
  <c r="J149" i="4"/>
  <c r="J121" i="4"/>
  <c r="J88" i="4"/>
  <c r="BK186" i="3"/>
  <c r="J175" i="4"/>
  <c r="J124" i="4"/>
  <c r="J285" i="3"/>
  <c r="BK110" i="2"/>
  <c r="BK86" i="6"/>
  <c r="BK119" i="5"/>
  <c r="J259" i="3"/>
  <c r="BK190" i="3"/>
  <c r="BK130" i="3"/>
  <c r="BK92" i="2"/>
  <c r="BK106" i="5"/>
  <c r="J177" i="4"/>
  <c r="BK156" i="4"/>
  <c r="BK103" i="4"/>
  <c r="BK87" i="4"/>
  <c r="BK261" i="3"/>
  <c r="BK217" i="3"/>
  <c r="J165" i="3"/>
  <c r="BK104" i="2"/>
  <c r="J107" i="5"/>
  <c r="J100" i="5"/>
  <c r="BK167" i="4"/>
  <c r="BK121" i="4"/>
  <c r="J86" i="4"/>
  <c r="BK209" i="3"/>
  <c r="BK171" i="3"/>
  <c r="J107" i="2"/>
  <c r="BK118" i="5"/>
  <c r="BK113" i="5"/>
  <c r="J186" i="4"/>
  <c r="BK177" i="4"/>
  <c r="BK162" i="4"/>
  <c r="BK148" i="4"/>
  <c r="J132" i="4"/>
  <c r="J112" i="4"/>
  <c r="BK88" i="5"/>
  <c r="J187" i="4"/>
  <c r="BK170" i="4"/>
  <c r="J158" i="4"/>
  <c r="J131" i="4"/>
  <c r="BK112" i="4"/>
  <c r="J87" i="4"/>
  <c r="J275" i="3"/>
  <c r="J247" i="3"/>
  <c r="BK198" i="3"/>
  <c r="BK112" i="3"/>
  <c r="J105" i="5"/>
  <c r="BK186" i="4"/>
  <c r="BK174" i="4"/>
  <c r="J152" i="4"/>
  <c r="BK122" i="4"/>
  <c r="J271" i="3"/>
  <c r="J251" i="3"/>
  <c r="J206" i="3"/>
  <c r="BK134" i="3"/>
  <c r="J113" i="5"/>
  <c r="J157" i="4"/>
  <c r="BK130" i="4"/>
  <c r="BK111" i="4"/>
  <c r="J89" i="4"/>
  <c r="BK275" i="3"/>
  <c r="BK162" i="3"/>
  <c r="J89" i="2"/>
  <c r="J169" i="4"/>
  <c r="BK149" i="4"/>
  <c r="BK116" i="4"/>
  <c r="J107" i="4"/>
  <c r="J213" i="3"/>
  <c r="J95" i="2"/>
  <c r="J81" i="4" l="1"/>
  <c r="J99" i="5"/>
  <c r="J221" i="3"/>
  <c r="J212" i="3"/>
  <c r="J177" i="3"/>
  <c r="J161" i="3"/>
  <c r="BK85" i="2"/>
  <c r="J85" i="2" s="1"/>
  <c r="J61" i="2" s="1"/>
  <c r="R103" i="2"/>
  <c r="R221" i="3"/>
  <c r="R278" i="3"/>
  <c r="R85" i="2"/>
  <c r="R84" i="2" s="1"/>
  <c r="R83" i="2" s="1"/>
  <c r="BK177" i="3"/>
  <c r="R177" i="3"/>
  <c r="R212" i="3"/>
  <c r="BK278" i="3"/>
  <c r="J67" i="3" s="1"/>
  <c r="T284" i="3"/>
  <c r="T85" i="2"/>
  <c r="T161" i="3"/>
  <c r="P177" i="3"/>
  <c r="BK212" i="3"/>
  <c r="J64" i="3" s="1"/>
  <c r="T212" i="3"/>
  <c r="R284" i="3"/>
  <c r="BK81" i="4"/>
  <c r="P85" i="2"/>
  <c r="R161" i="3"/>
  <c r="T177" i="3"/>
  <c r="P212" i="3"/>
  <c r="BK284" i="3"/>
  <c r="J284" i="3" s="1"/>
  <c r="J68" i="3" s="1"/>
  <c r="T81" i="4"/>
  <c r="T80" i="4" s="1"/>
  <c r="BK221" i="3"/>
  <c r="P284" i="3"/>
  <c r="BK85" i="5"/>
  <c r="J85" i="5" s="1"/>
  <c r="T103" i="2"/>
  <c r="P161" i="3"/>
  <c r="T221" i="3"/>
  <c r="P278" i="3"/>
  <c r="R81" i="4"/>
  <c r="R80" i="4" s="1"/>
  <c r="T90" i="5"/>
  <c r="BK103" i="2"/>
  <c r="J103" i="2" s="1"/>
  <c r="J62" i="2" s="1"/>
  <c r="BK161" i="3"/>
  <c r="P221" i="3"/>
  <c r="T278" i="3"/>
  <c r="P81" i="4"/>
  <c r="P80" i="4" s="1"/>
  <c r="AU57" i="1" s="1"/>
  <c r="T99" i="5"/>
  <c r="P103" i="2"/>
  <c r="P85" i="5"/>
  <c r="R85" i="5"/>
  <c r="T85" i="5"/>
  <c r="BK90" i="5"/>
  <c r="J90" i="5" s="1"/>
  <c r="J62" i="5" s="1"/>
  <c r="P90" i="5"/>
  <c r="R90" i="5"/>
  <c r="BK99" i="5"/>
  <c r="J63" i="5" s="1"/>
  <c r="P99" i="5"/>
  <c r="R99" i="5"/>
  <c r="BK83" i="6"/>
  <c r="J83" i="6" s="1"/>
  <c r="J61" i="6" s="1"/>
  <c r="P83" i="6"/>
  <c r="P82" i="6"/>
  <c r="P81" i="6" s="1"/>
  <c r="AU59" i="1" s="1"/>
  <c r="R83" i="6"/>
  <c r="R82" i="6"/>
  <c r="R81" i="6" s="1"/>
  <c r="T83" i="6"/>
  <c r="T82" i="6"/>
  <c r="T81" i="6"/>
  <c r="E73" i="2"/>
  <c r="BE104" i="2"/>
  <c r="F54" i="3"/>
  <c r="J82" i="3"/>
  <c r="BE120" i="3"/>
  <c r="BE130" i="3"/>
  <c r="BE148" i="3"/>
  <c r="BE186" i="3"/>
  <c r="BE234" i="3"/>
  <c r="BE261" i="3"/>
  <c r="E70" i="4"/>
  <c r="J76" i="4"/>
  <c r="BE86" i="4"/>
  <c r="BE108" i="4"/>
  <c r="BE148" i="4"/>
  <c r="BE155" i="4"/>
  <c r="BE156" i="4"/>
  <c r="BE163" i="4"/>
  <c r="BE164" i="4"/>
  <c r="BE167" i="4"/>
  <c r="J80" i="2"/>
  <c r="J55" i="3"/>
  <c r="J84" i="3"/>
  <c r="BE101" i="3"/>
  <c r="BE178" i="3"/>
  <c r="BE182" i="3"/>
  <c r="BE202" i="3"/>
  <c r="BE217" i="3"/>
  <c r="BE271" i="3"/>
  <c r="BE273" i="3"/>
  <c r="BE279" i="3"/>
  <c r="F54" i="4"/>
  <c r="J77" i="4"/>
  <c r="BE85" i="4"/>
  <c r="BE87" i="4"/>
  <c r="BE93" i="4"/>
  <c r="BE94" i="4"/>
  <c r="BE105" i="4"/>
  <c r="BE134" i="4"/>
  <c r="BE136" i="4"/>
  <c r="BE158" i="4"/>
  <c r="BE172" i="4"/>
  <c r="BE174" i="4"/>
  <c r="BE175" i="4"/>
  <c r="BE178" i="4"/>
  <c r="BE179" i="4"/>
  <c r="BE181" i="4"/>
  <c r="J54" i="2"/>
  <c r="BE89" i="2"/>
  <c r="BE91" i="2"/>
  <c r="BK109" i="2"/>
  <c r="J109" i="2" s="1"/>
  <c r="J63" i="2" s="1"/>
  <c r="E78" i="3"/>
  <c r="BE126" i="3"/>
  <c r="BE241" i="3"/>
  <c r="BE243" i="3"/>
  <c r="BE257" i="3"/>
  <c r="BE275" i="3"/>
  <c r="BE91" i="4"/>
  <c r="BE96" i="4"/>
  <c r="BE107" i="4"/>
  <c r="BE115" i="4"/>
  <c r="BE149" i="4"/>
  <c r="BE152" i="4"/>
  <c r="BE153" i="4"/>
  <c r="BE171" i="4"/>
  <c r="BE176" i="4"/>
  <c r="BE182" i="4"/>
  <c r="BE185" i="4"/>
  <c r="BE188" i="4"/>
  <c r="J54" i="5"/>
  <c r="F79" i="5"/>
  <c r="BE91" i="5"/>
  <c r="BE106" i="5"/>
  <c r="BE107" i="5"/>
  <c r="F55" i="2"/>
  <c r="BE86" i="2"/>
  <c r="BE100" i="2"/>
  <c r="BE101" i="2"/>
  <c r="BE106" i="2"/>
  <c r="F55" i="3"/>
  <c r="BE91" i="3"/>
  <c r="BE149" i="3"/>
  <c r="BE190" i="3"/>
  <c r="BE255" i="3"/>
  <c r="BE263" i="3"/>
  <c r="F55" i="4"/>
  <c r="J74" i="4"/>
  <c r="BE88" i="4"/>
  <c r="BE110" i="4"/>
  <c r="BE111" i="4"/>
  <c r="BE122" i="4"/>
  <c r="BE123" i="4"/>
  <c r="BE124" i="4"/>
  <c r="BE132" i="4"/>
  <c r="BE133" i="4"/>
  <c r="BE157" i="4"/>
  <c r="BE162" i="4"/>
  <c r="BE165" i="4"/>
  <c r="BE183" i="4"/>
  <c r="BE187" i="4"/>
  <c r="F55" i="5"/>
  <c r="J80" i="5"/>
  <c r="BE82" i="4"/>
  <c r="BE83" i="4"/>
  <c r="BE89" i="4"/>
  <c r="BE92" i="4"/>
  <c r="BE101" i="4"/>
  <c r="BE103" i="4"/>
  <c r="BE129" i="4"/>
  <c r="BE138" i="4"/>
  <c r="BE143" i="4"/>
  <c r="BE145" i="4"/>
  <c r="BE161" i="4"/>
  <c r="BE170" i="4"/>
  <c r="BE184" i="4"/>
  <c r="J52" i="5"/>
  <c r="E73" i="5"/>
  <c r="BE88" i="5"/>
  <c r="BE105" i="5"/>
  <c r="BE108" i="5"/>
  <c r="BE112" i="5"/>
  <c r="BE114" i="5"/>
  <c r="BE118" i="5"/>
  <c r="BE119" i="5"/>
  <c r="BE120" i="5"/>
  <c r="F54" i="2"/>
  <c r="J77" i="2"/>
  <c r="BE92" i="2"/>
  <c r="BE94" i="2"/>
  <c r="BE108" i="2"/>
  <c r="BE228" i="3"/>
  <c r="BE247" i="3"/>
  <c r="BE259" i="3"/>
  <c r="BE267" i="3"/>
  <c r="BE269" i="3"/>
  <c r="BE280" i="3"/>
  <c r="BE84" i="4"/>
  <c r="BE114" i="4"/>
  <c r="BE116" i="4"/>
  <c r="BE130" i="4"/>
  <c r="BE131" i="4"/>
  <c r="BE140" i="4"/>
  <c r="BE142" i="4"/>
  <c r="BE150" i="4"/>
  <c r="BE166" i="4"/>
  <c r="BE168" i="4"/>
  <c r="BE169" i="4"/>
  <c r="BE177" i="4"/>
  <c r="BE180" i="4"/>
  <c r="BE86" i="5"/>
  <c r="BE93" i="5"/>
  <c r="BE101" i="5"/>
  <c r="BE103" i="5"/>
  <c r="BE110" i="5"/>
  <c r="BE111" i="5"/>
  <c r="BE113" i="5"/>
  <c r="BE116" i="5"/>
  <c r="BE162" i="3"/>
  <c r="BE171" i="3"/>
  <c r="BE194" i="3"/>
  <c r="BE206" i="3"/>
  <c r="BE209" i="3"/>
  <c r="BE213" i="3"/>
  <c r="BE251" i="3"/>
  <c r="BE285" i="3"/>
  <c r="BE288" i="3"/>
  <c r="BE112" i="4"/>
  <c r="BE120" i="4"/>
  <c r="BE121" i="4"/>
  <c r="BE144" i="4"/>
  <c r="BE151" i="4"/>
  <c r="BE160" i="4"/>
  <c r="BE173" i="4"/>
  <c r="BE186" i="4"/>
  <c r="BE100" i="5"/>
  <c r="BE104" i="5"/>
  <c r="BE95" i="2"/>
  <c r="BE107" i="2"/>
  <c r="BE110" i="2"/>
  <c r="BE111" i="3"/>
  <c r="BE112" i="3"/>
  <c r="BE114" i="3"/>
  <c r="BE118" i="3"/>
  <c r="BE134" i="3"/>
  <c r="BE140" i="3"/>
  <c r="BE159" i="3"/>
  <c r="BE165" i="3"/>
  <c r="BE198" i="3"/>
  <c r="BE222" i="3"/>
  <c r="BE224" i="3"/>
  <c r="BE245" i="3"/>
  <c r="BE249" i="3"/>
  <c r="BE253" i="3"/>
  <c r="BE115" i="5"/>
  <c r="BE117" i="5"/>
  <c r="E48" i="6"/>
  <c r="J52" i="6"/>
  <c r="F54" i="6"/>
  <c r="J54" i="6"/>
  <c r="F55" i="6"/>
  <c r="J55" i="6"/>
  <c r="BE84" i="6"/>
  <c r="BE85" i="6"/>
  <c r="BE86" i="6"/>
  <c r="F34" i="2"/>
  <c r="BA55" i="1" s="1"/>
  <c r="F34" i="3"/>
  <c r="BA56" i="1" s="1"/>
  <c r="F36" i="2"/>
  <c r="BC55" i="1" s="1"/>
  <c r="F36" i="5"/>
  <c r="BC58" i="1" s="1"/>
  <c r="F35" i="2"/>
  <c r="BB55" i="1" s="1"/>
  <c r="F37" i="6"/>
  <c r="BD59" i="1" s="1"/>
  <c r="J34" i="4"/>
  <c r="AW57" i="1" s="1"/>
  <c r="F34" i="5"/>
  <c r="BA58" i="1" s="1"/>
  <c r="F34" i="4"/>
  <c r="BA57" i="1" s="1"/>
  <c r="J34" i="2"/>
  <c r="AW55" i="1" s="1"/>
  <c r="J34" i="5"/>
  <c r="AW58" i="1" s="1"/>
  <c r="J34" i="3"/>
  <c r="AW56" i="1" s="1"/>
  <c r="F37" i="2"/>
  <c r="BD55" i="1" s="1"/>
  <c r="F34" i="6"/>
  <c r="BA59" i="1" s="1"/>
  <c r="J34" i="6"/>
  <c r="AW59" i="1" s="1"/>
  <c r="F35" i="4"/>
  <c r="BB57" i="1" s="1"/>
  <c r="F37" i="5"/>
  <c r="BD58" i="1" s="1"/>
  <c r="F37" i="4"/>
  <c r="BD57" i="1" s="1"/>
  <c r="F35" i="3"/>
  <c r="BB56" i="1" s="1"/>
  <c r="F36" i="4"/>
  <c r="BC57" i="1" s="1"/>
  <c r="F37" i="3"/>
  <c r="BD56" i="1" s="1"/>
  <c r="F35" i="5"/>
  <c r="BB58" i="1" s="1"/>
  <c r="F35" i="6"/>
  <c r="BB59" i="1" s="1"/>
  <c r="F36" i="3"/>
  <c r="BC56" i="1" s="1"/>
  <c r="F36" i="6"/>
  <c r="BC59" i="1" s="1"/>
  <c r="J277" i="3" l="1"/>
  <c r="J65" i="3"/>
  <c r="J62" i="3"/>
  <c r="J84" i="5"/>
  <c r="J83" i="5" s="1"/>
  <c r="J61" i="5"/>
  <c r="J60" i="4"/>
  <c r="J63" i="3"/>
  <c r="P277" i="3"/>
  <c r="T277" i="3"/>
  <c r="T84" i="5"/>
  <c r="T83" i="5" s="1"/>
  <c r="R84" i="5"/>
  <c r="R83" i="5" s="1"/>
  <c r="P84" i="2"/>
  <c r="P83" i="2" s="1"/>
  <c r="AU55" i="1" s="1"/>
  <c r="P84" i="5"/>
  <c r="P83" i="5" s="1"/>
  <c r="AU58" i="1" s="1"/>
  <c r="T84" i="2"/>
  <c r="T83" i="2" s="1"/>
  <c r="R277" i="3"/>
  <c r="BK277" i="3"/>
  <c r="BK80" i="4"/>
  <c r="J80" i="4" s="1"/>
  <c r="J59" i="4" s="1"/>
  <c r="BK84" i="2"/>
  <c r="J84" i="2" s="1"/>
  <c r="J60" i="2" s="1"/>
  <c r="BK84" i="5"/>
  <c r="BK82" i="6"/>
  <c r="J82" i="6" s="1"/>
  <c r="J60" i="6" s="1"/>
  <c r="BA54" i="1"/>
  <c r="W30" i="1" s="1"/>
  <c r="BC54" i="1"/>
  <c r="W32" i="1" s="1"/>
  <c r="J33" i="2"/>
  <c r="AV55" i="1" s="1"/>
  <c r="AT55" i="1" s="1"/>
  <c r="BB54" i="1"/>
  <c r="W31" i="1" s="1"/>
  <c r="F33" i="4"/>
  <c r="AZ57" i="1" s="1"/>
  <c r="BD54" i="1"/>
  <c r="W33" i="1" s="1"/>
  <c r="J33" i="4"/>
  <c r="AV57" i="1" s="1"/>
  <c r="AT57" i="1" s="1"/>
  <c r="AZ58" i="1"/>
  <c r="F33" i="6"/>
  <c r="AZ59" i="1" s="1"/>
  <c r="F33" i="2"/>
  <c r="AZ55" i="1" s="1"/>
  <c r="AV58" i="1"/>
  <c r="AT58" i="1" s="1"/>
  <c r="J33" i="6"/>
  <c r="AV59" i="1" s="1"/>
  <c r="AT59" i="1" s="1"/>
  <c r="J66" i="3" l="1"/>
  <c r="J60" i="5"/>
  <c r="BK83" i="2"/>
  <c r="J83" i="2" s="1"/>
  <c r="J59" i="2" s="1"/>
  <c r="BK83" i="5"/>
  <c r="J59" i="5" s="1"/>
  <c r="BK81" i="6"/>
  <c r="J81" i="6"/>
  <c r="J59" i="6"/>
  <c r="J30" i="4"/>
  <c r="AG57" i="1" s="1"/>
  <c r="AN57" i="1" s="1"/>
  <c r="AY54" i="1"/>
  <c r="AW54" i="1"/>
  <c r="AK30" i="1" s="1"/>
  <c r="AX54" i="1"/>
  <c r="J39" i="4" l="1"/>
  <c r="J30" i="5"/>
  <c r="AG58" i="1" s="1"/>
  <c r="J30" i="6"/>
  <c r="AG59" i="1" s="1"/>
  <c r="AN59" i="1" s="1"/>
  <c r="J30" i="2"/>
  <c r="AG55" i="1" s="1"/>
  <c r="AN55" i="1" s="1"/>
  <c r="J39" i="2" l="1"/>
  <c r="J39" i="5"/>
  <c r="J39" i="6"/>
  <c r="R96" i="3"/>
  <c r="R90" i="3" s="1"/>
  <c r="R89" i="3" s="1"/>
  <c r="R88" i="3" s="1"/>
  <c r="P96" i="3"/>
  <c r="P90" i="3" s="1"/>
  <c r="P89" i="3" s="1"/>
  <c r="P88" i="3" s="1"/>
  <c r="AU56" i="1" s="1"/>
  <c r="AU54" i="1" s="1"/>
  <c r="J96" i="3"/>
  <c r="BE96" i="3"/>
  <c r="T96" i="3" l="1"/>
  <c r="T90" i="3" s="1"/>
  <c r="T89" i="3" s="1"/>
  <c r="T88" i="3" s="1"/>
  <c r="J33" i="3"/>
  <c r="AV56" i="1" s="1"/>
  <c r="AT56" i="1" s="1"/>
  <c r="BK96" i="3"/>
  <c r="BK90" i="3" s="1"/>
  <c r="BK89" i="3" l="1"/>
  <c r="J90" i="3"/>
  <c r="J61" i="3" l="1"/>
  <c r="J89" i="3"/>
  <c r="J88" i="3" s="1"/>
  <c r="BK88" i="3"/>
  <c r="J60" i="3" l="1"/>
  <c r="J59" i="3" s="1"/>
  <c r="F33" i="3" s="1"/>
  <c r="AZ56" i="1" s="1"/>
  <c r="AZ54" i="1" s="1"/>
  <c r="AV54" i="1" s="1"/>
  <c r="AT54" i="1" s="1"/>
  <c r="J30" i="3"/>
  <c r="AG56" i="1" l="1"/>
  <c r="AN56" i="1" s="1"/>
  <c r="AN54" i="1" s="1"/>
  <c r="J39" i="3"/>
  <c r="AG54" i="1" l="1"/>
  <c r="AK26" i="1" l="1"/>
  <c r="W29" i="1" l="1"/>
  <c r="AK29" i="1" s="1"/>
  <c r="AK35" i="1" s="1"/>
</calcChain>
</file>

<file path=xl/sharedStrings.xml><?xml version="1.0" encoding="utf-8"?>
<sst xmlns="http://schemas.openxmlformats.org/spreadsheetml/2006/main" count="5154" uniqueCount="844">
  <si>
    <t>Export Komplet</t>
  </si>
  <si>
    <t>VZ</t>
  </si>
  <si>
    <t>2.0</t>
  </si>
  <si>
    <t/>
  </si>
  <si>
    <t>False</t>
  </si>
  <si>
    <t>{7721d291-e838-4ca3-9f97-b85115972adc}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</si>
  <si>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</si>
  <si>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</si>
  <si>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</si>
  <si>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</si>
  <si>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</si>
  <si>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</si>
  <si>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</si>
  <si>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190813</t>
  </si>
  <si>
    <t>Stavba:</t>
  </si>
  <si>
    <t>Vyhledání a průzkum zdroje podzemních vod pro obec Vohančice - lokalita Pejškov</t>
  </si>
  <si>
    <t>KSO:</t>
  </si>
  <si>
    <t>CC-CZ:</t>
  </si>
  <si>
    <t>Místo:</t>
  </si>
  <si>
    <t>Pejškov u Vohančic</t>
  </si>
  <si>
    <t>Datum:</t>
  </si>
  <si>
    <t>Zadavatel:</t>
  </si>
  <si>
    <t>IČ:</t>
  </si>
  <si>
    <t>49457004</t>
  </si>
  <si>
    <t>Svazek vodovodů a kanalizací Tišnovsko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</si>
  <si>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</si>
  <si>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</si>
  <si>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</si>
  <si>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</si>
  <si>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</si>
  <si>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</si>
  <si>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</si>
  <si>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</si>
  <si>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</si>
  <si>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</si>
  <si>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</si>
  <si>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</si>
  <si>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</si>
  <si>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</si>
  <si>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</si>
  <si>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</si>
  <si>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</si>
  <si>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</si>
  <si>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</si>
  <si>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</si>
  <si>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</si>
  <si>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</si>
  <si>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</si>
  <si>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</si>
  <si>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</si>
  <si>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</si>
  <si>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</si>
  <si>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</si>
  <si>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</si>
  <si>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</si>
  <si>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</si>
  <si>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</si>
  <si>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</si>
  <si>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</si>
  <si>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</si>
  <si>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</si>
  <si>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</si>
  <si>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</si>
  <si>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</si>
  <si>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</si>
  <si>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</si>
  <si>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</si>
  <si>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</si>
  <si>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</si>
  <si>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</si>
  <si>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</si>
  <si>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</si>
  <si>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</si>
  <si>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HG vrt</t>
  </si>
  <si>
    <t>STA</t>
  </si>
  <si>
    <t>1</t>
  </si>
  <si>
    <t>{57fb767f-077c-4709-9dc9-2e35183f8883}</t>
  </si>
  <si>
    <t>2</t>
  </si>
  <si>
    <t>02</t>
  </si>
  <si>
    <t>Vrt HV-1</t>
  </si>
  <si>
    <t>{607928b1-a3c1-48c0-b380-5368272512fa}</t>
  </si>
  <si>
    <t>03</t>
  </si>
  <si>
    <t>Elektro přípojka a řízení čerpadel</t>
  </si>
  <si>
    <t>{78d10956-173e-4998-a58b-121d3a5a3d6a}</t>
  </si>
  <si>
    <t>04</t>
  </si>
  <si>
    <t>Oplocení ochranného pásma vodního zdroje</t>
  </si>
  <si>
    <t>{d5923e83-ff6a-4885-a162-0a67a9520db4}</t>
  </si>
  <si>
    <t>05</t>
  </si>
  <si>
    <t>VON</t>
  </si>
  <si>
    <t>{a15e4312-b9c9-4b9d-845d-347106a9cbe0}</t>
  </si>
  <si>
    <t>KRYCÍ LIST SOUPISU PRACÍ</t>
  </si>
  <si>
    <t>Objekt:</t>
  </si>
  <si>
    <t>01 - HG vrt</t>
  </si>
  <si>
    <t>REKAPITULACE ČLENĚNÍ SOUPISU PRACÍ</t>
  </si>
  <si>
    <t>Kód dílu - Popis</t>
  </si>
  <si>
    <t>Cena celkem [CZK]</t>
  </si>
  <si>
    <t>-1</t>
  </si>
  <si>
    <t>HSV - HSV</t>
  </si>
  <si>
    <t xml:space="preserve">    1 - Zemní práce</t>
  </si>
  <si>
    <t xml:space="preserve">    2 - Zakládání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</si>
  <si>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</si>
  <si>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</si>
  <si>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</si>
  <si>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</si>
  <si>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</si>
  <si>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</si>
  <si>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</si>
  <si>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</si>
  <si>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</si>
  <si>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</si>
  <si>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</si>
  <si>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</si>
  <si>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</si>
  <si>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</si>
  <si>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</si>
  <si>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</si>
  <si>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</si>
  <si>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</si>
  <si>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R1</t>
  </si>
  <si>
    <t xml:space="preserve">Průzkumný hydrogeologický vrt_x000D_
Vrtná technologie : Rotační příklepové vrtání (ponorným kladivem). Výplach materiálu z počvy vrtu vzduchem vháněným do vrtných tyčí pomocí vysokotlakého kompresoru._x000D_
</t>
  </si>
  <si>
    <t>m</t>
  </si>
  <si>
    <t>4</t>
  </si>
  <si>
    <t>790273116</t>
  </si>
  <si>
    <t>P</t>
  </si>
  <si>
    <t>Poznámka k položce:_x000D_
Vrtný průměr : 0,0 - 10,0 m - průměr 282mm_x000D_
10,0 - 50,0 m - průměr 245 mm_x000D_
50,0-200,0 - průměr 220 m _x000D_
Pažení vrtu : pracovní pažnice - ocel průměr 273mm +0,5 - 10,0 m, zárubnice PVC 160/ 9,0 s hygienickým atestem na pitnou vodu +0,5 - 50,0 m plná zárubnice + cementace, v místě přítoků štěrbinová perforace 1mm, na bázi vrtu kalník s plným dnem, celková délka otevřeného úseku vrtu 60 m, celková délka plné zárubnice 140 m_x000D_
V ceně prací zahrnuta doprava a odvoz vrtné soupravy vč. materiálu.</t>
  </si>
  <si>
    <t>VV</t>
  </si>
  <si>
    <t>220</t>
  </si>
  <si>
    <t>01113400R</t>
  </si>
  <si>
    <t xml:space="preserve">Rozbory vody_x000D_
 2 x krácený rozbor vody, 1 x pesticidy dle požadavků SZÚ_x000D_
 1 x úplný rozbor vody dle vyhlášky 252/2004 Sb.(úplný chemický a mikrobiologický rozbor)_x000D_
 1 x stanovení aktivity radonu a radiologický rozbor (alfa-, beta- aktivita, Ra, U)_x000D_
</t>
  </si>
  <si>
    <t>kpl</t>
  </si>
  <si>
    <t>16</t>
  </si>
  <si>
    <t>-1400677502</t>
  </si>
  <si>
    <t>3</t>
  </si>
  <si>
    <t>011134R4</t>
  </si>
  <si>
    <t>Čerpací zkouška_x000D_
 Poloprovozní čerpací zkouška_x000D_
 Monitoring ostatních objektů</t>
  </si>
  <si>
    <t>den</t>
  </si>
  <si>
    <t>-999230416</t>
  </si>
  <si>
    <t>011134000</t>
  </si>
  <si>
    <t xml:space="preserve">Hydrogeologický průzkum_x000D_
 Provedení geofyzikálního měření_x000D_
 Sled a řízení prací hydrogeologického průzkumu_x000D_
 _x000D_
 </t>
  </si>
  <si>
    <t>CS ÚRS 2019 01</t>
  </si>
  <si>
    <t>-1961256360</t>
  </si>
  <si>
    <t>5</t>
  </si>
  <si>
    <t>011134R5</t>
  </si>
  <si>
    <t>Stoupací zkouška_x000D_
 Stoupací zkouška pro stanovení hydraulických parametrů</t>
  </si>
  <si>
    <t>336693630</t>
  </si>
  <si>
    <t>6</t>
  </si>
  <si>
    <t>012002000</t>
  </si>
  <si>
    <t>Geodetické práce</t>
  </si>
  <si>
    <t>ks</t>
  </si>
  <si>
    <t>588188961</t>
  </si>
  <si>
    <t>Poznámka k položce:_x000D_
Předpokládá se zaměření vrtu po odvrtání a dále kompletní zaměření po zhotovení stavby.</t>
  </si>
  <si>
    <t>Součet</t>
  </si>
  <si>
    <t>7</t>
  </si>
  <si>
    <t>013294000</t>
  </si>
  <si>
    <t>Dokumentace skutečného provedení stavby</t>
  </si>
  <si>
    <t>-1505029052</t>
  </si>
  <si>
    <t>8</t>
  </si>
  <si>
    <t>R0</t>
  </si>
  <si>
    <t>Kolaudační řízení</t>
  </si>
  <si>
    <t>-648633534</t>
  </si>
  <si>
    <t>Poznámka k položce:_x000D_
včetně podkladů a vyřízení žádostí</t>
  </si>
  <si>
    <t>Zakládání</t>
  </si>
  <si>
    <t>9</t>
  </si>
  <si>
    <t>247571113</t>
  </si>
  <si>
    <t>Těsnění a obsyp vrtu_x000D_
0,0 - 1,5 m - Zához odvrtaným materiálem_x000D_
1,5 - 50,0 m - Těsnění vrtu beton _x000D_
49,0 - 50,0 m - pískový přechod_x000D_
50,0 - 200,0 m - filtrační obsyp frakce 4-8 mm_x000D_
_x000D_
Položka obsahuje materiál a cenu provedení.</t>
  </si>
  <si>
    <t>-425843865</t>
  </si>
  <si>
    <t>200</t>
  </si>
  <si>
    <t>10</t>
  </si>
  <si>
    <t>M</t>
  </si>
  <si>
    <t>R2</t>
  </si>
  <si>
    <t xml:space="preserve">Zhlaví vrtu_x000D_
Ocelové přivařovací +0,5 - 1,5 m - průměr 219 mm_x000D_
včetně dopravy a montáže_x000D_
</t>
  </si>
  <si>
    <t>-249109096</t>
  </si>
  <si>
    <t>11</t>
  </si>
  <si>
    <t>HZS3111</t>
  </si>
  <si>
    <t>Montáž a demontáž čerpací soupravy na provedení zk</t>
  </si>
  <si>
    <t>hod</t>
  </si>
  <si>
    <t>512</t>
  </si>
  <si>
    <t>709330494</t>
  </si>
  <si>
    <t>12</t>
  </si>
  <si>
    <t>HZS3221</t>
  </si>
  <si>
    <t>Montáž a demontáž kabelové trasy na provedení zk</t>
  </si>
  <si>
    <t>1209552421</t>
  </si>
  <si>
    <t>997</t>
  </si>
  <si>
    <t>Přesun sutě</t>
  </si>
  <si>
    <t>13</t>
  </si>
  <si>
    <t>R7</t>
  </si>
  <si>
    <t>Odvoz odvrtaného materiálu s uložením na skládku do 30 km</t>
  </si>
  <si>
    <t>t</t>
  </si>
  <si>
    <t>1800449206</t>
  </si>
  <si>
    <t>Poznámka k položce:_x000D_
Včetně ceny skládkovného naložení a složení.</t>
  </si>
  <si>
    <t>F1</t>
  </si>
  <si>
    <t>Trasa potrubí HDPE</t>
  </si>
  <si>
    <t>0,011</t>
  </si>
  <si>
    <t>F2</t>
  </si>
  <si>
    <t xml:space="preserve">AŠ1 - Plocha </t>
  </si>
  <si>
    <t>F3</t>
  </si>
  <si>
    <t>Plocha MŠ1</t>
  </si>
  <si>
    <t>0,003</t>
  </si>
  <si>
    <t>02 - Vrt HV-1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</si>
  <si>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</si>
  <si>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</si>
  <si>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</si>
  <si>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</si>
  <si>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>PSV - Práce a dodávky PSV</t>
  </si>
  <si>
    <t xml:space="preserve">    722 - Zdravotechnika - vnitřní vodovod</t>
  </si>
  <si>
    <t xml:space="preserve">    724 - Zdravotechnika - strojní vybavení</t>
  </si>
  <si>
    <t>111101101</t>
  </si>
  <si>
    <t>Odstranění travin a rákosu travin, při celkové ploše do 0,1 ha</t>
  </si>
  <si>
    <t>ha</t>
  </si>
  <si>
    <t>-867969580</t>
  </si>
  <si>
    <t>54,12*2*0,0001</t>
  </si>
  <si>
    <t>10*10*0,0001</t>
  </si>
  <si>
    <t>5,8*5,8*0,0001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</si>
  <si>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</si>
  <si>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</si>
  <si>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</si>
  <si>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500332901</t>
  </si>
  <si>
    <t>f1*10000*0,2</t>
  </si>
  <si>
    <t>F2*10000*0,2</t>
  </si>
  <si>
    <t>F3*10000*0,2</t>
  </si>
  <si>
    <t>172103101</t>
  </si>
  <si>
    <t>Zřízení těsnícího jádra z jílu se zhutněním do 100 % PS - koef. C vodorovné šířky vrstvy do 1 m</t>
  </si>
  <si>
    <t>170069145</t>
  </si>
  <si>
    <t>58125110</t>
  </si>
  <si>
    <t>jíl surový kusový</t>
  </si>
  <si>
    <t>-1367300636</t>
  </si>
  <si>
    <t>Poznámka k položce:_x000D_
Včetně dopravy.</t>
  </si>
  <si>
    <t>122201101</t>
  </si>
  <si>
    <t>Odkopávky a prokopávky nezapažené s přehozením výkopku na vzdálenost do 3 m nebo s naložením na dopravní prostředek v hornině tř. 3 do 100 m3</t>
  </si>
  <si>
    <t>1923924626</t>
  </si>
  <si>
    <t>Poznámka k položce:_x000D_
Šachty AŠ1 a MŠ1</t>
  </si>
  <si>
    <t>(2,1/3*(2,5*2,5+sqrt(2,5*2,5*5,7*5,7)+5,7*5,7))</t>
  </si>
  <si>
    <t>(2,2/3*(5,8*5,8+sqrt(5,8*5,8*2,8*2,8)+2,8*2,8))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</si>
  <si>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</si>
  <si>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</si>
  <si>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-616328764</t>
  </si>
  <si>
    <t>42,328</t>
  </si>
  <si>
    <t>132201202</t>
  </si>
  <si>
    <t>Hloubení zapažených i nezapažených rýh šířky přes 600 do 2 000 mm s urovnáním dna do předepsaného profilu a spádu v hornině tř. 3 přes 100 do 1 000 m3</t>
  </si>
  <si>
    <t>-1245002451</t>
  </si>
  <si>
    <t>Poznámka k položce:_x000D_
Nezapažená rýha na potrubí výtlaku od vrtu po AŠ1. Dno šířka 0,6m, terén 2,0m.</t>
  </si>
  <si>
    <t>((2+0,6)/2*1,6)*54,12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</si>
  <si>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</si>
  <si>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</si>
  <si>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-928176512</t>
  </si>
  <si>
    <t>112,57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</si>
  <si>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</si>
  <si>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</si>
  <si>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600525116</t>
  </si>
  <si>
    <t>((0,86+0,6)/2*0,3)*54,12</t>
  </si>
  <si>
    <t>58341341</t>
  </si>
  <si>
    <t>kamenivo drcené drobné frakce 0/4</t>
  </si>
  <si>
    <t>601605991</t>
  </si>
  <si>
    <t>11,852*2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</si>
  <si>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</si>
  <si>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</si>
  <si>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1414524417</t>
  </si>
  <si>
    <t>112,57-11,852</t>
  </si>
  <si>
    <t>42,328-(PI*0,9*0,9*2,1)-(PI*0,9*0,9*2,2)</t>
  </si>
  <si>
    <t>167101101</t>
  </si>
  <si>
    <t>Nakládání, skládání a překládání neulehlého výkopku nebo sypaniny nakládání, množství do 100 m3, z hornin tř. 1 až 4</t>
  </si>
  <si>
    <t>676358769</t>
  </si>
  <si>
    <t>181301103</t>
  </si>
  <si>
    <t>Rozprostření a urovnání ornice v rovině nebo ve svahu sklonu do 1:5 při souvislé ploše do 500 m2, tl. vrstvy přes 150 do 200 mm</t>
  </si>
  <si>
    <t>m2</t>
  </si>
  <si>
    <t>-315042985</t>
  </si>
  <si>
    <t>54,12*2</t>
  </si>
  <si>
    <t>48/0,2</t>
  </si>
  <si>
    <t>100</t>
  </si>
  <si>
    <t>14</t>
  </si>
  <si>
    <t>171101101</t>
  </si>
  <si>
    <t>Uložení sypaniny z hornin soudržných do násypů zhutněných na 95 % PS</t>
  </si>
  <si>
    <t>69627613</t>
  </si>
  <si>
    <t>20</t>
  </si>
  <si>
    <t>Svislé a kompletní konstrukce</t>
  </si>
  <si>
    <t>R3</t>
  </si>
  <si>
    <t>Armaturní šachta AŠ-1_x000D_
Dodávka betonových a železobetonových prefabrikátů hmotnosti jednotlivě přes 1 000 do 5 000 kg</t>
  </si>
  <si>
    <t>405742028</t>
  </si>
  <si>
    <t>Poznámka k položce:_x000D_
Poznámka k položce: armaturní komora sestavena ze tří  kusů - dno, skruž a zákrytová deska (5+1+1 t), jednoho čtvercového otvoru 700x700 mm opatřeného studničním poklopem s ventilací a rámem. Poklop uzamykatelný. Z výroby osazeno celkem 7 stupadel s PE povrchem a 3x prostup ve stěně na potrubí výtlaku. Šachta dodána komplet včetně dorazu poklopu a pozinkovaného madla ve stropní desce a dle výkresové specifikace. V ceně malta či manžety na utěsnění prostupů. Cena včetně dopravy na stavbu.</t>
  </si>
  <si>
    <t>R4</t>
  </si>
  <si>
    <t>Manipulační šachta MŠ-1_x000D_
Dodávka betonových a železobetonových prefabrikátů hmotnosti jednotlivě přes 1 000 do 5 000 kg</t>
  </si>
  <si>
    <t>2003713887</t>
  </si>
  <si>
    <t>Poznámka k položce:_x000D_
Poznámka k položce:manipulační šachta sestavena ze tří  kusů - dno, skruž a zákrytová deska (5+1+1 t), jednoho čtvercového otvoru 700x700 mm opatřeného studničním poklopem s ventilací a rámem. Poklop uzamykatelný. Z výroby osazeno celkem 7 stupadel s PE povrchem a 1x prostup ve stěně na potrubí výtlaku a 1x prostup ve dně průměr 340mm. Šachta včetně poklopu, dorazu poklopu a pozinkovaného madla ve stropní desce. Včetně nerezové tvarovky d168x3,3mm, která bude dobetonována do dna šachty kolem zhlaví vrtu na stavbě. Cena včetně dopravy na stavbu, osazení tvarovky, dobetonávky a těsnící malty na prostup potrubí výtlaku.</t>
  </si>
  <si>
    <t>17</t>
  </si>
  <si>
    <t>320101112</t>
  </si>
  <si>
    <t>Osazení betonových a železobetonových prefabrikátů hmotnosti jednotlivě přes 1 000 do 5 000 kg</t>
  </si>
  <si>
    <t>1472970909</t>
  </si>
  <si>
    <t>Poznámka k položce:_x000D_
Poznámka k položce: armaturní šachta, díl dna 5t, skruž 1t, zákrytová deska 1t</t>
  </si>
  <si>
    <t>2*7</t>
  </si>
  <si>
    <t>Vodorovné konstrukce</t>
  </si>
  <si>
    <t>18</t>
  </si>
  <si>
    <t>451317777</t>
  </si>
  <si>
    <t>Podklad nebo lože pod dlažbu (přídlažbu) v ploše vodorovné nebo ve sklonu do 1:5, tloušťky od 50 do 100 mm z betonu prostého</t>
  </si>
  <si>
    <t>2121748596</t>
  </si>
  <si>
    <t>3,61*2</t>
  </si>
  <si>
    <t>55</t>
  </si>
  <si>
    <t>58932908</t>
  </si>
  <si>
    <t>beton C 20/25 X0 XC2 kamenivo frakce 0/8</t>
  </si>
  <si>
    <t>1961683678</t>
  </si>
  <si>
    <t>3,61*2*0,1</t>
  </si>
  <si>
    <t>19</t>
  </si>
  <si>
    <t>451577877</t>
  </si>
  <si>
    <t>Podklad nebo lože pod dlažbu (přídlažbu) v ploše vodorovné nebo ve sklonu do 1:5, tloušťky od 30 do 100 mm ze štěrkopísku</t>
  </si>
  <si>
    <t>1801563439</t>
  </si>
  <si>
    <t>7,22</t>
  </si>
  <si>
    <t>451579877</t>
  </si>
  <si>
    <t>Podklad nebo lože pod dlažbu (přídlažbu) Příplatek k cenám za každých dalších i započatých 10 mm tloušťky podkladu nebo lože přes 100 mm ze štěrkopísku</t>
  </si>
  <si>
    <t>1481612990</t>
  </si>
  <si>
    <t>53</t>
  </si>
  <si>
    <t>58331200</t>
  </si>
  <si>
    <t>štěrkopísek netříděný zásypový</t>
  </si>
  <si>
    <t>117204486</t>
  </si>
  <si>
    <t>7,22*0,2*1,6</t>
  </si>
  <si>
    <t>457531111</t>
  </si>
  <si>
    <t>Filtrační vrstvy jakékoliv tloušťky a sklonu z hrubého drceného kameniva bez zhutnění, frakce od 4-8 do 22-32 mm</t>
  </si>
  <si>
    <t>1955993840</t>
  </si>
  <si>
    <t>frakce 4/8</t>
  </si>
  <si>
    <t>2,8*2,8*0,05*2</t>
  </si>
  <si>
    <t>22</t>
  </si>
  <si>
    <t>457542111</t>
  </si>
  <si>
    <t>Filtrační vrstvy jakékoliv tloušťky a sklonu ze štěrkodrti se zhutněním do 10 pojezdů/m3, frakce od 0-22 do 0-63 mm</t>
  </si>
  <si>
    <t>-412653711</t>
  </si>
  <si>
    <t>frakce 0/63</t>
  </si>
  <si>
    <t>2,8*2,8*0,2*2</t>
  </si>
  <si>
    <t>50</t>
  </si>
  <si>
    <t>58344197</t>
  </si>
  <si>
    <t>štěrkodrť frakce 0/63</t>
  </si>
  <si>
    <t>855723942</t>
  </si>
  <si>
    <t>Poznámka k položce:_x000D_
Přepočet: 1 m3 = 1,8 t. Včetně dopravy na stavbu.</t>
  </si>
  <si>
    <t>2,8*2,8*2*0,2*1,8</t>
  </si>
  <si>
    <t>51</t>
  </si>
  <si>
    <t>58343810</t>
  </si>
  <si>
    <t>kamenivo drcené hrubé frakce 4/8</t>
  </si>
  <si>
    <t>-285737670</t>
  </si>
  <si>
    <t>Poznámka k položce:_x000D_
Přepočet: 1 m3 = 1,6 t. Včetně dopravy na stavbu.</t>
  </si>
  <si>
    <t>2,8*2,8*2,*0,05*1,6</t>
  </si>
  <si>
    <t>Komunikace pozemní</t>
  </si>
  <si>
    <t>23</t>
  </si>
  <si>
    <t>596212210</t>
  </si>
  <si>
    <t>Kladení dlažby z betonových zámkových dlaždic pozemních komunikací, s vyplněním spár, s dvojitým hutněním vibrováním a se smetením přebytečného materiálu na krajnici tl. 80 mm skupiny A, pro plochy do 50 m2</t>
  </si>
  <si>
    <t>-74525252</t>
  </si>
  <si>
    <t>24</t>
  </si>
  <si>
    <t>59245213</t>
  </si>
  <si>
    <t>dlažba zámková profilová základní 196x161x80mm přírodní</t>
  </si>
  <si>
    <t>1721181820</t>
  </si>
  <si>
    <t>Trubní vedení</t>
  </si>
  <si>
    <t>25</t>
  </si>
  <si>
    <t>871211141</t>
  </si>
  <si>
    <t>Montáž vodovodního potrubí z plastů v otevřeném výkopu z polyetylenu PE 100 svařovaných na tupo SDR 11/PN16 D 63 x 5,8 mm</t>
  </si>
  <si>
    <t>-325677041</t>
  </si>
  <si>
    <t>26</t>
  </si>
  <si>
    <t>28613598</t>
  </si>
  <si>
    <t>potrubí dvouvrstvé PE100 s 10% signalizační vrstvou SDR 11 d63x5,8mm</t>
  </si>
  <si>
    <t>-900701511</t>
  </si>
  <si>
    <t>Poznámka k položce:_x000D_
Včetně dopravy na stavbu.</t>
  </si>
  <si>
    <t>27</t>
  </si>
  <si>
    <t>891181112</t>
  </si>
  <si>
    <t>Montáž vodovodních armatur na potrubí šoupátek nebo klapek uzavíracích v otevřeném výkopu nebo v šachtách s osazením zemní soupravy (bez poklopů) DN 40</t>
  </si>
  <si>
    <t>kus</t>
  </si>
  <si>
    <t>1461356745</t>
  </si>
  <si>
    <t>Poznámka k položce:_x000D_
Montáž obsahuje potřebné šroubení, těsnění a přechodové fitinky šroubení.</t>
  </si>
  <si>
    <t>28</t>
  </si>
  <si>
    <t>891181295</t>
  </si>
  <si>
    <t>Montáž vodovodních armatur na potrubí Příplatek k ceně za montáž v objektech DN od 40 do 1200</t>
  </si>
  <si>
    <t>-1068757380</t>
  </si>
  <si>
    <t>29</t>
  </si>
  <si>
    <t>31951197</t>
  </si>
  <si>
    <t>spojka svěrná s vnějším závitem pro ocelové a PE potrubí voda</t>
  </si>
  <si>
    <t>872080317</t>
  </si>
  <si>
    <t>30</t>
  </si>
  <si>
    <t>55141002</t>
  </si>
  <si>
    <t xml:space="preserve">ventil kulový </t>
  </si>
  <si>
    <t>668530769</t>
  </si>
  <si>
    <t>31</t>
  </si>
  <si>
    <t>38821462</t>
  </si>
  <si>
    <t>vodoměr na studenou vodu DN25, Q6,3</t>
  </si>
  <si>
    <t>2042528020</t>
  </si>
  <si>
    <t>Poznámka k položce:_x000D_
Včetně šroubení a dopravy.</t>
  </si>
  <si>
    <t>32</t>
  </si>
  <si>
    <t>31942644</t>
  </si>
  <si>
    <t>T-kus 6/4"x6/4"x1"</t>
  </si>
  <si>
    <t>-1593227537</t>
  </si>
  <si>
    <t>33</t>
  </si>
  <si>
    <t>31942656</t>
  </si>
  <si>
    <t>kříž mosaz 1"</t>
  </si>
  <si>
    <t>-1060920144</t>
  </si>
  <si>
    <t>34</t>
  </si>
  <si>
    <t>R5</t>
  </si>
  <si>
    <t>manometr radiální - spodní napojení 1/4"M; pr. 50mm; 0-16bar</t>
  </si>
  <si>
    <t>-884430264</t>
  </si>
  <si>
    <t>Poznámka k položce:_x000D_
Včetně vsuvky 1"/1/4" a dopravy.</t>
  </si>
  <si>
    <t>35</t>
  </si>
  <si>
    <t>31942740</t>
  </si>
  <si>
    <t>prodloužení 50mmx1"</t>
  </si>
  <si>
    <t>1609980897</t>
  </si>
  <si>
    <t>36</t>
  </si>
  <si>
    <t>42690107</t>
  </si>
  <si>
    <t>nádoba tlaková vertikální s membránou 10bar objem 24L</t>
  </si>
  <si>
    <t>946472092</t>
  </si>
  <si>
    <t>37</t>
  </si>
  <si>
    <t>R6</t>
  </si>
  <si>
    <t>vodorovná zpětná klapka - 6/4"</t>
  </si>
  <si>
    <t>235708020</t>
  </si>
  <si>
    <t>38</t>
  </si>
  <si>
    <t>55129496</t>
  </si>
  <si>
    <t xml:space="preserve">filtr 2x vnitřní závit 6/4" </t>
  </si>
  <si>
    <t>1548830533</t>
  </si>
  <si>
    <t>39</t>
  </si>
  <si>
    <t>31943638</t>
  </si>
  <si>
    <t>koleno jednoznačné 90° s vnitřním a vnějším závitem zinkované DN 6/4"</t>
  </si>
  <si>
    <t>-489895317</t>
  </si>
  <si>
    <t>40</t>
  </si>
  <si>
    <t>891211222</t>
  </si>
  <si>
    <t>Montáž vodovodních armatur na potrubí šoupátek nebo klapek uzavíracích v šachtách s ručním kolečkem DN 50</t>
  </si>
  <si>
    <t>-373078970</t>
  </si>
  <si>
    <t>41</t>
  </si>
  <si>
    <t>42221114</t>
  </si>
  <si>
    <t>šoupátko s přírubami voda DN 50 PN16</t>
  </si>
  <si>
    <t>-2069148049</t>
  </si>
  <si>
    <t>42</t>
  </si>
  <si>
    <t>42283500</t>
  </si>
  <si>
    <t>klapka zpětná litinová L10 117 616 PN16 DN 50x200mm</t>
  </si>
  <si>
    <t>-81201324</t>
  </si>
  <si>
    <t>43</t>
  </si>
  <si>
    <t>55253502</t>
  </si>
  <si>
    <t>tvarovka přírubová litinová s přírubovou odbočkou,práškový epoxid tl 250µm T-kus DN 50/50</t>
  </si>
  <si>
    <t>1227939111</t>
  </si>
  <si>
    <t>44</t>
  </si>
  <si>
    <t>42210100</t>
  </si>
  <si>
    <t>kolo ruční pro DN 40-50 D 150mm</t>
  </si>
  <si>
    <t>176083902</t>
  </si>
  <si>
    <t>45</t>
  </si>
  <si>
    <t>31951001</t>
  </si>
  <si>
    <t>speciální příruba s jištěným spojem pro napojení potrubí PE/PVC, dimenze 50/63</t>
  </si>
  <si>
    <t>-1766645824</t>
  </si>
  <si>
    <t>PSV</t>
  </si>
  <si>
    <t>Práce a dodávky PSV</t>
  </si>
  <si>
    <t>722</t>
  </si>
  <si>
    <t>Zdravotechnika - vnitřní vodovod</t>
  </si>
  <si>
    <t>49</t>
  </si>
  <si>
    <t>722130235</t>
  </si>
  <si>
    <t>Montáž potrubí z ocelových trubek pozinkovaných 6/4" s přírubou</t>
  </si>
  <si>
    <t>139426544</t>
  </si>
  <si>
    <t>48</t>
  </si>
  <si>
    <t>55261136</t>
  </si>
  <si>
    <t>trubka ocelová pozinkovaná bezešvá dl 6m 6/4'' s přírubou</t>
  </si>
  <si>
    <t>1145872635</t>
  </si>
  <si>
    <t>Poznámka k položce:_x000D_
Cena obsahuje příruby, těsnění a spojovací materiál. Od čerpadla je na první trubce spoj na závit a na druhém konci příruba. V polovině délky je vložena zpětná klapka 6/4'' (v ceně potrubí). Materiál pozinkovaná ocel. Včetně dopravy na stavbu.</t>
  </si>
  <si>
    <t>724</t>
  </si>
  <si>
    <t>Zdravotechnika - strojní vybavení</t>
  </si>
  <si>
    <t>46</t>
  </si>
  <si>
    <t>724149102</t>
  </si>
  <si>
    <t xml:space="preserve">Montáž čerpadla vodovodního ponorného </t>
  </si>
  <si>
    <t>-1366550883</t>
  </si>
  <si>
    <t>Poznámka k položce:_x000D_
Včetně ocelového nerez lanka na zavěšení.</t>
  </si>
  <si>
    <t>47</t>
  </si>
  <si>
    <t>42611925</t>
  </si>
  <si>
    <t>čerpadlo ponorné vodovodní do vrtu  Hmax 230m Qmax 1,33l/s</t>
  </si>
  <si>
    <t>-1097777046</t>
  </si>
  <si>
    <t>Poznámka k položce:_x000D_
Parametry čerpadla pro H210m a čerpané množství 1,0 l/s. Cena obsahuje spojovací materiál na připojení potrubí výtlaku a kabel čerpadla 6x4mm2 v délce 200m včetně kabelové spojky. Včetně dopravy.</t>
  </si>
  <si>
    <t>03 - Elektro přípojka a řízení čerpadel</t>
  </si>
  <si>
    <t>M21 - Elektromontáže</t>
  </si>
  <si>
    <t>M21</t>
  </si>
  <si>
    <t>Elektromontáže</t>
  </si>
  <si>
    <t>M46/460490012</t>
  </si>
  <si>
    <t>výstražná folie elektro</t>
  </si>
  <si>
    <t>210010013R00</t>
  </si>
  <si>
    <t>Trubka tuhá z PVC volně/pod omítku + kolena 25 mm</t>
  </si>
  <si>
    <t>210010253</t>
  </si>
  <si>
    <t>Montáž hadic plastových od 40 do 50mm</t>
  </si>
  <si>
    <t>210010254</t>
  </si>
  <si>
    <t>Montáž hadic plastových od 50 do 63mm</t>
  </si>
  <si>
    <t>210010451R00</t>
  </si>
  <si>
    <t>Krabice pancéřová6455-11 ,odbočná bez zapojení</t>
  </si>
  <si>
    <t>210190001R00</t>
  </si>
  <si>
    <t>Montáž rozvodnic plastových do 20kg bez zapojení</t>
  </si>
  <si>
    <t>210100251R00</t>
  </si>
  <si>
    <t>Ukončení celoplast. kabelů zákl./pás.do 5x10 mm2</t>
  </si>
  <si>
    <t>210100264</t>
  </si>
  <si>
    <t>Ukončení celoplast. kabelů zákl./pás.do 14x1,5 mm2</t>
  </si>
  <si>
    <t>210220021R00</t>
  </si>
  <si>
    <t>Vedení uzemňovací v zemi FeZn do 120 mm2</t>
  </si>
  <si>
    <t>Pol1</t>
  </si>
  <si>
    <t>Vedení uzemňovací v zemi FeZn do 120 mm2 kulatina 10mm</t>
  </si>
  <si>
    <t>Pol2</t>
  </si>
  <si>
    <t>Svorka spojovací páska/drát zemnící montáž</t>
  </si>
  <si>
    <t>Pol3</t>
  </si>
  <si>
    <t>Svorka spojovací pásek/pásek montáž</t>
  </si>
  <si>
    <t>210800547R00</t>
  </si>
  <si>
    <t>Vodič nn a vn CY 6 mm2 uložený pevně</t>
  </si>
  <si>
    <t>210810045</t>
  </si>
  <si>
    <t>Kabel CYKY-m 750 V 3C x1,5 mm2 pevně uložený</t>
  </si>
  <si>
    <t>210810045.1</t>
  </si>
  <si>
    <t>Kabel CYKY-m 750 V 3O x1,5 mm2 pevně uložený</t>
  </si>
  <si>
    <t>Pol4</t>
  </si>
  <si>
    <t>Kabel CYKY-m 750 V 3C x2,5 mm2 pevně uložený</t>
  </si>
  <si>
    <t>210810052R00</t>
  </si>
  <si>
    <t>Kabel CYKY-m 750 V 4B x 6 mm2 pevně uložený</t>
  </si>
  <si>
    <t>210860224</t>
  </si>
  <si>
    <t>Kabel JYTY-m 750 V 14 x 1 mm pevně uložený</t>
  </si>
  <si>
    <t>Pol5</t>
  </si>
  <si>
    <t>Kabel H05V-K 0,75 volně uložený</t>
  </si>
  <si>
    <t>Pol6</t>
  </si>
  <si>
    <t>Montáž zásuvek povrchovách 1P 16A</t>
  </si>
  <si>
    <t>210110004</t>
  </si>
  <si>
    <t>montáž vypínač nástěnný do vlhka č.1</t>
  </si>
  <si>
    <t>210200030</t>
  </si>
  <si>
    <t>montáž svítidlo přisazené se sklem vč.zapojení</t>
  </si>
  <si>
    <t>210191543</t>
  </si>
  <si>
    <t>montáž rozvaděč samostatně stojící</t>
  </si>
  <si>
    <t>Pol7</t>
  </si>
  <si>
    <t>montáž ekvipotenciální svorkovnice vč.zapojení</t>
  </si>
  <si>
    <t>Pol8</t>
  </si>
  <si>
    <t>montáž svorka ZSA16 na potrubí</t>
  </si>
  <si>
    <t>214322901</t>
  </si>
  <si>
    <t>Celková prohlídka elektrorozvodu do 100 tis.K4</t>
  </si>
  <si>
    <t>52</t>
  </si>
  <si>
    <t>Pol9</t>
  </si>
  <si>
    <t>elektromontážní práce, programování PLC</t>
  </si>
  <si>
    <t>54</t>
  </si>
  <si>
    <t>Pol10</t>
  </si>
  <si>
    <t>Revize , Administrativa doplnění PD</t>
  </si>
  <si>
    <t>56</t>
  </si>
  <si>
    <t>Pol11</t>
  </si>
  <si>
    <t>Trubka tuhá DN 25</t>
  </si>
  <si>
    <t>58</t>
  </si>
  <si>
    <t>Pol12</t>
  </si>
  <si>
    <t>Kabel CYKY 4Bx6mm</t>
  </si>
  <si>
    <t>60</t>
  </si>
  <si>
    <t>Pol13</t>
  </si>
  <si>
    <t>Kabel CYKY – J 3x2,5mm</t>
  </si>
  <si>
    <t>62</t>
  </si>
  <si>
    <t>Pol14</t>
  </si>
  <si>
    <t>Kabel CYKY – J 3x1,5mm</t>
  </si>
  <si>
    <t>64</t>
  </si>
  <si>
    <t>Pol15</t>
  </si>
  <si>
    <t>Kabel CYKY – O 3x1,5mm</t>
  </si>
  <si>
    <t>66</t>
  </si>
  <si>
    <t>Pol16</t>
  </si>
  <si>
    <t>Kabel JYTY 14x1mm</t>
  </si>
  <si>
    <t>68</t>
  </si>
  <si>
    <t>Pol17</t>
  </si>
  <si>
    <t>Vodič CY 6mm</t>
  </si>
  <si>
    <t>70</t>
  </si>
  <si>
    <t>Pol18</t>
  </si>
  <si>
    <t>Oko M8/6</t>
  </si>
  <si>
    <t>72</t>
  </si>
  <si>
    <t>Pol19</t>
  </si>
  <si>
    <t>Svorka ZSA16 na potrubí</t>
  </si>
  <si>
    <t>74</t>
  </si>
  <si>
    <t>Pol20</t>
  </si>
  <si>
    <t>Kopoflex pr.63mm</t>
  </si>
  <si>
    <t>76</t>
  </si>
  <si>
    <t>Pol21</t>
  </si>
  <si>
    <t>Kopoflex pr.40mm</t>
  </si>
  <si>
    <t>78</t>
  </si>
  <si>
    <t>Pol22</t>
  </si>
  <si>
    <t>Folie blesk</t>
  </si>
  <si>
    <t>80</t>
  </si>
  <si>
    <t>Pol23</t>
  </si>
  <si>
    <t>Páska zemnící FeZn 30x4mm</t>
  </si>
  <si>
    <t>82</t>
  </si>
  <si>
    <t>Pol24</t>
  </si>
  <si>
    <t>Drát FeZn 10mm</t>
  </si>
  <si>
    <t>84</t>
  </si>
  <si>
    <t>Pol25</t>
  </si>
  <si>
    <t>Svorka spojovací zemnící pásek/drát</t>
  </si>
  <si>
    <t>86</t>
  </si>
  <si>
    <t>Pol26</t>
  </si>
  <si>
    <t>88</t>
  </si>
  <si>
    <t>Pol27</t>
  </si>
  <si>
    <t>Ekvipotenciální svorkovnice EPS2</t>
  </si>
  <si>
    <t>90</t>
  </si>
  <si>
    <t>Pol28</t>
  </si>
  <si>
    <t>Krabice svorková (acidur)</t>
  </si>
  <si>
    <t>92</t>
  </si>
  <si>
    <t>Pol29</t>
  </si>
  <si>
    <t>krabice svorková pro WS-0 14xsvorka 2,5mm,DIN,2xEW35,1xM16 , 5xM12</t>
  </si>
  <si>
    <t>94</t>
  </si>
  <si>
    <t>Pol30</t>
  </si>
  <si>
    <t>Svítidlo Oval IP44 LED</t>
  </si>
  <si>
    <t>96</t>
  </si>
  <si>
    <t>Pol31</t>
  </si>
  <si>
    <t>Vypínač č.1 IP44</t>
  </si>
  <si>
    <t>98</t>
  </si>
  <si>
    <t>Pol32</t>
  </si>
  <si>
    <t>Zásuvka 230V IP44</t>
  </si>
  <si>
    <t>Pol33</t>
  </si>
  <si>
    <t>Instalační materiál pro instal.trubky v MŠ1 a AŠ1</t>
  </si>
  <si>
    <t>102</t>
  </si>
  <si>
    <t>Pol34</t>
  </si>
  <si>
    <t>Tlakový snímač 1/2“ 0-10Bar 4-20mA</t>
  </si>
  <si>
    <t>104</t>
  </si>
  <si>
    <t>Pol35</t>
  </si>
  <si>
    <t>Nerezová sonda s jednou elektrodou</t>
  </si>
  <si>
    <t>106</t>
  </si>
  <si>
    <t>Pol36</t>
  </si>
  <si>
    <t>Vodič D05V-K 0,75/3,2 pro nerezové sondy</t>
  </si>
  <si>
    <t>108</t>
  </si>
  <si>
    <t>Pol37</t>
  </si>
  <si>
    <t>Rozvaděč komp.pilíř 1810x470x220mm</t>
  </si>
  <si>
    <t>110</t>
  </si>
  <si>
    <t>FU1</t>
  </si>
  <si>
    <t>Řadová svorka pojistková</t>
  </si>
  <si>
    <t>112</t>
  </si>
  <si>
    <t>57</t>
  </si>
  <si>
    <t>Pojistka trubičková 100mA</t>
  </si>
  <si>
    <t>114</t>
  </si>
  <si>
    <t>KA1</t>
  </si>
  <si>
    <t>Rele pro kontrolu sledu a výpadku fází např. RM17TU00</t>
  </si>
  <si>
    <t>116</t>
  </si>
  <si>
    <t>59</t>
  </si>
  <si>
    <t>QFI1</t>
  </si>
  <si>
    <t>Chráníč proudový 40/0,03/4p</t>
  </si>
  <si>
    <t>118</t>
  </si>
  <si>
    <t>Pol38</t>
  </si>
  <si>
    <t>Pomocný spínací kontakt k proudovému chrániči</t>
  </si>
  <si>
    <t>120</t>
  </si>
  <si>
    <t>61</t>
  </si>
  <si>
    <t>QFI2, QFI3</t>
  </si>
  <si>
    <t>Kombinovaný jistič/chránič 10A/B/0,03</t>
  </si>
  <si>
    <t>122</t>
  </si>
  <si>
    <t>QM1</t>
  </si>
  <si>
    <t>Motorový spoštěč s tepelnou ochranou pro 5kW</t>
  </si>
  <si>
    <t>124</t>
  </si>
  <si>
    <t>63</t>
  </si>
  <si>
    <t>Pol39</t>
  </si>
  <si>
    <t>pomocný kontakt pro motorový spouštěč</t>
  </si>
  <si>
    <t>126</t>
  </si>
  <si>
    <t>KM1</t>
  </si>
  <si>
    <t>Stykač 3P pro 5kW průmyslový, cívka 24V</t>
  </si>
  <si>
    <t>128</t>
  </si>
  <si>
    <t>65</t>
  </si>
  <si>
    <t>FA1,FA2</t>
  </si>
  <si>
    <t>Jistič 16A/B/1</t>
  </si>
  <si>
    <t>130</t>
  </si>
  <si>
    <t>FA4</t>
  </si>
  <si>
    <t>Jistič 2A/B/1</t>
  </si>
  <si>
    <t>132</t>
  </si>
  <si>
    <t>67</t>
  </si>
  <si>
    <t>FA3</t>
  </si>
  <si>
    <t>Jistič 10A/B/1</t>
  </si>
  <si>
    <t>134</t>
  </si>
  <si>
    <t>Z1</t>
  </si>
  <si>
    <t>Zásuvka 230V na DIN lištu</t>
  </si>
  <si>
    <t>136</t>
  </si>
  <si>
    <t>69</t>
  </si>
  <si>
    <t>SV</t>
  </si>
  <si>
    <t>Svítidlo do rozvaděče LED s integ.vypínačem</t>
  </si>
  <si>
    <t>138</t>
  </si>
  <si>
    <t>THM1</t>
  </si>
  <si>
    <t>Termostat topení pro temperaci skříně</t>
  </si>
  <si>
    <t>140</t>
  </si>
  <si>
    <t>71</t>
  </si>
  <si>
    <t>HET1</t>
  </si>
  <si>
    <t>PTC Topný odpor 50W/230V na DIN lištu</t>
  </si>
  <si>
    <t>142</t>
  </si>
  <si>
    <t>KA2</t>
  </si>
  <si>
    <t>Relé pro hlídání hladiny ve studni</t>
  </si>
  <si>
    <t>144</t>
  </si>
  <si>
    <t>73</t>
  </si>
  <si>
    <t>UPS1</t>
  </si>
  <si>
    <t>Záložní zdroj 230V 300W</t>
  </si>
  <si>
    <t>146</t>
  </si>
  <si>
    <t>GD1</t>
  </si>
  <si>
    <t>Zdroj spínaný 230/24V</t>
  </si>
  <si>
    <t>148</t>
  </si>
  <si>
    <t>75</t>
  </si>
  <si>
    <t>PLC</t>
  </si>
  <si>
    <t>PLC 24V, 16x digitální vstup, 2x analogový vstup, 4x výstup, RS232/485, Modbus, Ethernet</t>
  </si>
  <si>
    <t>150</t>
  </si>
  <si>
    <t>KA3, KA4</t>
  </si>
  <si>
    <t>pomocné relé cívka 230V 1xspínací kontakt</t>
  </si>
  <si>
    <t>152</t>
  </si>
  <si>
    <t>77</t>
  </si>
  <si>
    <t>KA5</t>
  </si>
  <si>
    <t>pomocné relé cívka 24V 1x spínací kontakt</t>
  </si>
  <si>
    <t>154</t>
  </si>
  <si>
    <t>Pol40</t>
  </si>
  <si>
    <t>Řadová svorkovnice 16mm fázová</t>
  </si>
  <si>
    <t>156</t>
  </si>
  <si>
    <t>79</t>
  </si>
  <si>
    <t>Pol41</t>
  </si>
  <si>
    <t>Řadová svorkovnice 16mm N modrá</t>
  </si>
  <si>
    <t>158</t>
  </si>
  <si>
    <t>Pol42</t>
  </si>
  <si>
    <t>Řadová svorkovnice 16mm PE zelenožlutá</t>
  </si>
  <si>
    <t>160</t>
  </si>
  <si>
    <t>81</t>
  </si>
  <si>
    <t>Pol43</t>
  </si>
  <si>
    <t>Spojka pro 2 svorky 16mm vc sroubu</t>
  </si>
  <si>
    <t>162</t>
  </si>
  <si>
    <t>Pol44</t>
  </si>
  <si>
    <t>bočnice pro svorky 16mm</t>
  </si>
  <si>
    <t>164</t>
  </si>
  <si>
    <t>83</t>
  </si>
  <si>
    <t>Pol45</t>
  </si>
  <si>
    <t>zarazka pro radove svorky</t>
  </si>
  <si>
    <t>166</t>
  </si>
  <si>
    <t>Pol46</t>
  </si>
  <si>
    <t>Řadová svorka 2,5mm hnědá pružinový kontakt</t>
  </si>
  <si>
    <t>168</t>
  </si>
  <si>
    <t>85</t>
  </si>
  <si>
    <t>Pol47</t>
  </si>
  <si>
    <t>Řadová svorka 2,5mm modrá N pružinový kontakt</t>
  </si>
  <si>
    <t>170</t>
  </si>
  <si>
    <t>Pol48</t>
  </si>
  <si>
    <t>Řadová svorka 2,5mm PE zeleno/žlutá pružinový kontakt</t>
  </si>
  <si>
    <t>172</t>
  </si>
  <si>
    <t>87</t>
  </si>
  <si>
    <t>Pol49</t>
  </si>
  <si>
    <t>Bočnice pro řadovou svorku 2,5mm</t>
  </si>
  <si>
    <t>174</t>
  </si>
  <si>
    <t>Pol50</t>
  </si>
  <si>
    <t>můstek ZŽ na DIN 7xšroub</t>
  </si>
  <si>
    <t>176</t>
  </si>
  <si>
    <t>89</t>
  </si>
  <si>
    <t>Pol51</t>
  </si>
  <si>
    <t>kabeláž rozvaděče, podružný mont.materiál</t>
  </si>
  <si>
    <t>178</t>
  </si>
  <si>
    <t>141      R00</t>
  </si>
  <si>
    <t>Přirážka za podružný materiál M 21</t>
  </si>
  <si>
    <t>%</t>
  </si>
  <si>
    <t>180</t>
  </si>
  <si>
    <t>91</t>
  </si>
  <si>
    <t>142      R00</t>
  </si>
  <si>
    <t>Přirážka za prořez kabelů</t>
  </si>
  <si>
    <t>182</t>
  </si>
  <si>
    <t>143      R00</t>
  </si>
  <si>
    <t>přesun zařízení</t>
  </si>
  <si>
    <t>184</t>
  </si>
  <si>
    <t>93</t>
  </si>
  <si>
    <t>144      R00</t>
  </si>
  <si>
    <t>doprava zařízení 5.2% z dodávek</t>
  </si>
  <si>
    <t>186</t>
  </si>
  <si>
    <t>04 - Oplocení ochranného pásma vodního zdroje</t>
  </si>
  <si>
    <t>181411122</t>
  </si>
  <si>
    <t>Založení trávníku na půdě předem připravené plochy do 1000 m2 výsevem včetně utažení lučního na svahu přes 1:5 do 1:2</t>
  </si>
  <si>
    <t>2022132990</t>
  </si>
  <si>
    <t>10*10</t>
  </si>
  <si>
    <t>005724740</t>
  </si>
  <si>
    <t>osiva pícnin směsi travní balení obvykle 25 kg technická - svahová</t>
  </si>
  <si>
    <t>kg</t>
  </si>
  <si>
    <t>127618772</t>
  </si>
  <si>
    <t>100*0,015</t>
  </si>
  <si>
    <t>275311611</t>
  </si>
  <si>
    <t>Základy z betonu prostého patky a bloky z betonu kamenem prokládaného tř. C 16/20</t>
  </si>
  <si>
    <t>734337690</t>
  </si>
  <si>
    <t>4,514</t>
  </si>
  <si>
    <t>58932563</t>
  </si>
  <si>
    <t>beton C 16/20 X0,XC1 kamenivo frakce 0/8</t>
  </si>
  <si>
    <t>-115990801</t>
  </si>
  <si>
    <t>13*0,5*0,5*0,8</t>
  </si>
  <si>
    <t>9*0,5*0,5*0,6</t>
  </si>
  <si>
    <t>0,4*0,4*0,4</t>
  </si>
  <si>
    <t>2*0,5*0,5*1</t>
  </si>
  <si>
    <t>348101210</t>
  </si>
  <si>
    <t>Osazení vrat a vrátek k oplocení na sloupky ocelové, plochy jednotlivě do 2 m2</t>
  </si>
  <si>
    <t>1980891120</t>
  </si>
  <si>
    <t>55342320</t>
  </si>
  <si>
    <t>Branka jednokřídlová pozinkovaná s PVC vrstvou 1000x1750mm s poplastovaným pletivem, dole bombírovaný plech</t>
  </si>
  <si>
    <t>1213834717</t>
  </si>
  <si>
    <t>Poznámka k položce:_x000D_
Branka včetně bavoletu na uchzcení ostnatého drátu, 3 řady.</t>
  </si>
  <si>
    <t>348401130</t>
  </si>
  <si>
    <t>Montáž oplocení z pletiva strojového s napínacími dráty přes 1,6 do 2,0 m</t>
  </si>
  <si>
    <t>-418611706</t>
  </si>
  <si>
    <t>31327515</t>
  </si>
  <si>
    <t>pletivo drátěné plastifikované se čtvercovými oky 55/2,5mm v 2000mm</t>
  </si>
  <si>
    <t>-1822474118</t>
  </si>
  <si>
    <t>348401320</t>
  </si>
  <si>
    <t>Montáž oplocení z pletiva rozvinutí, uchycení a napnutí drátu ostnatého</t>
  </si>
  <si>
    <t>1860843656</t>
  </si>
  <si>
    <t>31478001</t>
  </si>
  <si>
    <t>drát ostnatý D 2mm poplastovaný</t>
  </si>
  <si>
    <t>1431212453</t>
  </si>
  <si>
    <t>31324826</t>
  </si>
  <si>
    <t>Plotový napínák z pozinkované oceli s PVC vrstvou</t>
  </si>
  <si>
    <t>914319081</t>
  </si>
  <si>
    <t>31324834</t>
  </si>
  <si>
    <t>plotový jednostranný bavolet dl 200-400mm pro 2-3 dráty na kulatý sloupek D 40-50mm povrchová úprava poplastováním</t>
  </si>
  <si>
    <t>-771513621</t>
  </si>
  <si>
    <t>348401350</t>
  </si>
  <si>
    <t>Montáž oplocení z pletiva rozvinutí, uchycení a napnutí drátu napínacího</t>
  </si>
  <si>
    <t>-182627041</t>
  </si>
  <si>
    <t>348401360</t>
  </si>
  <si>
    <t>Montáž oplocení z pletiva rozvinutí, uchycení a napnutí drátu přiháčkování pletiva k napínacímu drátu</t>
  </si>
  <si>
    <t>-1156558796</t>
  </si>
  <si>
    <t>15619100</t>
  </si>
  <si>
    <t>drát poplastovaný kruhový napínací 3,4mm</t>
  </si>
  <si>
    <t>-56449063</t>
  </si>
  <si>
    <t>15619200</t>
  </si>
  <si>
    <t>drát poplastovaný kruhový vázací 2,0mm</t>
  </si>
  <si>
    <t>-2068433885</t>
  </si>
  <si>
    <t>348401415</t>
  </si>
  <si>
    <t>Montáž rozpěrné tyče na oplocení</t>
  </si>
  <si>
    <t>-1518971140</t>
  </si>
  <si>
    <t>55342265</t>
  </si>
  <si>
    <t>sloupek plotový kulatý poplastovaný 3000/48x1,5mm</t>
  </si>
  <si>
    <t>1625306940</t>
  </si>
  <si>
    <t>55342272</t>
  </si>
  <si>
    <t>vzpěra plotová 38x1,5mm včetně krytky s uchem 2000mm</t>
  </si>
  <si>
    <t>1854547848</t>
  </si>
  <si>
    <t>55342328</t>
  </si>
  <si>
    <t>sloupek pro branku a bránu 100x100mm v 2,8m včetně pantů</t>
  </si>
  <si>
    <t>35427709</t>
  </si>
  <si>
    <t>-744390046</t>
  </si>
  <si>
    <t>348101220</t>
  </si>
  <si>
    <t>Osazení vrat a vrátek k oplocení na sloupky ocelové, plochy jednotlivě přes 2 do 4 m2</t>
  </si>
  <si>
    <t>-1197958344</t>
  </si>
  <si>
    <t>55342341</t>
  </si>
  <si>
    <t>brána kovová dvoukřídlová 3500x1750mm s rámem 60x40mm s poplastovaným pletivem a bombírovaným plechem</t>
  </si>
  <si>
    <t>-710479662</t>
  </si>
  <si>
    <t>Poznámka k položce:_x000D_
Brána včetně bavoletů na uchzcení ostnatého drátu, 3 řady.</t>
  </si>
  <si>
    <t>05 - VON</t>
  </si>
  <si>
    <t>VRN - Vedlejší rozpočtové náklady</t>
  </si>
  <si>
    <t xml:space="preserve">    0 - Vedlejší rozpočtové náklady</t>
  </si>
  <si>
    <t>VRN</t>
  </si>
  <si>
    <t>Vedlejší rozpočtové náklady</t>
  </si>
  <si>
    <t>vytyčení inženýrských sítí a zařízení, včetně zajištění případné aktualizace vyjádření správců sítí</t>
  </si>
  <si>
    <t>Kč</t>
  </si>
  <si>
    <t>zajištění a zabezpečení staveniště, zřízení a likvidace zařízení staveniště, včetně případných přípojek, přístupů a skládek, deponií apod.</t>
  </si>
  <si>
    <t>R 3</t>
  </si>
  <si>
    <t>protokolární předání stavbou dotčených pozemků a komunikací, uvedených do původního stavu, zpět jejich vlastníkům</t>
  </si>
  <si>
    <t>SEZNAM FIGUR</t>
  </si>
  <si>
    <t>Výměra</t>
  </si>
  <si>
    <t xml:space="preserve"> 02</t>
  </si>
  <si>
    <t>Použití figury:</t>
  </si>
  <si>
    <t>Odstranění travin z celkové plochy do 0,1 ha</t>
  </si>
  <si>
    <t>Sejmutí ornice s přemístěním na vzdálenost do 50 m</t>
  </si>
  <si>
    <t>F4</t>
  </si>
  <si>
    <t>Výkopek trasy potrubí HDPE</t>
  </si>
  <si>
    <t>((2+0,6)/2*1,6)*81</t>
  </si>
  <si>
    <t>((0,86+0,6)/2*0,3)*81</t>
  </si>
  <si>
    <t>17,739*2 'Přepočtené koeficientem množství</t>
  </si>
  <si>
    <t>168,48-17,739</t>
  </si>
  <si>
    <t>81*2</t>
  </si>
  <si>
    <t>58/0,2</t>
  </si>
  <si>
    <t>3,61*0,1</t>
  </si>
  <si>
    <t>3,61*0,2*1,6</t>
  </si>
  <si>
    <t>trubka ocelová nerezová bezešvá dl 6m 6/4'' s přírubou</t>
  </si>
  <si>
    <t>elektromontážní práce</t>
  </si>
  <si>
    <t>REKAPITULACE STAVBY - ROZDÍLOVÝ ROZPOČET KE ZMĚNĚ PD KE DNI 15.10.2020</t>
  </si>
  <si>
    <t>Poznámka k položce:_x000D_
Poznámka k položce:manipulační šachta sestavena ze tří  kusů, 2x skruž a zákrytová deska (1+1+1 t), dno bude vybetonováno na místě , jednoho čtvercového otvoru 700x700 mm opatřeného studničním poklopem s ventilací a rámem. Poklop uzamykatelný.   1x prostup ve stěně na potrubí výtlaku a 1x prostup ve dně průměr 340mm. Šachta včetně poklopu, dorazu poklopu a pozinkovaného madla ve stropní desce. Včetně nerezové tvarovky d168x3,3mm, která bude dobetonována do dna šachty kolem zhlaví vrtu na stavbě. Cena včetně dopravy na stavbu, osazení tvarovky, dobetonávky a těsnící malty na prostup potrubí výtlaku, šachta není garantována jako vodotěsná</t>
  </si>
  <si>
    <t>76*2*0,0001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</si>
</sst>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5" borderId="22" xfId="0" applyFont="1" applyFill="1" applyBorder="1" applyAlignment="1" applyProtection="1">
      <alignment horizontal="center"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4" fontId="19" fillId="6" borderId="22" xfId="0" applyNumberFormat="1" applyFont="1" applyFill="1" applyBorder="1" applyAlignment="1" applyProtection="1">
      <alignment vertical="center"/>
      <protection locked="0"/>
    </xf>
    <xf numFmtId="0" fontId="33" fillId="5" borderId="22" xfId="0" applyFont="1" applyFill="1" applyBorder="1" applyAlignment="1" applyProtection="1">
      <alignment horizontal="center" vertical="center"/>
      <protection locked="0"/>
    </xf>
    <xf numFmtId="0" fontId="33" fillId="6" borderId="22" xfId="0" applyFont="1" applyFill="1" applyBorder="1" applyAlignment="1" applyProtection="1">
      <alignment horizontal="center" vertical="center"/>
      <protection locked="0"/>
    </xf>
    <xf numFmtId="4" fontId="33" fillId="5" borderId="22" xfId="0" applyNumberFormat="1" applyFont="1" applyFill="1" applyBorder="1" applyAlignment="1" applyProtection="1">
      <alignment vertical="center"/>
      <protection locked="0"/>
    </xf>
    <xf numFmtId="4" fontId="33" fillId="6" borderId="22" xfId="0" applyNumberFormat="1" applyFont="1" applyFill="1" applyBorder="1" applyAlignment="1" applyProtection="1">
      <alignment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49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0" fontId="0" fillId="7" borderId="0" xfId="0" applyFill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topLeftCell="A3" workbookViewId="0">
      <selection activeCell="AC14" sqref="AC14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7" customHeight="1">
      <c r="AR2" s="244" t="s">
        <v>6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7</v>
      </c>
      <c r="BT2" s="17" t="s">
        <v>8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s="1" customFormat="1" ht="25" customHeight="1">
      <c r="B4" s="20"/>
      <c r="D4" s="213" t="s">
        <v>841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237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0"/>
      <c r="BS5" s="17" t="s">
        <v>7</v>
      </c>
    </row>
    <row r="6" spans="1:74" s="1" customFormat="1" ht="37" customHeight="1">
      <c r="B6" s="20"/>
      <c r="D6" s="25" t="s">
        <v>14</v>
      </c>
      <c r="K6" s="239" t="s">
        <v>15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0"/>
      <c r="BS6" s="17" t="s">
        <v>7</v>
      </c>
    </row>
    <row r="7" spans="1:74" s="1" customFormat="1" ht="12" customHeight="1">
      <c r="B7" s="20"/>
      <c r="D7" s="26" t="s">
        <v>16</v>
      </c>
      <c r="K7" s="24" t="s">
        <v>3</v>
      </c>
      <c r="AK7" s="26" t="s">
        <v>17</v>
      </c>
      <c r="AN7" s="24" t="s">
        <v>3</v>
      </c>
      <c r="AR7" s="20"/>
      <c r="BS7" s="17" t="s">
        <v>7</v>
      </c>
    </row>
    <row r="8" spans="1:74" s="1" customFormat="1" ht="12" customHeight="1">
      <c r="B8" s="20"/>
      <c r="D8" s="26" t="s">
        <v>18</v>
      </c>
      <c r="K8" s="24" t="s">
        <v>19</v>
      </c>
      <c r="AK8" s="26" t="s">
        <v>20</v>
      </c>
      <c r="AN8" s="212">
        <v>44119</v>
      </c>
      <c r="AR8" s="20"/>
      <c r="BS8" s="17" t="s">
        <v>7</v>
      </c>
    </row>
    <row r="9" spans="1:74" s="1" customFormat="1" ht="14.5" customHeight="1">
      <c r="B9" s="20"/>
      <c r="AR9" s="20"/>
      <c r="BS9" s="17" t="s">
        <v>7</v>
      </c>
    </row>
    <row r="10" spans="1:74" s="1" customFormat="1" ht="12" customHeight="1">
      <c r="B10" s="20"/>
      <c r="D10" s="26" t="s">
        <v>21</v>
      </c>
      <c r="AK10" s="26" t="s">
        <v>22</v>
      </c>
      <c r="AN10" s="24" t="s">
        <v>23</v>
      </c>
      <c r="AR10" s="20"/>
      <c r="BS10" s="17" t="s">
        <v>7</v>
      </c>
    </row>
    <row r="11" spans="1:74" s="1" customFormat="1" ht="18.5" customHeight="1">
      <c r="B11" s="20"/>
      <c r="E11" s="24" t="s">
        <v>24</v>
      </c>
      <c r="AK11" s="26" t="s">
        <v>25</v>
      </c>
      <c r="AN11" s="24" t="s">
        <v>3</v>
      </c>
      <c r="AR11" s="20"/>
      <c r="BS11" s="17" t="s">
        <v>7</v>
      </c>
    </row>
    <row r="12" spans="1:74" s="1" customFormat="1" ht="7" customHeight="1">
      <c r="B12" s="20"/>
      <c r="AR12" s="20"/>
      <c r="BS12" s="17" t="s">
        <v>7</v>
      </c>
    </row>
    <row r="13" spans="1:74" s="1" customFormat="1" ht="12" customHeight="1">
      <c r="B13" s="20"/>
      <c r="D13" s="26" t="s">
        <v>26</v>
      </c>
      <c r="AK13" s="26" t="s">
        <v>22</v>
      </c>
      <c r="AN13" s="24" t="s">
        <v>3</v>
      </c>
      <c r="AR13" s="20"/>
      <c r="BS13" s="17" t="s">
        <v>7</v>
      </c>
    </row>
    <row r="14" spans="1:74" ht="13">
      <c r="B14" s="20"/>
      <c r="E14" s="24" t="s">
        <v>27</v>
      </c>
      <c r="AK14" s="26" t="s">
        <v>25</v>
      </c>
      <c r="AN14" s="24" t="s">
        <v>3</v>
      </c>
      <c r="AR14" s="20"/>
      <c r="BS14" s="17" t="s">
        <v>7</v>
      </c>
    </row>
    <row r="15" spans="1:74" s="1" customFormat="1" ht="7" customHeight="1">
      <c r="B15" s="20"/>
      <c r="AR15" s="20"/>
      <c r="BS15" s="17" t="s">
        <v>4</v>
      </c>
    </row>
    <row r="16" spans="1:74" s="1" customFormat="1" ht="12" customHeight="1">
      <c r="B16" s="20"/>
      <c r="D16" s="26" t="s">
        <v>28</v>
      </c>
      <c r="AK16" s="26" t="s">
        <v>22</v>
      </c>
      <c r="AN16" s="24" t="s">
        <v>3</v>
      </c>
      <c r="AR16" s="20"/>
      <c r="BS16" s="17" t="s">
        <v>4</v>
      </c>
    </row>
    <row r="17" spans="1:71" s="1" customFormat="1" ht="18.5" customHeight="1">
      <c r="B17" s="20"/>
      <c r="E17" s="24" t="s">
        <v>27</v>
      </c>
      <c r="AK17" s="26" t="s">
        <v>25</v>
      </c>
      <c r="AN17" s="24" t="s">
        <v>3</v>
      </c>
      <c r="AR17" s="20"/>
      <c r="BS17" s="17" t="s">
        <v>29</v>
      </c>
    </row>
    <row r="18" spans="1:71" s="1" customFormat="1" ht="7" customHeight="1">
      <c r="B18" s="20"/>
      <c r="AR18" s="20"/>
      <c r="BS18" s="17" t="s">
        <v>7</v>
      </c>
    </row>
    <row r="19" spans="1:71" s="1" customFormat="1" ht="12" customHeight="1">
      <c r="B19" s="20"/>
      <c r="D19" s="26" t="s">
        <v>30</v>
      </c>
      <c r="AK19" s="26" t="s">
        <v>22</v>
      </c>
      <c r="AN19" s="24" t="s">
        <v>3</v>
      </c>
      <c r="AR19" s="20"/>
      <c r="BS19" s="17" t="s">
        <v>7</v>
      </c>
    </row>
    <row r="20" spans="1:71" s="1" customFormat="1" ht="18.5" customHeight="1">
      <c r="B20" s="20"/>
      <c r="E20" s="24" t="s">
        <v>27</v>
      </c>
      <c r="AK20" s="26" t="s">
        <v>25</v>
      </c>
      <c r="AN20" s="24" t="s">
        <v>3</v>
      </c>
      <c r="AR20" s="20"/>
      <c r="BS20" s="17" t="s">
        <v>4</v>
      </c>
    </row>
    <row r="21" spans="1:71" s="1" customFormat="1" ht="7" customHeight="1">
      <c r="B21" s="20"/>
      <c r="AR21" s="20"/>
    </row>
    <row r="22" spans="1:71" s="1" customFormat="1" ht="12" customHeight="1">
      <c r="B22" s="20"/>
      <c r="D22" s="26" t="s">
        <v>31</v>
      </c>
      <c r="AR22" s="20"/>
    </row>
    <row r="23" spans="1:71" s="1" customFormat="1" ht="47.25" customHeight="1">
      <c r="B23" s="20"/>
      <c r="E23" s="240" t="s">
        <v>32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</row>
    <row r="24" spans="1:71" s="1" customFormat="1" ht="7" customHeight="1">
      <c r="B24" s="20"/>
      <c r="AR24" s="20"/>
    </row>
    <row r="25" spans="1:71" s="1" customFormat="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6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1">
        <f>ROUND(AG54,2)</f>
        <v>22116.02</v>
      </c>
      <c r="AL26" s="242"/>
      <c r="AM26" s="242"/>
      <c r="AN26" s="242"/>
      <c r="AO26" s="242"/>
      <c r="AP26" s="29"/>
      <c r="AQ26" s="29"/>
      <c r="AR26" s="30"/>
      <c r="BE26" s="29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43" t="s">
        <v>34</v>
      </c>
      <c r="M28" s="243"/>
      <c r="N28" s="243"/>
      <c r="O28" s="243"/>
      <c r="P28" s="243"/>
      <c r="Q28" s="29"/>
      <c r="R28" s="29"/>
      <c r="S28" s="29"/>
      <c r="T28" s="29"/>
      <c r="U28" s="29"/>
      <c r="V28" s="29"/>
      <c r="W28" s="243" t="s">
        <v>35</v>
      </c>
      <c r="X28" s="243"/>
      <c r="Y28" s="243"/>
      <c r="Z28" s="243"/>
      <c r="AA28" s="243"/>
      <c r="AB28" s="243"/>
      <c r="AC28" s="243"/>
      <c r="AD28" s="243"/>
      <c r="AE28" s="243"/>
      <c r="AF28" s="29"/>
      <c r="AG28" s="29"/>
      <c r="AH28" s="29"/>
      <c r="AI28" s="29"/>
      <c r="AJ28" s="29"/>
      <c r="AK28" s="243" t="s">
        <v>36</v>
      </c>
      <c r="AL28" s="243"/>
      <c r="AM28" s="243"/>
      <c r="AN28" s="243"/>
      <c r="AO28" s="243"/>
      <c r="AP28" s="29"/>
      <c r="AQ28" s="29"/>
      <c r="AR28" s="30"/>
      <c r="BE28" s="29"/>
    </row>
    <row r="29" spans="1:71" s="3" customFormat="1" ht="14.5" customHeight="1">
      <c r="B29" s="34"/>
      <c r="D29" s="26" t="s">
        <v>37</v>
      </c>
      <c r="F29" s="26" t="s">
        <v>38</v>
      </c>
      <c r="L29" s="234">
        <v>0.21</v>
      </c>
      <c r="M29" s="235"/>
      <c r="N29" s="235"/>
      <c r="O29" s="235"/>
      <c r="P29" s="235"/>
      <c r="W29" s="236">
        <f>AK26</f>
        <v>22116.02</v>
      </c>
      <c r="X29" s="235"/>
      <c r="Y29" s="235"/>
      <c r="Z29" s="235"/>
      <c r="AA29" s="235"/>
      <c r="AB29" s="235"/>
      <c r="AC29" s="235"/>
      <c r="AD29" s="235"/>
      <c r="AE29" s="235"/>
      <c r="AK29" s="236">
        <f>W29*L29</f>
        <v>4644.3642</v>
      </c>
      <c r="AL29" s="235"/>
      <c r="AM29" s="235"/>
      <c r="AN29" s="235"/>
      <c r="AO29" s="235"/>
      <c r="AR29" s="34"/>
    </row>
    <row r="30" spans="1:71" s="3" customFormat="1" ht="14.5" customHeight="1">
      <c r="B30" s="34"/>
      <c r="F30" s="26" t="s">
        <v>39</v>
      </c>
      <c r="L30" s="234">
        <v>0.15</v>
      </c>
      <c r="M30" s="235"/>
      <c r="N30" s="235"/>
      <c r="O30" s="235"/>
      <c r="P30" s="235"/>
      <c r="W30" s="236">
        <f>ROUND(BA54, 2)</f>
        <v>0</v>
      </c>
      <c r="X30" s="235"/>
      <c r="Y30" s="235"/>
      <c r="Z30" s="235"/>
      <c r="AA30" s="235"/>
      <c r="AB30" s="235"/>
      <c r="AC30" s="235"/>
      <c r="AD30" s="235"/>
      <c r="AE30" s="235"/>
      <c r="AK30" s="236">
        <f>ROUND(AW54, 2)</f>
        <v>0</v>
      </c>
      <c r="AL30" s="235"/>
      <c r="AM30" s="235"/>
      <c r="AN30" s="235"/>
      <c r="AO30" s="235"/>
      <c r="AR30" s="34"/>
    </row>
    <row r="31" spans="1:71" s="3" customFormat="1" ht="14.5" hidden="1" customHeight="1">
      <c r="B31" s="34"/>
      <c r="F31" s="26" t="s">
        <v>40</v>
      </c>
      <c r="L31" s="234">
        <v>0.21</v>
      </c>
      <c r="M31" s="235"/>
      <c r="N31" s="235"/>
      <c r="O31" s="235"/>
      <c r="P31" s="235"/>
      <c r="W31" s="236">
        <f>ROUND(BB54, 2)</f>
        <v>0</v>
      </c>
      <c r="X31" s="235"/>
      <c r="Y31" s="235"/>
      <c r="Z31" s="235"/>
      <c r="AA31" s="235"/>
      <c r="AB31" s="235"/>
      <c r="AC31" s="235"/>
      <c r="AD31" s="235"/>
      <c r="AE31" s="235"/>
      <c r="AK31" s="236">
        <v>0</v>
      </c>
      <c r="AL31" s="235"/>
      <c r="AM31" s="235"/>
      <c r="AN31" s="235"/>
      <c r="AO31" s="235"/>
      <c r="AR31" s="34"/>
    </row>
    <row r="32" spans="1:71" s="3" customFormat="1" ht="14.5" hidden="1" customHeight="1">
      <c r="B32" s="34"/>
      <c r="F32" s="26" t="s">
        <v>41</v>
      </c>
      <c r="L32" s="234">
        <v>0.15</v>
      </c>
      <c r="M32" s="235"/>
      <c r="N32" s="235"/>
      <c r="O32" s="235"/>
      <c r="P32" s="235"/>
      <c r="W32" s="236">
        <f>ROUND(BC54, 2)</f>
        <v>0</v>
      </c>
      <c r="X32" s="235"/>
      <c r="Y32" s="235"/>
      <c r="Z32" s="235"/>
      <c r="AA32" s="235"/>
      <c r="AB32" s="235"/>
      <c r="AC32" s="235"/>
      <c r="AD32" s="235"/>
      <c r="AE32" s="235"/>
      <c r="AK32" s="236">
        <v>0</v>
      </c>
      <c r="AL32" s="235"/>
      <c r="AM32" s="235"/>
      <c r="AN32" s="235"/>
      <c r="AO32" s="235"/>
      <c r="AR32" s="34"/>
    </row>
    <row r="33" spans="1:57" s="3" customFormat="1" ht="14.5" hidden="1" customHeight="1">
      <c r="B33" s="34"/>
      <c r="F33" s="26" t="s">
        <v>42</v>
      </c>
      <c r="L33" s="234">
        <v>0</v>
      </c>
      <c r="M33" s="235"/>
      <c r="N33" s="235"/>
      <c r="O33" s="235"/>
      <c r="P33" s="235"/>
      <c r="W33" s="236">
        <f>ROUND(BD54, 2)</f>
        <v>0</v>
      </c>
      <c r="X33" s="235"/>
      <c r="Y33" s="235"/>
      <c r="Z33" s="235"/>
      <c r="AA33" s="235"/>
      <c r="AB33" s="235"/>
      <c r="AC33" s="235"/>
      <c r="AD33" s="235"/>
      <c r="AE33" s="235"/>
      <c r="AK33" s="236">
        <v>0</v>
      </c>
      <c r="AL33" s="235"/>
      <c r="AM33" s="235"/>
      <c r="AN33" s="235"/>
      <c r="AO33" s="235"/>
      <c r="AR33" s="34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6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48" t="s">
        <v>45</v>
      </c>
      <c r="Y35" s="246"/>
      <c r="Z35" s="246"/>
      <c r="AA35" s="246"/>
      <c r="AB35" s="246"/>
      <c r="AC35" s="37"/>
      <c r="AD35" s="37"/>
      <c r="AE35" s="37"/>
      <c r="AF35" s="37"/>
      <c r="AG35" s="37"/>
      <c r="AH35" s="37"/>
      <c r="AI35" s="37"/>
      <c r="AJ35" s="37"/>
      <c r="AK35" s="245">
        <f>SUM(AK26:AK33)</f>
        <v>26760.3842</v>
      </c>
      <c r="AL35" s="246"/>
      <c r="AM35" s="246"/>
      <c r="AN35" s="246"/>
      <c r="AO35" s="247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7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7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5" customHeight="1">
      <c r="A42" s="29"/>
      <c r="B42" s="30"/>
      <c r="C42" s="21" t="s">
        <v>46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7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1:57" s="4" customFormat="1" ht="12" customHeight="1">
      <c r="B44" s="43"/>
      <c r="C44" s="26" t="s">
        <v>12</v>
      </c>
      <c r="L44" s="4" t="str">
        <f>K5</f>
        <v>190813</v>
      </c>
      <c r="AR44" s="43"/>
    </row>
    <row r="45" spans="1:57" s="5" customFormat="1" ht="37" customHeight="1">
      <c r="B45" s="44"/>
      <c r="C45" s="45" t="s">
        <v>14</v>
      </c>
      <c r="L45" s="216" t="str">
        <f>K6</f>
        <v>Vyhledání a průzkum zdroje podzemních vod pro obec Vohančice - lokalita Pejškov</v>
      </c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R45" s="44"/>
    </row>
    <row r="46" spans="1:57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6" t="s">
        <v>18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Pejškov u Vohančic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6" t="s">
        <v>20</v>
      </c>
      <c r="AJ47" s="29"/>
      <c r="AK47" s="29"/>
      <c r="AL47" s="29"/>
      <c r="AM47" s="218">
        <f>IF(AN8= "","",AN8)</f>
        <v>44119</v>
      </c>
      <c r="AN47" s="218"/>
      <c r="AO47" s="29"/>
      <c r="AP47" s="29"/>
      <c r="AQ47" s="29"/>
      <c r="AR47" s="30"/>
      <c r="BE47" s="29"/>
    </row>
    <row r="48" spans="1:57" s="2" customFormat="1" ht="7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91" s="2" customFormat="1" ht="15.25" customHeight="1">
      <c r="A49" s="29"/>
      <c r="B49" s="30"/>
      <c r="C49" s="26" t="s">
        <v>21</v>
      </c>
      <c r="D49" s="29"/>
      <c r="E49" s="29"/>
      <c r="F49" s="29"/>
      <c r="G49" s="29"/>
      <c r="H49" s="29"/>
      <c r="I49" s="29"/>
      <c r="J49" s="29"/>
      <c r="K49" s="29"/>
      <c r="L49" s="4" t="str">
        <f>IF(E11= "","",E11)</f>
        <v>Svazek vodovodů a kanalizací Tišnovsko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 t="s">
        <v>28</v>
      </c>
      <c r="AJ49" s="29"/>
      <c r="AK49" s="29"/>
      <c r="AL49" s="29"/>
      <c r="AM49" s="219" t="str">
        <f>IF(E17="","",E17)</f>
        <v xml:space="preserve"> </v>
      </c>
      <c r="AN49" s="220"/>
      <c r="AO49" s="220"/>
      <c r="AP49" s="220"/>
      <c r="AQ49" s="29"/>
      <c r="AR49" s="30"/>
      <c r="AS49" s="221" t="s">
        <v>47</v>
      </c>
      <c r="AT49" s="222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91" s="2" customFormat="1" ht="15.25" customHeight="1">
      <c r="A50" s="29"/>
      <c r="B50" s="30"/>
      <c r="C50" s="26" t="s">
        <v>26</v>
      </c>
      <c r="D50" s="29"/>
      <c r="E50" s="29"/>
      <c r="F50" s="29"/>
      <c r="G50" s="29"/>
      <c r="H50" s="29"/>
      <c r="I50" s="29"/>
      <c r="J50" s="29"/>
      <c r="K50" s="29"/>
      <c r="L50" s="4" t="str">
        <f>IF(E14="","",E14)</f>
        <v xml:space="preserve"> 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 t="s">
        <v>30</v>
      </c>
      <c r="AJ50" s="29"/>
      <c r="AK50" s="29"/>
      <c r="AL50" s="29"/>
      <c r="AM50" s="219" t="str">
        <f>IF(E20="","",E20)</f>
        <v xml:space="preserve"> </v>
      </c>
      <c r="AN50" s="220"/>
      <c r="AO50" s="220"/>
      <c r="AP50" s="220"/>
      <c r="AQ50" s="29"/>
      <c r="AR50" s="30"/>
      <c r="AS50" s="223"/>
      <c r="AT50" s="224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91" s="2" customFormat="1" ht="11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223"/>
      <c r="AT51" s="224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91" s="2" customFormat="1" ht="29.25" customHeight="1">
      <c r="A52" s="29"/>
      <c r="B52" s="30"/>
      <c r="C52" s="225" t="s">
        <v>48</v>
      </c>
      <c r="D52" s="226"/>
      <c r="E52" s="226"/>
      <c r="F52" s="226"/>
      <c r="G52" s="226"/>
      <c r="H52" s="52"/>
      <c r="I52" s="227" t="s">
        <v>49</v>
      </c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8" t="s">
        <v>50</v>
      </c>
      <c r="AH52" s="226"/>
      <c r="AI52" s="226"/>
      <c r="AJ52" s="226"/>
      <c r="AK52" s="226"/>
      <c r="AL52" s="226"/>
      <c r="AM52" s="226"/>
      <c r="AN52" s="227" t="s">
        <v>51</v>
      </c>
      <c r="AO52" s="226"/>
      <c r="AP52" s="226"/>
      <c r="AQ52" s="53" t="s">
        <v>52</v>
      </c>
      <c r="AR52" s="30"/>
      <c r="AS52" s="54" t="s">
        <v>53</v>
      </c>
      <c r="AT52" s="55" t="s">
        <v>54</v>
      </c>
      <c r="AU52" s="55" t="s">
        <v>55</v>
      </c>
      <c r="AV52" s="55" t="s">
        <v>56</v>
      </c>
      <c r="AW52" s="55" t="s">
        <v>57</v>
      </c>
      <c r="AX52" s="55" t="s">
        <v>58</v>
      </c>
      <c r="AY52" s="55" t="s">
        <v>59</v>
      </c>
      <c r="AZ52" s="55" t="s">
        <v>60</v>
      </c>
      <c r="BA52" s="55" t="s">
        <v>61</v>
      </c>
      <c r="BB52" s="55" t="s">
        <v>62</v>
      </c>
      <c r="BC52" s="55" t="s">
        <v>63</v>
      </c>
      <c r="BD52" s="56" t="s">
        <v>64</v>
      </c>
      <c r="BE52" s="29"/>
    </row>
    <row r="53" spans="1:91" s="2" customFormat="1" ht="11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1:91" s="6" customFormat="1" ht="32.5" customHeight="1">
      <c r="B54" s="60"/>
      <c r="C54" s="61" t="s">
        <v>65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32">
        <f>ROUND(SUM(AG55:AG59),2)</f>
        <v>22116.02</v>
      </c>
      <c r="AH54" s="232"/>
      <c r="AI54" s="232"/>
      <c r="AJ54" s="232"/>
      <c r="AK54" s="232"/>
      <c r="AL54" s="232"/>
      <c r="AM54" s="232"/>
      <c r="AN54" s="233">
        <f>SUM(AN55:AP59)</f>
        <v>26760.3842</v>
      </c>
      <c r="AO54" s="233"/>
      <c r="AP54" s="233"/>
      <c r="AQ54" s="64" t="s">
        <v>3</v>
      </c>
      <c r="AR54" s="60"/>
      <c r="AS54" s="65">
        <f>ROUND(SUM(AS55:AS59),2)</f>
        <v>0</v>
      </c>
      <c r="AT54" s="66">
        <f t="shared" ref="AT54:AT59" si="0">ROUND(SUM(AV54:AW54),2)</f>
        <v>21627.03</v>
      </c>
      <c r="AU54" s="67">
        <f>ROUND(SUM(AU55:AU59),5)</f>
        <v>42.010129999999997</v>
      </c>
      <c r="AV54" s="66">
        <f>ROUND(AZ54*L29,2)</f>
        <v>21627.03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ROUND(SUM(AZ55:AZ59),2)</f>
        <v>102985.86</v>
      </c>
      <c r="BA54" s="66">
        <f>ROUND(SUM(BA55:BA59),2)</f>
        <v>0</v>
      </c>
      <c r="BB54" s="66">
        <f>ROUND(SUM(BB55:BB59),2)</f>
        <v>0</v>
      </c>
      <c r="BC54" s="66">
        <f>ROUND(SUM(BC55:BC59),2)</f>
        <v>0</v>
      </c>
      <c r="BD54" s="68">
        <f>ROUND(SUM(BD55:BD59),2)</f>
        <v>0</v>
      </c>
      <c r="BS54" s="69" t="s">
        <v>66</v>
      </c>
      <c r="BT54" s="69" t="s">
        <v>67</v>
      </c>
      <c r="BU54" s="70" t="s">
        <v>68</v>
      </c>
      <c r="BV54" s="69" t="s">
        <v>69</v>
      </c>
      <c r="BW54" s="69" t="s">
        <v>5</v>
      </c>
      <c r="BX54" s="69" t="s">
        <v>70</v>
      </c>
      <c r="CL54" s="69" t="s">
        <v>3</v>
      </c>
    </row>
    <row r="55" spans="1:91" s="7" customFormat="1" ht="16.5" customHeight="1">
      <c r="A55" s="71" t="s">
        <v>71</v>
      </c>
      <c r="B55" s="72"/>
      <c r="C55" s="73"/>
      <c r="D55" s="231" t="s">
        <v>72</v>
      </c>
      <c r="E55" s="231"/>
      <c r="F55" s="231"/>
      <c r="G55" s="231"/>
      <c r="H55" s="231"/>
      <c r="I55" s="74"/>
      <c r="J55" s="231" t="s">
        <v>73</v>
      </c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29">
        <f>'01 - HG vrt'!J30</f>
        <v>0</v>
      </c>
      <c r="AH55" s="230"/>
      <c r="AI55" s="230"/>
      <c r="AJ55" s="230"/>
      <c r="AK55" s="230"/>
      <c r="AL55" s="230"/>
      <c r="AM55" s="230"/>
      <c r="AN55" s="229">
        <f t="shared" ref="AN55:AN59" si="1">SUM(AG55,AT55)</f>
        <v>0</v>
      </c>
      <c r="AO55" s="230"/>
      <c r="AP55" s="230"/>
      <c r="AQ55" s="75" t="s">
        <v>74</v>
      </c>
      <c r="AR55" s="72"/>
      <c r="AS55" s="76">
        <v>0</v>
      </c>
      <c r="AT55" s="77">
        <f t="shared" si="0"/>
        <v>0</v>
      </c>
      <c r="AU55" s="78">
        <f>'01 - HG vrt'!P83</f>
        <v>0</v>
      </c>
      <c r="AV55" s="77">
        <f>'01 - HG vrt'!J33</f>
        <v>0</v>
      </c>
      <c r="AW55" s="77">
        <f>'01 - HG vrt'!J34</f>
        <v>0</v>
      </c>
      <c r="AX55" s="77">
        <f>'01 - HG vrt'!J35</f>
        <v>0</v>
      </c>
      <c r="AY55" s="77">
        <f>'01 - HG vrt'!J36</f>
        <v>0</v>
      </c>
      <c r="AZ55" s="77">
        <f>'01 - HG vrt'!F33</f>
        <v>0</v>
      </c>
      <c r="BA55" s="77">
        <f>'01 - HG vrt'!F34</f>
        <v>0</v>
      </c>
      <c r="BB55" s="77">
        <f>'01 - HG vrt'!F35</f>
        <v>0</v>
      </c>
      <c r="BC55" s="77">
        <f>'01 - HG vrt'!F36</f>
        <v>0</v>
      </c>
      <c r="BD55" s="79">
        <f>'01 - HG vrt'!F37</f>
        <v>0</v>
      </c>
      <c r="BT55" s="80" t="s">
        <v>75</v>
      </c>
      <c r="BV55" s="80" t="s">
        <v>69</v>
      </c>
      <c r="BW55" s="80" t="s">
        <v>76</v>
      </c>
      <c r="BX55" s="80" t="s">
        <v>5</v>
      </c>
      <c r="CL55" s="80" t="s">
        <v>3</v>
      </c>
      <c r="CM55" s="80" t="s">
        <v>77</v>
      </c>
    </row>
    <row r="56" spans="1:91" s="7" customFormat="1" ht="16.5" customHeight="1">
      <c r="A56" s="71" t="s">
        <v>71</v>
      </c>
      <c r="B56" s="72"/>
      <c r="C56" s="73"/>
      <c r="D56" s="231" t="s">
        <v>78</v>
      </c>
      <c r="E56" s="231"/>
      <c r="F56" s="231"/>
      <c r="G56" s="231"/>
      <c r="H56" s="231"/>
      <c r="I56" s="74"/>
      <c r="J56" s="231" t="s">
        <v>79</v>
      </c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29">
        <f>'02 - Vrt HV-1'!J30</f>
        <v>155415.99</v>
      </c>
      <c r="AH56" s="230"/>
      <c r="AI56" s="230"/>
      <c r="AJ56" s="230"/>
      <c r="AK56" s="230"/>
      <c r="AL56" s="230"/>
      <c r="AM56" s="230"/>
      <c r="AN56" s="229">
        <f>AG56*1.21</f>
        <v>188053.34789999999</v>
      </c>
      <c r="AO56" s="230"/>
      <c r="AP56" s="230"/>
      <c r="AQ56" s="75" t="s">
        <v>74</v>
      </c>
      <c r="AR56" s="72"/>
      <c r="AS56" s="76">
        <v>0</v>
      </c>
      <c r="AT56" s="77">
        <f t="shared" si="0"/>
        <v>33613.79</v>
      </c>
      <c r="AU56" s="78">
        <f>'02 - Vrt HV-1'!P88</f>
        <v>72.793704999999989</v>
      </c>
      <c r="AV56" s="77">
        <f>'02 - Vrt HV-1'!J33</f>
        <v>33613.79</v>
      </c>
      <c r="AW56" s="77">
        <f>'02 - Vrt HV-1'!J34</f>
        <v>0</v>
      </c>
      <c r="AX56" s="77">
        <f>'02 - Vrt HV-1'!J35</f>
        <v>0</v>
      </c>
      <c r="AY56" s="77">
        <f>'02 - Vrt HV-1'!J36</f>
        <v>0</v>
      </c>
      <c r="AZ56" s="77">
        <f>'02 - Vrt HV-1'!F33</f>
        <v>155415.99</v>
      </c>
      <c r="BA56" s="77">
        <f>'02 - Vrt HV-1'!F34</f>
        <v>0</v>
      </c>
      <c r="BB56" s="77">
        <f>'02 - Vrt HV-1'!F35</f>
        <v>0</v>
      </c>
      <c r="BC56" s="77">
        <f>'02 - Vrt HV-1'!F36</f>
        <v>0</v>
      </c>
      <c r="BD56" s="79">
        <f>'02 - Vrt HV-1'!F37</f>
        <v>0</v>
      </c>
      <c r="BT56" s="80" t="s">
        <v>75</v>
      </c>
      <c r="BV56" s="80" t="s">
        <v>69</v>
      </c>
      <c r="BW56" s="80" t="s">
        <v>80</v>
      </c>
      <c r="BX56" s="80" t="s">
        <v>5</v>
      </c>
      <c r="CL56" s="80" t="s">
        <v>3</v>
      </c>
      <c r="CM56" s="80" t="s">
        <v>77</v>
      </c>
    </row>
    <row r="57" spans="1:91" s="7" customFormat="1" ht="16.5" customHeight="1">
      <c r="A57" s="71" t="s">
        <v>71</v>
      </c>
      <c r="B57" s="72"/>
      <c r="C57" s="73"/>
      <c r="D57" s="231" t="s">
        <v>81</v>
      </c>
      <c r="E57" s="231"/>
      <c r="F57" s="231"/>
      <c r="G57" s="231"/>
      <c r="H57" s="231"/>
      <c r="I57" s="74"/>
      <c r="J57" s="231" t="s">
        <v>82</v>
      </c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29">
        <f>'03 - Elektro přípojka a ř...'!J30</f>
        <v>-52430.13</v>
      </c>
      <c r="AH57" s="230"/>
      <c r="AI57" s="230"/>
      <c r="AJ57" s="230"/>
      <c r="AK57" s="230"/>
      <c r="AL57" s="230"/>
      <c r="AM57" s="230"/>
      <c r="AN57" s="229">
        <f t="shared" ref="AN57:AN58" si="2">AG57*1.21</f>
        <v>-63440.457299999995</v>
      </c>
      <c r="AO57" s="230"/>
      <c r="AP57" s="230"/>
      <c r="AQ57" s="75" t="s">
        <v>74</v>
      </c>
      <c r="AR57" s="72"/>
      <c r="AS57" s="76">
        <v>0</v>
      </c>
      <c r="AT57" s="77">
        <f t="shared" si="0"/>
        <v>-11010.33</v>
      </c>
      <c r="AU57" s="78">
        <f>'03 - Elektro přípojka a ř...'!P80</f>
        <v>0</v>
      </c>
      <c r="AV57" s="77">
        <f>'03 - Elektro přípojka a ř...'!J33</f>
        <v>-11010.33</v>
      </c>
      <c r="AW57" s="77">
        <f>'03 - Elektro přípojka a ř...'!J34</f>
        <v>0</v>
      </c>
      <c r="AX57" s="77">
        <f>'03 - Elektro přípojka a ř...'!J35</f>
        <v>0</v>
      </c>
      <c r="AY57" s="77">
        <f>'03 - Elektro přípojka a ř...'!J36</f>
        <v>0</v>
      </c>
      <c r="AZ57" s="77">
        <f>'03 - Elektro přípojka a ř...'!F33</f>
        <v>-52430.13</v>
      </c>
      <c r="BA57" s="77">
        <f>'03 - Elektro přípojka a ř...'!F34</f>
        <v>0</v>
      </c>
      <c r="BB57" s="77">
        <f>'03 - Elektro přípojka a ř...'!F35</f>
        <v>0</v>
      </c>
      <c r="BC57" s="77">
        <f>'03 - Elektro přípojka a ř...'!F36</f>
        <v>0</v>
      </c>
      <c r="BD57" s="79">
        <f>'03 - Elektro přípojka a ř...'!F37</f>
        <v>0</v>
      </c>
      <c r="BT57" s="80" t="s">
        <v>75</v>
      </c>
      <c r="BV57" s="80" t="s">
        <v>69</v>
      </c>
      <c r="BW57" s="80" t="s">
        <v>83</v>
      </c>
      <c r="BX57" s="80" t="s">
        <v>5</v>
      </c>
      <c r="CL57" s="80" t="s">
        <v>3</v>
      </c>
      <c r="CM57" s="80" t="s">
        <v>77</v>
      </c>
    </row>
    <row r="58" spans="1:91" s="7" customFormat="1" ht="24.75" customHeight="1">
      <c r="A58" s="71" t="s">
        <v>71</v>
      </c>
      <c r="B58" s="72"/>
      <c r="C58" s="73"/>
      <c r="D58" s="231" t="s">
        <v>84</v>
      </c>
      <c r="E58" s="231"/>
      <c r="F58" s="231"/>
      <c r="G58" s="231"/>
      <c r="H58" s="231"/>
      <c r="I58" s="74"/>
      <c r="J58" s="231" t="s">
        <v>85</v>
      </c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29">
        <f>'04 - Oplocení ochranného ...'!J30</f>
        <v>-80869.84</v>
      </c>
      <c r="AH58" s="230"/>
      <c r="AI58" s="230"/>
      <c r="AJ58" s="230"/>
      <c r="AK58" s="230"/>
      <c r="AL58" s="230"/>
      <c r="AM58" s="230"/>
      <c r="AN58" s="229">
        <f t="shared" si="2"/>
        <v>-97852.506399999998</v>
      </c>
      <c r="AO58" s="230"/>
      <c r="AP58" s="230"/>
      <c r="AQ58" s="75" t="s">
        <v>74</v>
      </c>
      <c r="AR58" s="72"/>
      <c r="AS58" s="76">
        <v>0</v>
      </c>
      <c r="AT58" s="77">
        <f t="shared" si="0"/>
        <v>0</v>
      </c>
      <c r="AU58" s="78">
        <f>'04 - Oplocení ochranného ...'!P83</f>
        <v>-30.783579999999997</v>
      </c>
      <c r="AV58" s="77">
        <f>'04 - Oplocení ochranného ...'!J33</f>
        <v>0</v>
      </c>
      <c r="AW58" s="77">
        <f>'04 - Oplocení ochranného ...'!J34</f>
        <v>0</v>
      </c>
      <c r="AX58" s="77">
        <f>'04 - Oplocení ochranného ...'!J35</f>
        <v>0</v>
      </c>
      <c r="AY58" s="77">
        <f>'04 - Oplocení ochranného ...'!J36</f>
        <v>0</v>
      </c>
      <c r="AZ58" s="77">
        <f>'04 - Oplocení ochranného ...'!F33</f>
        <v>0</v>
      </c>
      <c r="BA58" s="77">
        <f>'04 - Oplocení ochranného ...'!F34</f>
        <v>0</v>
      </c>
      <c r="BB58" s="77">
        <f>'04 - Oplocení ochranného ...'!F35</f>
        <v>0</v>
      </c>
      <c r="BC58" s="77">
        <f>'04 - Oplocení ochranného ...'!F36</f>
        <v>0</v>
      </c>
      <c r="BD58" s="79">
        <f>'04 - Oplocení ochranného ...'!F37</f>
        <v>0</v>
      </c>
      <c r="BT58" s="80" t="s">
        <v>75</v>
      </c>
      <c r="BV58" s="80" t="s">
        <v>69</v>
      </c>
      <c r="BW58" s="80" t="s">
        <v>86</v>
      </c>
      <c r="BX58" s="80" t="s">
        <v>5</v>
      </c>
      <c r="CL58" s="80" t="s">
        <v>3</v>
      </c>
      <c r="CM58" s="80" t="s">
        <v>77</v>
      </c>
    </row>
    <row r="59" spans="1:91" s="7" customFormat="1" ht="16.5" customHeight="1">
      <c r="A59" s="71" t="s">
        <v>71</v>
      </c>
      <c r="B59" s="72"/>
      <c r="C59" s="73"/>
      <c r="D59" s="231" t="s">
        <v>87</v>
      </c>
      <c r="E59" s="231"/>
      <c r="F59" s="231"/>
      <c r="G59" s="231"/>
      <c r="H59" s="231"/>
      <c r="I59" s="74"/>
      <c r="J59" s="231" t="s">
        <v>88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29">
        <f>'05 - VON'!J30</f>
        <v>0</v>
      </c>
      <c r="AH59" s="230"/>
      <c r="AI59" s="230"/>
      <c r="AJ59" s="230"/>
      <c r="AK59" s="230"/>
      <c r="AL59" s="230"/>
      <c r="AM59" s="230"/>
      <c r="AN59" s="229">
        <f t="shared" si="1"/>
        <v>0</v>
      </c>
      <c r="AO59" s="230"/>
      <c r="AP59" s="230"/>
      <c r="AQ59" s="75" t="s">
        <v>88</v>
      </c>
      <c r="AR59" s="72"/>
      <c r="AS59" s="81">
        <v>0</v>
      </c>
      <c r="AT59" s="82">
        <f t="shared" si="0"/>
        <v>0</v>
      </c>
      <c r="AU59" s="83">
        <f>'05 - VON'!P81</f>
        <v>0</v>
      </c>
      <c r="AV59" s="82">
        <f>'05 - VON'!J33</f>
        <v>0</v>
      </c>
      <c r="AW59" s="82">
        <f>'05 - VON'!J34</f>
        <v>0</v>
      </c>
      <c r="AX59" s="82">
        <f>'05 - VON'!J35</f>
        <v>0</v>
      </c>
      <c r="AY59" s="82">
        <f>'05 - VON'!J36</f>
        <v>0</v>
      </c>
      <c r="AZ59" s="82">
        <f>'05 - VON'!F33</f>
        <v>0</v>
      </c>
      <c r="BA59" s="82">
        <f>'05 - VON'!F34</f>
        <v>0</v>
      </c>
      <c r="BB59" s="82">
        <f>'05 - VON'!F35</f>
        <v>0</v>
      </c>
      <c r="BC59" s="82">
        <f>'05 - VON'!F36</f>
        <v>0</v>
      </c>
      <c r="BD59" s="84">
        <f>'05 - VON'!F37</f>
        <v>0</v>
      </c>
      <c r="BT59" s="80" t="s">
        <v>75</v>
      </c>
      <c r="BV59" s="80" t="s">
        <v>69</v>
      </c>
      <c r="BW59" s="80" t="s">
        <v>89</v>
      </c>
      <c r="BX59" s="80" t="s">
        <v>5</v>
      </c>
      <c r="CL59" s="80" t="s">
        <v>3</v>
      </c>
      <c r="CM59" s="80" t="s">
        <v>77</v>
      </c>
    </row>
    <row r="60" spans="1:91" s="2" customFormat="1" ht="30" customHeight="1">
      <c r="A60" s="29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30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1:91" s="2" customFormat="1" ht="7" customHeight="1">
      <c r="A61" s="29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</sheetData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58:AP58"/>
    <mergeCell ref="AG58:AM58"/>
    <mergeCell ref="J58:AF58"/>
    <mergeCell ref="D58:H58"/>
    <mergeCell ref="AN59:AP59"/>
    <mergeCell ref="AG59:AM59"/>
    <mergeCell ref="D59:H59"/>
    <mergeCell ref="J59:AF59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1 - HG vrt'!C2" display="/" xr:uid="{00000000-0004-0000-0000-000000000000}"/>
    <hyperlink ref="A56" location="'02 - Vrt HV-1'!C2" display="/" xr:uid="{00000000-0004-0000-0000-000001000000}"/>
    <hyperlink ref="A57" location="'03 - Elektro přípojka a ř...'!C2" display="/" xr:uid="{00000000-0004-0000-0000-000002000000}"/>
    <hyperlink ref="A58" location="'04 - Oplocení ochranného ...'!C2" display="/" xr:uid="{00000000-0004-0000-0000-000003000000}"/>
    <hyperlink ref="A59" location="'05 - VON'!C2" display="/" xr:uid="{00000000-0004-0000-0000-000004000000}"/>
  </hyperlinks>
  <pageMargins left="0.39374999999999999" right="0.39374999999999999" top="0.39374999999999999" bottom="0.39374999999999999" header="0" footer="0"/>
  <pageSetup paperSize="9" scale="99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12"/>
  <sheetViews>
    <sheetView showGridLines="0" topLeftCell="A89" workbookViewId="0">
      <selection activeCell="I102" sqref="I102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100.75" style="1" customWidth="1"/>
    <col min="7" max="7" width="7" style="1" customWidth="1"/>
    <col min="8" max="8" width="11.5" style="1" customWidth="1"/>
    <col min="9" max="11" width="20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5"/>
    </row>
    <row r="2" spans="1:46" s="1" customFormat="1" ht="37" customHeight="1">
      <c r="L2" s="244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76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1:46" s="1" customFormat="1" ht="25" customHeight="1">
      <c r="B4" s="20"/>
      <c r="D4" s="21" t="s">
        <v>90</v>
      </c>
      <c r="L4" s="20"/>
      <c r="M4" s="86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50" t="str">
        <f>'Rekapitulace stavby'!K6</f>
        <v>Vyhledání a průzkum zdroje podzemních vod pro obec Vohančice - lokalita Pejškov</v>
      </c>
      <c r="F7" s="251"/>
      <c r="G7" s="251"/>
      <c r="H7" s="251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6" t="s">
        <v>92</v>
      </c>
      <c r="F9" s="249"/>
      <c r="G9" s="249"/>
      <c r="H9" s="24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>
        <f>'Rekapitulace stavby'!AN8</f>
        <v>44119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tr">
        <f>IF('Rekapitulace stavby'!AN10="","",'Rekapitulace stavby'!AN10)</f>
        <v>49457004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>Svazek vodovodů a kanalizací Tišnovsko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40" t="s">
        <v>3</v>
      </c>
      <c r="F27" s="240"/>
      <c r="G27" s="240"/>
      <c r="H27" s="24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3">
        <f>ROUND(J83, 2)</f>
        <v>0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2" t="s">
        <v>37</v>
      </c>
      <c r="E33" s="26" t="s">
        <v>38</v>
      </c>
      <c r="F33" s="93">
        <f>ROUND((SUM(BE83:BE111)),  2)</f>
        <v>0</v>
      </c>
      <c r="G33" s="29"/>
      <c r="H33" s="29"/>
      <c r="I33" s="94">
        <v>0.21</v>
      </c>
      <c r="J33" s="93">
        <f>ROUND(((SUM(BE83:BE111))*I33),  2)</f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26" t="s">
        <v>39</v>
      </c>
      <c r="F34" s="93">
        <f>ROUND((SUM(BF83:BF111)),  2)</f>
        <v>0</v>
      </c>
      <c r="G34" s="29"/>
      <c r="H34" s="29"/>
      <c r="I34" s="94">
        <v>0.15</v>
      </c>
      <c r="J34" s="93">
        <f>ROUND(((SUM(BF83:BF111))*I34),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40</v>
      </c>
      <c r="F35" s="93">
        <f>ROUND((SUM(BG83:BG111)),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41</v>
      </c>
      <c r="F36" s="93">
        <f>ROUND((SUM(BH83:BH111)),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26" t="s">
        <v>42</v>
      </c>
      <c r="F37" s="93">
        <f>ROUND((SUM(BI83:BI111)),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95"/>
      <c r="D39" s="96" t="s">
        <v>43</v>
      </c>
      <c r="E39" s="52"/>
      <c r="F39" s="52"/>
      <c r="G39" s="97" t="s">
        <v>44</v>
      </c>
      <c r="H39" s="98" t="s">
        <v>45</v>
      </c>
      <c r="I39" s="52"/>
      <c r="J39" s="99">
        <f>SUM(J30:J37)</f>
        <v>0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93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0" t="str">
        <f>E7</f>
        <v>Vyhledání a průzkum zdroje podzemních vod pro obec Vohančice - lokalita Pejškov</v>
      </c>
      <c r="F48" s="251"/>
      <c r="G48" s="251"/>
      <c r="H48" s="251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91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6" t="str">
        <f>E9</f>
        <v>01 - HG vrt</v>
      </c>
      <c r="F50" s="249"/>
      <c r="G50" s="249"/>
      <c r="H50" s="24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18</v>
      </c>
      <c r="D52" s="29"/>
      <c r="E52" s="29"/>
      <c r="F52" s="24" t="str">
        <f>F12</f>
        <v>Pejškov u Vohančic</v>
      </c>
      <c r="G52" s="29"/>
      <c r="H52" s="29"/>
      <c r="I52" s="26" t="s">
        <v>20</v>
      </c>
      <c r="J52" s="47">
        <f>IF(J12="","",J12)</f>
        <v>44119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5" customHeight="1">
      <c r="A54" s="29"/>
      <c r="B54" s="30"/>
      <c r="C54" s="26" t="s">
        <v>21</v>
      </c>
      <c r="D54" s="29"/>
      <c r="E54" s="29"/>
      <c r="F54" s="24" t="str">
        <f>E15</f>
        <v>Svazek vodovodů a kanalizací Tišnovsko</v>
      </c>
      <c r="G54" s="29"/>
      <c r="H54" s="29"/>
      <c r="I54" s="26" t="s">
        <v>28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2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30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94</v>
      </c>
      <c r="D57" s="95"/>
      <c r="E57" s="95"/>
      <c r="F57" s="95"/>
      <c r="G57" s="95"/>
      <c r="H57" s="95"/>
      <c r="I57" s="95"/>
      <c r="J57" s="102" t="s">
        <v>95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3" customHeight="1">
      <c r="A59" s="29"/>
      <c r="B59" s="30"/>
      <c r="C59" s="103" t="s">
        <v>65</v>
      </c>
      <c r="D59" s="29"/>
      <c r="E59" s="29"/>
      <c r="F59" s="29"/>
      <c r="G59" s="29"/>
      <c r="H59" s="29"/>
      <c r="I59" s="29"/>
      <c r="J59" s="63">
        <f>J83</f>
        <v>0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96</v>
      </c>
    </row>
    <row r="60" spans="1:47" s="9" customFormat="1" ht="25" customHeight="1">
      <c r="B60" s="104"/>
      <c r="D60" s="105" t="s">
        <v>97</v>
      </c>
      <c r="E60" s="106"/>
      <c r="F60" s="106"/>
      <c r="G60" s="106"/>
      <c r="H60" s="106"/>
      <c r="I60" s="106"/>
      <c r="J60" s="107">
        <f>J84</f>
        <v>0</v>
      </c>
      <c r="L60" s="104"/>
    </row>
    <row r="61" spans="1:47" s="10" customFormat="1" ht="20" customHeight="1">
      <c r="B61" s="108"/>
      <c r="D61" s="109" t="s">
        <v>98</v>
      </c>
      <c r="E61" s="110"/>
      <c r="F61" s="110"/>
      <c r="G61" s="110"/>
      <c r="H61" s="110"/>
      <c r="I61" s="110"/>
      <c r="J61" s="111">
        <f>J85</f>
        <v>0</v>
      </c>
      <c r="L61" s="108"/>
    </row>
    <row r="62" spans="1:47" s="10" customFormat="1" ht="20" customHeight="1">
      <c r="B62" s="108"/>
      <c r="D62" s="109" t="s">
        <v>99</v>
      </c>
      <c r="E62" s="110"/>
      <c r="F62" s="110"/>
      <c r="G62" s="110"/>
      <c r="H62" s="110"/>
      <c r="I62" s="110"/>
      <c r="J62" s="111">
        <f>J103</f>
        <v>0</v>
      </c>
      <c r="L62" s="108"/>
    </row>
    <row r="63" spans="1:47" s="10" customFormat="1" ht="20" customHeight="1">
      <c r="B63" s="108"/>
      <c r="D63" s="109" t="s">
        <v>100</v>
      </c>
      <c r="E63" s="110"/>
      <c r="F63" s="110"/>
      <c r="G63" s="110"/>
      <c r="H63" s="110"/>
      <c r="I63" s="110"/>
      <c r="J63" s="111">
        <f>J109</f>
        <v>0</v>
      </c>
      <c r="L63" s="108"/>
    </row>
    <row r="64" spans="1:47" s="2" customFormat="1" ht="21.75" customHeight="1">
      <c r="A64" s="29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2" customFormat="1" ht="7" customHeight="1">
      <c r="A65" s="2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9" spans="1:31" s="2" customFormat="1" ht="7" customHeight="1">
      <c r="A69" s="29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25" customHeight="1">
      <c r="A70" s="29"/>
      <c r="B70" s="30"/>
      <c r="C70" s="21" t="s">
        <v>101</v>
      </c>
      <c r="D70" s="29"/>
      <c r="E70" s="29"/>
      <c r="F70" s="29"/>
      <c r="G70" s="29"/>
      <c r="H70" s="29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7" customHeight="1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12" customHeight="1">
      <c r="A72" s="29"/>
      <c r="B72" s="30"/>
      <c r="C72" s="26" t="s">
        <v>14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6.5" customHeight="1">
      <c r="A73" s="29"/>
      <c r="B73" s="30"/>
      <c r="C73" s="29"/>
      <c r="D73" s="29"/>
      <c r="E73" s="250" t="str">
        <f>E7</f>
        <v>Vyhledání a průzkum zdroje podzemních vod pro obec Vohančice - lokalita Pejškov</v>
      </c>
      <c r="F73" s="251"/>
      <c r="G73" s="251"/>
      <c r="H73" s="251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2" customHeight="1">
      <c r="A74" s="29"/>
      <c r="B74" s="30"/>
      <c r="C74" s="26" t="s">
        <v>91</v>
      </c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6.5" customHeight="1">
      <c r="A75" s="29"/>
      <c r="B75" s="30"/>
      <c r="C75" s="29"/>
      <c r="D75" s="29"/>
      <c r="E75" s="216" t="str">
        <f>E9</f>
        <v>01 - HG vrt</v>
      </c>
      <c r="F75" s="249"/>
      <c r="G75" s="249"/>
      <c r="H75" s="24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2" customHeight="1">
      <c r="A77" s="29"/>
      <c r="B77" s="30"/>
      <c r="C77" s="26" t="s">
        <v>18</v>
      </c>
      <c r="D77" s="29"/>
      <c r="E77" s="29"/>
      <c r="F77" s="24" t="str">
        <f>F12</f>
        <v>Pejškov u Vohančic</v>
      </c>
      <c r="G77" s="29"/>
      <c r="H77" s="29"/>
      <c r="I77" s="26" t="s">
        <v>20</v>
      </c>
      <c r="J77" s="47">
        <f>IF(J12="","",J12)</f>
        <v>44119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" customHeight="1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5.25" customHeight="1">
      <c r="A79" s="29"/>
      <c r="B79" s="30"/>
      <c r="C79" s="26" t="s">
        <v>21</v>
      </c>
      <c r="D79" s="29"/>
      <c r="E79" s="29"/>
      <c r="F79" s="24" t="str">
        <f>E15</f>
        <v>Svazek vodovodů a kanalizací Tišnovsko</v>
      </c>
      <c r="G79" s="29"/>
      <c r="H79" s="29"/>
      <c r="I79" s="26" t="s">
        <v>28</v>
      </c>
      <c r="J79" s="27" t="str">
        <f>E21</f>
        <v xml:space="preserve"> </v>
      </c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25" customHeight="1">
      <c r="A80" s="29"/>
      <c r="B80" s="30"/>
      <c r="C80" s="26" t="s">
        <v>26</v>
      </c>
      <c r="D80" s="29"/>
      <c r="E80" s="29"/>
      <c r="F80" s="24" t="str">
        <f>IF(E18="","",E18)</f>
        <v xml:space="preserve"> </v>
      </c>
      <c r="G80" s="29"/>
      <c r="H80" s="29"/>
      <c r="I80" s="26" t="s">
        <v>30</v>
      </c>
      <c r="J80" s="27" t="str">
        <f>E24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0.25" customHeight="1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11" customFormat="1" ht="29.25" customHeight="1">
      <c r="A82" s="112"/>
      <c r="B82" s="113"/>
      <c r="C82" s="114" t="s">
        <v>102</v>
      </c>
      <c r="D82" s="115" t="s">
        <v>52</v>
      </c>
      <c r="E82" s="115" t="s">
        <v>48</v>
      </c>
      <c r="F82" s="115" t="s">
        <v>49</v>
      </c>
      <c r="G82" s="115" t="s">
        <v>103</v>
      </c>
      <c r="H82" s="115" t="s">
        <v>104</v>
      </c>
      <c r="I82" s="115" t="s">
        <v>105</v>
      </c>
      <c r="J82" s="115" t="s">
        <v>95</v>
      </c>
      <c r="K82" s="116" t="s">
        <v>106</v>
      </c>
      <c r="L82" s="117"/>
      <c r="M82" s="54" t="s">
        <v>3</v>
      </c>
      <c r="N82" s="55" t="s">
        <v>37</v>
      </c>
      <c r="O82" s="55" t="s">
        <v>107</v>
      </c>
      <c r="P82" s="55" t="s">
        <v>108</v>
      </c>
      <c r="Q82" s="55" t="s">
        <v>109</v>
      </c>
      <c r="R82" s="55" t="s">
        <v>110</v>
      </c>
      <c r="S82" s="55" t="s">
        <v>111</v>
      </c>
      <c r="T82" s="56" t="s">
        <v>112</v>
      </c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65" s="2" customFormat="1" ht="23" customHeight="1">
      <c r="A83" s="29"/>
      <c r="B83" s="30"/>
      <c r="C83" s="61" t="s">
        <v>113</v>
      </c>
      <c r="D83" s="29"/>
      <c r="E83" s="29"/>
      <c r="F83" s="29"/>
      <c r="G83" s="29"/>
      <c r="H83" s="29"/>
      <c r="I83" s="29"/>
      <c r="J83" s="118">
        <f>BK83</f>
        <v>0</v>
      </c>
      <c r="K83" s="29"/>
      <c r="L83" s="30"/>
      <c r="M83" s="57"/>
      <c r="N83" s="48"/>
      <c r="O83" s="58"/>
      <c r="P83" s="119">
        <f>P84</f>
        <v>0</v>
      </c>
      <c r="Q83" s="58"/>
      <c r="R83" s="119">
        <f>R84</f>
        <v>0</v>
      </c>
      <c r="S83" s="58"/>
      <c r="T83" s="120">
        <f>T84</f>
        <v>0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T83" s="17" t="s">
        <v>66</v>
      </c>
      <c r="AU83" s="17" t="s">
        <v>96</v>
      </c>
      <c r="BK83" s="121">
        <f>BK84</f>
        <v>0</v>
      </c>
    </row>
    <row r="84" spans="1:65" s="12" customFormat="1" ht="26" customHeight="1">
      <c r="B84" s="122"/>
      <c r="D84" s="123" t="s">
        <v>66</v>
      </c>
      <c r="E84" s="124" t="s">
        <v>114</v>
      </c>
      <c r="F84" s="124" t="s">
        <v>114</v>
      </c>
      <c r="J84" s="125">
        <f>BK84</f>
        <v>0</v>
      </c>
      <c r="L84" s="122"/>
      <c r="M84" s="126"/>
      <c r="N84" s="127"/>
      <c r="O84" s="127"/>
      <c r="P84" s="128">
        <f>P85+P103+P109</f>
        <v>0</v>
      </c>
      <c r="Q84" s="127"/>
      <c r="R84" s="128">
        <f>R85+R103+R109</f>
        <v>0</v>
      </c>
      <c r="S84" s="127"/>
      <c r="T84" s="129">
        <f>T85+T103+T109</f>
        <v>0</v>
      </c>
      <c r="AR84" s="123" t="s">
        <v>75</v>
      </c>
      <c r="AT84" s="130" t="s">
        <v>66</v>
      </c>
      <c r="AU84" s="130" t="s">
        <v>67</v>
      </c>
      <c r="AY84" s="123" t="s">
        <v>115</v>
      </c>
      <c r="BK84" s="131">
        <f>BK85+BK103+BK109</f>
        <v>0</v>
      </c>
    </row>
    <row r="85" spans="1:65" s="12" customFormat="1" ht="23" customHeight="1">
      <c r="B85" s="122"/>
      <c r="D85" s="123" t="s">
        <v>66</v>
      </c>
      <c r="E85" s="132" t="s">
        <v>75</v>
      </c>
      <c r="F85" s="132" t="s">
        <v>116</v>
      </c>
      <c r="J85" s="133">
        <f>BK85</f>
        <v>0</v>
      </c>
      <c r="L85" s="122"/>
      <c r="M85" s="126"/>
      <c r="N85" s="127"/>
      <c r="O85" s="127"/>
      <c r="P85" s="128">
        <f>SUM(P86:P102)</f>
        <v>0</v>
      </c>
      <c r="Q85" s="127"/>
      <c r="R85" s="128">
        <f>SUM(R86:R102)</f>
        <v>0</v>
      </c>
      <c r="S85" s="127"/>
      <c r="T85" s="129">
        <f>SUM(T86:T102)</f>
        <v>0</v>
      </c>
      <c r="AR85" s="123" t="s">
        <v>75</v>
      </c>
      <c r="AT85" s="130" t="s">
        <v>66</v>
      </c>
      <c r="AU85" s="130" t="s">
        <v>75</v>
      </c>
      <c r="AY85" s="123" t="s">
        <v>115</v>
      </c>
      <c r="BK85" s="131">
        <f>SUM(BK86:BK102)</f>
        <v>0</v>
      </c>
    </row>
    <row r="86" spans="1:65" s="2" customFormat="1" ht="45" customHeight="1">
      <c r="A86" s="29"/>
      <c r="B86" s="134"/>
      <c r="C86" s="135" t="s">
        <v>75</v>
      </c>
      <c r="D86" s="135" t="s">
        <v>117</v>
      </c>
      <c r="E86" s="136" t="s">
        <v>118</v>
      </c>
      <c r="F86" s="137" t="s">
        <v>119</v>
      </c>
      <c r="G86" s="138" t="s">
        <v>120</v>
      </c>
      <c r="H86" s="139">
        <v>0</v>
      </c>
      <c r="I86" s="140">
        <v>2700</v>
      </c>
      <c r="J86" s="140">
        <f>ROUND(I86*H86,2)</f>
        <v>0</v>
      </c>
      <c r="K86" s="137" t="s">
        <v>3</v>
      </c>
      <c r="L86" s="30"/>
      <c r="M86" s="141" t="s">
        <v>3</v>
      </c>
      <c r="N86" s="142" t="s">
        <v>38</v>
      </c>
      <c r="O86" s="143">
        <v>0</v>
      </c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117</v>
      </c>
      <c r="AU86" s="145" t="s">
        <v>77</v>
      </c>
      <c r="AY86" s="17" t="s">
        <v>115</v>
      </c>
      <c r="BE86" s="146">
        <f>IF(N86="základní",J86,0)</f>
        <v>0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75</v>
      </c>
      <c r="BK86" s="146">
        <f>ROUND(I86*H86,2)</f>
        <v>0</v>
      </c>
      <c r="BL86" s="17" t="s">
        <v>121</v>
      </c>
      <c r="BM86" s="145" t="s">
        <v>122</v>
      </c>
    </row>
    <row r="87" spans="1:65" s="2" customFormat="1" ht="96">
      <c r="A87" s="29"/>
      <c r="B87" s="30"/>
      <c r="C87" s="29"/>
      <c r="D87" s="147" t="s">
        <v>123</v>
      </c>
      <c r="E87" s="29"/>
      <c r="F87" s="148" t="s">
        <v>124</v>
      </c>
      <c r="G87" s="29"/>
      <c r="H87" s="29"/>
      <c r="I87" s="29"/>
      <c r="J87" s="29"/>
      <c r="K87" s="29"/>
      <c r="L87" s="30"/>
      <c r="M87" s="149"/>
      <c r="N87" s="150"/>
      <c r="O87" s="50"/>
      <c r="P87" s="50"/>
      <c r="Q87" s="50"/>
      <c r="R87" s="50"/>
      <c r="S87" s="50"/>
      <c r="T87" s="51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T87" s="17" t="s">
        <v>123</v>
      </c>
      <c r="AU87" s="17" t="s">
        <v>77</v>
      </c>
    </row>
    <row r="88" spans="1:65" s="13" customFormat="1" ht="12">
      <c r="B88" s="151"/>
      <c r="D88" s="147" t="s">
        <v>125</v>
      </c>
      <c r="E88" s="152" t="s">
        <v>3</v>
      </c>
      <c r="F88" s="153" t="s">
        <v>126</v>
      </c>
      <c r="H88" s="154">
        <v>220</v>
      </c>
      <c r="L88" s="151"/>
      <c r="M88" s="155"/>
      <c r="N88" s="156"/>
      <c r="O88" s="156"/>
      <c r="P88" s="156"/>
      <c r="Q88" s="156"/>
      <c r="R88" s="156"/>
      <c r="S88" s="156"/>
      <c r="T88" s="157"/>
      <c r="AT88" s="152" t="s">
        <v>125</v>
      </c>
      <c r="AU88" s="152" t="s">
        <v>77</v>
      </c>
      <c r="AV88" s="13" t="s">
        <v>77</v>
      </c>
      <c r="AW88" s="13" t="s">
        <v>29</v>
      </c>
      <c r="AX88" s="13" t="s">
        <v>75</v>
      </c>
      <c r="AY88" s="152" t="s">
        <v>115</v>
      </c>
    </row>
    <row r="89" spans="1:65" s="2" customFormat="1" ht="56.25" customHeight="1">
      <c r="A89" s="29"/>
      <c r="B89" s="134"/>
      <c r="C89" s="135" t="s">
        <v>77</v>
      </c>
      <c r="D89" s="135" t="s">
        <v>117</v>
      </c>
      <c r="E89" s="136" t="s">
        <v>127</v>
      </c>
      <c r="F89" s="137" t="s">
        <v>128</v>
      </c>
      <c r="G89" s="138" t="s">
        <v>129</v>
      </c>
      <c r="H89" s="139">
        <v>0</v>
      </c>
      <c r="I89" s="140">
        <v>28500</v>
      </c>
      <c r="J89" s="140">
        <f>ROUND(I89*H89,2)</f>
        <v>0</v>
      </c>
      <c r="K89" s="137" t="s">
        <v>3</v>
      </c>
      <c r="L89" s="30"/>
      <c r="M89" s="141" t="s">
        <v>3</v>
      </c>
      <c r="N89" s="142" t="s">
        <v>38</v>
      </c>
      <c r="O89" s="143">
        <v>0</v>
      </c>
      <c r="P89" s="143">
        <f>O89*H89</f>
        <v>0</v>
      </c>
      <c r="Q89" s="143">
        <v>0</v>
      </c>
      <c r="R89" s="143">
        <f>Q89*H89</f>
        <v>0</v>
      </c>
      <c r="S89" s="143">
        <v>0</v>
      </c>
      <c r="T89" s="144">
        <f>S89*H89</f>
        <v>0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R89" s="145" t="s">
        <v>130</v>
      </c>
      <c r="AT89" s="145" t="s">
        <v>117</v>
      </c>
      <c r="AU89" s="145" t="s">
        <v>77</v>
      </c>
      <c r="AY89" s="17" t="s">
        <v>115</v>
      </c>
      <c r="BE89" s="146">
        <f>IF(N89="základní",J89,0)</f>
        <v>0</v>
      </c>
      <c r="BF89" s="146">
        <f>IF(N89="snížená",J89,0)</f>
        <v>0</v>
      </c>
      <c r="BG89" s="146">
        <f>IF(N89="zákl. přenesená",J89,0)</f>
        <v>0</v>
      </c>
      <c r="BH89" s="146">
        <f>IF(N89="sníž. přenesená",J89,0)</f>
        <v>0</v>
      </c>
      <c r="BI89" s="146">
        <f>IF(N89="nulová",J89,0)</f>
        <v>0</v>
      </c>
      <c r="BJ89" s="17" t="s">
        <v>75</v>
      </c>
      <c r="BK89" s="146">
        <f>ROUND(I89*H89,2)</f>
        <v>0</v>
      </c>
      <c r="BL89" s="17" t="s">
        <v>130</v>
      </c>
      <c r="BM89" s="145" t="s">
        <v>131</v>
      </c>
    </row>
    <row r="90" spans="1:65" s="13" customFormat="1" ht="12">
      <c r="B90" s="151"/>
      <c r="D90" s="147" t="s">
        <v>125</v>
      </c>
      <c r="E90" s="152" t="s">
        <v>3</v>
      </c>
      <c r="F90" s="153" t="s">
        <v>75</v>
      </c>
      <c r="H90" s="154">
        <v>1</v>
      </c>
      <c r="L90" s="151"/>
      <c r="M90" s="155"/>
      <c r="N90" s="156"/>
      <c r="O90" s="156"/>
      <c r="P90" s="156"/>
      <c r="Q90" s="156"/>
      <c r="R90" s="156"/>
      <c r="S90" s="156"/>
      <c r="T90" s="157"/>
      <c r="AT90" s="152" t="s">
        <v>125</v>
      </c>
      <c r="AU90" s="152" t="s">
        <v>77</v>
      </c>
      <c r="AV90" s="13" t="s">
        <v>77</v>
      </c>
      <c r="AW90" s="13" t="s">
        <v>29</v>
      </c>
      <c r="AX90" s="13" t="s">
        <v>75</v>
      </c>
      <c r="AY90" s="152" t="s">
        <v>115</v>
      </c>
    </row>
    <row r="91" spans="1:65" s="2" customFormat="1" ht="33" customHeight="1">
      <c r="A91" s="29"/>
      <c r="B91" s="134"/>
      <c r="C91" s="135" t="s">
        <v>132</v>
      </c>
      <c r="D91" s="135" t="s">
        <v>117</v>
      </c>
      <c r="E91" s="136" t="s">
        <v>133</v>
      </c>
      <c r="F91" s="137" t="s">
        <v>134</v>
      </c>
      <c r="G91" s="138" t="s">
        <v>135</v>
      </c>
      <c r="H91" s="139">
        <v>0</v>
      </c>
      <c r="I91" s="140">
        <v>1900</v>
      </c>
      <c r="J91" s="140">
        <f>ROUND(I91*H91,2)</f>
        <v>0</v>
      </c>
      <c r="K91" s="137" t="s">
        <v>3</v>
      </c>
      <c r="L91" s="30"/>
      <c r="M91" s="141" t="s">
        <v>3</v>
      </c>
      <c r="N91" s="142" t="s">
        <v>38</v>
      </c>
      <c r="O91" s="143">
        <v>0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130</v>
      </c>
      <c r="AT91" s="145" t="s">
        <v>117</v>
      </c>
      <c r="AU91" s="145" t="s">
        <v>77</v>
      </c>
      <c r="AY91" s="17" t="s">
        <v>115</v>
      </c>
      <c r="BE91" s="146">
        <f>IF(N91="základní",J91,0)</f>
        <v>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75</v>
      </c>
      <c r="BK91" s="146">
        <f>ROUND(I91*H91,2)</f>
        <v>0</v>
      </c>
      <c r="BL91" s="17" t="s">
        <v>130</v>
      </c>
      <c r="BM91" s="145" t="s">
        <v>136</v>
      </c>
    </row>
    <row r="92" spans="1:65" s="2" customFormat="1" ht="55.5" customHeight="1">
      <c r="A92" s="29"/>
      <c r="B92" s="134"/>
      <c r="C92" s="135" t="s">
        <v>121</v>
      </c>
      <c r="D92" s="135" t="s">
        <v>117</v>
      </c>
      <c r="E92" s="136" t="s">
        <v>137</v>
      </c>
      <c r="F92" s="137" t="s">
        <v>138</v>
      </c>
      <c r="G92" s="138" t="s">
        <v>129</v>
      </c>
      <c r="H92" s="139">
        <v>0</v>
      </c>
      <c r="I92" s="140">
        <v>35000</v>
      </c>
      <c r="J92" s="140">
        <f>ROUND(I92*H92,2)</f>
        <v>0</v>
      </c>
      <c r="K92" s="137" t="s">
        <v>139</v>
      </c>
      <c r="L92" s="30"/>
      <c r="M92" s="141" t="s">
        <v>3</v>
      </c>
      <c r="N92" s="142" t="s">
        <v>38</v>
      </c>
      <c r="O92" s="143">
        <v>0</v>
      </c>
      <c r="P92" s="143">
        <f>O92*H92</f>
        <v>0</v>
      </c>
      <c r="Q92" s="143">
        <v>0</v>
      </c>
      <c r="R92" s="143">
        <f>Q92*H92</f>
        <v>0</v>
      </c>
      <c r="S92" s="143">
        <v>0</v>
      </c>
      <c r="T92" s="144">
        <f>S92*H92</f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130</v>
      </c>
      <c r="AT92" s="145" t="s">
        <v>117</v>
      </c>
      <c r="AU92" s="145" t="s">
        <v>77</v>
      </c>
      <c r="AY92" s="17" t="s">
        <v>115</v>
      </c>
      <c r="BE92" s="146">
        <f>IF(N92="základní",J92,0)</f>
        <v>0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17" t="s">
        <v>75</v>
      </c>
      <c r="BK92" s="146">
        <f>ROUND(I92*H92,2)</f>
        <v>0</v>
      </c>
      <c r="BL92" s="17" t="s">
        <v>130</v>
      </c>
      <c r="BM92" s="145" t="s">
        <v>140</v>
      </c>
    </row>
    <row r="93" spans="1:65" s="13" customFormat="1" ht="12">
      <c r="B93" s="151"/>
      <c r="D93" s="147" t="s">
        <v>125</v>
      </c>
      <c r="E93" s="152" t="s">
        <v>3</v>
      </c>
      <c r="F93" s="153" t="s">
        <v>75</v>
      </c>
      <c r="H93" s="154">
        <v>1</v>
      </c>
      <c r="L93" s="151"/>
      <c r="M93" s="155"/>
      <c r="N93" s="156"/>
      <c r="O93" s="156"/>
      <c r="P93" s="156"/>
      <c r="Q93" s="156"/>
      <c r="R93" s="156"/>
      <c r="S93" s="156"/>
      <c r="T93" s="157"/>
      <c r="AT93" s="152" t="s">
        <v>125</v>
      </c>
      <c r="AU93" s="152" t="s">
        <v>77</v>
      </c>
      <c r="AV93" s="13" t="s">
        <v>77</v>
      </c>
      <c r="AW93" s="13" t="s">
        <v>29</v>
      </c>
      <c r="AX93" s="13" t="s">
        <v>75</v>
      </c>
      <c r="AY93" s="152" t="s">
        <v>115</v>
      </c>
    </row>
    <row r="94" spans="1:65" s="2" customFormat="1" ht="21.75" customHeight="1">
      <c r="A94" s="29"/>
      <c r="B94" s="134"/>
      <c r="C94" s="135" t="s">
        <v>141</v>
      </c>
      <c r="D94" s="135" t="s">
        <v>117</v>
      </c>
      <c r="E94" s="136" t="s">
        <v>142</v>
      </c>
      <c r="F94" s="137" t="s">
        <v>143</v>
      </c>
      <c r="G94" s="138" t="s">
        <v>135</v>
      </c>
      <c r="H94" s="139">
        <v>0</v>
      </c>
      <c r="I94" s="140">
        <v>1200</v>
      </c>
      <c r="J94" s="140">
        <f>ROUND(I94*H94,2)</f>
        <v>0</v>
      </c>
      <c r="K94" s="137" t="s">
        <v>3</v>
      </c>
      <c r="L94" s="30"/>
      <c r="M94" s="141" t="s">
        <v>3</v>
      </c>
      <c r="N94" s="142" t="s">
        <v>38</v>
      </c>
      <c r="O94" s="143">
        <v>0</v>
      </c>
      <c r="P94" s="143">
        <f>O94*H94</f>
        <v>0</v>
      </c>
      <c r="Q94" s="143">
        <v>0</v>
      </c>
      <c r="R94" s="143">
        <f>Q94*H94</f>
        <v>0</v>
      </c>
      <c r="S94" s="143">
        <v>0</v>
      </c>
      <c r="T94" s="144">
        <f>S94*H94</f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130</v>
      </c>
      <c r="AT94" s="145" t="s">
        <v>117</v>
      </c>
      <c r="AU94" s="145" t="s">
        <v>77</v>
      </c>
      <c r="AY94" s="17" t="s">
        <v>115</v>
      </c>
      <c r="BE94" s="146">
        <f>IF(N94="základní",J94,0)</f>
        <v>0</v>
      </c>
      <c r="BF94" s="146">
        <f>IF(N94="snížená",J94,0)</f>
        <v>0</v>
      </c>
      <c r="BG94" s="146">
        <f>IF(N94="zákl. přenesená",J94,0)</f>
        <v>0</v>
      </c>
      <c r="BH94" s="146">
        <f>IF(N94="sníž. přenesená",J94,0)</f>
        <v>0</v>
      </c>
      <c r="BI94" s="146">
        <f>IF(N94="nulová",J94,0)</f>
        <v>0</v>
      </c>
      <c r="BJ94" s="17" t="s">
        <v>75</v>
      </c>
      <c r="BK94" s="146">
        <f>ROUND(I94*H94,2)</f>
        <v>0</v>
      </c>
      <c r="BL94" s="17" t="s">
        <v>130</v>
      </c>
      <c r="BM94" s="145" t="s">
        <v>144</v>
      </c>
    </row>
    <row r="95" spans="1:65" s="2" customFormat="1" ht="16.5" customHeight="1">
      <c r="A95" s="29"/>
      <c r="B95" s="134"/>
      <c r="C95" s="135" t="s">
        <v>145</v>
      </c>
      <c r="D95" s="135" t="s">
        <v>117</v>
      </c>
      <c r="E95" s="136" t="s">
        <v>146</v>
      </c>
      <c r="F95" s="137" t="s">
        <v>147</v>
      </c>
      <c r="G95" s="138" t="s">
        <v>148</v>
      </c>
      <c r="H95" s="139">
        <v>0</v>
      </c>
      <c r="I95" s="140">
        <v>3000</v>
      </c>
      <c r="J95" s="140">
        <f>ROUND(I95*H95,2)</f>
        <v>0</v>
      </c>
      <c r="K95" s="137" t="s">
        <v>139</v>
      </c>
      <c r="L95" s="30"/>
      <c r="M95" s="141" t="s">
        <v>3</v>
      </c>
      <c r="N95" s="142" t="s">
        <v>38</v>
      </c>
      <c r="O95" s="143">
        <v>0</v>
      </c>
      <c r="P95" s="143">
        <f>O95*H95</f>
        <v>0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130</v>
      </c>
      <c r="AT95" s="145" t="s">
        <v>117</v>
      </c>
      <c r="AU95" s="145" t="s">
        <v>77</v>
      </c>
      <c r="AY95" s="17" t="s">
        <v>115</v>
      </c>
      <c r="BE95" s="146">
        <f>IF(N95="základní",J95,0)</f>
        <v>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7" t="s">
        <v>75</v>
      </c>
      <c r="BK95" s="146">
        <f>ROUND(I95*H95,2)</f>
        <v>0</v>
      </c>
      <c r="BL95" s="17" t="s">
        <v>130</v>
      </c>
      <c r="BM95" s="145" t="s">
        <v>149</v>
      </c>
    </row>
    <row r="96" spans="1:65" s="2" customFormat="1" ht="24">
      <c r="A96" s="29"/>
      <c r="B96" s="30"/>
      <c r="C96" s="29"/>
      <c r="D96" s="147" t="s">
        <v>123</v>
      </c>
      <c r="E96" s="29"/>
      <c r="F96" s="148" t="s">
        <v>150</v>
      </c>
      <c r="G96" s="29"/>
      <c r="H96" s="29"/>
      <c r="I96" s="29"/>
      <c r="J96" s="29"/>
      <c r="K96" s="29"/>
      <c r="L96" s="30"/>
      <c r="M96" s="149"/>
      <c r="N96" s="150"/>
      <c r="O96" s="50"/>
      <c r="P96" s="50"/>
      <c r="Q96" s="50"/>
      <c r="R96" s="50"/>
      <c r="S96" s="50"/>
      <c r="T96" s="51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T96" s="17" t="s">
        <v>123</v>
      </c>
      <c r="AU96" s="17" t="s">
        <v>77</v>
      </c>
    </row>
    <row r="97" spans="1:65" s="13" customFormat="1" ht="12">
      <c r="B97" s="151"/>
      <c r="D97" s="147" t="s">
        <v>125</v>
      </c>
      <c r="E97" s="152" t="s">
        <v>3</v>
      </c>
      <c r="F97" s="153" t="s">
        <v>75</v>
      </c>
      <c r="H97" s="154">
        <v>1</v>
      </c>
      <c r="L97" s="151"/>
      <c r="M97" s="155"/>
      <c r="N97" s="156"/>
      <c r="O97" s="156"/>
      <c r="P97" s="156"/>
      <c r="Q97" s="156"/>
      <c r="R97" s="156"/>
      <c r="S97" s="156"/>
      <c r="T97" s="157"/>
      <c r="AT97" s="152" t="s">
        <v>125</v>
      </c>
      <c r="AU97" s="152" t="s">
        <v>77</v>
      </c>
      <c r="AV97" s="13" t="s">
        <v>77</v>
      </c>
      <c r="AW97" s="13" t="s">
        <v>29</v>
      </c>
      <c r="AX97" s="13" t="s">
        <v>67</v>
      </c>
      <c r="AY97" s="152" t="s">
        <v>115</v>
      </c>
    </row>
    <row r="98" spans="1:65" s="13" customFormat="1" ht="12">
      <c r="B98" s="151"/>
      <c r="D98" s="147" t="s">
        <v>125</v>
      </c>
      <c r="E98" s="152" t="s">
        <v>3</v>
      </c>
      <c r="F98" s="153" t="s">
        <v>75</v>
      </c>
      <c r="H98" s="154">
        <v>1</v>
      </c>
      <c r="L98" s="151"/>
      <c r="M98" s="155"/>
      <c r="N98" s="156"/>
      <c r="O98" s="156"/>
      <c r="P98" s="156"/>
      <c r="Q98" s="156"/>
      <c r="R98" s="156"/>
      <c r="S98" s="156"/>
      <c r="T98" s="157"/>
      <c r="AT98" s="152" t="s">
        <v>125</v>
      </c>
      <c r="AU98" s="152" t="s">
        <v>77</v>
      </c>
      <c r="AV98" s="13" t="s">
        <v>77</v>
      </c>
      <c r="AW98" s="13" t="s">
        <v>29</v>
      </c>
      <c r="AX98" s="13" t="s">
        <v>67</v>
      </c>
      <c r="AY98" s="152" t="s">
        <v>115</v>
      </c>
    </row>
    <row r="99" spans="1:65" s="14" customFormat="1" ht="12">
      <c r="B99" s="158"/>
      <c r="D99" s="147" t="s">
        <v>125</v>
      </c>
      <c r="E99" s="159" t="s">
        <v>3</v>
      </c>
      <c r="F99" s="160" t="s">
        <v>151</v>
      </c>
      <c r="H99" s="161">
        <v>2</v>
      </c>
      <c r="L99" s="158"/>
      <c r="M99" s="162"/>
      <c r="N99" s="163"/>
      <c r="O99" s="163"/>
      <c r="P99" s="163"/>
      <c r="Q99" s="163"/>
      <c r="R99" s="163"/>
      <c r="S99" s="163"/>
      <c r="T99" s="164"/>
      <c r="AT99" s="159" t="s">
        <v>125</v>
      </c>
      <c r="AU99" s="159" t="s">
        <v>77</v>
      </c>
      <c r="AV99" s="14" t="s">
        <v>121</v>
      </c>
      <c r="AW99" s="14" t="s">
        <v>29</v>
      </c>
      <c r="AX99" s="14" t="s">
        <v>75</v>
      </c>
      <c r="AY99" s="159" t="s">
        <v>115</v>
      </c>
    </row>
    <row r="100" spans="1:65" s="2" customFormat="1" ht="16.5" customHeight="1">
      <c r="A100" s="29"/>
      <c r="B100" s="134"/>
      <c r="C100" s="135" t="s">
        <v>152</v>
      </c>
      <c r="D100" s="135" t="s">
        <v>117</v>
      </c>
      <c r="E100" s="136" t="s">
        <v>153</v>
      </c>
      <c r="F100" s="137" t="s">
        <v>154</v>
      </c>
      <c r="G100" s="138" t="s">
        <v>129</v>
      </c>
      <c r="H100" s="139">
        <v>0</v>
      </c>
      <c r="I100" s="140">
        <v>20000</v>
      </c>
      <c r="J100" s="140">
        <f>ROUND(I100*H100,2)</f>
        <v>0</v>
      </c>
      <c r="K100" s="137" t="s">
        <v>139</v>
      </c>
      <c r="L100" s="30"/>
      <c r="M100" s="141" t="s">
        <v>3</v>
      </c>
      <c r="N100" s="142" t="s">
        <v>38</v>
      </c>
      <c r="O100" s="143">
        <v>0</v>
      </c>
      <c r="P100" s="143">
        <f>O100*H100</f>
        <v>0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130</v>
      </c>
      <c r="AT100" s="145" t="s">
        <v>117</v>
      </c>
      <c r="AU100" s="145" t="s">
        <v>77</v>
      </c>
      <c r="AY100" s="17" t="s">
        <v>115</v>
      </c>
      <c r="BE100" s="146">
        <f>IF(N100="základní",J100,0)</f>
        <v>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75</v>
      </c>
      <c r="BK100" s="146">
        <f>ROUND(I100*H100,2)</f>
        <v>0</v>
      </c>
      <c r="BL100" s="17" t="s">
        <v>130</v>
      </c>
      <c r="BM100" s="145" t="s">
        <v>155</v>
      </c>
    </row>
    <row r="101" spans="1:65" s="2" customFormat="1" ht="16.5" customHeight="1">
      <c r="A101" s="29"/>
      <c r="B101" s="134"/>
      <c r="C101" s="135" t="s">
        <v>156</v>
      </c>
      <c r="D101" s="135" t="s">
        <v>117</v>
      </c>
      <c r="E101" s="136" t="s">
        <v>157</v>
      </c>
      <c r="F101" s="137" t="s">
        <v>158</v>
      </c>
      <c r="G101" s="138" t="s">
        <v>129</v>
      </c>
      <c r="H101" s="139">
        <v>0</v>
      </c>
      <c r="I101" s="140">
        <v>20000</v>
      </c>
      <c r="J101" s="140">
        <f>ROUND(I101*H101,2)</f>
        <v>0</v>
      </c>
      <c r="K101" s="137" t="s">
        <v>3</v>
      </c>
      <c r="L101" s="30"/>
      <c r="M101" s="141" t="s">
        <v>3</v>
      </c>
      <c r="N101" s="142" t="s">
        <v>38</v>
      </c>
      <c r="O101" s="143">
        <v>0</v>
      </c>
      <c r="P101" s="143">
        <f>O101*H101</f>
        <v>0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130</v>
      </c>
      <c r="AT101" s="145" t="s">
        <v>117</v>
      </c>
      <c r="AU101" s="145" t="s">
        <v>77</v>
      </c>
      <c r="AY101" s="17" t="s">
        <v>115</v>
      </c>
      <c r="BE101" s="146">
        <f>IF(N101="základní",J101,0)</f>
        <v>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75</v>
      </c>
      <c r="BK101" s="146">
        <f>ROUND(I101*H101,2)</f>
        <v>0</v>
      </c>
      <c r="BL101" s="17" t="s">
        <v>130</v>
      </c>
      <c r="BM101" s="145" t="s">
        <v>159</v>
      </c>
    </row>
    <row r="102" spans="1:65" s="2" customFormat="1" ht="24">
      <c r="A102" s="29"/>
      <c r="B102" s="30"/>
      <c r="C102" s="29"/>
      <c r="D102" s="147" t="s">
        <v>123</v>
      </c>
      <c r="E102" s="29"/>
      <c r="F102" s="148" t="s">
        <v>160</v>
      </c>
      <c r="G102" s="29"/>
      <c r="H102" s="29"/>
      <c r="I102" s="29"/>
      <c r="J102" s="29"/>
      <c r="K102" s="29"/>
      <c r="L102" s="30"/>
      <c r="M102" s="149"/>
      <c r="N102" s="150"/>
      <c r="O102" s="50"/>
      <c r="P102" s="50"/>
      <c r="Q102" s="50"/>
      <c r="R102" s="50"/>
      <c r="S102" s="50"/>
      <c r="T102" s="51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T102" s="17" t="s">
        <v>123</v>
      </c>
      <c r="AU102" s="17" t="s">
        <v>77</v>
      </c>
    </row>
    <row r="103" spans="1:65" s="12" customFormat="1" ht="23" customHeight="1">
      <c r="B103" s="122"/>
      <c r="D103" s="123" t="s">
        <v>66</v>
      </c>
      <c r="E103" s="132" t="s">
        <v>77</v>
      </c>
      <c r="F103" s="132" t="s">
        <v>161</v>
      </c>
      <c r="J103" s="133">
        <f>BK103</f>
        <v>0</v>
      </c>
      <c r="L103" s="122"/>
      <c r="M103" s="126"/>
      <c r="N103" s="127"/>
      <c r="O103" s="127"/>
      <c r="P103" s="128">
        <f>SUM(P104:P108)</f>
        <v>0</v>
      </c>
      <c r="Q103" s="127"/>
      <c r="R103" s="128">
        <f>SUM(R104:R108)</f>
        <v>0</v>
      </c>
      <c r="S103" s="127"/>
      <c r="T103" s="129">
        <f>SUM(T104:T108)</f>
        <v>0</v>
      </c>
      <c r="AR103" s="123" t="s">
        <v>75</v>
      </c>
      <c r="AT103" s="130" t="s">
        <v>66</v>
      </c>
      <c r="AU103" s="130" t="s">
        <v>75</v>
      </c>
      <c r="AY103" s="123" t="s">
        <v>115</v>
      </c>
      <c r="BK103" s="131">
        <f>SUM(BK104:BK108)</f>
        <v>0</v>
      </c>
    </row>
    <row r="104" spans="1:65" s="2" customFormat="1" ht="78" customHeight="1">
      <c r="A104" s="29"/>
      <c r="B104" s="134"/>
      <c r="C104" s="135" t="s">
        <v>162</v>
      </c>
      <c r="D104" s="135" t="s">
        <v>117</v>
      </c>
      <c r="E104" s="136" t="s">
        <v>163</v>
      </c>
      <c r="F104" s="137" t="s">
        <v>164</v>
      </c>
      <c r="G104" s="138" t="s">
        <v>120</v>
      </c>
      <c r="H104" s="139">
        <v>0</v>
      </c>
      <c r="I104" s="140">
        <v>380</v>
      </c>
      <c r="J104" s="140">
        <f>ROUND(I104*H104,2)</f>
        <v>0</v>
      </c>
      <c r="K104" s="137" t="s">
        <v>139</v>
      </c>
      <c r="L104" s="30"/>
      <c r="M104" s="141" t="s">
        <v>3</v>
      </c>
      <c r="N104" s="142" t="s">
        <v>38</v>
      </c>
      <c r="O104" s="143">
        <v>2.62</v>
      </c>
      <c r="P104" s="143">
        <f>O104*H104</f>
        <v>0</v>
      </c>
      <c r="Q104" s="143">
        <v>2.9141499999999998</v>
      </c>
      <c r="R104" s="143">
        <f>Q104*H104</f>
        <v>0</v>
      </c>
      <c r="S104" s="143">
        <v>0</v>
      </c>
      <c r="T104" s="144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5" t="s">
        <v>121</v>
      </c>
      <c r="AT104" s="145" t="s">
        <v>117</v>
      </c>
      <c r="AU104" s="145" t="s">
        <v>77</v>
      </c>
      <c r="AY104" s="17" t="s">
        <v>115</v>
      </c>
      <c r="BE104" s="146">
        <f>IF(N104="základní",J104,0)</f>
        <v>0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7" t="s">
        <v>75</v>
      </c>
      <c r="BK104" s="146">
        <f>ROUND(I104*H104,2)</f>
        <v>0</v>
      </c>
      <c r="BL104" s="17" t="s">
        <v>121</v>
      </c>
      <c r="BM104" s="145" t="s">
        <v>165</v>
      </c>
    </row>
    <row r="105" spans="1:65" s="13" customFormat="1" ht="12">
      <c r="B105" s="151"/>
      <c r="D105" s="147" t="s">
        <v>125</v>
      </c>
      <c r="E105" s="152" t="s">
        <v>3</v>
      </c>
      <c r="F105" s="153" t="s">
        <v>166</v>
      </c>
      <c r="H105" s="154">
        <v>200</v>
      </c>
      <c r="L105" s="151"/>
      <c r="M105" s="155"/>
      <c r="N105" s="156"/>
      <c r="O105" s="156"/>
      <c r="P105" s="156"/>
      <c r="Q105" s="156"/>
      <c r="R105" s="156"/>
      <c r="S105" s="156"/>
      <c r="T105" s="157"/>
      <c r="AT105" s="152" t="s">
        <v>125</v>
      </c>
      <c r="AU105" s="152" t="s">
        <v>77</v>
      </c>
      <c r="AV105" s="13" t="s">
        <v>77</v>
      </c>
      <c r="AW105" s="13" t="s">
        <v>29</v>
      </c>
      <c r="AX105" s="13" t="s">
        <v>75</v>
      </c>
      <c r="AY105" s="152" t="s">
        <v>115</v>
      </c>
    </row>
    <row r="106" spans="1:65" s="2" customFormat="1" ht="45" customHeight="1">
      <c r="A106" s="29"/>
      <c r="B106" s="134"/>
      <c r="C106" s="165" t="s">
        <v>167</v>
      </c>
      <c r="D106" s="165" t="s">
        <v>168</v>
      </c>
      <c r="E106" s="166" t="s">
        <v>169</v>
      </c>
      <c r="F106" s="167" t="s">
        <v>170</v>
      </c>
      <c r="G106" s="168" t="s">
        <v>148</v>
      </c>
      <c r="H106" s="169">
        <v>0</v>
      </c>
      <c r="I106" s="170">
        <v>3500</v>
      </c>
      <c r="J106" s="170">
        <f>ROUND(I106*H106,2)</f>
        <v>0</v>
      </c>
      <c r="K106" s="167" t="s">
        <v>3</v>
      </c>
      <c r="L106" s="171"/>
      <c r="M106" s="172" t="s">
        <v>3</v>
      </c>
      <c r="N106" s="173" t="s">
        <v>38</v>
      </c>
      <c r="O106" s="143">
        <v>0</v>
      </c>
      <c r="P106" s="143">
        <f>O106*H106</f>
        <v>0</v>
      </c>
      <c r="Q106" s="143">
        <v>1.06E-3</v>
      </c>
      <c r="R106" s="143">
        <f>Q106*H106</f>
        <v>0</v>
      </c>
      <c r="S106" s="143">
        <v>0</v>
      </c>
      <c r="T106" s="144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5" t="s">
        <v>156</v>
      </c>
      <c r="AT106" s="145" t="s">
        <v>168</v>
      </c>
      <c r="AU106" s="145" t="s">
        <v>77</v>
      </c>
      <c r="AY106" s="17" t="s">
        <v>115</v>
      </c>
      <c r="BE106" s="146">
        <f>IF(N106="základní",J106,0)</f>
        <v>0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7" t="s">
        <v>75</v>
      </c>
      <c r="BK106" s="146">
        <f>ROUND(I106*H106,2)</f>
        <v>0</v>
      </c>
      <c r="BL106" s="17" t="s">
        <v>121</v>
      </c>
      <c r="BM106" s="145" t="s">
        <v>171</v>
      </c>
    </row>
    <row r="107" spans="1:65" s="2" customFormat="1" ht="16.5" customHeight="1">
      <c r="A107" s="29"/>
      <c r="B107" s="134"/>
      <c r="C107" s="135" t="s">
        <v>172</v>
      </c>
      <c r="D107" s="135" t="s">
        <v>117</v>
      </c>
      <c r="E107" s="136" t="s">
        <v>173</v>
      </c>
      <c r="F107" s="137" t="s">
        <v>174</v>
      </c>
      <c r="G107" s="138" t="s">
        <v>175</v>
      </c>
      <c r="H107" s="139">
        <v>0</v>
      </c>
      <c r="I107" s="140">
        <v>1000</v>
      </c>
      <c r="J107" s="140">
        <f>ROUND(I107*H107,2)</f>
        <v>0</v>
      </c>
      <c r="K107" s="137" t="s">
        <v>139</v>
      </c>
      <c r="L107" s="30"/>
      <c r="M107" s="141" t="s">
        <v>3</v>
      </c>
      <c r="N107" s="142" t="s">
        <v>38</v>
      </c>
      <c r="O107" s="143">
        <v>1</v>
      </c>
      <c r="P107" s="143">
        <f>O107*H107</f>
        <v>0</v>
      </c>
      <c r="Q107" s="143">
        <v>0</v>
      </c>
      <c r="R107" s="143">
        <f>Q107*H107</f>
        <v>0</v>
      </c>
      <c r="S107" s="143">
        <v>0</v>
      </c>
      <c r="T107" s="144">
        <f>S107*H107</f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5" t="s">
        <v>176</v>
      </c>
      <c r="AT107" s="145" t="s">
        <v>117</v>
      </c>
      <c r="AU107" s="145" t="s">
        <v>77</v>
      </c>
      <c r="AY107" s="17" t="s">
        <v>115</v>
      </c>
      <c r="BE107" s="146">
        <f>IF(N107="základní",J107,0)</f>
        <v>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7" t="s">
        <v>75</v>
      </c>
      <c r="BK107" s="146">
        <f>ROUND(I107*H107,2)</f>
        <v>0</v>
      </c>
      <c r="BL107" s="17" t="s">
        <v>176</v>
      </c>
      <c r="BM107" s="145" t="s">
        <v>177</v>
      </c>
    </row>
    <row r="108" spans="1:65" s="2" customFormat="1" ht="16.5" customHeight="1">
      <c r="A108" s="29"/>
      <c r="B108" s="134"/>
      <c r="C108" s="135" t="s">
        <v>178</v>
      </c>
      <c r="D108" s="135" t="s">
        <v>117</v>
      </c>
      <c r="E108" s="136" t="s">
        <v>179</v>
      </c>
      <c r="F108" s="137" t="s">
        <v>180</v>
      </c>
      <c r="G108" s="138" t="s">
        <v>175</v>
      </c>
      <c r="H108" s="139">
        <v>0</v>
      </c>
      <c r="I108" s="140">
        <v>1000</v>
      </c>
      <c r="J108" s="140">
        <f>ROUND(I108*H108,2)</f>
        <v>0</v>
      </c>
      <c r="K108" s="137" t="s">
        <v>139</v>
      </c>
      <c r="L108" s="30"/>
      <c r="M108" s="141" t="s">
        <v>3</v>
      </c>
      <c r="N108" s="142" t="s">
        <v>38</v>
      </c>
      <c r="O108" s="143">
        <v>1</v>
      </c>
      <c r="P108" s="143">
        <f>O108*H108</f>
        <v>0</v>
      </c>
      <c r="Q108" s="143">
        <v>0</v>
      </c>
      <c r="R108" s="143">
        <f>Q108*H108</f>
        <v>0</v>
      </c>
      <c r="S108" s="143">
        <v>0</v>
      </c>
      <c r="T108" s="144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176</v>
      </c>
      <c r="AT108" s="145" t="s">
        <v>117</v>
      </c>
      <c r="AU108" s="145" t="s">
        <v>77</v>
      </c>
      <c r="AY108" s="17" t="s">
        <v>115</v>
      </c>
      <c r="BE108" s="146">
        <f>IF(N108="základní",J108,0)</f>
        <v>0</v>
      </c>
      <c r="BF108" s="146">
        <f>IF(N108="snížená",J108,0)</f>
        <v>0</v>
      </c>
      <c r="BG108" s="146">
        <f>IF(N108="zákl. přenesená",J108,0)</f>
        <v>0</v>
      </c>
      <c r="BH108" s="146">
        <f>IF(N108="sníž. přenesená",J108,0)</f>
        <v>0</v>
      </c>
      <c r="BI108" s="146">
        <f>IF(N108="nulová",J108,0)</f>
        <v>0</v>
      </c>
      <c r="BJ108" s="17" t="s">
        <v>75</v>
      </c>
      <c r="BK108" s="146">
        <f>ROUND(I108*H108,2)</f>
        <v>0</v>
      </c>
      <c r="BL108" s="17" t="s">
        <v>176</v>
      </c>
      <c r="BM108" s="145" t="s">
        <v>181</v>
      </c>
    </row>
    <row r="109" spans="1:65" s="12" customFormat="1" ht="23" customHeight="1">
      <c r="B109" s="122"/>
      <c r="D109" s="123" t="s">
        <v>66</v>
      </c>
      <c r="E109" s="132" t="s">
        <v>182</v>
      </c>
      <c r="F109" s="132" t="s">
        <v>183</v>
      </c>
      <c r="J109" s="133">
        <f>BK109</f>
        <v>0</v>
      </c>
      <c r="L109" s="122"/>
      <c r="M109" s="126"/>
      <c r="N109" s="127"/>
      <c r="O109" s="127"/>
      <c r="P109" s="128">
        <f>SUM(P110:P111)</f>
        <v>0</v>
      </c>
      <c r="Q109" s="127"/>
      <c r="R109" s="128">
        <f>SUM(R110:R111)</f>
        <v>0</v>
      </c>
      <c r="S109" s="127"/>
      <c r="T109" s="129">
        <f>SUM(T110:T111)</f>
        <v>0</v>
      </c>
      <c r="AR109" s="123" t="s">
        <v>75</v>
      </c>
      <c r="AT109" s="130" t="s">
        <v>66</v>
      </c>
      <c r="AU109" s="130" t="s">
        <v>75</v>
      </c>
      <c r="AY109" s="123" t="s">
        <v>115</v>
      </c>
      <c r="BK109" s="131">
        <f>SUM(BK110:BK111)</f>
        <v>0</v>
      </c>
    </row>
    <row r="110" spans="1:65" s="2" customFormat="1" ht="16.5" customHeight="1">
      <c r="A110" s="29"/>
      <c r="B110" s="134"/>
      <c r="C110" s="135" t="s">
        <v>184</v>
      </c>
      <c r="D110" s="135" t="s">
        <v>117</v>
      </c>
      <c r="E110" s="136" t="s">
        <v>185</v>
      </c>
      <c r="F110" s="137" t="s">
        <v>186</v>
      </c>
      <c r="G110" s="138" t="s">
        <v>187</v>
      </c>
      <c r="H110" s="139">
        <v>0</v>
      </c>
      <c r="I110" s="140">
        <v>1100</v>
      </c>
      <c r="J110" s="140">
        <f>ROUND(I110*H110,2)</f>
        <v>0</v>
      </c>
      <c r="K110" s="137" t="s">
        <v>3</v>
      </c>
      <c r="L110" s="30"/>
      <c r="M110" s="141" t="s">
        <v>3</v>
      </c>
      <c r="N110" s="142" t="s">
        <v>38</v>
      </c>
      <c r="O110" s="143">
        <v>0.125</v>
      </c>
      <c r="P110" s="143">
        <f>O110*H110</f>
        <v>0</v>
      </c>
      <c r="Q110" s="143">
        <v>0</v>
      </c>
      <c r="R110" s="143">
        <f>Q110*H110</f>
        <v>0</v>
      </c>
      <c r="S110" s="143">
        <v>0</v>
      </c>
      <c r="T110" s="144">
        <f>S110*H110</f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45" t="s">
        <v>121</v>
      </c>
      <c r="AT110" s="145" t="s">
        <v>117</v>
      </c>
      <c r="AU110" s="145" t="s">
        <v>77</v>
      </c>
      <c r="AY110" s="17" t="s">
        <v>115</v>
      </c>
      <c r="BE110" s="146">
        <f>IF(N110="základní",J110,0)</f>
        <v>0</v>
      </c>
      <c r="BF110" s="146">
        <f>IF(N110="snížená",J110,0)</f>
        <v>0</v>
      </c>
      <c r="BG110" s="146">
        <f>IF(N110="zákl. přenesená",J110,0)</f>
        <v>0</v>
      </c>
      <c r="BH110" s="146">
        <f>IF(N110="sníž. přenesená",J110,0)</f>
        <v>0</v>
      </c>
      <c r="BI110" s="146">
        <f>IF(N110="nulová",J110,0)</f>
        <v>0</v>
      </c>
      <c r="BJ110" s="17" t="s">
        <v>75</v>
      </c>
      <c r="BK110" s="146">
        <f>ROUND(I110*H110,2)</f>
        <v>0</v>
      </c>
      <c r="BL110" s="17" t="s">
        <v>121</v>
      </c>
      <c r="BM110" s="145" t="s">
        <v>188</v>
      </c>
    </row>
    <row r="111" spans="1:65" s="2" customFormat="1" ht="24">
      <c r="A111" s="29"/>
      <c r="B111" s="30"/>
      <c r="C111" s="29"/>
      <c r="D111" s="147" t="s">
        <v>123</v>
      </c>
      <c r="E111" s="29"/>
      <c r="F111" s="148" t="s">
        <v>189</v>
      </c>
      <c r="G111" s="29"/>
      <c r="H111" s="29"/>
      <c r="I111" s="29"/>
      <c r="J111" s="29"/>
      <c r="K111" s="29"/>
      <c r="L111" s="30"/>
      <c r="M111" s="174"/>
      <c r="N111" s="175"/>
      <c r="O111" s="176"/>
      <c r="P111" s="176"/>
      <c r="Q111" s="176"/>
      <c r="R111" s="176"/>
      <c r="S111" s="176"/>
      <c r="T111" s="177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T111" s="17" t="s">
        <v>123</v>
      </c>
      <c r="AU111" s="17" t="s">
        <v>77</v>
      </c>
    </row>
    <row r="112" spans="1:65" s="2" customFormat="1" ht="7" customHeight="1">
      <c r="A112" s="29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30"/>
      <c r="M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</sheetData>
  <autoFilter ref="C82:K111" xr:uid="{00000000-0009-0000-0000-00000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90"/>
  <sheetViews>
    <sheetView showGridLines="0" topLeftCell="A157" zoomScale="120" zoomScaleNormal="120" workbookViewId="0">
      <selection activeCell="G169" sqref="G169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100.75" style="1" customWidth="1"/>
    <col min="7" max="7" width="7" style="1" customWidth="1"/>
    <col min="8" max="8" width="11.5" style="1" customWidth="1"/>
    <col min="9" max="11" width="20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56">
      <c r="A1" s="85"/>
    </row>
    <row r="2" spans="1:56" s="1" customFormat="1" ht="37" customHeight="1">
      <c r="L2" s="244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80</v>
      </c>
      <c r="AZ2" s="178" t="s">
        <v>190</v>
      </c>
      <c r="BA2" s="178" t="s">
        <v>191</v>
      </c>
      <c r="BB2" s="178" t="s">
        <v>3</v>
      </c>
      <c r="BC2" s="178" t="s">
        <v>192</v>
      </c>
      <c r="BD2" s="178" t="s">
        <v>77</v>
      </c>
    </row>
    <row r="3" spans="1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  <c r="AZ3" s="178" t="s">
        <v>193</v>
      </c>
      <c r="BA3" s="178" t="s">
        <v>194</v>
      </c>
      <c r="BB3" s="178" t="s">
        <v>3</v>
      </c>
      <c r="BC3" s="178" t="s">
        <v>7</v>
      </c>
      <c r="BD3" s="178" t="s">
        <v>77</v>
      </c>
    </row>
    <row r="4" spans="1:56" s="1" customFormat="1" ht="25" customHeight="1">
      <c r="B4" s="20"/>
      <c r="D4" s="21" t="s">
        <v>90</v>
      </c>
      <c r="L4" s="20"/>
      <c r="M4" s="86" t="s">
        <v>10</v>
      </c>
      <c r="AT4" s="17" t="s">
        <v>4</v>
      </c>
      <c r="AZ4" s="178" t="s">
        <v>195</v>
      </c>
      <c r="BA4" s="178" t="s">
        <v>196</v>
      </c>
      <c r="BB4" s="178" t="s">
        <v>3</v>
      </c>
      <c r="BC4" s="178" t="s">
        <v>197</v>
      </c>
      <c r="BD4" s="178" t="s">
        <v>77</v>
      </c>
    </row>
    <row r="5" spans="1:56" s="1" customFormat="1" ht="7" customHeight="1">
      <c r="B5" s="20"/>
      <c r="L5" s="20"/>
    </row>
    <row r="6" spans="1:56" s="1" customFormat="1" ht="12" customHeight="1">
      <c r="B6" s="20"/>
      <c r="D6" s="26" t="s">
        <v>14</v>
      </c>
      <c r="L6" s="20"/>
    </row>
    <row r="7" spans="1:56" s="1" customFormat="1" ht="16.5" customHeight="1">
      <c r="B7" s="20"/>
      <c r="E7" s="250" t="str">
        <f>'Rekapitulace stavby'!K6</f>
        <v>Vyhledání a průzkum zdroje podzemních vod pro obec Vohančice - lokalita Pejškov</v>
      </c>
      <c r="F7" s="251"/>
      <c r="G7" s="251"/>
      <c r="H7" s="251"/>
      <c r="L7" s="20"/>
    </row>
    <row r="8" spans="1:5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56" s="2" customFormat="1" ht="16.5" customHeight="1">
      <c r="A9" s="29"/>
      <c r="B9" s="30"/>
      <c r="C9" s="29"/>
      <c r="D9" s="29"/>
      <c r="E9" s="216" t="s">
        <v>198</v>
      </c>
      <c r="F9" s="249"/>
      <c r="G9" s="249"/>
      <c r="H9" s="24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5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56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5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>
        <f>'Rekapitulace stavby'!AN8</f>
        <v>44119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56" s="2" customFormat="1" ht="1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5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tr">
        <f>IF('Rekapitulace stavby'!AN10="","",'Rekapitulace stavby'!AN10)</f>
        <v>49457004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56" s="2" customFormat="1" ht="18" customHeight="1">
      <c r="A15" s="29"/>
      <c r="B15" s="30"/>
      <c r="C15" s="29"/>
      <c r="D15" s="29"/>
      <c r="E15" s="24" t="str">
        <f>IF('Rekapitulace stavby'!E11="","",'Rekapitulace stavby'!E11)</f>
        <v>Svazek vodovodů a kanalizací Tišnovsko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5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40" t="s">
        <v>3</v>
      </c>
      <c r="F27" s="240"/>
      <c r="G27" s="240"/>
      <c r="H27" s="24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3">
        <f>ROUND(J88, 2)</f>
        <v>155415.99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2" t="s">
        <v>37</v>
      </c>
      <c r="E33" s="26" t="s">
        <v>38</v>
      </c>
      <c r="F33" s="93">
        <f>J59</f>
        <v>155415.99</v>
      </c>
      <c r="G33" s="29"/>
      <c r="H33" s="29"/>
      <c r="I33" s="94">
        <v>0.21</v>
      </c>
      <c r="J33" s="93">
        <f>ROUND(((SUM(BE88:BE289))*I33),  2)</f>
        <v>33613.79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26" t="s">
        <v>39</v>
      </c>
      <c r="F34" s="93">
        <f>ROUND((SUM(BF88:BF289)),  2)</f>
        <v>0</v>
      </c>
      <c r="G34" s="29"/>
      <c r="H34" s="29"/>
      <c r="I34" s="94">
        <v>0.15</v>
      </c>
      <c r="J34" s="93">
        <f>ROUND(((SUM(BF88:BF289))*I34),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40</v>
      </c>
      <c r="F35" s="93">
        <f>ROUND((SUM(BG88:BG289)),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41</v>
      </c>
      <c r="F36" s="93">
        <f>ROUND((SUM(BH88:BH289)),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26" t="s">
        <v>42</v>
      </c>
      <c r="F37" s="93">
        <f>ROUND((SUM(BI88:BI289)),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95"/>
      <c r="D39" s="96" t="s">
        <v>43</v>
      </c>
      <c r="E39" s="52"/>
      <c r="F39" s="52"/>
      <c r="G39" s="97" t="s">
        <v>44</v>
      </c>
      <c r="H39" s="98" t="s">
        <v>45</v>
      </c>
      <c r="I39" s="52"/>
      <c r="J39" s="99">
        <f>SUM(J30:J37)</f>
        <v>189029.78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93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0" t="str">
        <f>E7</f>
        <v>Vyhledání a průzkum zdroje podzemních vod pro obec Vohančice - lokalita Pejškov</v>
      </c>
      <c r="F48" s="251"/>
      <c r="G48" s="251"/>
      <c r="H48" s="251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91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6" t="str">
        <f>E9</f>
        <v>02 - Vrt HV-1</v>
      </c>
      <c r="F50" s="249"/>
      <c r="G50" s="249"/>
      <c r="H50" s="24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18</v>
      </c>
      <c r="D52" s="29"/>
      <c r="E52" s="29"/>
      <c r="F52" s="24" t="str">
        <f>F12</f>
        <v>Pejškov u Vohančic</v>
      </c>
      <c r="G52" s="29"/>
      <c r="H52" s="29"/>
      <c r="I52" s="26" t="s">
        <v>20</v>
      </c>
      <c r="J52" s="47">
        <f>IF(J12="","",J12)</f>
        <v>44119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5" customHeight="1">
      <c r="A54" s="29"/>
      <c r="B54" s="30"/>
      <c r="C54" s="26" t="s">
        <v>21</v>
      </c>
      <c r="D54" s="29"/>
      <c r="E54" s="29"/>
      <c r="F54" s="24" t="str">
        <f>E15</f>
        <v>Svazek vodovodů a kanalizací Tišnovsko</v>
      </c>
      <c r="G54" s="29"/>
      <c r="H54" s="29"/>
      <c r="I54" s="26" t="s">
        <v>28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2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30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94</v>
      </c>
      <c r="D57" s="95"/>
      <c r="E57" s="95"/>
      <c r="F57" s="95"/>
      <c r="G57" s="95"/>
      <c r="H57" s="95"/>
      <c r="I57" s="95"/>
      <c r="J57" s="102" t="s">
        <v>95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3" customHeight="1">
      <c r="A59" s="29"/>
      <c r="B59" s="30"/>
      <c r="C59" s="103" t="s">
        <v>65</v>
      </c>
      <c r="D59" s="29"/>
      <c r="E59" s="29"/>
      <c r="F59" s="29"/>
      <c r="G59" s="29"/>
      <c r="H59" s="29"/>
      <c r="I59" s="29"/>
      <c r="J59" s="63">
        <f>J60+J66</f>
        <v>155415.99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96</v>
      </c>
    </row>
    <row r="60" spans="1:47" s="9" customFormat="1" ht="25" customHeight="1">
      <c r="B60" s="104"/>
      <c r="D60" s="105" t="s">
        <v>97</v>
      </c>
      <c r="E60" s="106"/>
      <c r="F60" s="106"/>
      <c r="G60" s="106"/>
      <c r="H60" s="106"/>
      <c r="I60" s="106"/>
      <c r="J60" s="107">
        <f>J89</f>
        <v>-155812.94</v>
      </c>
      <c r="L60" s="104"/>
    </row>
    <row r="61" spans="1:47" s="10" customFormat="1" ht="20" customHeight="1">
      <c r="B61" s="108"/>
      <c r="D61" s="109" t="s">
        <v>98</v>
      </c>
      <c r="E61" s="110"/>
      <c r="F61" s="110"/>
      <c r="G61" s="110"/>
      <c r="H61" s="110"/>
      <c r="I61" s="110"/>
      <c r="J61" s="111">
        <f>J90</f>
        <v>30428.54</v>
      </c>
      <c r="L61" s="108"/>
    </row>
    <row r="62" spans="1:47" s="10" customFormat="1" ht="20" customHeight="1">
      <c r="B62" s="108"/>
      <c r="D62" s="109" t="s">
        <v>199</v>
      </c>
      <c r="E62" s="110"/>
      <c r="F62" s="110"/>
      <c r="G62" s="110"/>
      <c r="H62" s="110"/>
      <c r="I62" s="110"/>
      <c r="J62" s="111">
        <f>J161</f>
        <v>-130750</v>
      </c>
      <c r="L62" s="108"/>
    </row>
    <row r="63" spans="1:47" s="10" customFormat="1" ht="20" customHeight="1">
      <c r="B63" s="108"/>
      <c r="D63" s="109" t="s">
        <v>200</v>
      </c>
      <c r="E63" s="110"/>
      <c r="F63" s="110"/>
      <c r="G63" s="110"/>
      <c r="H63" s="110"/>
      <c r="I63" s="110"/>
      <c r="J63" s="111">
        <f>J177</f>
        <v>-7175.5300000000007</v>
      </c>
      <c r="L63" s="108"/>
    </row>
    <row r="64" spans="1:47" s="10" customFormat="1" ht="20" customHeight="1">
      <c r="B64" s="108"/>
      <c r="D64" s="109" t="s">
        <v>201</v>
      </c>
      <c r="E64" s="110"/>
      <c r="F64" s="110"/>
      <c r="G64" s="110"/>
      <c r="H64" s="110"/>
      <c r="I64" s="110"/>
      <c r="J64" s="111">
        <f>J212</f>
        <v>-2324.84</v>
      </c>
      <c r="L64" s="108"/>
    </row>
    <row r="65" spans="1:31" s="10" customFormat="1" ht="20" customHeight="1">
      <c r="B65" s="108"/>
      <c r="D65" s="109" t="s">
        <v>202</v>
      </c>
      <c r="E65" s="110"/>
      <c r="F65" s="110"/>
      <c r="G65" s="110"/>
      <c r="H65" s="110"/>
      <c r="I65" s="110"/>
      <c r="J65" s="111">
        <f>J221</f>
        <v>-45991.11</v>
      </c>
      <c r="L65" s="108"/>
    </row>
    <row r="66" spans="1:31" s="9" customFormat="1" ht="25" customHeight="1">
      <c r="B66" s="104"/>
      <c r="D66" s="105" t="s">
        <v>203</v>
      </c>
      <c r="E66" s="106"/>
      <c r="F66" s="106"/>
      <c r="G66" s="106"/>
      <c r="H66" s="106"/>
      <c r="I66" s="106"/>
      <c r="J66" s="107">
        <f>J277</f>
        <v>311228.93</v>
      </c>
      <c r="L66" s="104"/>
    </row>
    <row r="67" spans="1:31" s="10" customFormat="1" ht="20" customHeight="1">
      <c r="B67" s="108"/>
      <c r="D67" s="109" t="s">
        <v>204</v>
      </c>
      <c r="E67" s="110"/>
      <c r="F67" s="110"/>
      <c r="G67" s="110"/>
      <c r="H67" s="110"/>
      <c r="I67" s="110"/>
      <c r="J67" s="111">
        <f>J278</f>
        <v>311228.93</v>
      </c>
      <c r="L67" s="108"/>
    </row>
    <row r="68" spans="1:31" s="10" customFormat="1" ht="20" customHeight="1">
      <c r="B68" s="108"/>
      <c r="D68" s="109" t="s">
        <v>205</v>
      </c>
      <c r="E68" s="110"/>
      <c r="F68" s="110"/>
      <c r="G68" s="110"/>
      <c r="H68" s="110"/>
      <c r="I68" s="110"/>
      <c r="J68" s="111">
        <f>J284</f>
        <v>0</v>
      </c>
      <c r="L68" s="108"/>
    </row>
    <row r="69" spans="1:31" s="2" customFormat="1" ht="21.75" customHeight="1">
      <c r="A69" s="29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7" customHeight="1">
      <c r="A70" s="29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4" spans="1:31" s="2" customFormat="1" ht="7" customHeight="1">
      <c r="A74" s="29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25" customHeight="1">
      <c r="A75" s="29"/>
      <c r="B75" s="30"/>
      <c r="C75" s="21" t="s">
        <v>101</v>
      </c>
      <c r="D75" s="29"/>
      <c r="E75" s="29"/>
      <c r="F75" s="29"/>
      <c r="G75" s="29"/>
      <c r="H75" s="2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2" customHeight="1">
      <c r="A77" s="29"/>
      <c r="B77" s="30"/>
      <c r="C77" s="26" t="s">
        <v>14</v>
      </c>
      <c r="D77" s="29"/>
      <c r="E77" s="29"/>
      <c r="F77" s="29"/>
      <c r="G77" s="29"/>
      <c r="H77" s="29"/>
      <c r="I77" s="29"/>
      <c r="J77" s="29"/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16.5" customHeight="1">
      <c r="A78" s="29"/>
      <c r="B78" s="30"/>
      <c r="C78" s="29"/>
      <c r="D78" s="29"/>
      <c r="E78" s="250" t="str">
        <f>E7</f>
        <v>Vyhledání a průzkum zdroje podzemních vod pro obec Vohančice - lokalita Pejškov</v>
      </c>
      <c r="F78" s="251"/>
      <c r="G78" s="251"/>
      <c r="H78" s="251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2" customHeight="1">
      <c r="A79" s="29"/>
      <c r="B79" s="30"/>
      <c r="C79" s="26" t="s">
        <v>91</v>
      </c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6.5" customHeight="1">
      <c r="A80" s="29"/>
      <c r="B80" s="30"/>
      <c r="C80" s="29"/>
      <c r="D80" s="29"/>
      <c r="E80" s="216" t="str">
        <f>E9</f>
        <v>02 - Vrt HV-1</v>
      </c>
      <c r="F80" s="249"/>
      <c r="G80" s="249"/>
      <c r="H80" s="249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7" customHeight="1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2" customFormat="1" ht="12" customHeight="1">
      <c r="A82" s="29"/>
      <c r="B82" s="30"/>
      <c r="C82" s="26" t="s">
        <v>18</v>
      </c>
      <c r="D82" s="29"/>
      <c r="E82" s="29"/>
      <c r="F82" s="24" t="str">
        <f>F12</f>
        <v>Pejškov u Vohančic</v>
      </c>
      <c r="G82" s="29"/>
      <c r="H82" s="29"/>
      <c r="I82" s="26" t="s">
        <v>20</v>
      </c>
      <c r="J82" s="47">
        <f>IF(J12="","",J12)</f>
        <v>44119</v>
      </c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5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65" s="2" customFormat="1" ht="15.25" customHeight="1">
      <c r="A84" s="29"/>
      <c r="B84" s="30"/>
      <c r="C84" s="26" t="s">
        <v>21</v>
      </c>
      <c r="D84" s="29"/>
      <c r="E84" s="29"/>
      <c r="F84" s="24" t="str">
        <f>E15</f>
        <v>Svazek vodovodů a kanalizací Tišnovsko</v>
      </c>
      <c r="G84" s="29"/>
      <c r="H84" s="29"/>
      <c r="I84" s="26" t="s">
        <v>28</v>
      </c>
      <c r="J84" s="27" t="str">
        <f>E21</f>
        <v xml:space="preserve"> </v>
      </c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65" s="2" customFormat="1" ht="15.25" customHeight="1">
      <c r="A85" s="29"/>
      <c r="B85" s="30"/>
      <c r="C85" s="26" t="s">
        <v>26</v>
      </c>
      <c r="D85" s="29"/>
      <c r="E85" s="29"/>
      <c r="F85" s="24" t="str">
        <f>IF(E18="","",E18)</f>
        <v xml:space="preserve"> </v>
      </c>
      <c r="G85" s="29"/>
      <c r="H85" s="29"/>
      <c r="I85" s="26" t="s">
        <v>30</v>
      </c>
      <c r="J85" s="27" t="str">
        <f>E24</f>
        <v xml:space="preserve"> </v>
      </c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65" s="2" customFormat="1" ht="10.2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65" s="11" customFormat="1" ht="29.25" customHeight="1">
      <c r="A87" s="112"/>
      <c r="B87" s="113"/>
      <c r="C87" s="114" t="s">
        <v>102</v>
      </c>
      <c r="D87" s="115" t="s">
        <v>52</v>
      </c>
      <c r="E87" s="115" t="s">
        <v>48</v>
      </c>
      <c r="F87" s="115" t="s">
        <v>49</v>
      </c>
      <c r="G87" s="115" t="s">
        <v>103</v>
      </c>
      <c r="H87" s="115" t="s">
        <v>104</v>
      </c>
      <c r="I87" s="115" t="s">
        <v>105</v>
      </c>
      <c r="J87" s="115" t="s">
        <v>95</v>
      </c>
      <c r="K87" s="116" t="s">
        <v>106</v>
      </c>
      <c r="L87" s="117"/>
      <c r="M87" s="54" t="s">
        <v>3</v>
      </c>
      <c r="N87" s="55" t="s">
        <v>37</v>
      </c>
      <c r="O87" s="55" t="s">
        <v>107</v>
      </c>
      <c r="P87" s="55" t="s">
        <v>108</v>
      </c>
      <c r="Q87" s="55" t="s">
        <v>109</v>
      </c>
      <c r="R87" s="55" t="s">
        <v>110</v>
      </c>
      <c r="S87" s="55" t="s">
        <v>111</v>
      </c>
      <c r="T87" s="56" t="s">
        <v>112</v>
      </c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</row>
    <row r="88" spans="1:65" s="2" customFormat="1" ht="23" customHeight="1">
      <c r="A88" s="29"/>
      <c r="B88" s="30"/>
      <c r="C88" s="61" t="s">
        <v>113</v>
      </c>
      <c r="D88" s="29"/>
      <c r="E88" s="29"/>
      <c r="F88" s="29"/>
      <c r="G88" s="29"/>
      <c r="H88" s="29"/>
      <c r="I88" s="29"/>
      <c r="J88" s="118">
        <f>J89+J277</f>
        <v>155415.99</v>
      </c>
      <c r="K88" s="29"/>
      <c r="L88" s="30"/>
      <c r="M88" s="57"/>
      <c r="N88" s="48"/>
      <c r="O88" s="58"/>
      <c r="P88" s="119">
        <f>P89+P277</f>
        <v>72.793704999999989</v>
      </c>
      <c r="Q88" s="58"/>
      <c r="R88" s="119">
        <f>R89+R277</f>
        <v>7.7216155999999998</v>
      </c>
      <c r="S88" s="58"/>
      <c r="T88" s="120">
        <f>T89+T277</f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T88" s="17" t="s">
        <v>66</v>
      </c>
      <c r="AU88" s="17" t="s">
        <v>96</v>
      </c>
      <c r="BK88" s="121">
        <f>BK89+BK277</f>
        <v>-210778.75</v>
      </c>
    </row>
    <row r="89" spans="1:65" s="12" customFormat="1" ht="26" customHeight="1">
      <c r="B89" s="122"/>
      <c r="D89" s="123" t="s">
        <v>66</v>
      </c>
      <c r="E89" s="124" t="s">
        <v>114</v>
      </c>
      <c r="F89" s="124" t="s">
        <v>114</v>
      </c>
      <c r="J89" s="125">
        <f>J90+J161+J177+J212+J221</f>
        <v>-155812.94</v>
      </c>
      <c r="L89" s="122"/>
      <c r="M89" s="126"/>
      <c r="N89" s="127"/>
      <c r="O89" s="127"/>
      <c r="P89" s="128">
        <f>P90+P161+P177+P212+P221</f>
        <v>72.793704999999989</v>
      </c>
      <c r="Q89" s="127"/>
      <c r="R89" s="128">
        <f>R90+R161+R177+R212+R221</f>
        <v>8.0408156000000002</v>
      </c>
      <c r="S89" s="127"/>
      <c r="T89" s="129">
        <f>T90+T161+T177+T212+T221</f>
        <v>0</v>
      </c>
      <c r="AR89" s="123" t="s">
        <v>75</v>
      </c>
      <c r="AT89" s="130" t="s">
        <v>66</v>
      </c>
      <c r="AU89" s="130" t="s">
        <v>67</v>
      </c>
      <c r="AY89" s="123" t="s">
        <v>115</v>
      </c>
      <c r="BK89" s="131">
        <f>BK90+BK161+BK177+BK212+BK221</f>
        <v>-168028.75</v>
      </c>
    </row>
    <row r="90" spans="1:65" s="12" customFormat="1" ht="23" customHeight="1">
      <c r="B90" s="122"/>
      <c r="D90" s="123" t="s">
        <v>66</v>
      </c>
      <c r="E90" s="132" t="s">
        <v>75</v>
      </c>
      <c r="F90" s="132" t="s">
        <v>116</v>
      </c>
      <c r="J90" s="133">
        <f>BK90</f>
        <v>30428.54</v>
      </c>
      <c r="L90" s="122"/>
      <c r="M90" s="126"/>
      <c r="N90" s="127"/>
      <c r="O90" s="127"/>
      <c r="P90" s="128">
        <f>SUM(P91:P160)</f>
        <v>80.416644999999988</v>
      </c>
      <c r="Q90" s="127"/>
      <c r="R90" s="128">
        <f>SUM(R91:R160)</f>
        <v>11.774000000000001</v>
      </c>
      <c r="S90" s="127"/>
      <c r="T90" s="129">
        <f>SUM(T91:T160)</f>
        <v>0</v>
      </c>
      <c r="AR90" s="123" t="s">
        <v>75</v>
      </c>
      <c r="AT90" s="130" t="s">
        <v>66</v>
      </c>
      <c r="AU90" s="130" t="s">
        <v>75</v>
      </c>
      <c r="AY90" s="123" t="s">
        <v>115</v>
      </c>
      <c r="BK90" s="131">
        <f>SUM(BK91:BK160)</f>
        <v>30428.54</v>
      </c>
    </row>
    <row r="91" spans="1:65" s="2" customFormat="1" ht="16.5" customHeight="1">
      <c r="A91" s="29"/>
      <c r="B91" s="134"/>
      <c r="C91" s="198" t="s">
        <v>75</v>
      </c>
      <c r="D91" s="135" t="s">
        <v>117</v>
      </c>
      <c r="E91" s="136" t="s">
        <v>206</v>
      </c>
      <c r="F91" s="137" t="s">
        <v>207</v>
      </c>
      <c r="G91" s="138" t="s">
        <v>208</v>
      </c>
      <c r="H91" s="139">
        <v>-2.4E-2</v>
      </c>
      <c r="I91" s="140">
        <v>41160</v>
      </c>
      <c r="J91" s="200">
        <f>ROUND(I91*H91,2)</f>
        <v>-987.84</v>
      </c>
      <c r="K91" s="137" t="s">
        <v>139</v>
      </c>
      <c r="L91" s="30"/>
      <c r="M91" s="141" t="s">
        <v>3</v>
      </c>
      <c r="N91" s="142" t="s">
        <v>38</v>
      </c>
      <c r="O91" s="143">
        <v>111</v>
      </c>
      <c r="P91" s="143">
        <f>O91*H91</f>
        <v>-2.6640000000000001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121</v>
      </c>
      <c r="AT91" s="145" t="s">
        <v>117</v>
      </c>
      <c r="AU91" s="145" t="s">
        <v>77</v>
      </c>
      <c r="AY91" s="17" t="s">
        <v>115</v>
      </c>
      <c r="BE91" s="146">
        <f>IF(N91="základní",J91,0)</f>
        <v>-987.84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75</v>
      </c>
      <c r="BK91" s="146">
        <f>ROUND(I91*H91,2)</f>
        <v>-987.84</v>
      </c>
      <c r="BL91" s="17" t="s">
        <v>121</v>
      </c>
      <c r="BM91" s="145" t="s">
        <v>209</v>
      </c>
    </row>
    <row r="92" spans="1:65" s="13" customFormat="1" ht="12">
      <c r="B92" s="151"/>
      <c r="D92" s="147" t="s">
        <v>125</v>
      </c>
      <c r="E92" s="152" t="s">
        <v>190</v>
      </c>
      <c r="F92" s="153" t="s">
        <v>210</v>
      </c>
      <c r="H92" s="154">
        <v>1.0999999999999999E-2</v>
      </c>
      <c r="L92" s="151"/>
      <c r="M92" s="155"/>
      <c r="N92" s="156"/>
      <c r="O92" s="156"/>
      <c r="P92" s="156"/>
      <c r="Q92" s="156"/>
      <c r="R92" s="156"/>
      <c r="S92" s="156"/>
      <c r="T92" s="157"/>
      <c r="AT92" s="152" t="s">
        <v>125</v>
      </c>
      <c r="AU92" s="152" t="s">
        <v>77</v>
      </c>
      <c r="AV92" s="13" t="s">
        <v>77</v>
      </c>
      <c r="AW92" s="13" t="s">
        <v>29</v>
      </c>
      <c r="AX92" s="13" t="s">
        <v>67</v>
      </c>
      <c r="AY92" s="152" t="s">
        <v>115</v>
      </c>
    </row>
    <row r="93" spans="1:65" s="13" customFormat="1" ht="12">
      <c r="B93" s="151"/>
      <c r="D93" s="147" t="s">
        <v>125</v>
      </c>
      <c r="E93" s="152" t="s">
        <v>193</v>
      </c>
      <c r="F93" s="153" t="s">
        <v>211</v>
      </c>
      <c r="H93" s="154">
        <v>0.01</v>
      </c>
      <c r="L93" s="151"/>
      <c r="M93" s="155"/>
      <c r="N93" s="156"/>
      <c r="O93" s="156"/>
      <c r="P93" s="156"/>
      <c r="Q93" s="156"/>
      <c r="R93" s="156"/>
      <c r="S93" s="156"/>
      <c r="T93" s="157"/>
      <c r="AT93" s="152" t="s">
        <v>125</v>
      </c>
      <c r="AU93" s="152" t="s">
        <v>77</v>
      </c>
      <c r="AV93" s="13" t="s">
        <v>77</v>
      </c>
      <c r="AW93" s="13" t="s">
        <v>29</v>
      </c>
      <c r="AX93" s="13" t="s">
        <v>67</v>
      </c>
      <c r="AY93" s="152" t="s">
        <v>115</v>
      </c>
    </row>
    <row r="94" spans="1:65" s="13" customFormat="1" ht="12">
      <c r="B94" s="151"/>
      <c r="D94" s="147" t="s">
        <v>125</v>
      </c>
      <c r="E94" s="152" t="s">
        <v>195</v>
      </c>
      <c r="F94" s="153" t="s">
        <v>212</v>
      </c>
      <c r="H94" s="154">
        <v>3.0000000000000001E-3</v>
      </c>
      <c r="L94" s="151"/>
      <c r="M94" s="155"/>
      <c r="N94" s="156"/>
      <c r="O94" s="156"/>
      <c r="P94" s="156"/>
      <c r="Q94" s="156"/>
      <c r="R94" s="156"/>
      <c r="S94" s="156"/>
      <c r="T94" s="157"/>
      <c r="AT94" s="152" t="s">
        <v>125</v>
      </c>
      <c r="AU94" s="152" t="s">
        <v>77</v>
      </c>
      <c r="AV94" s="13" t="s">
        <v>77</v>
      </c>
      <c r="AW94" s="13" t="s">
        <v>29</v>
      </c>
      <c r="AX94" s="13" t="s">
        <v>67</v>
      </c>
      <c r="AY94" s="152" t="s">
        <v>115</v>
      </c>
    </row>
    <row r="95" spans="1:65" s="14" customFormat="1" ht="12">
      <c r="B95" s="158"/>
      <c r="D95" s="147" t="s">
        <v>125</v>
      </c>
      <c r="E95" s="159" t="s">
        <v>3</v>
      </c>
      <c r="F95" s="160" t="s">
        <v>151</v>
      </c>
      <c r="H95" s="161">
        <v>2.4E-2</v>
      </c>
      <c r="L95" s="158"/>
      <c r="M95" s="162"/>
      <c r="N95" s="163"/>
      <c r="O95" s="163"/>
      <c r="P95" s="163"/>
      <c r="Q95" s="163"/>
      <c r="R95" s="163"/>
      <c r="S95" s="163"/>
      <c r="T95" s="164"/>
      <c r="AT95" s="159" t="s">
        <v>125</v>
      </c>
      <c r="AU95" s="159" t="s">
        <v>77</v>
      </c>
      <c r="AV95" s="14" t="s">
        <v>121</v>
      </c>
      <c r="AW95" s="14" t="s">
        <v>29</v>
      </c>
      <c r="AX95" s="14" t="s">
        <v>75</v>
      </c>
      <c r="AY95" s="159" t="s">
        <v>115</v>
      </c>
    </row>
    <row r="96" spans="1:65" s="2" customFormat="1" ht="16.5" customHeight="1">
      <c r="A96" s="29"/>
      <c r="B96" s="134"/>
      <c r="C96" s="199" t="s">
        <v>75</v>
      </c>
      <c r="D96" s="135" t="s">
        <v>117</v>
      </c>
      <c r="E96" s="136" t="s">
        <v>206</v>
      </c>
      <c r="F96" s="137" t="s">
        <v>207</v>
      </c>
      <c r="G96" s="138" t="s">
        <v>208</v>
      </c>
      <c r="H96" s="139">
        <f>H100</f>
        <v>2.8199999999999999E-2</v>
      </c>
      <c r="I96" s="140">
        <v>41160</v>
      </c>
      <c r="J96" s="201">
        <f>ROUND(I96*H96,2)</f>
        <v>1160.71</v>
      </c>
      <c r="K96" s="137" t="s">
        <v>139</v>
      </c>
      <c r="L96" s="30"/>
      <c r="M96" s="141" t="s">
        <v>3</v>
      </c>
      <c r="N96" s="142" t="s">
        <v>38</v>
      </c>
      <c r="O96" s="143">
        <v>111</v>
      </c>
      <c r="P96" s="143">
        <f>O96*H96</f>
        <v>3.1301999999999999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117</v>
      </c>
      <c r="AU96" s="145" t="s">
        <v>77</v>
      </c>
      <c r="AY96" s="17" t="s">
        <v>115</v>
      </c>
      <c r="BE96" s="146">
        <f>IF(N96="základní",J96,0)</f>
        <v>1160.71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75</v>
      </c>
      <c r="BK96" s="146">
        <f>ROUND(I96*H96,2)</f>
        <v>1160.71</v>
      </c>
      <c r="BL96" s="17" t="s">
        <v>121</v>
      </c>
      <c r="BM96" s="145" t="s">
        <v>209</v>
      </c>
    </row>
    <row r="97" spans="1:65" s="13" customFormat="1" ht="12">
      <c r="B97" s="151"/>
      <c r="D97" s="147" t="s">
        <v>125</v>
      </c>
      <c r="E97" s="152" t="s">
        <v>190</v>
      </c>
      <c r="F97" s="153" t="s">
        <v>843</v>
      </c>
      <c r="H97" s="154">
        <v>1.52E-2</v>
      </c>
      <c r="L97" s="151"/>
      <c r="M97" s="155"/>
      <c r="N97" s="156"/>
      <c r="O97" s="156"/>
      <c r="P97" s="156"/>
      <c r="Q97" s="156"/>
      <c r="R97" s="156"/>
      <c r="S97" s="156"/>
      <c r="T97" s="157"/>
      <c r="AT97" s="152" t="s">
        <v>125</v>
      </c>
      <c r="AU97" s="152" t="s">
        <v>77</v>
      </c>
      <c r="AV97" s="13" t="s">
        <v>77</v>
      </c>
      <c r="AW97" s="13" t="s">
        <v>29</v>
      </c>
      <c r="AX97" s="13" t="s">
        <v>67</v>
      </c>
      <c r="AY97" s="152" t="s">
        <v>115</v>
      </c>
    </row>
    <row r="98" spans="1:65" s="13" customFormat="1" ht="12">
      <c r="B98" s="151"/>
      <c r="D98" s="147" t="s">
        <v>125</v>
      </c>
      <c r="E98" s="152" t="s">
        <v>193</v>
      </c>
      <c r="F98" s="153" t="s">
        <v>211</v>
      </c>
      <c r="H98" s="154">
        <v>0.01</v>
      </c>
      <c r="L98" s="151"/>
      <c r="M98" s="155"/>
      <c r="N98" s="156"/>
      <c r="O98" s="156"/>
      <c r="P98" s="156"/>
      <c r="Q98" s="156"/>
      <c r="R98" s="156"/>
      <c r="S98" s="156"/>
      <c r="T98" s="157"/>
      <c r="AT98" s="152" t="s">
        <v>125</v>
      </c>
      <c r="AU98" s="152" t="s">
        <v>77</v>
      </c>
      <c r="AV98" s="13" t="s">
        <v>77</v>
      </c>
      <c r="AW98" s="13" t="s">
        <v>29</v>
      </c>
      <c r="AX98" s="13" t="s">
        <v>67</v>
      </c>
      <c r="AY98" s="152" t="s">
        <v>115</v>
      </c>
    </row>
    <row r="99" spans="1:65" s="13" customFormat="1" ht="12">
      <c r="B99" s="151"/>
      <c r="D99" s="147" t="s">
        <v>125</v>
      </c>
      <c r="E99" s="152" t="s">
        <v>195</v>
      </c>
      <c r="F99" s="153" t="s">
        <v>212</v>
      </c>
      <c r="H99" s="154">
        <v>3.0000000000000001E-3</v>
      </c>
      <c r="L99" s="151"/>
      <c r="M99" s="155"/>
      <c r="N99" s="156"/>
      <c r="O99" s="156"/>
      <c r="P99" s="156"/>
      <c r="Q99" s="156"/>
      <c r="R99" s="156"/>
      <c r="S99" s="156"/>
      <c r="T99" s="157"/>
      <c r="AT99" s="152" t="s">
        <v>125</v>
      </c>
      <c r="AU99" s="152" t="s">
        <v>77</v>
      </c>
      <c r="AV99" s="13" t="s">
        <v>77</v>
      </c>
      <c r="AW99" s="13" t="s">
        <v>29</v>
      </c>
      <c r="AX99" s="13" t="s">
        <v>67</v>
      </c>
      <c r="AY99" s="152" t="s">
        <v>115</v>
      </c>
    </row>
    <row r="100" spans="1:65" s="14" customFormat="1" ht="12">
      <c r="B100" s="158"/>
      <c r="D100" s="147" t="s">
        <v>125</v>
      </c>
      <c r="E100" s="159" t="s">
        <v>3</v>
      </c>
      <c r="F100" s="160" t="s">
        <v>151</v>
      </c>
      <c r="H100" s="161">
        <f>SUM(H97:H99)</f>
        <v>2.8199999999999999E-2</v>
      </c>
      <c r="L100" s="158"/>
      <c r="M100" s="162"/>
      <c r="N100" s="163"/>
      <c r="O100" s="163"/>
      <c r="P100" s="163"/>
      <c r="Q100" s="163"/>
      <c r="R100" s="163"/>
      <c r="S100" s="163"/>
      <c r="T100" s="164"/>
      <c r="AT100" s="159" t="s">
        <v>125</v>
      </c>
      <c r="AU100" s="159" t="s">
        <v>77</v>
      </c>
      <c r="AV100" s="14" t="s">
        <v>121</v>
      </c>
      <c r="AW100" s="14" t="s">
        <v>29</v>
      </c>
      <c r="AX100" s="14" t="s">
        <v>75</v>
      </c>
      <c r="AY100" s="159" t="s">
        <v>115</v>
      </c>
    </row>
    <row r="101" spans="1:65" s="2" customFormat="1" ht="21.75" customHeight="1">
      <c r="A101" s="29"/>
      <c r="B101" s="134"/>
      <c r="C101" s="198" t="s">
        <v>77</v>
      </c>
      <c r="D101" s="135" t="s">
        <v>117</v>
      </c>
      <c r="E101" s="136" t="s">
        <v>213</v>
      </c>
      <c r="F101" s="137" t="s">
        <v>214</v>
      </c>
      <c r="G101" s="138" t="s">
        <v>215</v>
      </c>
      <c r="H101" s="139">
        <v>-48</v>
      </c>
      <c r="I101" s="140">
        <v>75.8</v>
      </c>
      <c r="J101" s="200">
        <f>ROUND(I101*H101,2)</f>
        <v>-3638.4</v>
      </c>
      <c r="K101" s="137" t="s">
        <v>139</v>
      </c>
      <c r="L101" s="30"/>
      <c r="M101" s="141" t="s">
        <v>3</v>
      </c>
      <c r="N101" s="142" t="s">
        <v>38</v>
      </c>
      <c r="O101" s="143">
        <v>9.7000000000000003E-2</v>
      </c>
      <c r="P101" s="143">
        <f>O101*H101</f>
        <v>-4.6560000000000006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121</v>
      </c>
      <c r="AT101" s="145" t="s">
        <v>117</v>
      </c>
      <c r="AU101" s="145" t="s">
        <v>77</v>
      </c>
      <c r="AY101" s="17" t="s">
        <v>115</v>
      </c>
      <c r="BE101" s="146">
        <f>IF(N101="základní",J101,0)</f>
        <v>-3638.4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75</v>
      </c>
      <c r="BK101" s="146">
        <f>ROUND(I101*H101,2)</f>
        <v>-3638.4</v>
      </c>
      <c r="BL101" s="17" t="s">
        <v>121</v>
      </c>
      <c r="BM101" s="145" t="s">
        <v>216</v>
      </c>
    </row>
    <row r="102" spans="1:65" s="13" customFormat="1" ht="12">
      <c r="B102" s="151"/>
      <c r="D102" s="147" t="s">
        <v>125</v>
      </c>
      <c r="E102" s="152" t="s">
        <v>3</v>
      </c>
      <c r="F102" s="153" t="s">
        <v>217</v>
      </c>
      <c r="H102" s="154">
        <v>22</v>
      </c>
      <c r="L102" s="151"/>
      <c r="M102" s="155"/>
      <c r="N102" s="156"/>
      <c r="O102" s="156"/>
      <c r="P102" s="156"/>
      <c r="Q102" s="156"/>
      <c r="R102" s="156"/>
      <c r="S102" s="156"/>
      <c r="T102" s="157"/>
      <c r="AT102" s="152" t="s">
        <v>125</v>
      </c>
      <c r="AU102" s="152" t="s">
        <v>77</v>
      </c>
      <c r="AV102" s="13" t="s">
        <v>77</v>
      </c>
      <c r="AW102" s="13" t="s">
        <v>29</v>
      </c>
      <c r="AX102" s="13" t="s">
        <v>67</v>
      </c>
      <c r="AY102" s="152" t="s">
        <v>115</v>
      </c>
    </row>
    <row r="103" spans="1:65" s="13" customFormat="1" ht="12">
      <c r="B103" s="151"/>
      <c r="D103" s="147" t="s">
        <v>125</v>
      </c>
      <c r="E103" s="152" t="s">
        <v>3</v>
      </c>
      <c r="F103" s="153" t="s">
        <v>218</v>
      </c>
      <c r="H103" s="154">
        <v>20</v>
      </c>
      <c r="L103" s="151"/>
      <c r="M103" s="155"/>
      <c r="N103" s="156"/>
      <c r="O103" s="156"/>
      <c r="P103" s="156"/>
      <c r="Q103" s="156"/>
      <c r="R103" s="156"/>
      <c r="S103" s="156"/>
      <c r="T103" s="157"/>
      <c r="AT103" s="152" t="s">
        <v>125</v>
      </c>
      <c r="AU103" s="152" t="s">
        <v>77</v>
      </c>
      <c r="AV103" s="13" t="s">
        <v>77</v>
      </c>
      <c r="AW103" s="13" t="s">
        <v>29</v>
      </c>
      <c r="AX103" s="13" t="s">
        <v>67</v>
      </c>
      <c r="AY103" s="152" t="s">
        <v>115</v>
      </c>
    </row>
    <row r="104" spans="1:65" s="13" customFormat="1" ht="12">
      <c r="B104" s="151"/>
      <c r="D104" s="147" t="s">
        <v>125</v>
      </c>
      <c r="E104" s="152" t="s">
        <v>3</v>
      </c>
      <c r="F104" s="153" t="s">
        <v>219</v>
      </c>
      <c r="H104" s="154">
        <v>6</v>
      </c>
      <c r="L104" s="151"/>
      <c r="M104" s="155"/>
      <c r="N104" s="156"/>
      <c r="O104" s="156"/>
      <c r="P104" s="156"/>
      <c r="Q104" s="156"/>
      <c r="R104" s="156"/>
      <c r="S104" s="156"/>
      <c r="T104" s="157"/>
      <c r="AT104" s="152" t="s">
        <v>125</v>
      </c>
      <c r="AU104" s="152" t="s">
        <v>77</v>
      </c>
      <c r="AV104" s="13" t="s">
        <v>77</v>
      </c>
      <c r="AW104" s="13" t="s">
        <v>29</v>
      </c>
      <c r="AX104" s="13" t="s">
        <v>67</v>
      </c>
      <c r="AY104" s="152" t="s">
        <v>115</v>
      </c>
    </row>
    <row r="105" spans="1:65" s="14" customFormat="1" ht="12">
      <c r="B105" s="158"/>
      <c r="D105" s="147" t="s">
        <v>125</v>
      </c>
      <c r="E105" s="159" t="s">
        <v>3</v>
      </c>
      <c r="F105" s="160" t="s">
        <v>151</v>
      </c>
      <c r="H105" s="161">
        <v>48</v>
      </c>
      <c r="L105" s="158"/>
      <c r="M105" s="162"/>
      <c r="N105" s="163"/>
      <c r="O105" s="163"/>
      <c r="P105" s="163"/>
      <c r="Q105" s="163"/>
      <c r="R105" s="163"/>
      <c r="S105" s="163"/>
      <c r="T105" s="164"/>
      <c r="AT105" s="159" t="s">
        <v>125</v>
      </c>
      <c r="AU105" s="159" t="s">
        <v>77</v>
      </c>
      <c r="AV105" s="14" t="s">
        <v>121</v>
      </c>
      <c r="AW105" s="14" t="s">
        <v>29</v>
      </c>
      <c r="AX105" s="14" t="s">
        <v>75</v>
      </c>
      <c r="AY105" s="159" t="s">
        <v>115</v>
      </c>
    </row>
    <row r="106" spans="1:65" s="2" customFormat="1" ht="21.75" customHeight="1">
      <c r="A106" s="29"/>
      <c r="B106" s="134"/>
      <c r="C106" s="199" t="s">
        <v>77</v>
      </c>
      <c r="D106" s="135" t="s">
        <v>117</v>
      </c>
      <c r="E106" s="136" t="s">
        <v>213</v>
      </c>
      <c r="F106" s="137" t="s">
        <v>214</v>
      </c>
      <c r="G106" s="138" t="s">
        <v>215</v>
      </c>
      <c r="H106" s="139">
        <f>H110</f>
        <v>56.4</v>
      </c>
      <c r="I106" s="140">
        <v>75.8</v>
      </c>
      <c r="J106" s="201">
        <f>ROUND(I106*H106,2)</f>
        <v>4275.12</v>
      </c>
      <c r="K106" s="137" t="s">
        <v>139</v>
      </c>
      <c r="L106" s="30"/>
      <c r="M106" s="141" t="s">
        <v>3</v>
      </c>
      <c r="N106" s="142" t="s">
        <v>38</v>
      </c>
      <c r="O106" s="143">
        <v>9.7000000000000003E-2</v>
      </c>
      <c r="P106" s="143">
        <f>O106*H106</f>
        <v>5.4707999999999997</v>
      </c>
      <c r="Q106" s="143">
        <v>0</v>
      </c>
      <c r="R106" s="143">
        <f>Q106*H106</f>
        <v>0</v>
      </c>
      <c r="S106" s="143">
        <v>0</v>
      </c>
      <c r="T106" s="144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5" t="s">
        <v>121</v>
      </c>
      <c r="AT106" s="145" t="s">
        <v>117</v>
      </c>
      <c r="AU106" s="145" t="s">
        <v>77</v>
      </c>
      <c r="AY106" s="17" t="s">
        <v>115</v>
      </c>
      <c r="BE106" s="146">
        <f>IF(N106="základní",J106,0)</f>
        <v>4275.12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7" t="s">
        <v>75</v>
      </c>
      <c r="BK106" s="146">
        <f>ROUND(I106*H106,2)</f>
        <v>4275.12</v>
      </c>
      <c r="BL106" s="17" t="s">
        <v>121</v>
      </c>
      <c r="BM106" s="145" t="s">
        <v>216</v>
      </c>
    </row>
    <row r="107" spans="1:65" s="13" customFormat="1" ht="12">
      <c r="B107" s="151"/>
      <c r="D107" s="147" t="s">
        <v>125</v>
      </c>
      <c r="E107" s="152" t="s">
        <v>3</v>
      </c>
      <c r="F107" s="153" t="s">
        <v>217</v>
      </c>
      <c r="H107" s="154">
        <v>30.4</v>
      </c>
      <c r="L107" s="151"/>
      <c r="M107" s="155"/>
      <c r="N107" s="156"/>
      <c r="O107" s="156"/>
      <c r="P107" s="156"/>
      <c r="Q107" s="156"/>
      <c r="R107" s="156"/>
      <c r="S107" s="156"/>
      <c r="T107" s="157"/>
      <c r="AT107" s="152" t="s">
        <v>125</v>
      </c>
      <c r="AU107" s="152" t="s">
        <v>77</v>
      </c>
      <c r="AV107" s="13" t="s">
        <v>77</v>
      </c>
      <c r="AW107" s="13" t="s">
        <v>29</v>
      </c>
      <c r="AX107" s="13" t="s">
        <v>67</v>
      </c>
      <c r="AY107" s="152" t="s">
        <v>115</v>
      </c>
    </row>
    <row r="108" spans="1:65" s="13" customFormat="1" ht="12">
      <c r="B108" s="151"/>
      <c r="D108" s="147" t="s">
        <v>125</v>
      </c>
      <c r="E108" s="152" t="s">
        <v>3</v>
      </c>
      <c r="F108" s="153" t="s">
        <v>218</v>
      </c>
      <c r="H108" s="154">
        <v>20</v>
      </c>
      <c r="L108" s="151"/>
      <c r="M108" s="155"/>
      <c r="N108" s="156"/>
      <c r="O108" s="156"/>
      <c r="P108" s="156"/>
      <c r="Q108" s="156"/>
      <c r="R108" s="156"/>
      <c r="S108" s="156"/>
      <c r="T108" s="157"/>
      <c r="AT108" s="152" t="s">
        <v>125</v>
      </c>
      <c r="AU108" s="152" t="s">
        <v>77</v>
      </c>
      <c r="AV108" s="13" t="s">
        <v>77</v>
      </c>
      <c r="AW108" s="13" t="s">
        <v>29</v>
      </c>
      <c r="AX108" s="13" t="s">
        <v>67</v>
      </c>
      <c r="AY108" s="152" t="s">
        <v>115</v>
      </c>
    </row>
    <row r="109" spans="1:65" s="13" customFormat="1" ht="12">
      <c r="B109" s="151"/>
      <c r="D109" s="147" t="s">
        <v>125</v>
      </c>
      <c r="E109" s="152" t="s">
        <v>3</v>
      </c>
      <c r="F109" s="153" t="s">
        <v>219</v>
      </c>
      <c r="H109" s="154">
        <v>6</v>
      </c>
      <c r="L109" s="151"/>
      <c r="M109" s="155"/>
      <c r="N109" s="156"/>
      <c r="O109" s="156"/>
      <c r="P109" s="156"/>
      <c r="Q109" s="156"/>
      <c r="R109" s="156"/>
      <c r="S109" s="156"/>
      <c r="T109" s="157"/>
      <c r="AT109" s="152" t="s">
        <v>125</v>
      </c>
      <c r="AU109" s="152" t="s">
        <v>77</v>
      </c>
      <c r="AV109" s="13" t="s">
        <v>77</v>
      </c>
      <c r="AW109" s="13" t="s">
        <v>29</v>
      </c>
      <c r="AX109" s="13" t="s">
        <v>67</v>
      </c>
      <c r="AY109" s="152" t="s">
        <v>115</v>
      </c>
    </row>
    <row r="110" spans="1:65" s="14" customFormat="1" ht="12">
      <c r="B110" s="158"/>
      <c r="D110" s="147" t="s">
        <v>125</v>
      </c>
      <c r="E110" s="159" t="s">
        <v>3</v>
      </c>
      <c r="F110" s="160" t="s">
        <v>151</v>
      </c>
      <c r="H110" s="161">
        <f>SUM(H107:H109)</f>
        <v>56.4</v>
      </c>
      <c r="L110" s="158"/>
      <c r="M110" s="162"/>
      <c r="N110" s="163"/>
      <c r="O110" s="163"/>
      <c r="P110" s="163"/>
      <c r="Q110" s="163"/>
      <c r="R110" s="163"/>
      <c r="S110" s="163"/>
      <c r="T110" s="164"/>
      <c r="AT110" s="159" t="s">
        <v>125</v>
      </c>
      <c r="AU110" s="159" t="s">
        <v>77</v>
      </c>
      <c r="AV110" s="14" t="s">
        <v>121</v>
      </c>
      <c r="AW110" s="14" t="s">
        <v>29</v>
      </c>
      <c r="AX110" s="14" t="s">
        <v>75</v>
      </c>
      <c r="AY110" s="159" t="s">
        <v>115</v>
      </c>
    </row>
    <row r="111" spans="1:65" s="2" customFormat="1" ht="16.5" customHeight="1">
      <c r="A111" s="29"/>
      <c r="B111" s="134"/>
      <c r="C111" s="135" t="s">
        <v>132</v>
      </c>
      <c r="D111" s="135" t="s">
        <v>117</v>
      </c>
      <c r="E111" s="136" t="s">
        <v>220</v>
      </c>
      <c r="F111" s="137" t="s">
        <v>221</v>
      </c>
      <c r="G111" s="138" t="s">
        <v>215</v>
      </c>
      <c r="H111" s="139">
        <v>0</v>
      </c>
      <c r="I111" s="140">
        <v>413.5</v>
      </c>
      <c r="J111" s="140">
        <f>ROUND(I111*H111,2)</f>
        <v>0</v>
      </c>
      <c r="K111" s="137" t="s">
        <v>139</v>
      </c>
      <c r="L111" s="30"/>
      <c r="M111" s="141" t="s">
        <v>3</v>
      </c>
      <c r="N111" s="142" t="s">
        <v>38</v>
      </c>
      <c r="O111" s="143">
        <v>1.0980000000000001</v>
      </c>
      <c r="P111" s="143">
        <f>O111*H111</f>
        <v>0</v>
      </c>
      <c r="Q111" s="143">
        <v>0</v>
      </c>
      <c r="R111" s="143">
        <f>Q111*H111</f>
        <v>0</v>
      </c>
      <c r="S111" s="143">
        <v>0</v>
      </c>
      <c r="T111" s="144">
        <f>S111*H111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5" t="s">
        <v>121</v>
      </c>
      <c r="AT111" s="145" t="s">
        <v>117</v>
      </c>
      <c r="AU111" s="145" t="s">
        <v>77</v>
      </c>
      <c r="AY111" s="17" t="s">
        <v>115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7" t="s">
        <v>75</v>
      </c>
      <c r="BK111" s="146">
        <f>ROUND(I111*H111,2)</f>
        <v>0</v>
      </c>
      <c r="BL111" s="17" t="s">
        <v>121</v>
      </c>
      <c r="BM111" s="145" t="s">
        <v>222</v>
      </c>
    </row>
    <row r="112" spans="1:65" s="2" customFormat="1" ht="16.5" customHeight="1">
      <c r="A112" s="29"/>
      <c r="B112" s="134"/>
      <c r="C112" s="165" t="s">
        <v>121</v>
      </c>
      <c r="D112" s="165" t="s">
        <v>168</v>
      </c>
      <c r="E112" s="166" t="s">
        <v>223</v>
      </c>
      <c r="F112" s="167" t="s">
        <v>224</v>
      </c>
      <c r="G112" s="168" t="s">
        <v>187</v>
      </c>
      <c r="H112" s="169">
        <v>0</v>
      </c>
      <c r="I112" s="170">
        <v>613</v>
      </c>
      <c r="J112" s="170">
        <f>ROUND(I112*H112,2)</f>
        <v>0</v>
      </c>
      <c r="K112" s="167" t="s">
        <v>139</v>
      </c>
      <c r="L112" s="171"/>
      <c r="M112" s="172" t="s">
        <v>3</v>
      </c>
      <c r="N112" s="173" t="s">
        <v>38</v>
      </c>
      <c r="O112" s="143">
        <v>0</v>
      </c>
      <c r="P112" s="143">
        <f>O112*H112</f>
        <v>0</v>
      </c>
      <c r="Q112" s="143">
        <v>1</v>
      </c>
      <c r="R112" s="143">
        <f>Q112*H112</f>
        <v>0</v>
      </c>
      <c r="S112" s="143">
        <v>0</v>
      </c>
      <c r="T112" s="144">
        <f>S112*H112</f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5" t="s">
        <v>156</v>
      </c>
      <c r="AT112" s="145" t="s">
        <v>168</v>
      </c>
      <c r="AU112" s="145" t="s">
        <v>77</v>
      </c>
      <c r="AY112" s="17" t="s">
        <v>115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7" t="s">
        <v>75</v>
      </c>
      <c r="BK112" s="146">
        <f>ROUND(I112*H112,2)</f>
        <v>0</v>
      </c>
      <c r="BL112" s="17" t="s">
        <v>121</v>
      </c>
      <c r="BM112" s="145" t="s">
        <v>225</v>
      </c>
    </row>
    <row r="113" spans="1:65" s="2" customFormat="1" ht="24">
      <c r="A113" s="29"/>
      <c r="B113" s="30"/>
      <c r="C113" s="29"/>
      <c r="D113" s="147" t="s">
        <v>123</v>
      </c>
      <c r="E113" s="29"/>
      <c r="F113" s="148" t="s">
        <v>226</v>
      </c>
      <c r="G113" s="29"/>
      <c r="H113" s="29"/>
      <c r="I113" s="29"/>
      <c r="J113" s="29"/>
      <c r="K113" s="29"/>
      <c r="L113" s="30"/>
      <c r="M113" s="149"/>
      <c r="N113" s="150"/>
      <c r="O113" s="50"/>
      <c r="P113" s="50"/>
      <c r="Q113" s="50"/>
      <c r="R113" s="50"/>
      <c r="S113" s="50"/>
      <c r="T113" s="51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T113" s="17" t="s">
        <v>123</v>
      </c>
      <c r="AU113" s="17" t="s">
        <v>77</v>
      </c>
    </row>
    <row r="114" spans="1:65" s="2" customFormat="1" ht="21.75" customHeight="1">
      <c r="A114" s="29"/>
      <c r="B114" s="134"/>
      <c r="C114" s="198" t="s">
        <v>141</v>
      </c>
      <c r="D114" s="135" t="s">
        <v>117</v>
      </c>
      <c r="E114" s="136" t="s">
        <v>227</v>
      </c>
      <c r="F114" s="137" t="s">
        <v>228</v>
      </c>
      <c r="G114" s="138" t="s">
        <v>215</v>
      </c>
      <c r="H114" s="139">
        <v>-42.328000000000003</v>
      </c>
      <c r="I114" s="140">
        <v>191.5</v>
      </c>
      <c r="J114" s="200">
        <f>ROUND(I114*H114,2)</f>
        <v>-8105.81</v>
      </c>
      <c r="K114" s="137" t="s">
        <v>139</v>
      </c>
      <c r="L114" s="30"/>
      <c r="M114" s="141" t="s">
        <v>3</v>
      </c>
      <c r="N114" s="142" t="s">
        <v>38</v>
      </c>
      <c r="O114" s="143">
        <v>0.36799999999999999</v>
      </c>
      <c r="P114" s="143">
        <f>O114*H114</f>
        <v>-15.576704000000001</v>
      </c>
      <c r="Q114" s="143">
        <v>0</v>
      </c>
      <c r="R114" s="143">
        <f>Q114*H114</f>
        <v>0</v>
      </c>
      <c r="S114" s="143">
        <v>0</v>
      </c>
      <c r="T114" s="144">
        <f>S114*H114</f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45" t="s">
        <v>121</v>
      </c>
      <c r="AT114" s="145" t="s">
        <v>117</v>
      </c>
      <c r="AU114" s="145" t="s">
        <v>77</v>
      </c>
      <c r="AY114" s="17" t="s">
        <v>115</v>
      </c>
      <c r="BE114" s="146">
        <f>IF(N114="základní",J114,0)</f>
        <v>-8105.81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7" t="s">
        <v>75</v>
      </c>
      <c r="BK114" s="146">
        <f>ROUND(I114*H114,2)</f>
        <v>-8105.81</v>
      </c>
      <c r="BL114" s="17" t="s">
        <v>121</v>
      </c>
      <c r="BM114" s="145" t="s">
        <v>229</v>
      </c>
    </row>
    <row r="115" spans="1:65" s="2" customFormat="1" ht="24">
      <c r="A115" s="29"/>
      <c r="B115" s="30"/>
      <c r="C115" s="29"/>
      <c r="D115" s="147" t="s">
        <v>123</v>
      </c>
      <c r="E115" s="29"/>
      <c r="F115" s="148" t="s">
        <v>230</v>
      </c>
      <c r="G115" s="29"/>
      <c r="H115" s="29"/>
      <c r="I115" s="29"/>
      <c r="J115" s="29"/>
      <c r="K115" s="29"/>
      <c r="L115" s="30"/>
      <c r="M115" s="149"/>
      <c r="N115" s="150"/>
      <c r="O115" s="50"/>
      <c r="P115" s="50"/>
      <c r="Q115" s="50"/>
      <c r="R115" s="50"/>
      <c r="S115" s="50"/>
      <c r="T115" s="51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T115" s="17" t="s">
        <v>123</v>
      </c>
      <c r="AU115" s="17" t="s">
        <v>77</v>
      </c>
    </row>
    <row r="116" spans="1:65" s="13" customFormat="1" ht="12">
      <c r="B116" s="151"/>
      <c r="D116" s="147" t="s">
        <v>125</v>
      </c>
      <c r="E116" s="152" t="s">
        <v>3</v>
      </c>
      <c r="F116" s="153" t="s">
        <v>231</v>
      </c>
      <c r="H116" s="154">
        <v>37.093000000000004</v>
      </c>
      <c r="L116" s="151"/>
      <c r="M116" s="155"/>
      <c r="N116" s="156"/>
      <c r="O116" s="156"/>
      <c r="P116" s="156"/>
      <c r="Q116" s="156"/>
      <c r="R116" s="156"/>
      <c r="S116" s="156"/>
      <c r="T116" s="157"/>
      <c r="AT116" s="152" t="s">
        <v>125</v>
      </c>
      <c r="AU116" s="152" t="s">
        <v>77</v>
      </c>
      <c r="AV116" s="13" t="s">
        <v>77</v>
      </c>
      <c r="AW116" s="13" t="s">
        <v>29</v>
      </c>
      <c r="AX116" s="13" t="s">
        <v>67</v>
      </c>
      <c r="AY116" s="152" t="s">
        <v>115</v>
      </c>
    </row>
    <row r="117" spans="1:65" s="13" customFormat="1" ht="12">
      <c r="B117" s="151"/>
      <c r="D117" s="147" t="s">
        <v>125</v>
      </c>
      <c r="E117" s="152" t="s">
        <v>3</v>
      </c>
      <c r="F117" s="153" t="s">
        <v>232</v>
      </c>
      <c r="H117" s="154">
        <v>42.328000000000003</v>
      </c>
      <c r="L117" s="151"/>
      <c r="M117" s="155"/>
      <c r="N117" s="156"/>
      <c r="O117" s="156"/>
      <c r="P117" s="156"/>
      <c r="Q117" s="156"/>
      <c r="R117" s="156"/>
      <c r="S117" s="156"/>
      <c r="T117" s="157"/>
      <c r="AT117" s="152" t="s">
        <v>125</v>
      </c>
      <c r="AU117" s="152" t="s">
        <v>77</v>
      </c>
      <c r="AV117" s="13" t="s">
        <v>77</v>
      </c>
      <c r="AW117" s="13" t="s">
        <v>29</v>
      </c>
      <c r="AX117" s="13" t="s">
        <v>75</v>
      </c>
      <c r="AY117" s="152" t="s">
        <v>115</v>
      </c>
    </row>
    <row r="118" spans="1:65" s="2" customFormat="1" ht="21.75" customHeight="1">
      <c r="A118" s="29"/>
      <c r="B118" s="134"/>
      <c r="C118" s="135" t="s">
        <v>145</v>
      </c>
      <c r="D118" s="135" t="s">
        <v>117</v>
      </c>
      <c r="E118" s="136" t="s">
        <v>233</v>
      </c>
      <c r="F118" s="137" t="s">
        <v>234</v>
      </c>
      <c r="G118" s="138" t="s">
        <v>215</v>
      </c>
      <c r="H118" s="139">
        <v>0</v>
      </c>
      <c r="I118" s="140">
        <v>38.299999999999997</v>
      </c>
      <c r="J118" s="140">
        <f>ROUND(I118*H118,2)</f>
        <v>0</v>
      </c>
      <c r="K118" s="137" t="s">
        <v>139</v>
      </c>
      <c r="L118" s="30"/>
      <c r="M118" s="141" t="s">
        <v>3</v>
      </c>
      <c r="N118" s="142" t="s">
        <v>38</v>
      </c>
      <c r="O118" s="143">
        <v>5.8000000000000003E-2</v>
      </c>
      <c r="P118" s="143">
        <f>O118*H118</f>
        <v>0</v>
      </c>
      <c r="Q118" s="143">
        <v>0</v>
      </c>
      <c r="R118" s="143">
        <f>Q118*H118</f>
        <v>0</v>
      </c>
      <c r="S118" s="143">
        <v>0</v>
      </c>
      <c r="T118" s="144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5" t="s">
        <v>121</v>
      </c>
      <c r="AT118" s="145" t="s">
        <v>117</v>
      </c>
      <c r="AU118" s="145" t="s">
        <v>77</v>
      </c>
      <c r="AY118" s="17" t="s">
        <v>115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75</v>
      </c>
      <c r="BK118" s="146">
        <f>ROUND(I118*H118,2)</f>
        <v>0</v>
      </c>
      <c r="BL118" s="17" t="s">
        <v>121</v>
      </c>
      <c r="BM118" s="145" t="s">
        <v>235</v>
      </c>
    </row>
    <row r="119" spans="1:65" s="13" customFormat="1" ht="12">
      <c r="B119" s="151"/>
      <c r="D119" s="147" t="s">
        <v>125</v>
      </c>
      <c r="E119" s="152" t="s">
        <v>3</v>
      </c>
      <c r="F119" s="153" t="s">
        <v>236</v>
      </c>
      <c r="H119" s="154">
        <v>42.328000000000003</v>
      </c>
      <c r="L119" s="151"/>
      <c r="M119" s="155"/>
      <c r="N119" s="156"/>
      <c r="O119" s="156"/>
      <c r="P119" s="156"/>
      <c r="Q119" s="156"/>
      <c r="R119" s="156"/>
      <c r="S119" s="156"/>
      <c r="T119" s="157"/>
      <c r="AT119" s="152" t="s">
        <v>125</v>
      </c>
      <c r="AU119" s="152" t="s">
        <v>77</v>
      </c>
      <c r="AV119" s="13" t="s">
        <v>77</v>
      </c>
      <c r="AW119" s="13" t="s">
        <v>29</v>
      </c>
      <c r="AX119" s="13" t="s">
        <v>75</v>
      </c>
      <c r="AY119" s="152" t="s">
        <v>115</v>
      </c>
    </row>
    <row r="120" spans="1:65" s="2" customFormat="1" ht="21.75" customHeight="1">
      <c r="A120" s="29"/>
      <c r="B120" s="134"/>
      <c r="C120" s="198" t="s">
        <v>152</v>
      </c>
      <c r="D120" s="135" t="s">
        <v>117</v>
      </c>
      <c r="E120" s="136" t="s">
        <v>237</v>
      </c>
      <c r="F120" s="137" t="s">
        <v>238</v>
      </c>
      <c r="G120" s="138" t="s">
        <v>215</v>
      </c>
      <c r="H120" s="139">
        <v>-112.57</v>
      </c>
      <c r="I120" s="140">
        <v>161.5</v>
      </c>
      <c r="J120" s="200">
        <f>ROUND(I120*H120,2)</f>
        <v>-18180.060000000001</v>
      </c>
      <c r="K120" s="137" t="s">
        <v>139</v>
      </c>
      <c r="L120" s="30"/>
      <c r="M120" s="141" t="s">
        <v>3</v>
      </c>
      <c r="N120" s="142" t="s">
        <v>38</v>
      </c>
      <c r="O120" s="143">
        <v>0.82499999999999996</v>
      </c>
      <c r="P120" s="143">
        <f>O120*H120</f>
        <v>-92.870249999999984</v>
      </c>
      <c r="Q120" s="143">
        <v>0</v>
      </c>
      <c r="R120" s="143">
        <f>Q120*H120</f>
        <v>0</v>
      </c>
      <c r="S120" s="143">
        <v>0</v>
      </c>
      <c r="T120" s="144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5" t="s">
        <v>121</v>
      </c>
      <c r="AT120" s="145" t="s">
        <v>117</v>
      </c>
      <c r="AU120" s="145" t="s">
        <v>77</v>
      </c>
      <c r="AY120" s="17" t="s">
        <v>115</v>
      </c>
      <c r="BE120" s="146">
        <f>IF(N120="základní",J120,0)</f>
        <v>-18180.060000000001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17" t="s">
        <v>75</v>
      </c>
      <c r="BK120" s="146">
        <f>ROUND(I120*H120,2)</f>
        <v>-18180.060000000001</v>
      </c>
      <c r="BL120" s="17" t="s">
        <v>121</v>
      </c>
      <c r="BM120" s="145" t="s">
        <v>239</v>
      </c>
    </row>
    <row r="121" spans="1:65" s="2" customFormat="1" ht="24">
      <c r="A121" s="29"/>
      <c r="B121" s="30"/>
      <c r="C121" s="29"/>
      <c r="D121" s="147" t="s">
        <v>123</v>
      </c>
      <c r="E121" s="29"/>
      <c r="F121" s="148" t="s">
        <v>240</v>
      </c>
      <c r="G121" s="29"/>
      <c r="H121" s="29"/>
      <c r="I121" s="29"/>
      <c r="J121" s="29"/>
      <c r="K121" s="29"/>
      <c r="L121" s="30"/>
      <c r="M121" s="149"/>
      <c r="N121" s="150"/>
      <c r="O121" s="50"/>
      <c r="P121" s="50"/>
      <c r="Q121" s="50"/>
      <c r="R121" s="50"/>
      <c r="S121" s="50"/>
      <c r="T121" s="5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123</v>
      </c>
      <c r="AU121" s="17" t="s">
        <v>77</v>
      </c>
    </row>
    <row r="122" spans="1:65" s="13" customFormat="1" ht="12">
      <c r="B122" s="151"/>
      <c r="D122" s="147" t="s">
        <v>125</v>
      </c>
      <c r="E122" s="152" t="s">
        <v>3</v>
      </c>
      <c r="F122" s="153" t="s">
        <v>241</v>
      </c>
      <c r="H122" s="154">
        <v>112.57</v>
      </c>
      <c r="L122" s="151"/>
      <c r="M122" s="155"/>
      <c r="N122" s="156"/>
      <c r="O122" s="156"/>
      <c r="P122" s="156"/>
      <c r="Q122" s="156"/>
      <c r="R122" s="156"/>
      <c r="S122" s="156"/>
      <c r="T122" s="157"/>
      <c r="AT122" s="152" t="s">
        <v>125</v>
      </c>
      <c r="AU122" s="152" t="s">
        <v>77</v>
      </c>
      <c r="AV122" s="13" t="s">
        <v>77</v>
      </c>
      <c r="AW122" s="13" t="s">
        <v>29</v>
      </c>
      <c r="AX122" s="13" t="s">
        <v>75</v>
      </c>
      <c r="AY122" s="152" t="s">
        <v>115</v>
      </c>
    </row>
    <row r="123" spans="1:65" s="2" customFormat="1" ht="21.75" customHeight="1">
      <c r="A123" s="29"/>
      <c r="B123" s="134"/>
      <c r="C123" s="199" t="s">
        <v>152</v>
      </c>
      <c r="D123" s="135" t="s">
        <v>117</v>
      </c>
      <c r="E123" s="136" t="s">
        <v>237</v>
      </c>
      <c r="F123" s="137" t="s">
        <v>238</v>
      </c>
      <c r="G123" s="138" t="s">
        <v>215</v>
      </c>
      <c r="H123" s="139">
        <v>168.48</v>
      </c>
      <c r="I123" s="140">
        <v>161.5</v>
      </c>
      <c r="J123" s="201">
        <f>ROUND(I123*H123,2)</f>
        <v>27209.52</v>
      </c>
      <c r="K123" s="137" t="s">
        <v>139</v>
      </c>
      <c r="L123" s="30"/>
      <c r="M123" s="141" t="s">
        <v>3</v>
      </c>
      <c r="N123" s="142" t="s">
        <v>38</v>
      </c>
      <c r="O123" s="143">
        <v>0.82499999999999996</v>
      </c>
      <c r="P123" s="143">
        <f>O123*H123</f>
        <v>138.99599999999998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5" t="s">
        <v>121</v>
      </c>
      <c r="AT123" s="145" t="s">
        <v>117</v>
      </c>
      <c r="AU123" s="145" t="s">
        <v>77</v>
      </c>
      <c r="AY123" s="17" t="s">
        <v>115</v>
      </c>
      <c r="BE123" s="146">
        <f>IF(N123="základní",J123,0)</f>
        <v>27209.52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7" t="s">
        <v>75</v>
      </c>
      <c r="BK123" s="146">
        <f>ROUND(I123*H123,2)</f>
        <v>27209.52</v>
      </c>
      <c r="BL123" s="17" t="s">
        <v>121</v>
      </c>
      <c r="BM123" s="145" t="s">
        <v>239</v>
      </c>
    </row>
    <row r="124" spans="1:65" s="2" customFormat="1" ht="24">
      <c r="A124" s="29"/>
      <c r="B124" s="30"/>
      <c r="C124" s="29"/>
      <c r="D124" s="147" t="s">
        <v>123</v>
      </c>
      <c r="E124" s="29"/>
      <c r="F124" s="148" t="s">
        <v>240</v>
      </c>
      <c r="G124" s="29"/>
      <c r="H124" s="29"/>
      <c r="I124" s="29"/>
      <c r="J124" s="29"/>
      <c r="K124" s="29"/>
      <c r="L124" s="30"/>
      <c r="M124" s="149"/>
      <c r="N124" s="150"/>
      <c r="O124" s="50"/>
      <c r="P124" s="50"/>
      <c r="Q124" s="50"/>
      <c r="R124" s="50"/>
      <c r="S124" s="50"/>
      <c r="T124" s="51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123</v>
      </c>
      <c r="AU124" s="17" t="s">
        <v>77</v>
      </c>
    </row>
    <row r="125" spans="1:65" s="13" customFormat="1" ht="12">
      <c r="B125" s="151"/>
      <c r="D125" s="147" t="s">
        <v>125</v>
      </c>
      <c r="E125" s="152" t="s">
        <v>3</v>
      </c>
      <c r="F125" s="153" t="s">
        <v>831</v>
      </c>
      <c r="H125" s="154">
        <v>168.48</v>
      </c>
      <c r="L125" s="151"/>
      <c r="M125" s="155"/>
      <c r="N125" s="156"/>
      <c r="O125" s="156"/>
      <c r="P125" s="156"/>
      <c r="Q125" s="156"/>
      <c r="R125" s="156"/>
      <c r="S125" s="156"/>
      <c r="T125" s="157"/>
      <c r="AT125" s="152" t="s">
        <v>125</v>
      </c>
      <c r="AU125" s="152" t="s">
        <v>77</v>
      </c>
      <c r="AV125" s="13" t="s">
        <v>77</v>
      </c>
      <c r="AW125" s="13" t="s">
        <v>29</v>
      </c>
      <c r="AX125" s="13" t="s">
        <v>75</v>
      </c>
      <c r="AY125" s="152" t="s">
        <v>115</v>
      </c>
    </row>
    <row r="126" spans="1:65" s="2" customFormat="1" ht="21.75" customHeight="1">
      <c r="A126" s="29"/>
      <c r="B126" s="134"/>
      <c r="C126" s="198" t="s">
        <v>156</v>
      </c>
      <c r="D126" s="135" t="s">
        <v>117</v>
      </c>
      <c r="E126" s="136" t="s">
        <v>242</v>
      </c>
      <c r="F126" s="137" t="s">
        <v>243</v>
      </c>
      <c r="G126" s="138" t="s">
        <v>215</v>
      </c>
      <c r="H126" s="139">
        <v>-112.57</v>
      </c>
      <c r="I126" s="140">
        <v>37</v>
      </c>
      <c r="J126" s="200">
        <f>ROUND(I126*H126,2)</f>
        <v>-4165.09</v>
      </c>
      <c r="K126" s="137" t="s">
        <v>139</v>
      </c>
      <c r="L126" s="30"/>
      <c r="M126" s="141" t="s">
        <v>3</v>
      </c>
      <c r="N126" s="142" t="s">
        <v>38</v>
      </c>
      <c r="O126" s="143">
        <v>0.1</v>
      </c>
      <c r="P126" s="143">
        <f>O126*H126</f>
        <v>-11.257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5" t="s">
        <v>121</v>
      </c>
      <c r="AT126" s="145" t="s">
        <v>117</v>
      </c>
      <c r="AU126" s="145" t="s">
        <v>77</v>
      </c>
      <c r="AY126" s="17" t="s">
        <v>115</v>
      </c>
      <c r="BE126" s="146">
        <f>IF(N126="základní",J126,0)</f>
        <v>-4165.09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75</v>
      </c>
      <c r="BK126" s="146">
        <f>ROUND(I126*H126,2)</f>
        <v>-4165.09</v>
      </c>
      <c r="BL126" s="17" t="s">
        <v>121</v>
      </c>
      <c r="BM126" s="145" t="s">
        <v>244</v>
      </c>
    </row>
    <row r="127" spans="1:65" s="13" customFormat="1" ht="12">
      <c r="B127" s="151"/>
      <c r="D127" s="147" t="s">
        <v>125</v>
      </c>
      <c r="E127" s="152" t="s">
        <v>3</v>
      </c>
      <c r="F127" s="153" t="s">
        <v>245</v>
      </c>
      <c r="H127" s="154">
        <v>112.57</v>
      </c>
      <c r="L127" s="151"/>
      <c r="M127" s="155"/>
      <c r="N127" s="156"/>
      <c r="O127" s="156"/>
      <c r="P127" s="156"/>
      <c r="Q127" s="156"/>
      <c r="R127" s="156"/>
      <c r="S127" s="156"/>
      <c r="T127" s="157"/>
      <c r="AT127" s="152" t="s">
        <v>125</v>
      </c>
      <c r="AU127" s="152" t="s">
        <v>77</v>
      </c>
      <c r="AV127" s="13" t="s">
        <v>77</v>
      </c>
      <c r="AW127" s="13" t="s">
        <v>29</v>
      </c>
      <c r="AX127" s="13" t="s">
        <v>75</v>
      </c>
      <c r="AY127" s="152" t="s">
        <v>115</v>
      </c>
    </row>
    <row r="128" spans="1:65" s="2" customFormat="1" ht="21" customHeight="1">
      <c r="A128" s="29"/>
      <c r="B128" s="134"/>
      <c r="C128" s="199" t="s">
        <v>156</v>
      </c>
      <c r="D128" s="135" t="s">
        <v>117</v>
      </c>
      <c r="E128" s="136" t="s">
        <v>242</v>
      </c>
      <c r="F128" s="137" t="s">
        <v>243</v>
      </c>
      <c r="G128" s="138" t="s">
        <v>215</v>
      </c>
      <c r="H128" s="139">
        <v>168.48</v>
      </c>
      <c r="I128" s="140">
        <v>37</v>
      </c>
      <c r="J128" s="201">
        <f>ROUND(I128*H128,2)</f>
        <v>6233.76</v>
      </c>
      <c r="K128" s="137" t="s">
        <v>139</v>
      </c>
      <c r="L128" s="30"/>
      <c r="M128" s="141" t="s">
        <v>3</v>
      </c>
      <c r="N128" s="142" t="s">
        <v>38</v>
      </c>
      <c r="O128" s="143">
        <v>0.1</v>
      </c>
      <c r="P128" s="143">
        <f>O128*H128</f>
        <v>16.847999999999999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5" t="s">
        <v>121</v>
      </c>
      <c r="AT128" s="145" t="s">
        <v>117</v>
      </c>
      <c r="AU128" s="145" t="s">
        <v>77</v>
      </c>
      <c r="AY128" s="17" t="s">
        <v>115</v>
      </c>
      <c r="BE128" s="146">
        <f>IF(N128="základní",J128,0)</f>
        <v>6233.76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75</v>
      </c>
      <c r="BK128" s="146">
        <f>ROUND(I128*H128,2)</f>
        <v>6233.76</v>
      </c>
      <c r="BL128" s="17" t="s">
        <v>121</v>
      </c>
      <c r="BM128" s="145" t="s">
        <v>244</v>
      </c>
    </row>
    <row r="129" spans="1:65" s="13" customFormat="1">
      <c r="B129" s="151"/>
      <c r="D129" s="147" t="s">
        <v>125</v>
      </c>
      <c r="E129" s="152" t="s">
        <v>3</v>
      </c>
      <c r="F129" s="153">
        <v>168.48</v>
      </c>
      <c r="H129" s="154">
        <v>168.48</v>
      </c>
      <c r="L129" s="151"/>
      <c r="M129" s="155"/>
      <c r="N129" s="156"/>
      <c r="O129" s="156"/>
      <c r="P129" s="156"/>
      <c r="Q129" s="156"/>
      <c r="R129" s="156"/>
      <c r="S129" s="156"/>
      <c r="T129" s="157"/>
      <c r="AT129" s="152" t="s">
        <v>125</v>
      </c>
      <c r="AU129" s="152" t="s">
        <v>77</v>
      </c>
      <c r="AV129" s="13" t="s">
        <v>77</v>
      </c>
      <c r="AW129" s="13" t="s">
        <v>29</v>
      </c>
      <c r="AX129" s="13" t="s">
        <v>75</v>
      </c>
      <c r="AY129" s="152" t="s">
        <v>115</v>
      </c>
    </row>
    <row r="130" spans="1:65" s="2" customFormat="1" ht="21.75" customHeight="1">
      <c r="A130" s="29"/>
      <c r="B130" s="134"/>
      <c r="C130" s="198" t="s">
        <v>162</v>
      </c>
      <c r="D130" s="135" t="s">
        <v>117</v>
      </c>
      <c r="E130" s="136" t="s">
        <v>246</v>
      </c>
      <c r="F130" s="137" t="s">
        <v>247</v>
      </c>
      <c r="G130" s="138" t="s">
        <v>215</v>
      </c>
      <c r="H130" s="139">
        <v>-11.852</v>
      </c>
      <c r="I130" s="140">
        <v>982</v>
      </c>
      <c r="J130" s="200">
        <f>ROUND(I130*H130,2)</f>
        <v>-11638.66</v>
      </c>
      <c r="K130" s="137" t="s">
        <v>139</v>
      </c>
      <c r="L130" s="30"/>
      <c r="M130" s="141" t="s">
        <v>3</v>
      </c>
      <c r="N130" s="142" t="s">
        <v>38</v>
      </c>
      <c r="O130" s="143">
        <v>0.28599999999999998</v>
      </c>
      <c r="P130" s="143">
        <f>O130*H130</f>
        <v>-3.389672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5" t="s">
        <v>121</v>
      </c>
      <c r="AT130" s="145" t="s">
        <v>117</v>
      </c>
      <c r="AU130" s="145" t="s">
        <v>77</v>
      </c>
      <c r="AY130" s="17" t="s">
        <v>115</v>
      </c>
      <c r="BE130" s="146">
        <f>IF(N130="základní",J130,0)</f>
        <v>-11638.66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75</v>
      </c>
      <c r="BK130" s="146">
        <f>ROUND(I130*H130,2)</f>
        <v>-11638.66</v>
      </c>
      <c r="BL130" s="17" t="s">
        <v>121</v>
      </c>
      <c r="BM130" s="145" t="s">
        <v>248</v>
      </c>
    </row>
    <row r="131" spans="1:65" s="13" customFormat="1" ht="12">
      <c r="B131" s="151"/>
      <c r="D131" s="147" t="s">
        <v>125</v>
      </c>
      <c r="E131" s="152" t="s">
        <v>3</v>
      </c>
      <c r="F131" s="153" t="s">
        <v>249</v>
      </c>
      <c r="H131" s="154">
        <v>11.852</v>
      </c>
      <c r="L131" s="151"/>
      <c r="M131" s="155"/>
      <c r="N131" s="156"/>
      <c r="O131" s="156"/>
      <c r="P131" s="156"/>
      <c r="Q131" s="156"/>
      <c r="R131" s="156"/>
      <c r="S131" s="156"/>
      <c r="T131" s="157"/>
      <c r="AT131" s="152" t="s">
        <v>125</v>
      </c>
      <c r="AU131" s="152" t="s">
        <v>77</v>
      </c>
      <c r="AV131" s="13" t="s">
        <v>77</v>
      </c>
      <c r="AW131" s="13" t="s">
        <v>29</v>
      </c>
      <c r="AX131" s="13" t="s">
        <v>75</v>
      </c>
      <c r="AY131" s="152" t="s">
        <v>115</v>
      </c>
    </row>
    <row r="132" spans="1:65" s="2" customFormat="1" ht="21.75" customHeight="1">
      <c r="A132" s="29"/>
      <c r="B132" s="134"/>
      <c r="C132" s="199" t="s">
        <v>162</v>
      </c>
      <c r="D132" s="135" t="s">
        <v>117</v>
      </c>
      <c r="E132" s="136" t="s">
        <v>246</v>
      </c>
      <c r="F132" s="137" t="s">
        <v>247</v>
      </c>
      <c r="G132" s="138" t="s">
        <v>215</v>
      </c>
      <c r="H132" s="139">
        <v>17.739000000000001</v>
      </c>
      <c r="I132" s="140">
        <v>982</v>
      </c>
      <c r="J132" s="201">
        <f>ROUND(I132*H132,2)</f>
        <v>17419.7</v>
      </c>
      <c r="K132" s="137" t="s">
        <v>139</v>
      </c>
      <c r="L132" s="30"/>
      <c r="M132" s="141" t="s">
        <v>3</v>
      </c>
      <c r="N132" s="142" t="s">
        <v>38</v>
      </c>
      <c r="O132" s="143">
        <v>0.28599999999999998</v>
      </c>
      <c r="P132" s="143">
        <f>O132*H132</f>
        <v>5.0733540000000001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5" t="s">
        <v>121</v>
      </c>
      <c r="AT132" s="145" t="s">
        <v>117</v>
      </c>
      <c r="AU132" s="145" t="s">
        <v>77</v>
      </c>
      <c r="AY132" s="17" t="s">
        <v>115</v>
      </c>
      <c r="BE132" s="146">
        <f>IF(N132="základní",J132,0)</f>
        <v>17419.7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75</v>
      </c>
      <c r="BK132" s="146">
        <f>ROUND(I132*H132,2)</f>
        <v>17419.7</v>
      </c>
      <c r="BL132" s="17" t="s">
        <v>121</v>
      </c>
      <c r="BM132" s="145" t="s">
        <v>248</v>
      </c>
    </row>
    <row r="133" spans="1:65" s="13" customFormat="1" ht="12">
      <c r="B133" s="151"/>
      <c r="D133" s="147" t="s">
        <v>125</v>
      </c>
      <c r="E133" s="152" t="s">
        <v>3</v>
      </c>
      <c r="F133" s="153" t="s">
        <v>832</v>
      </c>
      <c r="H133" s="154">
        <v>17.739000000000001</v>
      </c>
      <c r="L133" s="151"/>
      <c r="M133" s="155"/>
      <c r="N133" s="156"/>
      <c r="O133" s="156"/>
      <c r="P133" s="156"/>
      <c r="Q133" s="156"/>
      <c r="R133" s="156"/>
      <c r="S133" s="156"/>
      <c r="T133" s="157"/>
      <c r="AT133" s="152" t="s">
        <v>125</v>
      </c>
      <c r="AU133" s="152" t="s">
        <v>77</v>
      </c>
      <c r="AV133" s="13" t="s">
        <v>77</v>
      </c>
      <c r="AW133" s="13" t="s">
        <v>29</v>
      </c>
      <c r="AX133" s="13" t="s">
        <v>75</v>
      </c>
      <c r="AY133" s="152" t="s">
        <v>115</v>
      </c>
    </row>
    <row r="134" spans="1:65" s="2" customFormat="1" ht="16.5" customHeight="1">
      <c r="A134" s="29"/>
      <c r="B134" s="134"/>
      <c r="C134" s="202" t="s">
        <v>167</v>
      </c>
      <c r="D134" s="165" t="s">
        <v>168</v>
      </c>
      <c r="E134" s="166" t="s">
        <v>250</v>
      </c>
      <c r="F134" s="167" t="s">
        <v>251</v>
      </c>
      <c r="G134" s="168" t="s">
        <v>187</v>
      </c>
      <c r="H134" s="169">
        <v>-23.704000000000001</v>
      </c>
      <c r="I134" s="170">
        <v>413.5</v>
      </c>
      <c r="J134" s="204">
        <f>ROUND(I134*H134,2)</f>
        <v>-9801.6</v>
      </c>
      <c r="K134" s="167" t="s">
        <v>139</v>
      </c>
      <c r="L134" s="171"/>
      <c r="M134" s="172" t="s">
        <v>3</v>
      </c>
      <c r="N134" s="173" t="s">
        <v>38</v>
      </c>
      <c r="O134" s="143">
        <v>0</v>
      </c>
      <c r="P134" s="143">
        <f>O134*H134</f>
        <v>0</v>
      </c>
      <c r="Q134" s="143">
        <v>1</v>
      </c>
      <c r="R134" s="143">
        <f>Q134*H134</f>
        <v>-23.704000000000001</v>
      </c>
      <c r="S134" s="143">
        <v>0</v>
      </c>
      <c r="T134" s="14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5" t="s">
        <v>156</v>
      </c>
      <c r="AT134" s="145" t="s">
        <v>168</v>
      </c>
      <c r="AU134" s="145" t="s">
        <v>77</v>
      </c>
      <c r="AY134" s="17" t="s">
        <v>115</v>
      </c>
      <c r="BE134" s="146">
        <f>IF(N134="základní",J134,0)</f>
        <v>-9801.6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75</v>
      </c>
      <c r="BK134" s="146">
        <f>ROUND(I134*H134,2)</f>
        <v>-9801.6</v>
      </c>
      <c r="BL134" s="17" t="s">
        <v>121</v>
      </c>
      <c r="BM134" s="145" t="s">
        <v>252</v>
      </c>
    </row>
    <row r="135" spans="1:65" s="2" customFormat="1" ht="24">
      <c r="A135" s="29"/>
      <c r="B135" s="30"/>
      <c r="C135" s="29"/>
      <c r="D135" s="147" t="s">
        <v>123</v>
      </c>
      <c r="E135" s="29"/>
      <c r="F135" s="148" t="s">
        <v>226</v>
      </c>
      <c r="G135" s="29"/>
      <c r="H135" s="29"/>
      <c r="I135" s="29"/>
      <c r="J135" s="29"/>
      <c r="K135" s="29"/>
      <c r="L135" s="30"/>
      <c r="M135" s="149"/>
      <c r="N135" s="150"/>
      <c r="O135" s="50"/>
      <c r="P135" s="50"/>
      <c r="Q135" s="50"/>
      <c r="R135" s="50"/>
      <c r="S135" s="50"/>
      <c r="T135" s="51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123</v>
      </c>
      <c r="AU135" s="17" t="s">
        <v>77</v>
      </c>
    </row>
    <row r="136" spans="1:65" s="13" customFormat="1" ht="12">
      <c r="B136" s="151"/>
      <c r="D136" s="147" t="s">
        <v>125</v>
      </c>
      <c r="F136" s="153" t="s">
        <v>253</v>
      </c>
      <c r="H136" s="154">
        <v>23.704000000000001</v>
      </c>
      <c r="L136" s="151"/>
      <c r="M136" s="155"/>
      <c r="N136" s="156"/>
      <c r="O136" s="156"/>
      <c r="P136" s="156"/>
      <c r="Q136" s="156"/>
      <c r="R136" s="156"/>
      <c r="S136" s="156"/>
      <c r="T136" s="157"/>
      <c r="AT136" s="152" t="s">
        <v>125</v>
      </c>
      <c r="AU136" s="152" t="s">
        <v>77</v>
      </c>
      <c r="AV136" s="13" t="s">
        <v>77</v>
      </c>
      <c r="AW136" s="13" t="s">
        <v>4</v>
      </c>
      <c r="AX136" s="13" t="s">
        <v>75</v>
      </c>
      <c r="AY136" s="152" t="s">
        <v>115</v>
      </c>
    </row>
    <row r="137" spans="1:65" s="2" customFormat="1" ht="16.5" customHeight="1">
      <c r="A137" s="29"/>
      <c r="B137" s="134"/>
      <c r="C137" s="203" t="s">
        <v>167</v>
      </c>
      <c r="D137" s="165" t="s">
        <v>168</v>
      </c>
      <c r="E137" s="166" t="s">
        <v>250</v>
      </c>
      <c r="F137" s="167" t="s">
        <v>251</v>
      </c>
      <c r="G137" s="168" t="s">
        <v>187</v>
      </c>
      <c r="H137" s="169">
        <v>35.478000000000002</v>
      </c>
      <c r="I137" s="170">
        <v>413.5</v>
      </c>
      <c r="J137" s="205">
        <f>ROUND(I137*H137,2)</f>
        <v>14670.15</v>
      </c>
      <c r="K137" s="167" t="s">
        <v>139</v>
      </c>
      <c r="L137" s="171"/>
      <c r="M137" s="172" t="s">
        <v>3</v>
      </c>
      <c r="N137" s="173" t="s">
        <v>38</v>
      </c>
      <c r="O137" s="143">
        <v>0</v>
      </c>
      <c r="P137" s="143">
        <f>O137*H137</f>
        <v>0</v>
      </c>
      <c r="Q137" s="143">
        <v>1</v>
      </c>
      <c r="R137" s="143">
        <f>Q137*H137</f>
        <v>35.478000000000002</v>
      </c>
      <c r="S137" s="143">
        <v>0</v>
      </c>
      <c r="T137" s="14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5" t="s">
        <v>156</v>
      </c>
      <c r="AT137" s="145" t="s">
        <v>168</v>
      </c>
      <c r="AU137" s="145" t="s">
        <v>77</v>
      </c>
      <c r="AY137" s="17" t="s">
        <v>115</v>
      </c>
      <c r="BE137" s="146">
        <f>IF(N137="základní",J137,0)</f>
        <v>14670.15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75</v>
      </c>
      <c r="BK137" s="146">
        <f>ROUND(I137*H137,2)</f>
        <v>14670.15</v>
      </c>
      <c r="BL137" s="17" t="s">
        <v>121</v>
      </c>
      <c r="BM137" s="145" t="s">
        <v>252</v>
      </c>
    </row>
    <row r="138" spans="1:65" s="2" customFormat="1" ht="24">
      <c r="A138" s="29"/>
      <c r="B138" s="30"/>
      <c r="C138" s="29"/>
      <c r="D138" s="147" t="s">
        <v>123</v>
      </c>
      <c r="E138" s="29"/>
      <c r="F138" s="148" t="s">
        <v>226</v>
      </c>
      <c r="G138" s="29"/>
      <c r="H138" s="29"/>
      <c r="I138" s="29"/>
      <c r="J138" s="29"/>
      <c r="K138" s="29"/>
      <c r="L138" s="30"/>
      <c r="M138" s="149"/>
      <c r="N138" s="150"/>
      <c r="O138" s="50"/>
      <c r="P138" s="50"/>
      <c r="Q138" s="50"/>
      <c r="R138" s="50"/>
      <c r="S138" s="50"/>
      <c r="T138" s="51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123</v>
      </c>
      <c r="AU138" s="17" t="s">
        <v>77</v>
      </c>
    </row>
    <row r="139" spans="1:65" s="13" customFormat="1" ht="12">
      <c r="B139" s="151"/>
      <c r="D139" s="147" t="s">
        <v>125</v>
      </c>
      <c r="F139" s="153" t="s">
        <v>833</v>
      </c>
      <c r="H139" s="154">
        <v>35.478000000000002</v>
      </c>
      <c r="L139" s="151"/>
      <c r="M139" s="155"/>
      <c r="N139" s="156"/>
      <c r="O139" s="156"/>
      <c r="P139" s="156"/>
      <c r="Q139" s="156"/>
      <c r="R139" s="156"/>
      <c r="S139" s="156"/>
      <c r="T139" s="157"/>
      <c r="AT139" s="152" t="s">
        <v>125</v>
      </c>
      <c r="AU139" s="152" t="s">
        <v>77</v>
      </c>
      <c r="AV139" s="13" t="s">
        <v>77</v>
      </c>
      <c r="AW139" s="13" t="s">
        <v>4</v>
      </c>
      <c r="AX139" s="13" t="s">
        <v>75</v>
      </c>
      <c r="AY139" s="152" t="s">
        <v>115</v>
      </c>
    </row>
    <row r="140" spans="1:65" s="2" customFormat="1" ht="21.75" customHeight="1">
      <c r="A140" s="29"/>
      <c r="B140" s="134"/>
      <c r="C140" s="198" t="s">
        <v>172</v>
      </c>
      <c r="D140" s="135" t="s">
        <v>117</v>
      </c>
      <c r="E140" s="136" t="s">
        <v>254</v>
      </c>
      <c r="F140" s="137" t="s">
        <v>255</v>
      </c>
      <c r="G140" s="138" t="s">
        <v>215</v>
      </c>
      <c r="H140" s="139">
        <v>-132.10400000000001</v>
      </c>
      <c r="I140" s="140">
        <v>124</v>
      </c>
      <c r="J140" s="200">
        <f>ROUND(I140*H140,2)</f>
        <v>-16380.9</v>
      </c>
      <c r="K140" s="137" t="s">
        <v>139</v>
      </c>
      <c r="L140" s="30"/>
      <c r="M140" s="141" t="s">
        <v>3</v>
      </c>
      <c r="N140" s="142" t="s">
        <v>38</v>
      </c>
      <c r="O140" s="143">
        <v>0.29899999999999999</v>
      </c>
      <c r="P140" s="143">
        <f>O140*H140</f>
        <v>-39.499096000000002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5" t="s">
        <v>121</v>
      </c>
      <c r="AT140" s="145" t="s">
        <v>117</v>
      </c>
      <c r="AU140" s="145" t="s">
        <v>77</v>
      </c>
      <c r="AY140" s="17" t="s">
        <v>115</v>
      </c>
      <c r="BE140" s="146">
        <f>IF(N140="základní",J140,0)</f>
        <v>-16380.9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75</v>
      </c>
      <c r="BK140" s="146">
        <f>ROUND(I140*H140,2)</f>
        <v>-16380.9</v>
      </c>
      <c r="BL140" s="17" t="s">
        <v>121</v>
      </c>
      <c r="BM140" s="145" t="s">
        <v>256</v>
      </c>
    </row>
    <row r="141" spans="1:65" s="13" customFormat="1" ht="12">
      <c r="B141" s="151"/>
      <c r="D141" s="147" t="s">
        <v>125</v>
      </c>
      <c r="E141" s="152" t="s">
        <v>3</v>
      </c>
      <c r="F141" s="153" t="s">
        <v>257</v>
      </c>
      <c r="H141" s="154">
        <v>100.718</v>
      </c>
      <c r="L141" s="151"/>
      <c r="M141" s="155"/>
      <c r="N141" s="156"/>
      <c r="O141" s="156"/>
      <c r="P141" s="156"/>
      <c r="Q141" s="156"/>
      <c r="R141" s="156"/>
      <c r="S141" s="156"/>
      <c r="T141" s="157"/>
      <c r="AT141" s="152" t="s">
        <v>125</v>
      </c>
      <c r="AU141" s="152" t="s">
        <v>77</v>
      </c>
      <c r="AV141" s="13" t="s">
        <v>77</v>
      </c>
      <c r="AW141" s="13" t="s">
        <v>29</v>
      </c>
      <c r="AX141" s="13" t="s">
        <v>67</v>
      </c>
      <c r="AY141" s="152" t="s">
        <v>115</v>
      </c>
    </row>
    <row r="142" spans="1:65" s="13" customFormat="1" ht="12">
      <c r="B142" s="151"/>
      <c r="D142" s="147" t="s">
        <v>125</v>
      </c>
      <c r="E142" s="152" t="s">
        <v>3</v>
      </c>
      <c r="F142" s="153" t="s">
        <v>258</v>
      </c>
      <c r="H142" s="154">
        <v>31.385999999999999</v>
      </c>
      <c r="L142" s="151"/>
      <c r="M142" s="155"/>
      <c r="N142" s="156"/>
      <c r="O142" s="156"/>
      <c r="P142" s="156"/>
      <c r="Q142" s="156"/>
      <c r="R142" s="156"/>
      <c r="S142" s="156"/>
      <c r="T142" s="157"/>
      <c r="AT142" s="152" t="s">
        <v>125</v>
      </c>
      <c r="AU142" s="152" t="s">
        <v>77</v>
      </c>
      <c r="AV142" s="13" t="s">
        <v>77</v>
      </c>
      <c r="AW142" s="13" t="s">
        <v>29</v>
      </c>
      <c r="AX142" s="13" t="s">
        <v>67</v>
      </c>
      <c r="AY142" s="152" t="s">
        <v>115</v>
      </c>
    </row>
    <row r="143" spans="1:65" s="14" customFormat="1" ht="12">
      <c r="B143" s="158"/>
      <c r="D143" s="147" t="s">
        <v>125</v>
      </c>
      <c r="E143" s="159" t="s">
        <v>3</v>
      </c>
      <c r="F143" s="160" t="s">
        <v>151</v>
      </c>
      <c r="H143" s="161">
        <v>132.10400000000001</v>
      </c>
      <c r="L143" s="158"/>
      <c r="M143" s="162"/>
      <c r="N143" s="163"/>
      <c r="O143" s="163"/>
      <c r="P143" s="163"/>
      <c r="Q143" s="163"/>
      <c r="R143" s="163"/>
      <c r="S143" s="163"/>
      <c r="T143" s="164"/>
      <c r="AT143" s="159" t="s">
        <v>125</v>
      </c>
      <c r="AU143" s="159" t="s">
        <v>77</v>
      </c>
      <c r="AV143" s="14" t="s">
        <v>121</v>
      </c>
      <c r="AW143" s="14" t="s">
        <v>29</v>
      </c>
      <c r="AX143" s="14" t="s">
        <v>75</v>
      </c>
      <c r="AY143" s="159" t="s">
        <v>115</v>
      </c>
    </row>
    <row r="144" spans="1:65" s="2" customFormat="1" ht="21.75" customHeight="1">
      <c r="A144" s="29"/>
      <c r="B144" s="134"/>
      <c r="C144" s="199" t="s">
        <v>172</v>
      </c>
      <c r="D144" s="135" t="s">
        <v>117</v>
      </c>
      <c r="E144" s="136" t="s">
        <v>254</v>
      </c>
      <c r="F144" s="137" t="s">
        <v>255</v>
      </c>
      <c r="G144" s="138" t="s">
        <v>215</v>
      </c>
      <c r="H144" s="139">
        <v>182.12700000000001</v>
      </c>
      <c r="I144" s="140">
        <v>124</v>
      </c>
      <c r="J144" s="201">
        <f>ROUND(I144*H144,2)</f>
        <v>22583.75</v>
      </c>
      <c r="K144" s="137" t="s">
        <v>139</v>
      </c>
      <c r="L144" s="30"/>
      <c r="M144" s="141" t="s">
        <v>3</v>
      </c>
      <c r="N144" s="142" t="s">
        <v>38</v>
      </c>
      <c r="O144" s="143">
        <v>0.29899999999999999</v>
      </c>
      <c r="P144" s="143">
        <f>O144*H144</f>
        <v>54.455973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5" t="s">
        <v>121</v>
      </c>
      <c r="AT144" s="145" t="s">
        <v>117</v>
      </c>
      <c r="AU144" s="145" t="s">
        <v>77</v>
      </c>
      <c r="AY144" s="17" t="s">
        <v>115</v>
      </c>
      <c r="BE144" s="146">
        <f>IF(N144="základní",J144,0)</f>
        <v>22583.75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75</v>
      </c>
      <c r="BK144" s="146">
        <f>ROUND(I144*H144,2)</f>
        <v>22583.75</v>
      </c>
      <c r="BL144" s="17" t="s">
        <v>121</v>
      </c>
      <c r="BM144" s="145" t="s">
        <v>256</v>
      </c>
    </row>
    <row r="145" spans="1:65" s="13" customFormat="1" ht="12">
      <c r="B145" s="151"/>
      <c r="D145" s="147" t="s">
        <v>125</v>
      </c>
      <c r="E145" s="152" t="s">
        <v>3</v>
      </c>
      <c r="F145" s="153" t="s">
        <v>834</v>
      </c>
      <c r="H145" s="154">
        <v>150.74100000000001</v>
      </c>
      <c r="L145" s="151"/>
      <c r="M145" s="155"/>
      <c r="N145" s="156"/>
      <c r="O145" s="156"/>
      <c r="P145" s="156"/>
      <c r="Q145" s="156"/>
      <c r="R145" s="156"/>
      <c r="S145" s="156"/>
      <c r="T145" s="157"/>
      <c r="AT145" s="152" t="s">
        <v>125</v>
      </c>
      <c r="AU145" s="152" t="s">
        <v>77</v>
      </c>
      <c r="AV145" s="13" t="s">
        <v>77</v>
      </c>
      <c r="AW145" s="13" t="s">
        <v>29</v>
      </c>
      <c r="AX145" s="13" t="s">
        <v>67</v>
      </c>
      <c r="AY145" s="152" t="s">
        <v>115</v>
      </c>
    </row>
    <row r="146" spans="1:65" s="13" customFormat="1" ht="12">
      <c r="B146" s="151"/>
      <c r="D146" s="147" t="s">
        <v>125</v>
      </c>
      <c r="E146" s="152" t="s">
        <v>3</v>
      </c>
      <c r="F146" s="153" t="s">
        <v>258</v>
      </c>
      <c r="H146" s="154">
        <v>31.385999999999999</v>
      </c>
      <c r="L146" s="151"/>
      <c r="M146" s="155"/>
      <c r="N146" s="156"/>
      <c r="O146" s="156"/>
      <c r="P146" s="156"/>
      <c r="Q146" s="156"/>
      <c r="R146" s="156"/>
      <c r="S146" s="156"/>
      <c r="T146" s="157"/>
      <c r="AT146" s="152" t="s">
        <v>125</v>
      </c>
      <c r="AU146" s="152" t="s">
        <v>77</v>
      </c>
      <c r="AV146" s="13" t="s">
        <v>77</v>
      </c>
      <c r="AW146" s="13" t="s">
        <v>29</v>
      </c>
      <c r="AX146" s="13" t="s">
        <v>67</v>
      </c>
      <c r="AY146" s="152" t="s">
        <v>115</v>
      </c>
    </row>
    <row r="147" spans="1:65" s="14" customFormat="1" ht="12">
      <c r="B147" s="158"/>
      <c r="D147" s="147" t="s">
        <v>125</v>
      </c>
      <c r="E147" s="159" t="s">
        <v>3</v>
      </c>
      <c r="F147" s="160" t="s">
        <v>151</v>
      </c>
      <c r="H147" s="161">
        <f>SUM(H145:H146)</f>
        <v>182.12700000000001</v>
      </c>
      <c r="L147" s="158"/>
      <c r="M147" s="162"/>
      <c r="N147" s="163"/>
      <c r="O147" s="163"/>
      <c r="P147" s="163"/>
      <c r="Q147" s="163"/>
      <c r="R147" s="163"/>
      <c r="S147" s="163"/>
      <c r="T147" s="164"/>
      <c r="AT147" s="159" t="s">
        <v>125</v>
      </c>
      <c r="AU147" s="159" t="s">
        <v>77</v>
      </c>
      <c r="AV147" s="14" t="s">
        <v>121</v>
      </c>
      <c r="AW147" s="14" t="s">
        <v>29</v>
      </c>
      <c r="AX147" s="14" t="s">
        <v>75</v>
      </c>
      <c r="AY147" s="159" t="s">
        <v>115</v>
      </c>
    </row>
    <row r="148" spans="1:65" s="2" customFormat="1" ht="21.75" customHeight="1">
      <c r="A148" s="29"/>
      <c r="B148" s="134"/>
      <c r="C148" s="135" t="s">
        <v>178</v>
      </c>
      <c r="D148" s="135" t="s">
        <v>117</v>
      </c>
      <c r="E148" s="136" t="s">
        <v>259</v>
      </c>
      <c r="F148" s="137" t="s">
        <v>260</v>
      </c>
      <c r="G148" s="138" t="s">
        <v>215</v>
      </c>
      <c r="H148" s="139">
        <v>0</v>
      </c>
      <c r="I148" s="140">
        <v>265</v>
      </c>
      <c r="J148" s="140">
        <f>ROUND(I148*H148,2)</f>
        <v>0</v>
      </c>
      <c r="K148" s="137" t="s">
        <v>139</v>
      </c>
      <c r="L148" s="30"/>
      <c r="M148" s="141" t="s">
        <v>3</v>
      </c>
      <c r="N148" s="142" t="s">
        <v>38</v>
      </c>
      <c r="O148" s="143">
        <v>0.65200000000000002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5" t="s">
        <v>121</v>
      </c>
      <c r="AT148" s="145" t="s">
        <v>117</v>
      </c>
      <c r="AU148" s="145" t="s">
        <v>77</v>
      </c>
      <c r="AY148" s="17" t="s">
        <v>115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75</v>
      </c>
      <c r="BK148" s="146">
        <f>ROUND(I148*H148,2)</f>
        <v>0</v>
      </c>
      <c r="BL148" s="17" t="s">
        <v>121</v>
      </c>
      <c r="BM148" s="145" t="s">
        <v>261</v>
      </c>
    </row>
    <row r="149" spans="1:65" s="2" customFormat="1" ht="21.75" customHeight="1">
      <c r="A149" s="29"/>
      <c r="B149" s="134"/>
      <c r="C149" s="198" t="s">
        <v>184</v>
      </c>
      <c r="D149" s="135" t="s">
        <v>117</v>
      </c>
      <c r="E149" s="136" t="s">
        <v>262</v>
      </c>
      <c r="F149" s="137" t="s">
        <v>263</v>
      </c>
      <c r="G149" s="138" t="s">
        <v>264</v>
      </c>
      <c r="H149" s="139">
        <v>-448.24</v>
      </c>
      <c r="I149" s="140">
        <v>94.2</v>
      </c>
      <c r="J149" s="200">
        <f>ROUND(I149*H149,2)</f>
        <v>-42224.21</v>
      </c>
      <c r="K149" s="137" t="s">
        <v>139</v>
      </c>
      <c r="L149" s="30"/>
      <c r="M149" s="141" t="s">
        <v>3</v>
      </c>
      <c r="N149" s="142" t="s">
        <v>38</v>
      </c>
      <c r="O149" s="143">
        <v>0.254</v>
      </c>
      <c r="P149" s="143">
        <f>O149*H149</f>
        <v>-113.85296000000001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5" t="s">
        <v>121</v>
      </c>
      <c r="AT149" s="145" t="s">
        <v>117</v>
      </c>
      <c r="AU149" s="145" t="s">
        <v>77</v>
      </c>
      <c r="AY149" s="17" t="s">
        <v>115</v>
      </c>
      <c r="BE149" s="146">
        <f>IF(N149="základní",J149,0)</f>
        <v>-42224.21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75</v>
      </c>
      <c r="BK149" s="146">
        <f>ROUND(I149*H149,2)</f>
        <v>-42224.21</v>
      </c>
      <c r="BL149" s="17" t="s">
        <v>121</v>
      </c>
      <c r="BM149" s="145" t="s">
        <v>265</v>
      </c>
    </row>
    <row r="150" spans="1:65" s="13" customFormat="1" ht="12">
      <c r="B150" s="151"/>
      <c r="D150" s="147" t="s">
        <v>125</v>
      </c>
      <c r="E150" s="152" t="s">
        <v>3</v>
      </c>
      <c r="F150" s="153" t="s">
        <v>266</v>
      </c>
      <c r="H150" s="154">
        <v>108.24</v>
      </c>
      <c r="L150" s="151"/>
      <c r="M150" s="155"/>
      <c r="N150" s="156"/>
      <c r="O150" s="156"/>
      <c r="P150" s="156"/>
      <c r="Q150" s="156"/>
      <c r="R150" s="156"/>
      <c r="S150" s="156"/>
      <c r="T150" s="157"/>
      <c r="AT150" s="152" t="s">
        <v>125</v>
      </c>
      <c r="AU150" s="152" t="s">
        <v>77</v>
      </c>
      <c r="AV150" s="13" t="s">
        <v>77</v>
      </c>
      <c r="AW150" s="13" t="s">
        <v>29</v>
      </c>
      <c r="AX150" s="13" t="s">
        <v>67</v>
      </c>
      <c r="AY150" s="152" t="s">
        <v>115</v>
      </c>
    </row>
    <row r="151" spans="1:65" s="13" customFormat="1" ht="12">
      <c r="B151" s="151"/>
      <c r="D151" s="147" t="s">
        <v>125</v>
      </c>
      <c r="E151" s="152" t="s">
        <v>3</v>
      </c>
      <c r="F151" s="153" t="s">
        <v>267</v>
      </c>
      <c r="H151" s="154">
        <v>240</v>
      </c>
      <c r="L151" s="151"/>
      <c r="M151" s="155"/>
      <c r="N151" s="156"/>
      <c r="O151" s="156"/>
      <c r="P151" s="156"/>
      <c r="Q151" s="156"/>
      <c r="R151" s="156"/>
      <c r="S151" s="156"/>
      <c r="T151" s="157"/>
      <c r="AT151" s="152" t="s">
        <v>125</v>
      </c>
      <c r="AU151" s="152" t="s">
        <v>77</v>
      </c>
      <c r="AV151" s="13" t="s">
        <v>77</v>
      </c>
      <c r="AW151" s="13" t="s">
        <v>29</v>
      </c>
      <c r="AX151" s="13" t="s">
        <v>67</v>
      </c>
      <c r="AY151" s="152" t="s">
        <v>115</v>
      </c>
    </row>
    <row r="152" spans="1:65" s="13" customFormat="1" ht="12">
      <c r="B152" s="151"/>
      <c r="D152" s="147" t="s">
        <v>125</v>
      </c>
      <c r="E152" s="152" t="s">
        <v>3</v>
      </c>
      <c r="F152" s="153" t="s">
        <v>268</v>
      </c>
      <c r="H152" s="154">
        <v>100</v>
      </c>
      <c r="L152" s="151"/>
      <c r="M152" s="155"/>
      <c r="N152" s="156"/>
      <c r="O152" s="156"/>
      <c r="P152" s="156"/>
      <c r="Q152" s="156"/>
      <c r="R152" s="156"/>
      <c r="S152" s="156"/>
      <c r="T152" s="157"/>
      <c r="AT152" s="152" t="s">
        <v>125</v>
      </c>
      <c r="AU152" s="152" t="s">
        <v>77</v>
      </c>
      <c r="AV152" s="13" t="s">
        <v>77</v>
      </c>
      <c r="AW152" s="13" t="s">
        <v>29</v>
      </c>
      <c r="AX152" s="13" t="s">
        <v>67</v>
      </c>
      <c r="AY152" s="152" t="s">
        <v>115</v>
      </c>
    </row>
    <row r="153" spans="1:65" s="14" customFormat="1" ht="12">
      <c r="B153" s="158"/>
      <c r="D153" s="147" t="s">
        <v>125</v>
      </c>
      <c r="E153" s="159" t="s">
        <v>3</v>
      </c>
      <c r="F153" s="160" t="s">
        <v>151</v>
      </c>
      <c r="H153" s="161">
        <v>448.24</v>
      </c>
      <c r="L153" s="158"/>
      <c r="M153" s="162"/>
      <c r="N153" s="163"/>
      <c r="O153" s="163"/>
      <c r="P153" s="163"/>
      <c r="Q153" s="163"/>
      <c r="R153" s="163"/>
      <c r="S153" s="163"/>
      <c r="T153" s="164"/>
      <c r="AT153" s="159" t="s">
        <v>125</v>
      </c>
      <c r="AU153" s="159" t="s">
        <v>77</v>
      </c>
      <c r="AV153" s="14" t="s">
        <v>121</v>
      </c>
      <c r="AW153" s="14" t="s">
        <v>29</v>
      </c>
      <c r="AX153" s="14" t="s">
        <v>75</v>
      </c>
      <c r="AY153" s="159" t="s">
        <v>115</v>
      </c>
    </row>
    <row r="154" spans="1:65" s="2" customFormat="1" ht="21.75" customHeight="1">
      <c r="A154" s="29"/>
      <c r="B154" s="134"/>
      <c r="C154" s="199" t="s">
        <v>184</v>
      </c>
      <c r="D154" s="135" t="s">
        <v>117</v>
      </c>
      <c r="E154" s="136" t="s">
        <v>262</v>
      </c>
      <c r="F154" s="137" t="s">
        <v>263</v>
      </c>
      <c r="G154" s="138" t="s">
        <v>264</v>
      </c>
      <c r="H154" s="139">
        <v>552</v>
      </c>
      <c r="I154" s="140">
        <v>94.2</v>
      </c>
      <c r="J154" s="201">
        <f>ROUND(I154*H154,2)</f>
        <v>51998.400000000001</v>
      </c>
      <c r="K154" s="137" t="s">
        <v>139</v>
      </c>
      <c r="L154" s="30"/>
      <c r="M154" s="141" t="s">
        <v>3</v>
      </c>
      <c r="N154" s="142" t="s">
        <v>38</v>
      </c>
      <c r="O154" s="143">
        <v>0.254</v>
      </c>
      <c r="P154" s="143">
        <f>O154*H154</f>
        <v>140.208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5" t="s">
        <v>121</v>
      </c>
      <c r="AT154" s="145" t="s">
        <v>117</v>
      </c>
      <c r="AU154" s="145" t="s">
        <v>77</v>
      </c>
      <c r="AY154" s="17" t="s">
        <v>115</v>
      </c>
      <c r="BE154" s="146">
        <f>IF(N154="základní",J154,0)</f>
        <v>51998.400000000001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75</v>
      </c>
      <c r="BK154" s="146">
        <f>ROUND(I154*H154,2)</f>
        <v>51998.400000000001</v>
      </c>
      <c r="BL154" s="17" t="s">
        <v>121</v>
      </c>
      <c r="BM154" s="145" t="s">
        <v>265</v>
      </c>
    </row>
    <row r="155" spans="1:65" s="13" customFormat="1" ht="12">
      <c r="B155" s="151"/>
      <c r="D155" s="147" t="s">
        <v>125</v>
      </c>
      <c r="E155" s="152" t="s">
        <v>3</v>
      </c>
      <c r="F155" s="153" t="s">
        <v>835</v>
      </c>
      <c r="H155" s="154">
        <v>162</v>
      </c>
      <c r="L155" s="151"/>
      <c r="M155" s="155"/>
      <c r="N155" s="156"/>
      <c r="O155" s="156"/>
      <c r="P155" s="156"/>
      <c r="Q155" s="156"/>
      <c r="R155" s="156"/>
      <c r="S155" s="156"/>
      <c r="T155" s="157"/>
      <c r="AT155" s="152" t="s">
        <v>125</v>
      </c>
      <c r="AU155" s="152" t="s">
        <v>77</v>
      </c>
      <c r="AV155" s="13" t="s">
        <v>77</v>
      </c>
      <c r="AW155" s="13" t="s">
        <v>29</v>
      </c>
      <c r="AX155" s="13" t="s">
        <v>67</v>
      </c>
      <c r="AY155" s="152" t="s">
        <v>115</v>
      </c>
    </row>
    <row r="156" spans="1:65" s="13" customFormat="1" ht="12">
      <c r="B156" s="151"/>
      <c r="D156" s="147" t="s">
        <v>125</v>
      </c>
      <c r="E156" s="152" t="s">
        <v>3</v>
      </c>
      <c r="F156" s="153" t="s">
        <v>836</v>
      </c>
      <c r="H156" s="154">
        <v>290</v>
      </c>
      <c r="L156" s="151"/>
      <c r="M156" s="155"/>
      <c r="N156" s="156"/>
      <c r="O156" s="156"/>
      <c r="P156" s="156"/>
      <c r="Q156" s="156"/>
      <c r="R156" s="156"/>
      <c r="S156" s="156"/>
      <c r="T156" s="157"/>
      <c r="AT156" s="152" t="s">
        <v>125</v>
      </c>
      <c r="AU156" s="152" t="s">
        <v>77</v>
      </c>
      <c r="AV156" s="13" t="s">
        <v>77</v>
      </c>
      <c r="AW156" s="13" t="s">
        <v>29</v>
      </c>
      <c r="AX156" s="13" t="s">
        <v>67</v>
      </c>
      <c r="AY156" s="152" t="s">
        <v>115</v>
      </c>
    </row>
    <row r="157" spans="1:65" s="13" customFormat="1" ht="12">
      <c r="B157" s="151"/>
      <c r="D157" s="147" t="s">
        <v>125</v>
      </c>
      <c r="E157" s="152" t="s">
        <v>3</v>
      </c>
      <c r="F157" s="153" t="s">
        <v>268</v>
      </c>
      <c r="H157" s="154">
        <v>100</v>
      </c>
      <c r="L157" s="151"/>
      <c r="M157" s="155"/>
      <c r="N157" s="156"/>
      <c r="O157" s="156"/>
      <c r="P157" s="156"/>
      <c r="Q157" s="156"/>
      <c r="R157" s="156"/>
      <c r="S157" s="156"/>
      <c r="T157" s="157"/>
      <c r="AT157" s="152" t="s">
        <v>125</v>
      </c>
      <c r="AU157" s="152" t="s">
        <v>77</v>
      </c>
      <c r="AV157" s="13" t="s">
        <v>77</v>
      </c>
      <c r="AW157" s="13" t="s">
        <v>29</v>
      </c>
      <c r="AX157" s="13" t="s">
        <v>67</v>
      </c>
      <c r="AY157" s="152" t="s">
        <v>115</v>
      </c>
    </row>
    <row r="158" spans="1:65" s="14" customFormat="1" ht="12">
      <c r="B158" s="158"/>
      <c r="D158" s="147" t="s">
        <v>125</v>
      </c>
      <c r="E158" s="159" t="s">
        <v>3</v>
      </c>
      <c r="F158" s="160" t="s">
        <v>151</v>
      </c>
      <c r="H158" s="161">
        <f>SUM(H155:H157)</f>
        <v>552</v>
      </c>
      <c r="L158" s="158"/>
      <c r="M158" s="162"/>
      <c r="N158" s="163"/>
      <c r="O158" s="163"/>
      <c r="P158" s="163"/>
      <c r="Q158" s="163"/>
      <c r="R158" s="163"/>
      <c r="S158" s="163"/>
      <c r="T158" s="164"/>
      <c r="AT158" s="159" t="s">
        <v>125</v>
      </c>
      <c r="AU158" s="159" t="s">
        <v>77</v>
      </c>
      <c r="AV158" s="14" t="s">
        <v>121</v>
      </c>
      <c r="AW158" s="14" t="s">
        <v>29</v>
      </c>
      <c r="AX158" s="14" t="s">
        <v>75</v>
      </c>
      <c r="AY158" s="159" t="s">
        <v>115</v>
      </c>
    </row>
    <row r="159" spans="1:65" s="2" customFormat="1" ht="16.5" customHeight="1">
      <c r="A159" s="29"/>
      <c r="B159" s="134"/>
      <c r="C159" s="135" t="s">
        <v>269</v>
      </c>
      <c r="D159" s="135" t="s">
        <v>117</v>
      </c>
      <c r="E159" s="136" t="s">
        <v>270</v>
      </c>
      <c r="F159" s="137" t="s">
        <v>271</v>
      </c>
      <c r="G159" s="138" t="s">
        <v>215</v>
      </c>
      <c r="H159" s="139">
        <v>0</v>
      </c>
      <c r="I159" s="140">
        <v>49.6</v>
      </c>
      <c r="J159" s="140">
        <f>ROUND(I159*H159,2)</f>
        <v>0</v>
      </c>
      <c r="K159" s="137" t="s">
        <v>3</v>
      </c>
      <c r="L159" s="30"/>
      <c r="M159" s="141" t="s">
        <v>3</v>
      </c>
      <c r="N159" s="142" t="s">
        <v>38</v>
      </c>
      <c r="O159" s="143">
        <v>0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5" t="s">
        <v>121</v>
      </c>
      <c r="AT159" s="145" t="s">
        <v>117</v>
      </c>
      <c r="AU159" s="145" t="s">
        <v>77</v>
      </c>
      <c r="AY159" s="17" t="s">
        <v>115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75</v>
      </c>
      <c r="BK159" s="146">
        <f>ROUND(I159*H159,2)</f>
        <v>0</v>
      </c>
      <c r="BL159" s="17" t="s">
        <v>121</v>
      </c>
      <c r="BM159" s="145" t="s">
        <v>272</v>
      </c>
    </row>
    <row r="160" spans="1:65" s="13" customFormat="1" ht="12">
      <c r="B160" s="151"/>
      <c r="D160" s="147" t="s">
        <v>125</v>
      </c>
      <c r="E160" s="152" t="s">
        <v>3</v>
      </c>
      <c r="F160" s="153" t="s">
        <v>273</v>
      </c>
      <c r="H160" s="154">
        <v>20</v>
      </c>
      <c r="L160" s="151"/>
      <c r="M160" s="155"/>
      <c r="N160" s="156"/>
      <c r="O160" s="156"/>
      <c r="P160" s="156"/>
      <c r="Q160" s="156"/>
      <c r="R160" s="156"/>
      <c r="S160" s="156"/>
      <c r="T160" s="157"/>
      <c r="AT160" s="152" t="s">
        <v>125</v>
      </c>
      <c r="AU160" s="152" t="s">
        <v>77</v>
      </c>
      <c r="AV160" s="13" t="s">
        <v>77</v>
      </c>
      <c r="AW160" s="13" t="s">
        <v>29</v>
      </c>
      <c r="AX160" s="13" t="s">
        <v>75</v>
      </c>
      <c r="AY160" s="152" t="s">
        <v>115</v>
      </c>
    </row>
    <row r="161" spans="1:65" s="12" customFormat="1" ht="23" customHeight="1">
      <c r="B161" s="122"/>
      <c r="D161" s="123" t="s">
        <v>66</v>
      </c>
      <c r="E161" s="132" t="s">
        <v>132</v>
      </c>
      <c r="F161" s="132" t="s">
        <v>274</v>
      </c>
      <c r="J161" s="133">
        <f>SUM(J162:J174)</f>
        <v>-130750</v>
      </c>
      <c r="L161" s="122"/>
      <c r="M161" s="126"/>
      <c r="N161" s="127"/>
      <c r="O161" s="127"/>
      <c r="P161" s="128">
        <f>SUM(P162:P173)</f>
        <v>0</v>
      </c>
      <c r="Q161" s="127"/>
      <c r="R161" s="128">
        <f>SUM(R162:R173)</f>
        <v>0</v>
      </c>
      <c r="S161" s="127"/>
      <c r="T161" s="129">
        <f>SUM(T162:T173)</f>
        <v>0</v>
      </c>
      <c r="AR161" s="123" t="s">
        <v>75</v>
      </c>
      <c r="AT161" s="130" t="s">
        <v>66</v>
      </c>
      <c r="AU161" s="130" t="s">
        <v>75</v>
      </c>
      <c r="AY161" s="123" t="s">
        <v>115</v>
      </c>
      <c r="BK161" s="131">
        <f>SUM(BK162:BK173)</f>
        <v>-146500</v>
      </c>
    </row>
    <row r="162" spans="1:65" s="2" customFormat="1" ht="21.75" customHeight="1">
      <c r="A162" s="29"/>
      <c r="B162" s="134"/>
      <c r="C162" s="198" t="s">
        <v>9</v>
      </c>
      <c r="D162" s="135" t="s">
        <v>117</v>
      </c>
      <c r="E162" s="136" t="s">
        <v>275</v>
      </c>
      <c r="F162" s="137" t="s">
        <v>276</v>
      </c>
      <c r="G162" s="138" t="s">
        <v>148</v>
      </c>
      <c r="H162" s="139">
        <v>-1</v>
      </c>
      <c r="I162" s="140">
        <v>75000</v>
      </c>
      <c r="J162" s="200">
        <f>ROUND(I162*H162,2)</f>
        <v>-75000</v>
      </c>
      <c r="K162" s="137" t="s">
        <v>3</v>
      </c>
      <c r="L162" s="30"/>
      <c r="M162" s="141" t="s">
        <v>3</v>
      </c>
      <c r="N162" s="142" t="s">
        <v>38</v>
      </c>
      <c r="O162" s="143">
        <v>0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5" t="s">
        <v>121</v>
      </c>
      <c r="AT162" s="145" t="s">
        <v>117</v>
      </c>
      <c r="AU162" s="145" t="s">
        <v>77</v>
      </c>
      <c r="AY162" s="17" t="s">
        <v>115</v>
      </c>
      <c r="BE162" s="146">
        <f>IF(N162="základní",J162,0)</f>
        <v>-75000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75</v>
      </c>
      <c r="BK162" s="146">
        <f>ROUND(I162*H162,2)</f>
        <v>-75000</v>
      </c>
      <c r="BL162" s="17" t="s">
        <v>121</v>
      </c>
      <c r="BM162" s="145" t="s">
        <v>277</v>
      </c>
    </row>
    <row r="163" spans="1:65" s="2" customFormat="1" ht="72">
      <c r="A163" s="29"/>
      <c r="B163" s="30"/>
      <c r="C163" s="29"/>
      <c r="D163" s="147" t="s">
        <v>123</v>
      </c>
      <c r="E163" s="29"/>
      <c r="F163" s="148" t="s">
        <v>278</v>
      </c>
      <c r="G163" s="29"/>
      <c r="H163" s="29"/>
      <c r="I163" s="29"/>
      <c r="J163" s="29"/>
      <c r="K163" s="29"/>
      <c r="L163" s="30"/>
      <c r="M163" s="149"/>
      <c r="N163" s="150"/>
      <c r="O163" s="50"/>
      <c r="P163" s="50"/>
      <c r="Q163" s="50"/>
      <c r="R163" s="50"/>
      <c r="S163" s="50"/>
      <c r="T163" s="51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123</v>
      </c>
      <c r="AU163" s="17" t="s">
        <v>77</v>
      </c>
    </row>
    <row r="164" spans="1:65" s="13" customFormat="1" ht="12">
      <c r="B164" s="151"/>
      <c r="D164" s="147" t="s">
        <v>125</v>
      </c>
      <c r="E164" s="152" t="s">
        <v>3</v>
      </c>
      <c r="F164" s="153" t="s">
        <v>75</v>
      </c>
      <c r="H164" s="154">
        <v>1</v>
      </c>
      <c r="L164" s="151"/>
      <c r="M164" s="155"/>
      <c r="N164" s="156"/>
      <c r="O164" s="156"/>
      <c r="P164" s="156"/>
      <c r="Q164" s="156"/>
      <c r="R164" s="156"/>
      <c r="S164" s="156"/>
      <c r="T164" s="157"/>
      <c r="AT164" s="152" t="s">
        <v>125</v>
      </c>
      <c r="AU164" s="152" t="s">
        <v>77</v>
      </c>
      <c r="AV164" s="13" t="s">
        <v>77</v>
      </c>
      <c r="AW164" s="13" t="s">
        <v>29</v>
      </c>
      <c r="AX164" s="13" t="s">
        <v>75</v>
      </c>
      <c r="AY164" s="152" t="s">
        <v>115</v>
      </c>
    </row>
    <row r="165" spans="1:65" s="2" customFormat="1" ht="21.75" customHeight="1">
      <c r="A165" s="29"/>
      <c r="B165" s="134"/>
      <c r="C165" s="198" t="s">
        <v>130</v>
      </c>
      <c r="D165" s="135" t="s">
        <v>117</v>
      </c>
      <c r="E165" s="136" t="s">
        <v>279</v>
      </c>
      <c r="F165" s="137" t="s">
        <v>280</v>
      </c>
      <c r="G165" s="138" t="s">
        <v>148</v>
      </c>
      <c r="H165" s="139">
        <v>-1</v>
      </c>
      <c r="I165" s="140">
        <v>85000</v>
      </c>
      <c r="J165" s="200">
        <f>ROUND(I165*H165,2)</f>
        <v>-85000</v>
      </c>
      <c r="K165" s="137" t="s">
        <v>3</v>
      </c>
      <c r="L165" s="30"/>
      <c r="M165" s="141" t="s">
        <v>3</v>
      </c>
      <c r="N165" s="142" t="s">
        <v>38</v>
      </c>
      <c r="O165" s="143">
        <v>0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5" t="s">
        <v>121</v>
      </c>
      <c r="AT165" s="145" t="s">
        <v>117</v>
      </c>
      <c r="AU165" s="145" t="s">
        <v>77</v>
      </c>
      <c r="AY165" s="17" t="s">
        <v>115</v>
      </c>
      <c r="BE165" s="146">
        <f>IF(N165="základní",J165,0)</f>
        <v>-85000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75</v>
      </c>
      <c r="BK165" s="146">
        <f>ROUND(I165*H165,2)</f>
        <v>-85000</v>
      </c>
      <c r="BL165" s="17" t="s">
        <v>121</v>
      </c>
      <c r="BM165" s="145" t="s">
        <v>281</v>
      </c>
    </row>
    <row r="166" spans="1:65" s="2" customFormat="1" ht="84">
      <c r="A166" s="29"/>
      <c r="B166" s="30"/>
      <c r="C166" s="29"/>
      <c r="D166" s="147" t="s">
        <v>123</v>
      </c>
      <c r="E166" s="29"/>
      <c r="F166" s="148" t="s">
        <v>282</v>
      </c>
      <c r="G166" s="29"/>
      <c r="H166" s="29"/>
      <c r="I166" s="29"/>
      <c r="J166" s="29"/>
      <c r="K166" s="29"/>
      <c r="L166" s="30"/>
      <c r="M166" s="149"/>
      <c r="N166" s="150"/>
      <c r="O166" s="50"/>
      <c r="P166" s="50"/>
      <c r="Q166" s="50"/>
      <c r="R166" s="50"/>
      <c r="S166" s="50"/>
      <c r="T166" s="51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123</v>
      </c>
      <c r="AU166" s="17" t="s">
        <v>77</v>
      </c>
    </row>
    <row r="167" spans="1:65" s="13" customFormat="1" ht="12">
      <c r="B167" s="151"/>
      <c r="D167" s="147" t="s">
        <v>125</v>
      </c>
      <c r="E167" s="152" t="s">
        <v>3</v>
      </c>
      <c r="F167" s="153" t="s">
        <v>75</v>
      </c>
      <c r="H167" s="154">
        <v>1</v>
      </c>
      <c r="L167" s="151"/>
      <c r="M167" s="155"/>
      <c r="N167" s="156"/>
      <c r="O167" s="156"/>
      <c r="P167" s="156"/>
      <c r="Q167" s="156"/>
      <c r="R167" s="156"/>
      <c r="S167" s="156"/>
      <c r="T167" s="157"/>
      <c r="AT167" s="152" t="s">
        <v>125</v>
      </c>
      <c r="AU167" s="152" t="s">
        <v>77</v>
      </c>
      <c r="AV167" s="13" t="s">
        <v>77</v>
      </c>
      <c r="AW167" s="13" t="s">
        <v>29</v>
      </c>
      <c r="AX167" s="13" t="s">
        <v>75</v>
      </c>
      <c r="AY167" s="152" t="s">
        <v>115</v>
      </c>
    </row>
    <row r="168" spans="1:65" s="2" customFormat="1" ht="21.75" customHeight="1">
      <c r="A168" s="215"/>
      <c r="B168" s="134"/>
      <c r="C168" s="199" t="s">
        <v>130</v>
      </c>
      <c r="D168" s="135" t="s">
        <v>117</v>
      </c>
      <c r="E168" s="136" t="s">
        <v>279</v>
      </c>
      <c r="F168" s="137" t="s">
        <v>280</v>
      </c>
      <c r="G168" s="138" t="s">
        <v>148</v>
      </c>
      <c r="H168" s="139">
        <v>1</v>
      </c>
      <c r="I168" s="140">
        <v>45000</v>
      </c>
      <c r="J168" s="201">
        <f>ROUND(I168*H168,2)</f>
        <v>45000</v>
      </c>
      <c r="K168" s="137" t="s">
        <v>3</v>
      </c>
      <c r="L168" s="30"/>
      <c r="M168" s="141" t="s">
        <v>3</v>
      </c>
      <c r="N168" s="142" t="s">
        <v>38</v>
      </c>
      <c r="O168" s="143">
        <v>0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R168" s="145" t="s">
        <v>121</v>
      </c>
      <c r="AT168" s="145" t="s">
        <v>117</v>
      </c>
      <c r="AU168" s="145" t="s">
        <v>77</v>
      </c>
      <c r="AY168" s="17" t="s">
        <v>115</v>
      </c>
      <c r="BE168" s="146">
        <f>IF(N168="základní",J168,0)</f>
        <v>45000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75</v>
      </c>
      <c r="BK168" s="146">
        <f>ROUND(I168*H168,2)</f>
        <v>45000</v>
      </c>
      <c r="BL168" s="17" t="s">
        <v>121</v>
      </c>
      <c r="BM168" s="145" t="s">
        <v>281</v>
      </c>
    </row>
    <row r="169" spans="1:65" s="2" customFormat="1" ht="84">
      <c r="A169" s="215"/>
      <c r="B169" s="30"/>
      <c r="C169" s="215"/>
      <c r="D169" s="147" t="s">
        <v>123</v>
      </c>
      <c r="E169" s="215"/>
      <c r="F169" s="148" t="s">
        <v>842</v>
      </c>
      <c r="G169" s="215"/>
      <c r="H169" s="215"/>
      <c r="I169" s="215"/>
      <c r="J169" s="215"/>
      <c r="K169" s="215"/>
      <c r="L169" s="30"/>
      <c r="M169" s="149"/>
      <c r="N169" s="150"/>
      <c r="O169" s="50"/>
      <c r="P169" s="50"/>
      <c r="Q169" s="50"/>
      <c r="R169" s="50"/>
      <c r="S169" s="50"/>
      <c r="T169" s="51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T169" s="17" t="s">
        <v>123</v>
      </c>
      <c r="AU169" s="17" t="s">
        <v>77</v>
      </c>
    </row>
    <row r="170" spans="1:65" s="13" customFormat="1" ht="12">
      <c r="B170" s="151"/>
      <c r="D170" s="147" t="s">
        <v>125</v>
      </c>
      <c r="E170" s="152" t="s">
        <v>3</v>
      </c>
      <c r="F170" s="153" t="s">
        <v>75</v>
      </c>
      <c r="H170" s="154">
        <v>1</v>
      </c>
      <c r="L170" s="151"/>
      <c r="M170" s="155"/>
      <c r="N170" s="156"/>
      <c r="O170" s="156"/>
      <c r="P170" s="156"/>
      <c r="Q170" s="156"/>
      <c r="R170" s="156"/>
      <c r="S170" s="156"/>
      <c r="T170" s="157"/>
      <c r="AT170" s="152" t="s">
        <v>125</v>
      </c>
      <c r="AU170" s="152" t="s">
        <v>77</v>
      </c>
      <c r="AV170" s="13" t="s">
        <v>77</v>
      </c>
      <c r="AW170" s="13" t="s">
        <v>29</v>
      </c>
      <c r="AX170" s="13" t="s">
        <v>75</v>
      </c>
      <c r="AY170" s="152" t="s">
        <v>115</v>
      </c>
    </row>
    <row r="171" spans="1:65" s="2" customFormat="1" ht="16.5" customHeight="1">
      <c r="A171" s="29"/>
      <c r="B171" s="134"/>
      <c r="C171" s="198" t="s">
        <v>283</v>
      </c>
      <c r="D171" s="135" t="s">
        <v>117</v>
      </c>
      <c r="E171" s="136" t="s">
        <v>284</v>
      </c>
      <c r="F171" s="137" t="s">
        <v>285</v>
      </c>
      <c r="G171" s="138" t="s">
        <v>187</v>
      </c>
      <c r="H171" s="139">
        <v>-14</v>
      </c>
      <c r="I171" s="140">
        <v>2250</v>
      </c>
      <c r="J171" s="200">
        <f>ROUND(I171*H171,2)</f>
        <v>-31500</v>
      </c>
      <c r="K171" s="137" t="s">
        <v>3</v>
      </c>
      <c r="L171" s="30"/>
      <c r="M171" s="141" t="s">
        <v>3</v>
      </c>
      <c r="N171" s="142" t="s">
        <v>38</v>
      </c>
      <c r="O171" s="143">
        <v>0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5" t="s">
        <v>121</v>
      </c>
      <c r="AT171" s="145" t="s">
        <v>117</v>
      </c>
      <c r="AU171" s="145" t="s">
        <v>77</v>
      </c>
      <c r="AY171" s="17" t="s">
        <v>115</v>
      </c>
      <c r="BE171" s="146">
        <f>IF(N171="základní",J171,0)</f>
        <v>-31500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75</v>
      </c>
      <c r="BK171" s="146">
        <f>ROUND(I171*H171,2)</f>
        <v>-31500</v>
      </c>
      <c r="BL171" s="17" t="s">
        <v>121</v>
      </c>
      <c r="BM171" s="145" t="s">
        <v>286</v>
      </c>
    </row>
    <row r="172" spans="1:65" s="2" customFormat="1" ht="24">
      <c r="A172" s="29"/>
      <c r="B172" s="30"/>
      <c r="C172" s="29"/>
      <c r="D172" s="147" t="s">
        <v>123</v>
      </c>
      <c r="E172" s="29"/>
      <c r="F172" s="148" t="s">
        <v>287</v>
      </c>
      <c r="G172" s="29"/>
      <c r="H172" s="29"/>
      <c r="I172" s="29"/>
      <c r="J172" s="29"/>
      <c r="K172" s="29"/>
      <c r="L172" s="30"/>
      <c r="M172" s="149"/>
      <c r="N172" s="150"/>
      <c r="O172" s="50"/>
      <c r="P172" s="50"/>
      <c r="Q172" s="50"/>
      <c r="R172" s="50"/>
      <c r="S172" s="50"/>
      <c r="T172" s="51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123</v>
      </c>
      <c r="AU172" s="17" t="s">
        <v>77</v>
      </c>
    </row>
    <row r="173" spans="1:65" s="13" customFormat="1" ht="12">
      <c r="B173" s="151"/>
      <c r="D173" s="147" t="s">
        <v>125</v>
      </c>
      <c r="E173" s="152" t="s">
        <v>3</v>
      </c>
      <c r="F173" s="153" t="s">
        <v>288</v>
      </c>
      <c r="H173" s="154">
        <v>14</v>
      </c>
      <c r="L173" s="151"/>
      <c r="M173" s="155"/>
      <c r="N173" s="156"/>
      <c r="O173" s="156"/>
      <c r="P173" s="156"/>
      <c r="Q173" s="156"/>
      <c r="R173" s="156"/>
      <c r="S173" s="156"/>
      <c r="T173" s="157"/>
      <c r="AT173" s="152" t="s">
        <v>125</v>
      </c>
      <c r="AU173" s="152" t="s">
        <v>77</v>
      </c>
      <c r="AV173" s="13" t="s">
        <v>77</v>
      </c>
      <c r="AW173" s="13" t="s">
        <v>29</v>
      </c>
      <c r="AX173" s="13" t="s">
        <v>75</v>
      </c>
      <c r="AY173" s="152" t="s">
        <v>115</v>
      </c>
    </row>
    <row r="174" spans="1:65" s="2" customFormat="1" ht="16.5" customHeight="1">
      <c r="A174" s="29"/>
      <c r="B174" s="134"/>
      <c r="C174" s="199" t="s">
        <v>283</v>
      </c>
      <c r="D174" s="135" t="s">
        <v>117</v>
      </c>
      <c r="E174" s="136" t="s">
        <v>284</v>
      </c>
      <c r="F174" s="137" t="s">
        <v>285</v>
      </c>
      <c r="G174" s="138" t="s">
        <v>187</v>
      </c>
      <c r="H174" s="139">
        <v>7</v>
      </c>
      <c r="I174" s="140">
        <v>2250</v>
      </c>
      <c r="J174" s="201">
        <f>ROUND(I174*H174,2)</f>
        <v>15750</v>
      </c>
      <c r="K174" s="137" t="s">
        <v>3</v>
      </c>
      <c r="L174" s="30"/>
      <c r="M174" s="141" t="s">
        <v>3</v>
      </c>
      <c r="N174" s="142" t="s">
        <v>38</v>
      </c>
      <c r="O174" s="143">
        <v>0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5" t="s">
        <v>121</v>
      </c>
      <c r="AT174" s="145" t="s">
        <v>117</v>
      </c>
      <c r="AU174" s="145" t="s">
        <v>77</v>
      </c>
      <c r="AY174" s="17" t="s">
        <v>115</v>
      </c>
      <c r="BE174" s="146">
        <f>IF(N174="základní",J174,0)</f>
        <v>15750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75</v>
      </c>
      <c r="BK174" s="146">
        <f>ROUND(I174*H174,2)</f>
        <v>15750</v>
      </c>
      <c r="BL174" s="17" t="s">
        <v>121</v>
      </c>
      <c r="BM174" s="145" t="s">
        <v>286</v>
      </c>
    </row>
    <row r="175" spans="1:65" s="2" customFormat="1" ht="24">
      <c r="A175" s="29"/>
      <c r="B175" s="30"/>
      <c r="C175" s="29"/>
      <c r="D175" s="147" t="s">
        <v>123</v>
      </c>
      <c r="E175" s="29"/>
      <c r="F175" s="148" t="s">
        <v>287</v>
      </c>
      <c r="G175" s="29"/>
      <c r="H175" s="29"/>
      <c r="I175" s="29"/>
      <c r="J175" s="29"/>
      <c r="K175" s="29"/>
      <c r="L175" s="30"/>
      <c r="M175" s="149"/>
      <c r="N175" s="150"/>
      <c r="O175" s="50"/>
      <c r="P175" s="50"/>
      <c r="Q175" s="50"/>
      <c r="R175" s="50"/>
      <c r="S175" s="50"/>
      <c r="T175" s="51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7" t="s">
        <v>123</v>
      </c>
      <c r="AU175" s="17" t="s">
        <v>77</v>
      </c>
    </row>
    <row r="176" spans="1:65" s="13" customFormat="1">
      <c r="B176" s="151"/>
      <c r="D176" s="147" t="s">
        <v>125</v>
      </c>
      <c r="E176" s="152" t="s">
        <v>3</v>
      </c>
      <c r="F176" s="153">
        <v>7</v>
      </c>
      <c r="H176" s="154">
        <v>7</v>
      </c>
      <c r="L176" s="151"/>
      <c r="M176" s="155"/>
      <c r="N176" s="156"/>
      <c r="O176" s="156"/>
      <c r="P176" s="156"/>
      <c r="Q176" s="156"/>
      <c r="R176" s="156"/>
      <c r="S176" s="156"/>
      <c r="T176" s="157"/>
      <c r="AT176" s="152" t="s">
        <v>125</v>
      </c>
      <c r="AU176" s="152" t="s">
        <v>77</v>
      </c>
      <c r="AV176" s="13" t="s">
        <v>77</v>
      </c>
      <c r="AW176" s="13" t="s">
        <v>29</v>
      </c>
      <c r="AX176" s="13" t="s">
        <v>75</v>
      </c>
      <c r="AY176" s="152" t="s">
        <v>115</v>
      </c>
    </row>
    <row r="177" spans="1:65" s="12" customFormat="1" ht="23" customHeight="1">
      <c r="B177" s="122"/>
      <c r="D177" s="123" t="s">
        <v>66</v>
      </c>
      <c r="E177" s="132" t="s">
        <v>121</v>
      </c>
      <c r="F177" s="132" t="s">
        <v>289</v>
      </c>
      <c r="J177" s="133">
        <f>SUM(J178:J219)</f>
        <v>-7175.5300000000007</v>
      </c>
      <c r="L177" s="122"/>
      <c r="M177" s="126"/>
      <c r="N177" s="127"/>
      <c r="O177" s="127"/>
      <c r="P177" s="128">
        <f>SUM(P178:P211)</f>
        <v>-0.58121</v>
      </c>
      <c r="Q177" s="127"/>
      <c r="R177" s="128">
        <f>SUM(R178:R211)</f>
        <v>-2.0316689999999999</v>
      </c>
      <c r="S177" s="127"/>
      <c r="T177" s="129">
        <f>SUM(T178:T211)</f>
        <v>0</v>
      </c>
      <c r="AR177" s="123" t="s">
        <v>75</v>
      </c>
      <c r="AT177" s="130" t="s">
        <v>66</v>
      </c>
      <c r="AU177" s="130" t="s">
        <v>75</v>
      </c>
      <c r="AY177" s="123" t="s">
        <v>115</v>
      </c>
      <c r="BK177" s="131">
        <f>SUM(BK178:BK211)</f>
        <v>-2525.85</v>
      </c>
    </row>
    <row r="178" spans="1:65" s="2" customFormat="1" ht="21.75" customHeight="1">
      <c r="A178" s="29"/>
      <c r="B178" s="134"/>
      <c r="C178" s="198" t="s">
        <v>290</v>
      </c>
      <c r="D178" s="135" t="s">
        <v>117</v>
      </c>
      <c r="E178" s="136" t="s">
        <v>291</v>
      </c>
      <c r="F178" s="137" t="s">
        <v>292</v>
      </c>
      <c r="G178" s="138" t="s">
        <v>264</v>
      </c>
      <c r="H178" s="139">
        <v>-7.22</v>
      </c>
      <c r="I178" s="140">
        <v>214</v>
      </c>
      <c r="J178" s="200">
        <f>ROUND(I178*H178,2)</f>
        <v>-1545.08</v>
      </c>
      <c r="K178" s="137" t="s">
        <v>139</v>
      </c>
      <c r="L178" s="30"/>
      <c r="M178" s="141" t="s">
        <v>3</v>
      </c>
      <c r="N178" s="142" t="s">
        <v>38</v>
      </c>
      <c r="O178" s="143">
        <v>0.105</v>
      </c>
      <c r="P178" s="143">
        <f>O178*H178</f>
        <v>-0.7581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5" t="s">
        <v>121</v>
      </c>
      <c r="AT178" s="145" t="s">
        <v>117</v>
      </c>
      <c r="AU178" s="145" t="s">
        <v>77</v>
      </c>
      <c r="AY178" s="17" t="s">
        <v>115</v>
      </c>
      <c r="BE178" s="146">
        <f>IF(N178="základní",J178,0)</f>
        <v>-1545.08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75</v>
      </c>
      <c r="BK178" s="146">
        <f>ROUND(I178*H178,2)</f>
        <v>-1545.08</v>
      </c>
      <c r="BL178" s="17" t="s">
        <v>121</v>
      </c>
      <c r="BM178" s="145" t="s">
        <v>293</v>
      </c>
    </row>
    <row r="179" spans="1:65" s="13" customFormat="1" ht="12">
      <c r="B179" s="151"/>
      <c r="D179" s="147" t="s">
        <v>125</v>
      </c>
      <c r="E179" s="152" t="s">
        <v>3</v>
      </c>
      <c r="F179" s="153" t="s">
        <v>294</v>
      </c>
      <c r="H179" s="154">
        <v>7.22</v>
      </c>
      <c r="L179" s="151"/>
      <c r="M179" s="155"/>
      <c r="N179" s="156"/>
      <c r="O179" s="156"/>
      <c r="P179" s="156"/>
      <c r="Q179" s="156"/>
      <c r="R179" s="156"/>
      <c r="S179" s="156"/>
      <c r="T179" s="157"/>
      <c r="AT179" s="152" t="s">
        <v>125</v>
      </c>
      <c r="AU179" s="152" t="s">
        <v>77</v>
      </c>
      <c r="AV179" s="13" t="s">
        <v>77</v>
      </c>
      <c r="AW179" s="13" t="s">
        <v>29</v>
      </c>
      <c r="AX179" s="13" t="s">
        <v>75</v>
      </c>
      <c r="AY179" s="152" t="s">
        <v>115</v>
      </c>
    </row>
    <row r="180" spans="1:65" s="2" customFormat="1" ht="21.75" customHeight="1">
      <c r="A180" s="29"/>
      <c r="B180" s="134"/>
      <c r="C180" s="199" t="s">
        <v>290</v>
      </c>
      <c r="D180" s="135" t="s">
        <v>117</v>
      </c>
      <c r="E180" s="136" t="s">
        <v>291</v>
      </c>
      <c r="F180" s="137" t="s">
        <v>292</v>
      </c>
      <c r="G180" s="138" t="s">
        <v>264</v>
      </c>
      <c r="H180" s="139">
        <v>3.61</v>
      </c>
      <c r="I180" s="140">
        <v>214</v>
      </c>
      <c r="J180" s="201">
        <f>ROUND(I180*H180,2)</f>
        <v>772.54</v>
      </c>
      <c r="K180" s="137" t="s">
        <v>139</v>
      </c>
      <c r="L180" s="30"/>
      <c r="M180" s="141" t="s">
        <v>3</v>
      </c>
      <c r="N180" s="142" t="s">
        <v>38</v>
      </c>
      <c r="O180" s="143">
        <v>0.105</v>
      </c>
      <c r="P180" s="143">
        <f>O180*H180</f>
        <v>0.37905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5" t="s">
        <v>121</v>
      </c>
      <c r="AT180" s="145" t="s">
        <v>117</v>
      </c>
      <c r="AU180" s="145" t="s">
        <v>77</v>
      </c>
      <c r="AY180" s="17" t="s">
        <v>115</v>
      </c>
      <c r="BE180" s="146">
        <f>IF(N180="základní",J180,0)</f>
        <v>772.54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75</v>
      </c>
      <c r="BK180" s="146">
        <f>ROUND(I180*H180,2)</f>
        <v>772.54</v>
      </c>
      <c r="BL180" s="17" t="s">
        <v>121</v>
      </c>
      <c r="BM180" s="145" t="s">
        <v>293</v>
      </c>
    </row>
    <row r="181" spans="1:65" s="13" customFormat="1">
      <c r="B181" s="151"/>
      <c r="D181" s="147" t="s">
        <v>125</v>
      </c>
      <c r="E181" s="152" t="s">
        <v>3</v>
      </c>
      <c r="F181" s="153">
        <v>3.61</v>
      </c>
      <c r="H181" s="154">
        <v>3.61</v>
      </c>
      <c r="L181" s="151"/>
      <c r="M181" s="155"/>
      <c r="N181" s="156"/>
      <c r="O181" s="156"/>
      <c r="P181" s="156"/>
      <c r="Q181" s="156"/>
      <c r="R181" s="156"/>
      <c r="S181" s="156"/>
      <c r="T181" s="157"/>
      <c r="AT181" s="152" t="s">
        <v>125</v>
      </c>
      <c r="AU181" s="152" t="s">
        <v>77</v>
      </c>
      <c r="AV181" s="13" t="s">
        <v>77</v>
      </c>
      <c r="AW181" s="13" t="s">
        <v>29</v>
      </c>
      <c r="AX181" s="13" t="s">
        <v>75</v>
      </c>
      <c r="AY181" s="152" t="s">
        <v>115</v>
      </c>
    </row>
    <row r="182" spans="1:65" s="2" customFormat="1" ht="16.5" customHeight="1">
      <c r="A182" s="29"/>
      <c r="B182" s="134"/>
      <c r="C182" s="202" t="s">
        <v>295</v>
      </c>
      <c r="D182" s="165" t="s">
        <v>168</v>
      </c>
      <c r="E182" s="166" t="s">
        <v>296</v>
      </c>
      <c r="F182" s="167" t="s">
        <v>297</v>
      </c>
      <c r="G182" s="168" t="s">
        <v>215</v>
      </c>
      <c r="H182" s="169">
        <v>-0.72199999999999998</v>
      </c>
      <c r="I182" s="170">
        <v>2945</v>
      </c>
      <c r="J182" s="204">
        <f>ROUND(I182*H182,2)</f>
        <v>-2126.29</v>
      </c>
      <c r="K182" s="167" t="s">
        <v>139</v>
      </c>
      <c r="L182" s="171"/>
      <c r="M182" s="172" t="s">
        <v>3</v>
      </c>
      <c r="N182" s="173" t="s">
        <v>38</v>
      </c>
      <c r="O182" s="143">
        <v>0</v>
      </c>
      <c r="P182" s="143">
        <f>O182*H182</f>
        <v>0</v>
      </c>
      <c r="Q182" s="143">
        <v>2.4289999999999998</v>
      </c>
      <c r="R182" s="143">
        <f>Q182*H182</f>
        <v>-1.7537379999999998</v>
      </c>
      <c r="S182" s="143">
        <v>0</v>
      </c>
      <c r="T182" s="14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5" t="s">
        <v>156</v>
      </c>
      <c r="AT182" s="145" t="s">
        <v>168</v>
      </c>
      <c r="AU182" s="145" t="s">
        <v>77</v>
      </c>
      <c r="AY182" s="17" t="s">
        <v>115</v>
      </c>
      <c r="BE182" s="146">
        <f>IF(N182="základní",J182,0)</f>
        <v>-2126.29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75</v>
      </c>
      <c r="BK182" s="146">
        <f>ROUND(I182*H182,2)</f>
        <v>-2126.29</v>
      </c>
      <c r="BL182" s="17" t="s">
        <v>121</v>
      </c>
      <c r="BM182" s="145" t="s">
        <v>298</v>
      </c>
    </row>
    <row r="183" spans="1:65" s="13" customFormat="1" ht="12">
      <c r="B183" s="151"/>
      <c r="D183" s="147" t="s">
        <v>125</v>
      </c>
      <c r="E183" s="152" t="s">
        <v>3</v>
      </c>
      <c r="F183" s="153" t="s">
        <v>299</v>
      </c>
      <c r="H183" s="154">
        <v>0.72199999999999998</v>
      </c>
      <c r="L183" s="151"/>
      <c r="M183" s="155"/>
      <c r="N183" s="156"/>
      <c r="O183" s="156"/>
      <c r="P183" s="156"/>
      <c r="Q183" s="156"/>
      <c r="R183" s="156"/>
      <c r="S183" s="156"/>
      <c r="T183" s="157"/>
      <c r="AT183" s="152" t="s">
        <v>125</v>
      </c>
      <c r="AU183" s="152" t="s">
        <v>77</v>
      </c>
      <c r="AV183" s="13" t="s">
        <v>77</v>
      </c>
      <c r="AW183" s="13" t="s">
        <v>29</v>
      </c>
      <c r="AX183" s="13" t="s">
        <v>75</v>
      </c>
      <c r="AY183" s="152" t="s">
        <v>115</v>
      </c>
    </row>
    <row r="184" spans="1:65" s="2" customFormat="1" ht="16.5" customHeight="1">
      <c r="A184" s="29"/>
      <c r="B184" s="134"/>
      <c r="C184" s="203" t="s">
        <v>295</v>
      </c>
      <c r="D184" s="165" t="s">
        <v>168</v>
      </c>
      <c r="E184" s="166" t="s">
        <v>296</v>
      </c>
      <c r="F184" s="167" t="s">
        <v>297</v>
      </c>
      <c r="G184" s="168" t="s">
        <v>215</v>
      </c>
      <c r="H184" s="169">
        <v>0.36099999999999999</v>
      </c>
      <c r="I184" s="170">
        <v>2945</v>
      </c>
      <c r="J184" s="205">
        <f>ROUND(I184*H184,2)</f>
        <v>1063.1500000000001</v>
      </c>
      <c r="K184" s="167" t="s">
        <v>139</v>
      </c>
      <c r="L184" s="171"/>
      <c r="M184" s="172" t="s">
        <v>3</v>
      </c>
      <c r="N184" s="173" t="s">
        <v>38</v>
      </c>
      <c r="O184" s="143">
        <v>0</v>
      </c>
      <c r="P184" s="143">
        <f>O184*H184</f>
        <v>0</v>
      </c>
      <c r="Q184" s="143">
        <v>2.4289999999999998</v>
      </c>
      <c r="R184" s="143">
        <f>Q184*H184</f>
        <v>0.8768689999999999</v>
      </c>
      <c r="S184" s="143">
        <v>0</v>
      </c>
      <c r="T184" s="14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5" t="s">
        <v>156</v>
      </c>
      <c r="AT184" s="145" t="s">
        <v>168</v>
      </c>
      <c r="AU184" s="145" t="s">
        <v>77</v>
      </c>
      <c r="AY184" s="17" t="s">
        <v>115</v>
      </c>
      <c r="BE184" s="146">
        <f>IF(N184="základní",J184,0)</f>
        <v>1063.1500000000001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75</v>
      </c>
      <c r="BK184" s="146">
        <f>ROUND(I184*H184,2)</f>
        <v>1063.1500000000001</v>
      </c>
      <c r="BL184" s="17" t="s">
        <v>121</v>
      </c>
      <c r="BM184" s="145" t="s">
        <v>298</v>
      </c>
    </row>
    <row r="185" spans="1:65" s="13" customFormat="1" ht="12">
      <c r="B185" s="151"/>
      <c r="D185" s="147" t="s">
        <v>125</v>
      </c>
      <c r="E185" s="152" t="s">
        <v>3</v>
      </c>
      <c r="F185" s="153" t="s">
        <v>837</v>
      </c>
      <c r="H185" s="154">
        <v>0.36099999999999999</v>
      </c>
      <c r="L185" s="151"/>
      <c r="M185" s="155"/>
      <c r="N185" s="156"/>
      <c r="O185" s="156"/>
      <c r="P185" s="156"/>
      <c r="Q185" s="156"/>
      <c r="R185" s="156"/>
      <c r="S185" s="156"/>
      <c r="T185" s="157"/>
      <c r="AT185" s="152" t="s">
        <v>125</v>
      </c>
      <c r="AU185" s="152" t="s">
        <v>77</v>
      </c>
      <c r="AV185" s="13" t="s">
        <v>77</v>
      </c>
      <c r="AW185" s="13" t="s">
        <v>29</v>
      </c>
      <c r="AX185" s="13" t="s">
        <v>75</v>
      </c>
      <c r="AY185" s="152" t="s">
        <v>115</v>
      </c>
    </row>
    <row r="186" spans="1:65" s="2" customFormat="1" ht="21.75" customHeight="1">
      <c r="A186" s="29"/>
      <c r="B186" s="134"/>
      <c r="C186" s="198" t="s">
        <v>300</v>
      </c>
      <c r="D186" s="135" t="s">
        <v>117</v>
      </c>
      <c r="E186" s="136" t="s">
        <v>301</v>
      </c>
      <c r="F186" s="137" t="s">
        <v>302</v>
      </c>
      <c r="G186" s="138" t="s">
        <v>264</v>
      </c>
      <c r="H186" s="139">
        <v>-7.22</v>
      </c>
      <c r="I186" s="140">
        <v>8.8000000000000007</v>
      </c>
      <c r="J186" s="200">
        <f>ROUND(I186*H186,2)</f>
        <v>-63.54</v>
      </c>
      <c r="K186" s="137" t="s">
        <v>139</v>
      </c>
      <c r="L186" s="30"/>
      <c r="M186" s="141" t="s">
        <v>3</v>
      </c>
      <c r="N186" s="142" t="s">
        <v>38</v>
      </c>
      <c r="O186" s="143">
        <v>0.05</v>
      </c>
      <c r="P186" s="143">
        <f>O186*H186</f>
        <v>-0.36099999999999999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5" t="s">
        <v>121</v>
      </c>
      <c r="AT186" s="145" t="s">
        <v>117</v>
      </c>
      <c r="AU186" s="145" t="s">
        <v>77</v>
      </c>
      <c r="AY186" s="17" t="s">
        <v>115</v>
      </c>
      <c r="BE186" s="146">
        <f>IF(N186="základní",J186,0)</f>
        <v>-63.54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75</v>
      </c>
      <c r="BK186" s="146">
        <f>ROUND(I186*H186,2)</f>
        <v>-63.54</v>
      </c>
      <c r="BL186" s="17" t="s">
        <v>121</v>
      </c>
      <c r="BM186" s="145" t="s">
        <v>303</v>
      </c>
    </row>
    <row r="187" spans="1:65" s="13" customFormat="1" ht="12">
      <c r="B187" s="151"/>
      <c r="D187" s="147" t="s">
        <v>125</v>
      </c>
      <c r="E187" s="152" t="s">
        <v>3</v>
      </c>
      <c r="F187" s="153" t="s">
        <v>304</v>
      </c>
      <c r="H187" s="154">
        <v>7.22</v>
      </c>
      <c r="L187" s="151"/>
      <c r="M187" s="155"/>
      <c r="N187" s="156"/>
      <c r="O187" s="156"/>
      <c r="P187" s="156"/>
      <c r="Q187" s="156"/>
      <c r="R187" s="156"/>
      <c r="S187" s="156"/>
      <c r="T187" s="157"/>
      <c r="AT187" s="152" t="s">
        <v>125</v>
      </c>
      <c r="AU187" s="152" t="s">
        <v>77</v>
      </c>
      <c r="AV187" s="13" t="s">
        <v>77</v>
      </c>
      <c r="AW187" s="13" t="s">
        <v>29</v>
      </c>
      <c r="AX187" s="13" t="s">
        <v>75</v>
      </c>
      <c r="AY187" s="152" t="s">
        <v>115</v>
      </c>
    </row>
    <row r="188" spans="1:65" s="2" customFormat="1" ht="21.75" customHeight="1">
      <c r="A188" s="29"/>
      <c r="B188" s="134"/>
      <c r="C188" s="199" t="s">
        <v>300</v>
      </c>
      <c r="D188" s="135" t="s">
        <v>117</v>
      </c>
      <c r="E188" s="136" t="s">
        <v>301</v>
      </c>
      <c r="F188" s="137" t="s">
        <v>302</v>
      </c>
      <c r="G188" s="138" t="s">
        <v>264</v>
      </c>
      <c r="H188" s="139">
        <v>3.61</v>
      </c>
      <c r="I188" s="140">
        <v>8.8000000000000007</v>
      </c>
      <c r="J188" s="201">
        <f>ROUND(I188*H188,2)</f>
        <v>31.77</v>
      </c>
      <c r="K188" s="137" t="s">
        <v>139</v>
      </c>
      <c r="L188" s="30"/>
      <c r="M188" s="141" t="s">
        <v>3</v>
      </c>
      <c r="N188" s="142" t="s">
        <v>38</v>
      </c>
      <c r="O188" s="143">
        <v>0.05</v>
      </c>
      <c r="P188" s="143">
        <f>O188*H188</f>
        <v>0.18049999999999999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5" t="s">
        <v>121</v>
      </c>
      <c r="AT188" s="145" t="s">
        <v>117</v>
      </c>
      <c r="AU188" s="145" t="s">
        <v>77</v>
      </c>
      <c r="AY188" s="17" t="s">
        <v>115</v>
      </c>
      <c r="BE188" s="146">
        <f>IF(N188="základní",J188,0)</f>
        <v>31.77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75</v>
      </c>
      <c r="BK188" s="146">
        <f>ROUND(I188*H188,2)</f>
        <v>31.77</v>
      </c>
      <c r="BL188" s="17" t="s">
        <v>121</v>
      </c>
      <c r="BM188" s="145" t="s">
        <v>303</v>
      </c>
    </row>
    <row r="189" spans="1:65" s="13" customFormat="1">
      <c r="B189" s="151"/>
      <c r="D189" s="147" t="s">
        <v>125</v>
      </c>
      <c r="E189" s="152" t="s">
        <v>3</v>
      </c>
      <c r="F189" s="153">
        <v>3.61</v>
      </c>
      <c r="H189" s="154">
        <v>3.61</v>
      </c>
      <c r="L189" s="151"/>
      <c r="M189" s="155"/>
      <c r="N189" s="156"/>
      <c r="O189" s="156"/>
      <c r="P189" s="156"/>
      <c r="Q189" s="156"/>
      <c r="R189" s="156"/>
      <c r="S189" s="156"/>
      <c r="T189" s="157"/>
      <c r="AT189" s="152" t="s">
        <v>125</v>
      </c>
      <c r="AU189" s="152" t="s">
        <v>77</v>
      </c>
      <c r="AV189" s="13" t="s">
        <v>77</v>
      </c>
      <c r="AW189" s="13" t="s">
        <v>29</v>
      </c>
      <c r="AX189" s="13" t="s">
        <v>75</v>
      </c>
      <c r="AY189" s="152" t="s">
        <v>115</v>
      </c>
    </row>
    <row r="190" spans="1:65" s="2" customFormat="1" ht="21.75" customHeight="1">
      <c r="A190" s="29"/>
      <c r="B190" s="134"/>
      <c r="C190" s="198" t="s">
        <v>273</v>
      </c>
      <c r="D190" s="135" t="s">
        <v>117</v>
      </c>
      <c r="E190" s="136" t="s">
        <v>305</v>
      </c>
      <c r="F190" s="137" t="s">
        <v>306</v>
      </c>
      <c r="G190" s="138" t="s">
        <v>264</v>
      </c>
      <c r="H190" s="139">
        <v>-7.22</v>
      </c>
      <c r="I190" s="140">
        <v>70.900000000000006</v>
      </c>
      <c r="J190" s="200">
        <f>ROUND(I190*H190,2)</f>
        <v>-511.9</v>
      </c>
      <c r="K190" s="137" t="s">
        <v>139</v>
      </c>
      <c r="L190" s="30"/>
      <c r="M190" s="141" t="s">
        <v>3</v>
      </c>
      <c r="N190" s="142" t="s">
        <v>38</v>
      </c>
      <c r="O190" s="143">
        <v>6.0000000000000001E-3</v>
      </c>
      <c r="P190" s="143">
        <f>O190*H190</f>
        <v>-4.3319999999999997E-2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5" t="s">
        <v>121</v>
      </c>
      <c r="AT190" s="145" t="s">
        <v>117</v>
      </c>
      <c r="AU190" s="145" t="s">
        <v>77</v>
      </c>
      <c r="AY190" s="17" t="s">
        <v>115</v>
      </c>
      <c r="BE190" s="146">
        <f>IF(N190="základní",J190,0)</f>
        <v>-511.9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75</v>
      </c>
      <c r="BK190" s="146">
        <f>ROUND(I190*H190,2)</f>
        <v>-511.9</v>
      </c>
      <c r="BL190" s="17" t="s">
        <v>121</v>
      </c>
      <c r="BM190" s="145" t="s">
        <v>307</v>
      </c>
    </row>
    <row r="191" spans="1:65" s="13" customFormat="1" ht="12">
      <c r="B191" s="151"/>
      <c r="D191" s="147" t="s">
        <v>125</v>
      </c>
      <c r="E191" s="152" t="s">
        <v>3</v>
      </c>
      <c r="F191" s="153" t="s">
        <v>304</v>
      </c>
      <c r="H191" s="154">
        <v>7.22</v>
      </c>
      <c r="L191" s="151"/>
      <c r="M191" s="155"/>
      <c r="N191" s="156"/>
      <c r="O191" s="156"/>
      <c r="P191" s="156"/>
      <c r="Q191" s="156"/>
      <c r="R191" s="156"/>
      <c r="S191" s="156"/>
      <c r="T191" s="157"/>
      <c r="AT191" s="152" t="s">
        <v>125</v>
      </c>
      <c r="AU191" s="152" t="s">
        <v>77</v>
      </c>
      <c r="AV191" s="13" t="s">
        <v>77</v>
      </c>
      <c r="AW191" s="13" t="s">
        <v>29</v>
      </c>
      <c r="AX191" s="13" t="s">
        <v>75</v>
      </c>
      <c r="AY191" s="152" t="s">
        <v>115</v>
      </c>
    </row>
    <row r="192" spans="1:65" s="2" customFormat="1" ht="21.75" customHeight="1">
      <c r="A192" s="29"/>
      <c r="B192" s="134"/>
      <c r="C192" s="199" t="s">
        <v>273</v>
      </c>
      <c r="D192" s="135" t="s">
        <v>117</v>
      </c>
      <c r="E192" s="136" t="s">
        <v>305</v>
      </c>
      <c r="F192" s="137" t="s">
        <v>306</v>
      </c>
      <c r="G192" s="138" t="s">
        <v>264</v>
      </c>
      <c r="H192" s="139">
        <v>3.61</v>
      </c>
      <c r="I192" s="140">
        <v>70.900000000000006</v>
      </c>
      <c r="J192" s="201">
        <f>ROUND(I192*H192,2)</f>
        <v>255.95</v>
      </c>
      <c r="K192" s="137" t="s">
        <v>139</v>
      </c>
      <c r="L192" s="30"/>
      <c r="M192" s="141" t="s">
        <v>3</v>
      </c>
      <c r="N192" s="142" t="s">
        <v>38</v>
      </c>
      <c r="O192" s="143">
        <v>6.0000000000000001E-3</v>
      </c>
      <c r="P192" s="143">
        <f>O192*H192</f>
        <v>2.1659999999999999E-2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5" t="s">
        <v>121</v>
      </c>
      <c r="AT192" s="145" t="s">
        <v>117</v>
      </c>
      <c r="AU192" s="145" t="s">
        <v>77</v>
      </c>
      <c r="AY192" s="17" t="s">
        <v>115</v>
      </c>
      <c r="BE192" s="146">
        <f>IF(N192="základní",J192,0)</f>
        <v>255.95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75</v>
      </c>
      <c r="BK192" s="146">
        <f>ROUND(I192*H192,2)</f>
        <v>255.95</v>
      </c>
      <c r="BL192" s="17" t="s">
        <v>121</v>
      </c>
      <c r="BM192" s="145" t="s">
        <v>307</v>
      </c>
    </row>
    <row r="193" spans="1:65" s="13" customFormat="1">
      <c r="B193" s="151"/>
      <c r="D193" s="147" t="s">
        <v>125</v>
      </c>
      <c r="E193" s="152" t="s">
        <v>3</v>
      </c>
      <c r="F193" s="153">
        <v>3.61</v>
      </c>
      <c r="H193" s="154">
        <v>3.61</v>
      </c>
      <c r="L193" s="151"/>
      <c r="M193" s="155"/>
      <c r="N193" s="156"/>
      <c r="O193" s="156"/>
      <c r="P193" s="156"/>
      <c r="Q193" s="156"/>
      <c r="R193" s="156"/>
      <c r="S193" s="156"/>
      <c r="T193" s="157"/>
      <c r="AT193" s="152" t="s">
        <v>125</v>
      </c>
      <c r="AU193" s="152" t="s">
        <v>77</v>
      </c>
      <c r="AV193" s="13" t="s">
        <v>77</v>
      </c>
      <c r="AW193" s="13" t="s">
        <v>29</v>
      </c>
      <c r="AX193" s="13" t="s">
        <v>75</v>
      </c>
      <c r="AY193" s="152" t="s">
        <v>115</v>
      </c>
    </row>
    <row r="194" spans="1:65" s="2" customFormat="1" ht="16.5" customHeight="1">
      <c r="A194" s="29"/>
      <c r="B194" s="134"/>
      <c r="C194" s="202" t="s">
        <v>308</v>
      </c>
      <c r="D194" s="165" t="s">
        <v>168</v>
      </c>
      <c r="E194" s="166" t="s">
        <v>309</v>
      </c>
      <c r="F194" s="167" t="s">
        <v>310</v>
      </c>
      <c r="G194" s="168" t="s">
        <v>187</v>
      </c>
      <c r="H194" s="169">
        <v>-2.31</v>
      </c>
      <c r="I194" s="170">
        <v>348.5</v>
      </c>
      <c r="J194" s="204">
        <f>ROUND(I194*H194,2)</f>
        <v>-805.04</v>
      </c>
      <c r="K194" s="167" t="s">
        <v>139</v>
      </c>
      <c r="L194" s="171"/>
      <c r="M194" s="172" t="s">
        <v>3</v>
      </c>
      <c r="N194" s="173" t="s">
        <v>38</v>
      </c>
      <c r="O194" s="143">
        <v>0</v>
      </c>
      <c r="P194" s="143">
        <f>O194*H194</f>
        <v>0</v>
      </c>
      <c r="Q194" s="143">
        <v>1</v>
      </c>
      <c r="R194" s="143">
        <f>Q194*H194</f>
        <v>-2.31</v>
      </c>
      <c r="S194" s="143">
        <v>0</v>
      </c>
      <c r="T194" s="144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5" t="s">
        <v>156</v>
      </c>
      <c r="AT194" s="145" t="s">
        <v>168</v>
      </c>
      <c r="AU194" s="145" t="s">
        <v>77</v>
      </c>
      <c r="AY194" s="17" t="s">
        <v>115</v>
      </c>
      <c r="BE194" s="146">
        <f>IF(N194="základní",J194,0)</f>
        <v>-805.04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75</v>
      </c>
      <c r="BK194" s="146">
        <f>ROUND(I194*H194,2)</f>
        <v>-805.04</v>
      </c>
      <c r="BL194" s="17" t="s">
        <v>121</v>
      </c>
      <c r="BM194" s="145" t="s">
        <v>311</v>
      </c>
    </row>
    <row r="195" spans="1:65" s="13" customFormat="1" ht="12">
      <c r="B195" s="151"/>
      <c r="D195" s="147" t="s">
        <v>125</v>
      </c>
      <c r="E195" s="152" t="s">
        <v>3</v>
      </c>
      <c r="F195" s="153" t="s">
        <v>312</v>
      </c>
      <c r="H195" s="154">
        <v>2.31</v>
      </c>
      <c r="L195" s="151"/>
      <c r="M195" s="155"/>
      <c r="N195" s="156"/>
      <c r="O195" s="156"/>
      <c r="P195" s="156"/>
      <c r="Q195" s="156"/>
      <c r="R195" s="156"/>
      <c r="S195" s="156"/>
      <c r="T195" s="157"/>
      <c r="AT195" s="152" t="s">
        <v>125</v>
      </c>
      <c r="AU195" s="152" t="s">
        <v>77</v>
      </c>
      <c r="AV195" s="13" t="s">
        <v>77</v>
      </c>
      <c r="AW195" s="13" t="s">
        <v>29</v>
      </c>
      <c r="AX195" s="13" t="s">
        <v>75</v>
      </c>
      <c r="AY195" s="152" t="s">
        <v>115</v>
      </c>
    </row>
    <row r="196" spans="1:65" s="2" customFormat="1" ht="16.5" customHeight="1">
      <c r="A196" s="29"/>
      <c r="B196" s="134"/>
      <c r="C196" s="203" t="s">
        <v>308</v>
      </c>
      <c r="D196" s="165" t="s">
        <v>168</v>
      </c>
      <c r="E196" s="166" t="s">
        <v>309</v>
      </c>
      <c r="F196" s="167" t="s">
        <v>310</v>
      </c>
      <c r="G196" s="168" t="s">
        <v>187</v>
      </c>
      <c r="H196" s="169">
        <v>1.1552</v>
      </c>
      <c r="I196" s="170">
        <v>348.5</v>
      </c>
      <c r="J196" s="205">
        <f>ROUND(I196*H196,2)</f>
        <v>402.59</v>
      </c>
      <c r="K196" s="167" t="s">
        <v>139</v>
      </c>
      <c r="L196" s="171"/>
      <c r="M196" s="172" t="s">
        <v>3</v>
      </c>
      <c r="N196" s="173" t="s">
        <v>38</v>
      </c>
      <c r="O196" s="143">
        <v>0</v>
      </c>
      <c r="P196" s="143">
        <f>O196*H196</f>
        <v>0</v>
      </c>
      <c r="Q196" s="143">
        <v>1</v>
      </c>
      <c r="R196" s="143">
        <f>Q196*H196</f>
        <v>1.1552</v>
      </c>
      <c r="S196" s="143">
        <v>0</v>
      </c>
      <c r="T196" s="144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5" t="s">
        <v>156</v>
      </c>
      <c r="AT196" s="145" t="s">
        <v>168</v>
      </c>
      <c r="AU196" s="145" t="s">
        <v>77</v>
      </c>
      <c r="AY196" s="17" t="s">
        <v>115</v>
      </c>
      <c r="BE196" s="146">
        <f>IF(N196="základní",J196,0)</f>
        <v>402.59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7" t="s">
        <v>75</v>
      </c>
      <c r="BK196" s="146">
        <f>ROUND(I196*H196,2)</f>
        <v>402.59</v>
      </c>
      <c r="BL196" s="17" t="s">
        <v>121</v>
      </c>
      <c r="BM196" s="145" t="s">
        <v>311</v>
      </c>
    </row>
    <row r="197" spans="1:65" s="13" customFormat="1" ht="12">
      <c r="B197" s="151"/>
      <c r="D197" s="147" t="s">
        <v>125</v>
      </c>
      <c r="E197" s="152" t="s">
        <v>3</v>
      </c>
      <c r="F197" s="153" t="s">
        <v>838</v>
      </c>
      <c r="H197" s="154">
        <v>1.1552</v>
      </c>
      <c r="L197" s="151"/>
      <c r="M197" s="155"/>
      <c r="N197" s="156"/>
      <c r="O197" s="156"/>
      <c r="P197" s="156"/>
      <c r="Q197" s="156"/>
      <c r="R197" s="156"/>
      <c r="S197" s="156"/>
      <c r="T197" s="157"/>
      <c r="AT197" s="152" t="s">
        <v>125</v>
      </c>
      <c r="AU197" s="152" t="s">
        <v>77</v>
      </c>
      <c r="AV197" s="13" t="s">
        <v>77</v>
      </c>
      <c r="AW197" s="13" t="s">
        <v>29</v>
      </c>
      <c r="AX197" s="13" t="s">
        <v>75</v>
      </c>
      <c r="AY197" s="152" t="s">
        <v>115</v>
      </c>
    </row>
    <row r="198" spans="1:65" s="2" customFormat="1" ht="21.75" customHeight="1">
      <c r="A198" s="29"/>
      <c r="B198" s="134"/>
      <c r="C198" s="135" t="s">
        <v>8</v>
      </c>
      <c r="D198" s="135" t="s">
        <v>117</v>
      </c>
      <c r="E198" s="136" t="s">
        <v>313</v>
      </c>
      <c r="F198" s="137" t="s">
        <v>314</v>
      </c>
      <c r="G198" s="138" t="s">
        <v>215</v>
      </c>
      <c r="H198" s="139">
        <v>0</v>
      </c>
      <c r="I198" s="140">
        <v>1032</v>
      </c>
      <c r="J198" s="140">
        <f>ROUND(I198*H198,2)</f>
        <v>0</v>
      </c>
      <c r="K198" s="137" t="s">
        <v>3</v>
      </c>
      <c r="L198" s="30"/>
      <c r="M198" s="141" t="s">
        <v>3</v>
      </c>
      <c r="N198" s="142" t="s">
        <v>38</v>
      </c>
      <c r="O198" s="143">
        <v>0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5" t="s">
        <v>121</v>
      </c>
      <c r="AT198" s="145" t="s">
        <v>117</v>
      </c>
      <c r="AU198" s="145" t="s">
        <v>77</v>
      </c>
      <c r="AY198" s="17" t="s">
        <v>115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75</v>
      </c>
      <c r="BK198" s="146">
        <f>ROUND(I198*H198,2)</f>
        <v>0</v>
      </c>
      <c r="BL198" s="17" t="s">
        <v>121</v>
      </c>
      <c r="BM198" s="145" t="s">
        <v>315</v>
      </c>
    </row>
    <row r="199" spans="1:65" s="15" customFormat="1" ht="12">
      <c r="B199" s="179"/>
      <c r="D199" s="147" t="s">
        <v>125</v>
      </c>
      <c r="E199" s="180" t="s">
        <v>3</v>
      </c>
      <c r="F199" s="181" t="s">
        <v>316</v>
      </c>
      <c r="H199" s="180" t="s">
        <v>3</v>
      </c>
      <c r="L199" s="179"/>
      <c r="M199" s="182"/>
      <c r="N199" s="183"/>
      <c r="O199" s="183"/>
      <c r="P199" s="183"/>
      <c r="Q199" s="183"/>
      <c r="R199" s="183"/>
      <c r="S199" s="183"/>
      <c r="T199" s="184"/>
      <c r="AT199" s="180" t="s">
        <v>125</v>
      </c>
      <c r="AU199" s="180" t="s">
        <v>77</v>
      </c>
      <c r="AV199" s="15" t="s">
        <v>75</v>
      </c>
      <c r="AW199" s="15" t="s">
        <v>29</v>
      </c>
      <c r="AX199" s="15" t="s">
        <v>67</v>
      </c>
      <c r="AY199" s="180" t="s">
        <v>115</v>
      </c>
    </row>
    <row r="200" spans="1:65" s="13" customFormat="1" ht="12">
      <c r="B200" s="151"/>
      <c r="D200" s="147" t="s">
        <v>125</v>
      </c>
      <c r="E200" s="152" t="s">
        <v>3</v>
      </c>
      <c r="F200" s="153" t="s">
        <v>317</v>
      </c>
      <c r="H200" s="154">
        <v>0.78400000000000003</v>
      </c>
      <c r="L200" s="151"/>
      <c r="M200" s="155"/>
      <c r="N200" s="156"/>
      <c r="O200" s="156"/>
      <c r="P200" s="156"/>
      <c r="Q200" s="156"/>
      <c r="R200" s="156"/>
      <c r="S200" s="156"/>
      <c r="T200" s="157"/>
      <c r="AT200" s="152" t="s">
        <v>125</v>
      </c>
      <c r="AU200" s="152" t="s">
        <v>77</v>
      </c>
      <c r="AV200" s="13" t="s">
        <v>77</v>
      </c>
      <c r="AW200" s="13" t="s">
        <v>29</v>
      </c>
      <c r="AX200" s="13" t="s">
        <v>67</v>
      </c>
      <c r="AY200" s="152" t="s">
        <v>115</v>
      </c>
    </row>
    <row r="201" spans="1:65" s="14" customFormat="1" ht="12">
      <c r="B201" s="158"/>
      <c r="D201" s="147" t="s">
        <v>125</v>
      </c>
      <c r="E201" s="159" t="s">
        <v>3</v>
      </c>
      <c r="F201" s="160" t="s">
        <v>151</v>
      </c>
      <c r="H201" s="161">
        <v>0.78400000000000003</v>
      </c>
      <c r="L201" s="158"/>
      <c r="M201" s="162"/>
      <c r="N201" s="163"/>
      <c r="O201" s="163"/>
      <c r="P201" s="163"/>
      <c r="Q201" s="163"/>
      <c r="R201" s="163"/>
      <c r="S201" s="163"/>
      <c r="T201" s="164"/>
      <c r="AT201" s="159" t="s">
        <v>125</v>
      </c>
      <c r="AU201" s="159" t="s">
        <v>77</v>
      </c>
      <c r="AV201" s="14" t="s">
        <v>121</v>
      </c>
      <c r="AW201" s="14" t="s">
        <v>29</v>
      </c>
      <c r="AX201" s="14" t="s">
        <v>75</v>
      </c>
      <c r="AY201" s="159" t="s">
        <v>115</v>
      </c>
    </row>
    <row r="202" spans="1:65" s="2" customFormat="1" ht="21.75" customHeight="1">
      <c r="A202" s="29"/>
      <c r="B202" s="134"/>
      <c r="C202" s="135" t="s">
        <v>318</v>
      </c>
      <c r="D202" s="135" t="s">
        <v>117</v>
      </c>
      <c r="E202" s="136" t="s">
        <v>319</v>
      </c>
      <c r="F202" s="137" t="s">
        <v>320</v>
      </c>
      <c r="G202" s="138" t="s">
        <v>215</v>
      </c>
      <c r="H202" s="139">
        <v>0</v>
      </c>
      <c r="I202" s="140">
        <v>985</v>
      </c>
      <c r="J202" s="140">
        <f>ROUND(I202*H202,2)</f>
        <v>0</v>
      </c>
      <c r="K202" s="137" t="s">
        <v>3</v>
      </c>
      <c r="L202" s="30"/>
      <c r="M202" s="141" t="s">
        <v>3</v>
      </c>
      <c r="N202" s="142" t="s">
        <v>38</v>
      </c>
      <c r="O202" s="143">
        <v>0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5" t="s">
        <v>121</v>
      </c>
      <c r="AT202" s="145" t="s">
        <v>117</v>
      </c>
      <c r="AU202" s="145" t="s">
        <v>77</v>
      </c>
      <c r="AY202" s="17" t="s">
        <v>115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75</v>
      </c>
      <c r="BK202" s="146">
        <f>ROUND(I202*H202,2)</f>
        <v>0</v>
      </c>
      <c r="BL202" s="17" t="s">
        <v>121</v>
      </c>
      <c r="BM202" s="145" t="s">
        <v>321</v>
      </c>
    </row>
    <row r="203" spans="1:65" s="15" customFormat="1" ht="12">
      <c r="B203" s="179"/>
      <c r="D203" s="147" t="s">
        <v>125</v>
      </c>
      <c r="E203" s="180" t="s">
        <v>3</v>
      </c>
      <c r="F203" s="181" t="s">
        <v>322</v>
      </c>
      <c r="H203" s="180" t="s">
        <v>3</v>
      </c>
      <c r="L203" s="179"/>
      <c r="M203" s="182"/>
      <c r="N203" s="183"/>
      <c r="O203" s="183"/>
      <c r="P203" s="183"/>
      <c r="Q203" s="183"/>
      <c r="R203" s="183"/>
      <c r="S203" s="183"/>
      <c r="T203" s="184"/>
      <c r="AT203" s="180" t="s">
        <v>125</v>
      </c>
      <c r="AU203" s="180" t="s">
        <v>77</v>
      </c>
      <c r="AV203" s="15" t="s">
        <v>75</v>
      </c>
      <c r="AW203" s="15" t="s">
        <v>29</v>
      </c>
      <c r="AX203" s="15" t="s">
        <v>67</v>
      </c>
      <c r="AY203" s="180" t="s">
        <v>115</v>
      </c>
    </row>
    <row r="204" spans="1:65" s="13" customFormat="1" ht="12">
      <c r="B204" s="151"/>
      <c r="D204" s="147" t="s">
        <v>125</v>
      </c>
      <c r="E204" s="152" t="s">
        <v>3</v>
      </c>
      <c r="F204" s="153" t="s">
        <v>323</v>
      </c>
      <c r="H204" s="154">
        <v>3.1360000000000001</v>
      </c>
      <c r="L204" s="151"/>
      <c r="M204" s="155"/>
      <c r="N204" s="156"/>
      <c r="O204" s="156"/>
      <c r="P204" s="156"/>
      <c r="Q204" s="156"/>
      <c r="R204" s="156"/>
      <c r="S204" s="156"/>
      <c r="T204" s="157"/>
      <c r="AT204" s="152" t="s">
        <v>125</v>
      </c>
      <c r="AU204" s="152" t="s">
        <v>77</v>
      </c>
      <c r="AV204" s="13" t="s">
        <v>77</v>
      </c>
      <c r="AW204" s="13" t="s">
        <v>29</v>
      </c>
      <c r="AX204" s="13" t="s">
        <v>67</v>
      </c>
      <c r="AY204" s="152" t="s">
        <v>115</v>
      </c>
    </row>
    <row r="205" spans="1:65" s="14" customFormat="1" ht="12">
      <c r="B205" s="158"/>
      <c r="D205" s="147" t="s">
        <v>125</v>
      </c>
      <c r="E205" s="159" t="s">
        <v>3</v>
      </c>
      <c r="F205" s="160" t="s">
        <v>151</v>
      </c>
      <c r="H205" s="161">
        <v>3.1360000000000001</v>
      </c>
      <c r="L205" s="158"/>
      <c r="M205" s="162"/>
      <c r="N205" s="163"/>
      <c r="O205" s="163"/>
      <c r="P205" s="163"/>
      <c r="Q205" s="163"/>
      <c r="R205" s="163"/>
      <c r="S205" s="163"/>
      <c r="T205" s="164"/>
      <c r="AT205" s="159" t="s">
        <v>125</v>
      </c>
      <c r="AU205" s="159" t="s">
        <v>77</v>
      </c>
      <c r="AV205" s="14" t="s">
        <v>121</v>
      </c>
      <c r="AW205" s="14" t="s">
        <v>29</v>
      </c>
      <c r="AX205" s="14" t="s">
        <v>75</v>
      </c>
      <c r="AY205" s="159" t="s">
        <v>115</v>
      </c>
    </row>
    <row r="206" spans="1:65" s="2" customFormat="1" ht="16.5" customHeight="1">
      <c r="A206" s="29"/>
      <c r="B206" s="134"/>
      <c r="C206" s="165" t="s">
        <v>324</v>
      </c>
      <c r="D206" s="165" t="s">
        <v>168</v>
      </c>
      <c r="E206" s="166" t="s">
        <v>325</v>
      </c>
      <c r="F206" s="167" t="s">
        <v>326</v>
      </c>
      <c r="G206" s="168" t="s">
        <v>187</v>
      </c>
      <c r="H206" s="169">
        <v>0</v>
      </c>
      <c r="I206" s="170">
        <v>433.5</v>
      </c>
      <c r="J206" s="170">
        <f>ROUND(I206*H206,2)</f>
        <v>0</v>
      </c>
      <c r="K206" s="167" t="s">
        <v>139</v>
      </c>
      <c r="L206" s="171"/>
      <c r="M206" s="172" t="s">
        <v>3</v>
      </c>
      <c r="N206" s="173" t="s">
        <v>38</v>
      </c>
      <c r="O206" s="143">
        <v>0</v>
      </c>
      <c r="P206" s="143">
        <f>O206*H206</f>
        <v>0</v>
      </c>
      <c r="Q206" s="143">
        <v>1</v>
      </c>
      <c r="R206" s="143">
        <f>Q206*H206</f>
        <v>0</v>
      </c>
      <c r="S206" s="143">
        <v>0</v>
      </c>
      <c r="T206" s="144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5" t="s">
        <v>156</v>
      </c>
      <c r="AT206" s="145" t="s">
        <v>168</v>
      </c>
      <c r="AU206" s="145" t="s">
        <v>77</v>
      </c>
      <c r="AY206" s="17" t="s">
        <v>115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75</v>
      </c>
      <c r="BK206" s="146">
        <f>ROUND(I206*H206,2)</f>
        <v>0</v>
      </c>
      <c r="BL206" s="17" t="s">
        <v>121</v>
      </c>
      <c r="BM206" s="145" t="s">
        <v>327</v>
      </c>
    </row>
    <row r="207" spans="1:65" s="2" customFormat="1" ht="24">
      <c r="A207" s="29"/>
      <c r="B207" s="30"/>
      <c r="C207" s="29"/>
      <c r="D207" s="147" t="s">
        <v>123</v>
      </c>
      <c r="E207" s="29"/>
      <c r="F207" s="148" t="s">
        <v>328</v>
      </c>
      <c r="G207" s="29"/>
      <c r="H207" s="29"/>
      <c r="I207" s="29"/>
      <c r="J207" s="29"/>
      <c r="K207" s="29"/>
      <c r="L207" s="30"/>
      <c r="M207" s="149"/>
      <c r="N207" s="150"/>
      <c r="O207" s="50"/>
      <c r="P207" s="50"/>
      <c r="Q207" s="50"/>
      <c r="R207" s="50"/>
      <c r="S207" s="50"/>
      <c r="T207" s="51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123</v>
      </c>
      <c r="AU207" s="17" t="s">
        <v>77</v>
      </c>
    </row>
    <row r="208" spans="1:65" s="13" customFormat="1" ht="12">
      <c r="B208" s="151"/>
      <c r="D208" s="147" t="s">
        <v>125</v>
      </c>
      <c r="E208" s="152" t="s">
        <v>3</v>
      </c>
      <c r="F208" s="153" t="s">
        <v>329</v>
      </c>
      <c r="H208" s="154">
        <v>5.6449999999999996</v>
      </c>
      <c r="L208" s="151"/>
      <c r="M208" s="155"/>
      <c r="N208" s="156"/>
      <c r="O208" s="156"/>
      <c r="P208" s="156"/>
      <c r="Q208" s="156"/>
      <c r="R208" s="156"/>
      <c r="S208" s="156"/>
      <c r="T208" s="157"/>
      <c r="AT208" s="152" t="s">
        <v>125</v>
      </c>
      <c r="AU208" s="152" t="s">
        <v>77</v>
      </c>
      <c r="AV208" s="13" t="s">
        <v>77</v>
      </c>
      <c r="AW208" s="13" t="s">
        <v>29</v>
      </c>
      <c r="AX208" s="13" t="s">
        <v>75</v>
      </c>
      <c r="AY208" s="152" t="s">
        <v>115</v>
      </c>
    </row>
    <row r="209" spans="1:65" s="2" customFormat="1" ht="16.5" customHeight="1">
      <c r="A209" s="29"/>
      <c r="B209" s="134"/>
      <c r="C209" s="165" t="s">
        <v>330</v>
      </c>
      <c r="D209" s="165" t="s">
        <v>168</v>
      </c>
      <c r="E209" s="166" t="s">
        <v>331</v>
      </c>
      <c r="F209" s="167" t="s">
        <v>332</v>
      </c>
      <c r="G209" s="168" t="s">
        <v>187</v>
      </c>
      <c r="H209" s="169">
        <v>0</v>
      </c>
      <c r="I209" s="170">
        <v>483.5</v>
      </c>
      <c r="J209" s="170">
        <f>ROUND(I209*H209,2)</f>
        <v>0</v>
      </c>
      <c r="K209" s="167" t="s">
        <v>139</v>
      </c>
      <c r="L209" s="171"/>
      <c r="M209" s="172" t="s">
        <v>3</v>
      </c>
      <c r="N209" s="173" t="s">
        <v>38</v>
      </c>
      <c r="O209" s="143">
        <v>0</v>
      </c>
      <c r="P209" s="143">
        <f>O209*H209</f>
        <v>0</v>
      </c>
      <c r="Q209" s="143">
        <v>1</v>
      </c>
      <c r="R209" s="143">
        <f>Q209*H209</f>
        <v>0</v>
      </c>
      <c r="S209" s="143">
        <v>0</v>
      </c>
      <c r="T209" s="144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5" t="s">
        <v>156</v>
      </c>
      <c r="AT209" s="145" t="s">
        <v>168</v>
      </c>
      <c r="AU209" s="145" t="s">
        <v>77</v>
      </c>
      <c r="AY209" s="17" t="s">
        <v>115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75</v>
      </c>
      <c r="BK209" s="146">
        <f>ROUND(I209*H209,2)</f>
        <v>0</v>
      </c>
      <c r="BL209" s="17" t="s">
        <v>121</v>
      </c>
      <c r="BM209" s="145" t="s">
        <v>333</v>
      </c>
    </row>
    <row r="210" spans="1:65" s="2" customFormat="1" ht="24">
      <c r="A210" s="29"/>
      <c r="B210" s="30"/>
      <c r="C210" s="29"/>
      <c r="D210" s="147" t="s">
        <v>123</v>
      </c>
      <c r="E210" s="29"/>
      <c r="F210" s="148" t="s">
        <v>334</v>
      </c>
      <c r="G210" s="29"/>
      <c r="H210" s="29"/>
      <c r="I210" s="29"/>
      <c r="J210" s="29"/>
      <c r="K210" s="29"/>
      <c r="L210" s="30"/>
      <c r="M210" s="149"/>
      <c r="N210" s="150"/>
      <c r="O210" s="50"/>
      <c r="P210" s="50"/>
      <c r="Q210" s="50"/>
      <c r="R210" s="50"/>
      <c r="S210" s="50"/>
      <c r="T210" s="51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123</v>
      </c>
      <c r="AU210" s="17" t="s">
        <v>77</v>
      </c>
    </row>
    <row r="211" spans="1:65" s="13" customFormat="1" ht="12">
      <c r="B211" s="151"/>
      <c r="D211" s="147" t="s">
        <v>125</v>
      </c>
      <c r="E211" s="152" t="s">
        <v>3</v>
      </c>
      <c r="F211" s="153" t="s">
        <v>335</v>
      </c>
      <c r="H211" s="154">
        <v>1.254</v>
      </c>
      <c r="L211" s="151"/>
      <c r="M211" s="155"/>
      <c r="N211" s="156"/>
      <c r="O211" s="156"/>
      <c r="P211" s="156"/>
      <c r="Q211" s="156"/>
      <c r="R211" s="156"/>
      <c r="S211" s="156"/>
      <c r="T211" s="157"/>
      <c r="AT211" s="152" t="s">
        <v>125</v>
      </c>
      <c r="AU211" s="152" t="s">
        <v>77</v>
      </c>
      <c r="AV211" s="13" t="s">
        <v>77</v>
      </c>
      <c r="AW211" s="13" t="s">
        <v>29</v>
      </c>
      <c r="AX211" s="13" t="s">
        <v>75</v>
      </c>
      <c r="AY211" s="152" t="s">
        <v>115</v>
      </c>
    </row>
    <row r="212" spans="1:65" s="12" customFormat="1" ht="23" customHeight="1">
      <c r="B212" s="122"/>
      <c r="D212" s="123" t="s">
        <v>66</v>
      </c>
      <c r="E212" s="132" t="s">
        <v>141</v>
      </c>
      <c r="F212" s="132" t="s">
        <v>336</v>
      </c>
      <c r="J212" s="133">
        <f>SUM(J213:J219)</f>
        <v>-2324.84</v>
      </c>
      <c r="L212" s="122"/>
      <c r="M212" s="126"/>
      <c r="N212" s="127"/>
      <c r="O212" s="127"/>
      <c r="P212" s="128">
        <f>SUM(P213:P218)</f>
        <v>-2.7327699999999999</v>
      </c>
      <c r="Q212" s="127"/>
      <c r="R212" s="128">
        <f>SUM(R213:R218)</f>
        <v>-1.6447881999999998</v>
      </c>
      <c r="S212" s="127"/>
      <c r="T212" s="129">
        <f>SUM(T213:T218)</f>
        <v>0</v>
      </c>
      <c r="AR212" s="123" t="s">
        <v>75</v>
      </c>
      <c r="AT212" s="130" t="s">
        <v>66</v>
      </c>
      <c r="AU212" s="130" t="s">
        <v>75</v>
      </c>
      <c r="AY212" s="123" t="s">
        <v>115</v>
      </c>
      <c r="BK212" s="131">
        <f>SUM(BK213:BK218)</f>
        <v>-3440.33</v>
      </c>
    </row>
    <row r="213" spans="1:65" s="2" customFormat="1" ht="21.75" customHeight="1">
      <c r="A213" s="29"/>
      <c r="B213" s="134"/>
      <c r="C213" s="198" t="s">
        <v>337</v>
      </c>
      <c r="D213" s="135" t="s">
        <v>117</v>
      </c>
      <c r="E213" s="136" t="s">
        <v>338</v>
      </c>
      <c r="F213" s="137" t="s">
        <v>339</v>
      </c>
      <c r="G213" s="138" t="s">
        <v>264</v>
      </c>
      <c r="H213" s="139">
        <v>-7.22</v>
      </c>
      <c r="I213" s="140">
        <v>335</v>
      </c>
      <c r="J213" s="200">
        <f>ROUND(I213*H213,2)</f>
        <v>-2418.6999999999998</v>
      </c>
      <c r="K213" s="137" t="s">
        <v>139</v>
      </c>
      <c r="L213" s="30"/>
      <c r="M213" s="141" t="s">
        <v>3</v>
      </c>
      <c r="N213" s="142" t="s">
        <v>38</v>
      </c>
      <c r="O213" s="143">
        <v>0.75700000000000001</v>
      </c>
      <c r="P213" s="143">
        <f>O213*H213</f>
        <v>-5.4655399999999998</v>
      </c>
      <c r="Q213" s="143">
        <v>0.10362</v>
      </c>
      <c r="R213" s="143">
        <f>Q213*H213</f>
        <v>-0.74813640000000003</v>
      </c>
      <c r="S213" s="143">
        <v>0</v>
      </c>
      <c r="T213" s="144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5" t="s">
        <v>121</v>
      </c>
      <c r="AT213" s="145" t="s">
        <v>117</v>
      </c>
      <c r="AU213" s="145" t="s">
        <v>77</v>
      </c>
      <c r="AY213" s="17" t="s">
        <v>115</v>
      </c>
      <c r="BE213" s="146">
        <f>IF(N213="základní",J213,0)</f>
        <v>-2418.6999999999998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75</v>
      </c>
      <c r="BK213" s="146">
        <f>ROUND(I213*H213,2)</f>
        <v>-2418.6999999999998</v>
      </c>
      <c r="BL213" s="17" t="s">
        <v>121</v>
      </c>
      <c r="BM213" s="145" t="s">
        <v>340</v>
      </c>
    </row>
    <row r="214" spans="1:65" s="13" customFormat="1" ht="12">
      <c r="B214" s="151"/>
      <c r="D214" s="147" t="s">
        <v>125</v>
      </c>
      <c r="E214" s="152" t="s">
        <v>3</v>
      </c>
      <c r="F214" s="153" t="s">
        <v>304</v>
      </c>
      <c r="H214" s="154">
        <v>7.22</v>
      </c>
      <c r="L214" s="151"/>
      <c r="M214" s="155"/>
      <c r="N214" s="156"/>
      <c r="O214" s="156"/>
      <c r="P214" s="156"/>
      <c r="Q214" s="156"/>
      <c r="R214" s="156"/>
      <c r="S214" s="156"/>
      <c r="T214" s="157"/>
      <c r="AT214" s="152" t="s">
        <v>125</v>
      </c>
      <c r="AU214" s="152" t="s">
        <v>77</v>
      </c>
      <c r="AV214" s="13" t="s">
        <v>77</v>
      </c>
      <c r="AW214" s="13" t="s">
        <v>29</v>
      </c>
      <c r="AX214" s="13" t="s">
        <v>75</v>
      </c>
      <c r="AY214" s="152" t="s">
        <v>115</v>
      </c>
    </row>
    <row r="215" spans="1:65" s="2" customFormat="1" ht="21.75" customHeight="1">
      <c r="A215" s="29"/>
      <c r="B215" s="134"/>
      <c r="C215" s="199" t="s">
        <v>337</v>
      </c>
      <c r="D215" s="135" t="s">
        <v>117</v>
      </c>
      <c r="E215" s="136" t="s">
        <v>338</v>
      </c>
      <c r="F215" s="137" t="s">
        <v>339</v>
      </c>
      <c r="G215" s="138" t="s">
        <v>264</v>
      </c>
      <c r="H215" s="139">
        <v>3.61</v>
      </c>
      <c r="I215" s="140">
        <v>335</v>
      </c>
      <c r="J215" s="201">
        <f>ROUND(I215*H215,2)</f>
        <v>1209.3499999999999</v>
      </c>
      <c r="K215" s="137" t="s">
        <v>139</v>
      </c>
      <c r="L215" s="30"/>
      <c r="M215" s="141" t="s">
        <v>3</v>
      </c>
      <c r="N215" s="142" t="s">
        <v>38</v>
      </c>
      <c r="O215" s="143">
        <v>0.75700000000000001</v>
      </c>
      <c r="P215" s="143">
        <f>O215*H215</f>
        <v>2.7327699999999999</v>
      </c>
      <c r="Q215" s="143">
        <v>0.10362</v>
      </c>
      <c r="R215" s="143">
        <f>Q215*H215</f>
        <v>0.37406820000000002</v>
      </c>
      <c r="S215" s="143">
        <v>0</v>
      </c>
      <c r="T215" s="144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5" t="s">
        <v>121</v>
      </c>
      <c r="AT215" s="145" t="s">
        <v>117</v>
      </c>
      <c r="AU215" s="145" t="s">
        <v>77</v>
      </c>
      <c r="AY215" s="17" t="s">
        <v>115</v>
      </c>
      <c r="BE215" s="146">
        <f>IF(N215="základní",J215,0)</f>
        <v>1209.3499999999999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7" t="s">
        <v>75</v>
      </c>
      <c r="BK215" s="146">
        <f>ROUND(I215*H215,2)</f>
        <v>1209.3499999999999</v>
      </c>
      <c r="BL215" s="17" t="s">
        <v>121</v>
      </c>
      <c r="BM215" s="145" t="s">
        <v>340</v>
      </c>
    </row>
    <row r="216" spans="1:65" s="13" customFormat="1">
      <c r="B216" s="151"/>
      <c r="D216" s="147" t="s">
        <v>125</v>
      </c>
      <c r="E216" s="152" t="s">
        <v>3</v>
      </c>
      <c r="F216" s="153">
        <v>3.61</v>
      </c>
      <c r="H216" s="154">
        <v>3.61</v>
      </c>
      <c r="L216" s="151"/>
      <c r="M216" s="155"/>
      <c r="N216" s="156"/>
      <c r="O216" s="156"/>
      <c r="P216" s="156"/>
      <c r="Q216" s="156"/>
      <c r="R216" s="156"/>
      <c r="S216" s="156"/>
      <c r="T216" s="157"/>
      <c r="AT216" s="152" t="s">
        <v>125</v>
      </c>
      <c r="AU216" s="152" t="s">
        <v>77</v>
      </c>
      <c r="AV216" s="13" t="s">
        <v>77</v>
      </c>
      <c r="AW216" s="13" t="s">
        <v>29</v>
      </c>
      <c r="AX216" s="13" t="s">
        <v>75</v>
      </c>
      <c r="AY216" s="152" t="s">
        <v>115</v>
      </c>
    </row>
    <row r="217" spans="1:65" s="2" customFormat="1" ht="16.5" customHeight="1">
      <c r="A217" s="29"/>
      <c r="B217" s="134"/>
      <c r="C217" s="202" t="s">
        <v>341</v>
      </c>
      <c r="D217" s="165" t="s">
        <v>168</v>
      </c>
      <c r="E217" s="166" t="s">
        <v>342</v>
      </c>
      <c r="F217" s="167" t="s">
        <v>343</v>
      </c>
      <c r="G217" s="168" t="s">
        <v>264</v>
      </c>
      <c r="H217" s="169">
        <v>-7.22</v>
      </c>
      <c r="I217" s="170">
        <v>309</v>
      </c>
      <c r="J217" s="204">
        <f>ROUND(I217*H217,2)</f>
        <v>-2230.98</v>
      </c>
      <c r="K217" s="167" t="s">
        <v>139</v>
      </c>
      <c r="L217" s="171"/>
      <c r="M217" s="172" t="s">
        <v>3</v>
      </c>
      <c r="N217" s="173" t="s">
        <v>38</v>
      </c>
      <c r="O217" s="143">
        <v>0</v>
      </c>
      <c r="P217" s="143">
        <f>O217*H217</f>
        <v>0</v>
      </c>
      <c r="Q217" s="143">
        <v>0.17599999999999999</v>
      </c>
      <c r="R217" s="143">
        <f>Q217*H217</f>
        <v>-1.2707199999999998</v>
      </c>
      <c r="S217" s="143">
        <v>0</v>
      </c>
      <c r="T217" s="144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5" t="s">
        <v>156</v>
      </c>
      <c r="AT217" s="145" t="s">
        <v>168</v>
      </c>
      <c r="AU217" s="145" t="s">
        <v>77</v>
      </c>
      <c r="AY217" s="17" t="s">
        <v>115</v>
      </c>
      <c r="BE217" s="146">
        <f>IF(N217="základní",J217,0)</f>
        <v>-2230.98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75</v>
      </c>
      <c r="BK217" s="146">
        <f>ROUND(I217*H217,2)</f>
        <v>-2230.98</v>
      </c>
      <c r="BL217" s="17" t="s">
        <v>121</v>
      </c>
      <c r="BM217" s="145" t="s">
        <v>344</v>
      </c>
    </row>
    <row r="218" spans="1:65" s="2" customFormat="1" ht="24">
      <c r="A218" s="29"/>
      <c r="B218" s="30"/>
      <c r="C218" s="29"/>
      <c r="D218" s="147" t="s">
        <v>123</v>
      </c>
      <c r="E218" s="29"/>
      <c r="F218" s="148" t="s">
        <v>226</v>
      </c>
      <c r="G218" s="29"/>
      <c r="H218" s="29"/>
      <c r="I218" s="29"/>
      <c r="J218" s="29"/>
      <c r="K218" s="29"/>
      <c r="L218" s="30"/>
      <c r="M218" s="149"/>
      <c r="N218" s="150"/>
      <c r="O218" s="50"/>
      <c r="P218" s="50"/>
      <c r="Q218" s="50"/>
      <c r="R218" s="50"/>
      <c r="S218" s="50"/>
      <c r="T218" s="51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123</v>
      </c>
      <c r="AU218" s="17" t="s">
        <v>77</v>
      </c>
    </row>
    <row r="219" spans="1:65" s="2" customFormat="1" ht="16.5" customHeight="1">
      <c r="A219" s="29"/>
      <c r="B219" s="134"/>
      <c r="C219" s="203" t="s">
        <v>341</v>
      </c>
      <c r="D219" s="165" t="s">
        <v>168</v>
      </c>
      <c r="E219" s="166" t="s">
        <v>342</v>
      </c>
      <c r="F219" s="167" t="s">
        <v>343</v>
      </c>
      <c r="G219" s="168" t="s">
        <v>264</v>
      </c>
      <c r="H219" s="169">
        <v>3.61</v>
      </c>
      <c r="I219" s="170">
        <v>309</v>
      </c>
      <c r="J219" s="205">
        <f>ROUND(I219*H219,2)</f>
        <v>1115.49</v>
      </c>
      <c r="K219" s="167" t="s">
        <v>139</v>
      </c>
      <c r="L219" s="171"/>
      <c r="M219" s="172" t="s">
        <v>3</v>
      </c>
      <c r="N219" s="173" t="s">
        <v>38</v>
      </c>
      <c r="O219" s="143">
        <v>0</v>
      </c>
      <c r="P219" s="143">
        <f>O219*H219</f>
        <v>0</v>
      </c>
      <c r="Q219" s="143">
        <v>0.17599999999999999</v>
      </c>
      <c r="R219" s="143">
        <f>Q219*H219</f>
        <v>0.63535999999999992</v>
      </c>
      <c r="S219" s="143">
        <v>0</v>
      </c>
      <c r="T219" s="144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5" t="s">
        <v>156</v>
      </c>
      <c r="AT219" s="145" t="s">
        <v>168</v>
      </c>
      <c r="AU219" s="145" t="s">
        <v>77</v>
      </c>
      <c r="AY219" s="17" t="s">
        <v>115</v>
      </c>
      <c r="BE219" s="146">
        <f>IF(N219="základní",J219,0)</f>
        <v>1115.49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75</v>
      </c>
      <c r="BK219" s="146">
        <f>ROUND(I219*H219,2)</f>
        <v>1115.49</v>
      </c>
      <c r="BL219" s="17" t="s">
        <v>121</v>
      </c>
      <c r="BM219" s="145" t="s">
        <v>344</v>
      </c>
    </row>
    <row r="220" spans="1:65" s="2" customFormat="1" ht="24">
      <c r="A220" s="29"/>
      <c r="B220" s="30"/>
      <c r="C220" s="29"/>
      <c r="D220" s="147" t="s">
        <v>123</v>
      </c>
      <c r="E220" s="29"/>
      <c r="F220" s="148" t="s">
        <v>226</v>
      </c>
      <c r="G220" s="29"/>
      <c r="H220" s="29"/>
      <c r="I220" s="29"/>
      <c r="J220" s="29"/>
      <c r="K220" s="29"/>
      <c r="L220" s="30"/>
      <c r="M220" s="149"/>
      <c r="N220" s="150"/>
      <c r="O220" s="50"/>
      <c r="P220" s="50"/>
      <c r="Q220" s="50"/>
      <c r="R220" s="50"/>
      <c r="S220" s="50"/>
      <c r="T220" s="51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123</v>
      </c>
      <c r="AU220" s="17" t="s">
        <v>77</v>
      </c>
    </row>
    <row r="221" spans="1:65" s="12" customFormat="1" ht="23" customHeight="1">
      <c r="B221" s="122"/>
      <c r="D221" s="123" t="s">
        <v>66</v>
      </c>
      <c r="E221" s="132" t="s">
        <v>156</v>
      </c>
      <c r="F221" s="132" t="s">
        <v>345</v>
      </c>
      <c r="J221" s="133">
        <f>SUM(J222:J275)</f>
        <v>-45991.11</v>
      </c>
      <c r="L221" s="122"/>
      <c r="M221" s="126"/>
      <c r="N221" s="127"/>
      <c r="O221" s="127"/>
      <c r="P221" s="128">
        <f>SUM(P222:P276)</f>
        <v>-4.3089600000000008</v>
      </c>
      <c r="Q221" s="127"/>
      <c r="R221" s="128">
        <f>SUM(R222:R276)</f>
        <v>-5.6727199999999998E-2</v>
      </c>
      <c r="S221" s="127"/>
      <c r="T221" s="129">
        <f>SUM(T222:T276)</f>
        <v>0</v>
      </c>
      <c r="AR221" s="123" t="s">
        <v>75</v>
      </c>
      <c r="AT221" s="130" t="s">
        <v>66</v>
      </c>
      <c r="AU221" s="130" t="s">
        <v>75</v>
      </c>
      <c r="AY221" s="123" t="s">
        <v>115</v>
      </c>
      <c r="BK221" s="131">
        <f>SUM(BK222:BK276)</f>
        <v>-45991.11</v>
      </c>
    </row>
    <row r="222" spans="1:65" s="2" customFormat="1" ht="21.75" customHeight="1">
      <c r="A222" s="29"/>
      <c r="B222" s="134"/>
      <c r="C222" s="198" t="s">
        <v>346</v>
      </c>
      <c r="D222" s="135" t="s">
        <v>117</v>
      </c>
      <c r="E222" s="136" t="s">
        <v>347</v>
      </c>
      <c r="F222" s="137" t="s">
        <v>348</v>
      </c>
      <c r="G222" s="138" t="s">
        <v>120</v>
      </c>
      <c r="H222" s="139">
        <v>-54.12</v>
      </c>
      <c r="I222" s="140">
        <v>85.4</v>
      </c>
      <c r="J222" s="200">
        <f>ROUND(I222*H222,2)</f>
        <v>-4621.8500000000004</v>
      </c>
      <c r="K222" s="137" t="s">
        <v>139</v>
      </c>
      <c r="L222" s="30"/>
      <c r="M222" s="141" t="s">
        <v>3</v>
      </c>
      <c r="N222" s="142" t="s">
        <v>38</v>
      </c>
      <c r="O222" s="143">
        <v>0.23300000000000001</v>
      </c>
      <c r="P222" s="143">
        <f>O222*H222</f>
        <v>-12.609960000000001</v>
      </c>
      <c r="Q222" s="143">
        <v>0</v>
      </c>
      <c r="R222" s="143">
        <f>Q222*H222</f>
        <v>0</v>
      </c>
      <c r="S222" s="143">
        <v>0</v>
      </c>
      <c r="T222" s="144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5" t="s">
        <v>121</v>
      </c>
      <c r="AT222" s="145" t="s">
        <v>117</v>
      </c>
      <c r="AU222" s="145" t="s">
        <v>77</v>
      </c>
      <c r="AY222" s="17" t="s">
        <v>115</v>
      </c>
      <c r="BE222" s="146">
        <f>IF(N222="základní",J222,0)</f>
        <v>-4621.8500000000004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75</v>
      </c>
      <c r="BK222" s="146">
        <f>ROUND(I222*H222,2)</f>
        <v>-4621.8500000000004</v>
      </c>
      <c r="BL222" s="17" t="s">
        <v>121</v>
      </c>
      <c r="BM222" s="145" t="s">
        <v>349</v>
      </c>
    </row>
    <row r="223" spans="1:65" s="2" customFormat="1" ht="21.75" customHeight="1">
      <c r="A223" s="29"/>
      <c r="B223" s="134"/>
      <c r="C223" s="199" t="s">
        <v>346</v>
      </c>
      <c r="D223" s="135" t="s">
        <v>117</v>
      </c>
      <c r="E223" s="136" t="s">
        <v>347</v>
      </c>
      <c r="F223" s="137" t="s">
        <v>348</v>
      </c>
      <c r="G223" s="138" t="s">
        <v>120</v>
      </c>
      <c r="H223" s="139">
        <v>81</v>
      </c>
      <c r="I223" s="140">
        <v>85.4</v>
      </c>
      <c r="J223" s="201">
        <f>ROUND(I223*H223,2)</f>
        <v>6917.4</v>
      </c>
      <c r="K223" s="137" t="s">
        <v>139</v>
      </c>
      <c r="L223" s="30"/>
      <c r="M223" s="141" t="s">
        <v>3</v>
      </c>
      <c r="N223" s="142" t="s">
        <v>38</v>
      </c>
      <c r="O223" s="143">
        <v>0.23300000000000001</v>
      </c>
      <c r="P223" s="143">
        <f>O223*H223</f>
        <v>18.873000000000001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5" t="s">
        <v>121</v>
      </c>
      <c r="AT223" s="145" t="s">
        <v>117</v>
      </c>
      <c r="AU223" s="145" t="s">
        <v>77</v>
      </c>
      <c r="AY223" s="17" t="s">
        <v>115</v>
      </c>
      <c r="BE223" s="146">
        <f>IF(N223="základní",J223,0)</f>
        <v>6917.4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7" t="s">
        <v>75</v>
      </c>
      <c r="BK223" s="146">
        <f>ROUND(I223*H223,2)</f>
        <v>6917.4</v>
      </c>
      <c r="BL223" s="17" t="s">
        <v>121</v>
      </c>
      <c r="BM223" s="145" t="s">
        <v>349</v>
      </c>
    </row>
    <row r="224" spans="1:65" s="2" customFormat="1" ht="16.5" customHeight="1">
      <c r="A224" s="29"/>
      <c r="B224" s="134"/>
      <c r="C224" s="202" t="s">
        <v>350</v>
      </c>
      <c r="D224" s="165" t="s">
        <v>168</v>
      </c>
      <c r="E224" s="166" t="s">
        <v>351</v>
      </c>
      <c r="F224" s="167" t="s">
        <v>352</v>
      </c>
      <c r="G224" s="168" t="s">
        <v>120</v>
      </c>
      <c r="H224" s="169">
        <v>-54.12</v>
      </c>
      <c r="I224" s="170">
        <v>118</v>
      </c>
      <c r="J224" s="204">
        <f>ROUND(I224*H224,2)</f>
        <v>-6386.16</v>
      </c>
      <c r="K224" s="167" t="s">
        <v>139</v>
      </c>
      <c r="L224" s="171"/>
      <c r="M224" s="172" t="s">
        <v>3</v>
      </c>
      <c r="N224" s="173" t="s">
        <v>38</v>
      </c>
      <c r="O224" s="143">
        <v>0</v>
      </c>
      <c r="P224" s="143">
        <f>O224*H224</f>
        <v>0</v>
      </c>
      <c r="Q224" s="143">
        <v>1.06E-3</v>
      </c>
      <c r="R224" s="143">
        <f>Q224*H224</f>
        <v>-5.7367199999999993E-2</v>
      </c>
      <c r="S224" s="143">
        <v>0</v>
      </c>
      <c r="T224" s="144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5" t="s">
        <v>156</v>
      </c>
      <c r="AT224" s="145" t="s">
        <v>168</v>
      </c>
      <c r="AU224" s="145" t="s">
        <v>77</v>
      </c>
      <c r="AY224" s="17" t="s">
        <v>115</v>
      </c>
      <c r="BE224" s="146">
        <f>IF(N224="základní",J224,0)</f>
        <v>-6386.16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75</v>
      </c>
      <c r="BK224" s="146">
        <f>ROUND(I224*H224,2)</f>
        <v>-6386.16</v>
      </c>
      <c r="BL224" s="17" t="s">
        <v>121</v>
      </c>
      <c r="BM224" s="145" t="s">
        <v>353</v>
      </c>
    </row>
    <row r="225" spans="1:65" s="2" customFormat="1" ht="24">
      <c r="A225" s="29"/>
      <c r="B225" s="30"/>
      <c r="C225" s="29"/>
      <c r="D225" s="147" t="s">
        <v>123</v>
      </c>
      <c r="E225" s="29"/>
      <c r="F225" s="148" t="s">
        <v>354</v>
      </c>
      <c r="G225" s="29"/>
      <c r="H225" s="29"/>
      <c r="I225" s="29"/>
      <c r="J225" s="29"/>
      <c r="K225" s="29"/>
      <c r="L225" s="30"/>
      <c r="M225" s="149"/>
      <c r="N225" s="150"/>
      <c r="O225" s="50"/>
      <c r="P225" s="50"/>
      <c r="Q225" s="50"/>
      <c r="R225" s="50"/>
      <c r="S225" s="50"/>
      <c r="T225" s="51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123</v>
      </c>
      <c r="AU225" s="17" t="s">
        <v>77</v>
      </c>
    </row>
    <row r="226" spans="1:65" s="2" customFormat="1" ht="16.5" customHeight="1">
      <c r="A226" s="29"/>
      <c r="B226" s="134"/>
      <c r="C226" s="203" t="s">
        <v>350</v>
      </c>
      <c r="D226" s="165" t="s">
        <v>168</v>
      </c>
      <c r="E226" s="166" t="s">
        <v>351</v>
      </c>
      <c r="F226" s="167" t="s">
        <v>352</v>
      </c>
      <c r="G226" s="168" t="s">
        <v>120</v>
      </c>
      <c r="H226" s="169">
        <v>81</v>
      </c>
      <c r="I226" s="170">
        <v>118</v>
      </c>
      <c r="J226" s="205">
        <f>ROUND(I226*H226,2)</f>
        <v>9558</v>
      </c>
      <c r="K226" s="167" t="s">
        <v>139</v>
      </c>
      <c r="L226" s="171"/>
      <c r="M226" s="172" t="s">
        <v>3</v>
      </c>
      <c r="N226" s="173" t="s">
        <v>38</v>
      </c>
      <c r="O226" s="143">
        <v>0</v>
      </c>
      <c r="P226" s="143">
        <f>O226*H226</f>
        <v>0</v>
      </c>
      <c r="Q226" s="143">
        <v>1.06E-3</v>
      </c>
      <c r="R226" s="143">
        <f>Q226*H226</f>
        <v>8.5859999999999992E-2</v>
      </c>
      <c r="S226" s="143">
        <v>0</v>
      </c>
      <c r="T226" s="144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45" t="s">
        <v>156</v>
      </c>
      <c r="AT226" s="145" t="s">
        <v>168</v>
      </c>
      <c r="AU226" s="145" t="s">
        <v>77</v>
      </c>
      <c r="AY226" s="17" t="s">
        <v>115</v>
      </c>
      <c r="BE226" s="146">
        <f>IF(N226="základní",J226,0)</f>
        <v>9558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7" t="s">
        <v>75</v>
      </c>
      <c r="BK226" s="146">
        <f>ROUND(I226*H226,2)</f>
        <v>9558</v>
      </c>
      <c r="BL226" s="17" t="s">
        <v>121</v>
      </c>
      <c r="BM226" s="145" t="s">
        <v>353</v>
      </c>
    </row>
    <row r="227" spans="1:65" s="2" customFormat="1" ht="24">
      <c r="A227" s="29"/>
      <c r="B227" s="30"/>
      <c r="C227" s="29"/>
      <c r="D227" s="147" t="s">
        <v>123</v>
      </c>
      <c r="E227" s="29"/>
      <c r="F227" s="148" t="s">
        <v>354</v>
      </c>
      <c r="G227" s="29"/>
      <c r="H227" s="29"/>
      <c r="I227" s="29"/>
      <c r="J227" s="29"/>
      <c r="K227" s="29"/>
      <c r="L227" s="30"/>
      <c r="M227" s="149"/>
      <c r="N227" s="150"/>
      <c r="O227" s="50"/>
      <c r="P227" s="50"/>
      <c r="Q227" s="50"/>
      <c r="R227" s="50"/>
      <c r="S227" s="50"/>
      <c r="T227" s="51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123</v>
      </c>
      <c r="AU227" s="17" t="s">
        <v>77</v>
      </c>
    </row>
    <row r="228" spans="1:65" s="2" customFormat="1" ht="21.75" customHeight="1">
      <c r="A228" s="29"/>
      <c r="B228" s="134"/>
      <c r="C228" s="198" t="s">
        <v>355</v>
      </c>
      <c r="D228" s="135" t="s">
        <v>117</v>
      </c>
      <c r="E228" s="136" t="s">
        <v>356</v>
      </c>
      <c r="F228" s="137" t="s">
        <v>357</v>
      </c>
      <c r="G228" s="138" t="s">
        <v>358</v>
      </c>
      <c r="H228" s="139">
        <v>-15</v>
      </c>
      <c r="I228" s="140">
        <v>2500</v>
      </c>
      <c r="J228" s="200">
        <f>ROUND(I228*H228,2)</f>
        <v>-37500</v>
      </c>
      <c r="K228" s="137" t="s">
        <v>139</v>
      </c>
      <c r="L228" s="30"/>
      <c r="M228" s="141" t="s">
        <v>3</v>
      </c>
      <c r="N228" s="142" t="s">
        <v>38</v>
      </c>
      <c r="O228" s="143">
        <v>1.1819999999999999</v>
      </c>
      <c r="P228" s="143">
        <f>O228*H228</f>
        <v>-17.73</v>
      </c>
      <c r="Q228" s="143">
        <v>7.2000000000000005E-4</v>
      </c>
      <c r="R228" s="143">
        <f>Q228*H228</f>
        <v>-1.0800000000000001E-2</v>
      </c>
      <c r="S228" s="143">
        <v>0</v>
      </c>
      <c r="T228" s="144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5" t="s">
        <v>121</v>
      </c>
      <c r="AT228" s="145" t="s">
        <v>117</v>
      </c>
      <c r="AU228" s="145" t="s">
        <v>77</v>
      </c>
      <c r="AY228" s="17" t="s">
        <v>115</v>
      </c>
      <c r="BE228" s="146">
        <f>IF(N228="základní",J228,0)</f>
        <v>-37500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7" t="s">
        <v>75</v>
      </c>
      <c r="BK228" s="146">
        <f>ROUND(I228*H228,2)</f>
        <v>-37500</v>
      </c>
      <c r="BL228" s="17" t="s">
        <v>121</v>
      </c>
      <c r="BM228" s="145" t="s">
        <v>359</v>
      </c>
    </row>
    <row r="229" spans="1:65" s="2" customFormat="1" ht="24">
      <c r="A229" s="29"/>
      <c r="B229" s="30"/>
      <c r="C229" s="29"/>
      <c r="D229" s="147" t="s">
        <v>123</v>
      </c>
      <c r="E229" s="29"/>
      <c r="F229" s="148" t="s">
        <v>360</v>
      </c>
      <c r="G229" s="29"/>
      <c r="H229" s="29"/>
      <c r="I229" s="29"/>
      <c r="J229" s="29"/>
      <c r="K229" s="29"/>
      <c r="L229" s="30"/>
      <c r="M229" s="149"/>
      <c r="N229" s="150"/>
      <c r="O229" s="50"/>
      <c r="P229" s="50"/>
      <c r="Q229" s="50"/>
      <c r="R229" s="50"/>
      <c r="S229" s="50"/>
      <c r="T229" s="51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123</v>
      </c>
      <c r="AU229" s="17" t="s">
        <v>77</v>
      </c>
    </row>
    <row r="230" spans="1:65" s="13" customFormat="1" ht="12">
      <c r="B230" s="151"/>
      <c r="D230" s="147" t="s">
        <v>125</v>
      </c>
      <c r="E230" s="152" t="s">
        <v>3</v>
      </c>
      <c r="F230" s="153" t="s">
        <v>9</v>
      </c>
      <c r="H230" s="154">
        <v>15</v>
      </c>
      <c r="L230" s="151"/>
      <c r="M230" s="155"/>
      <c r="N230" s="156"/>
      <c r="O230" s="156"/>
      <c r="P230" s="156"/>
      <c r="Q230" s="156"/>
      <c r="R230" s="156"/>
      <c r="S230" s="156"/>
      <c r="T230" s="157"/>
      <c r="AT230" s="152" t="s">
        <v>125</v>
      </c>
      <c r="AU230" s="152" t="s">
        <v>77</v>
      </c>
      <c r="AV230" s="13" t="s">
        <v>77</v>
      </c>
      <c r="AW230" s="13" t="s">
        <v>29</v>
      </c>
      <c r="AX230" s="13" t="s">
        <v>75</v>
      </c>
      <c r="AY230" s="152" t="s">
        <v>115</v>
      </c>
    </row>
    <row r="231" spans="1:65" s="2" customFormat="1" ht="21.75" customHeight="1">
      <c r="A231" s="197"/>
      <c r="B231" s="134"/>
      <c r="C231" s="199" t="s">
        <v>355</v>
      </c>
      <c r="D231" s="135" t="s">
        <v>117</v>
      </c>
      <c r="E231" s="136" t="s">
        <v>356</v>
      </c>
      <c r="F231" s="137" t="s">
        <v>357</v>
      </c>
      <c r="G231" s="138" t="s">
        <v>358</v>
      </c>
      <c r="H231" s="139">
        <v>9</v>
      </c>
      <c r="I231" s="140">
        <v>2500</v>
      </c>
      <c r="J231" s="201">
        <f>ROUND(I231*H231,2)</f>
        <v>22500</v>
      </c>
      <c r="K231" s="137" t="s">
        <v>139</v>
      </c>
      <c r="L231" s="30"/>
      <c r="M231" s="141" t="s">
        <v>3</v>
      </c>
      <c r="N231" s="142" t="s">
        <v>38</v>
      </c>
      <c r="O231" s="143">
        <v>1.1819999999999999</v>
      </c>
      <c r="P231" s="143">
        <f>O231*H231</f>
        <v>10.638</v>
      </c>
      <c r="Q231" s="143">
        <v>7.2000000000000005E-4</v>
      </c>
      <c r="R231" s="143">
        <f>Q231*H231</f>
        <v>6.4800000000000005E-3</v>
      </c>
      <c r="S231" s="143">
        <v>0</v>
      </c>
      <c r="T231" s="144">
        <f>S231*H231</f>
        <v>0</v>
      </c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R231" s="145" t="s">
        <v>121</v>
      </c>
      <c r="AT231" s="145" t="s">
        <v>117</v>
      </c>
      <c r="AU231" s="145" t="s">
        <v>77</v>
      </c>
      <c r="AY231" s="17" t="s">
        <v>115</v>
      </c>
      <c r="BE231" s="146">
        <f>IF(N231="základní",J231,0)</f>
        <v>22500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75</v>
      </c>
      <c r="BK231" s="146">
        <f>ROUND(I231*H231,2)</f>
        <v>22500</v>
      </c>
      <c r="BL231" s="17" t="s">
        <v>121</v>
      </c>
      <c r="BM231" s="145" t="s">
        <v>359</v>
      </c>
    </row>
    <row r="232" spans="1:65" s="2" customFormat="1" ht="24">
      <c r="A232" s="197"/>
      <c r="B232" s="30"/>
      <c r="C232" s="197"/>
      <c r="D232" s="147" t="s">
        <v>123</v>
      </c>
      <c r="E232" s="197"/>
      <c r="F232" s="148" t="s">
        <v>360</v>
      </c>
      <c r="G232" s="197"/>
      <c r="H232" s="197"/>
      <c r="I232" s="197"/>
      <c r="J232" s="197"/>
      <c r="K232" s="197"/>
      <c r="L232" s="30"/>
      <c r="M232" s="149"/>
      <c r="N232" s="150"/>
      <c r="O232" s="50"/>
      <c r="P232" s="50"/>
      <c r="Q232" s="50"/>
      <c r="R232" s="50"/>
      <c r="S232" s="50"/>
      <c r="T232" s="51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T232" s="17" t="s">
        <v>123</v>
      </c>
      <c r="AU232" s="17" t="s">
        <v>77</v>
      </c>
    </row>
    <row r="233" spans="1:65" s="13" customFormat="1">
      <c r="B233" s="151"/>
      <c r="D233" s="147" t="s">
        <v>125</v>
      </c>
      <c r="E233" s="152" t="s">
        <v>3</v>
      </c>
      <c r="F233" s="153">
        <v>9</v>
      </c>
      <c r="H233" s="154">
        <v>9</v>
      </c>
      <c r="L233" s="151"/>
      <c r="M233" s="155"/>
      <c r="N233" s="156"/>
      <c r="O233" s="156"/>
      <c r="P233" s="156"/>
      <c r="Q233" s="156"/>
      <c r="R233" s="156"/>
      <c r="S233" s="156"/>
      <c r="T233" s="157"/>
      <c r="AT233" s="152" t="s">
        <v>125</v>
      </c>
      <c r="AU233" s="152" t="s">
        <v>77</v>
      </c>
      <c r="AV233" s="13" t="s">
        <v>77</v>
      </c>
      <c r="AW233" s="13" t="s">
        <v>29</v>
      </c>
      <c r="AX233" s="13" t="s">
        <v>75</v>
      </c>
      <c r="AY233" s="152" t="s">
        <v>115</v>
      </c>
    </row>
    <row r="234" spans="1:65" s="2" customFormat="1" ht="16.5" customHeight="1">
      <c r="A234" s="29"/>
      <c r="B234" s="134"/>
      <c r="C234" s="198" t="s">
        <v>361</v>
      </c>
      <c r="D234" s="135" t="s">
        <v>117</v>
      </c>
      <c r="E234" s="136" t="s">
        <v>362</v>
      </c>
      <c r="F234" s="137" t="s">
        <v>363</v>
      </c>
      <c r="G234" s="138" t="s">
        <v>358</v>
      </c>
      <c r="H234" s="139">
        <v>-15</v>
      </c>
      <c r="I234" s="140">
        <v>39.6</v>
      </c>
      <c r="J234" s="200">
        <f>ROUND(I234*H234,2)</f>
        <v>-594</v>
      </c>
      <c r="K234" s="137" t="s">
        <v>139</v>
      </c>
      <c r="L234" s="30"/>
      <c r="M234" s="141" t="s">
        <v>3</v>
      </c>
      <c r="N234" s="142" t="s">
        <v>38</v>
      </c>
      <c r="O234" s="143">
        <v>0.14000000000000001</v>
      </c>
      <c r="P234" s="143">
        <f>O234*H234</f>
        <v>-2.1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5" t="s">
        <v>121</v>
      </c>
      <c r="AT234" s="145" t="s">
        <v>117</v>
      </c>
      <c r="AU234" s="145" t="s">
        <v>77</v>
      </c>
      <c r="AY234" s="17" t="s">
        <v>115</v>
      </c>
      <c r="BE234" s="146">
        <f>IF(N234="základní",J234,0)</f>
        <v>-594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7" t="s">
        <v>75</v>
      </c>
      <c r="BK234" s="146">
        <f>ROUND(I234*H234,2)</f>
        <v>-594</v>
      </c>
      <c r="BL234" s="17" t="s">
        <v>121</v>
      </c>
      <c r="BM234" s="145" t="s">
        <v>364</v>
      </c>
    </row>
    <row r="235" spans="1:65" s="13" customFormat="1" ht="12">
      <c r="B235" s="151"/>
      <c r="D235" s="147" t="s">
        <v>125</v>
      </c>
      <c r="E235" s="152" t="s">
        <v>3</v>
      </c>
      <c r="F235" s="153" t="s">
        <v>172</v>
      </c>
      <c r="H235" s="154">
        <v>11</v>
      </c>
      <c r="L235" s="151"/>
      <c r="M235" s="155"/>
      <c r="N235" s="156"/>
      <c r="O235" s="156"/>
      <c r="P235" s="156"/>
      <c r="Q235" s="156"/>
      <c r="R235" s="156"/>
      <c r="S235" s="156"/>
      <c r="T235" s="157"/>
      <c r="AT235" s="152" t="s">
        <v>125</v>
      </c>
      <c r="AU235" s="152" t="s">
        <v>77</v>
      </c>
      <c r="AV235" s="13" t="s">
        <v>77</v>
      </c>
      <c r="AW235" s="13" t="s">
        <v>29</v>
      </c>
      <c r="AX235" s="13" t="s">
        <v>67</v>
      </c>
      <c r="AY235" s="152" t="s">
        <v>115</v>
      </c>
    </row>
    <row r="236" spans="1:65" s="13" customFormat="1" ht="12">
      <c r="B236" s="151"/>
      <c r="D236" s="147" t="s">
        <v>125</v>
      </c>
      <c r="E236" s="152" t="s">
        <v>3</v>
      </c>
      <c r="F236" s="153" t="s">
        <v>121</v>
      </c>
      <c r="H236" s="154">
        <v>4</v>
      </c>
      <c r="L236" s="151"/>
      <c r="M236" s="155"/>
      <c r="N236" s="156"/>
      <c r="O236" s="156"/>
      <c r="P236" s="156"/>
      <c r="Q236" s="156"/>
      <c r="R236" s="156"/>
      <c r="S236" s="156"/>
      <c r="T236" s="157"/>
      <c r="AT236" s="152" t="s">
        <v>125</v>
      </c>
      <c r="AU236" s="152" t="s">
        <v>77</v>
      </c>
      <c r="AV236" s="13" t="s">
        <v>77</v>
      </c>
      <c r="AW236" s="13" t="s">
        <v>29</v>
      </c>
      <c r="AX236" s="13" t="s">
        <v>67</v>
      </c>
      <c r="AY236" s="152" t="s">
        <v>115</v>
      </c>
    </row>
    <row r="237" spans="1:65" s="14" customFormat="1" ht="12">
      <c r="B237" s="158"/>
      <c r="D237" s="147" t="s">
        <v>125</v>
      </c>
      <c r="E237" s="159" t="s">
        <v>3</v>
      </c>
      <c r="F237" s="160" t="s">
        <v>151</v>
      </c>
      <c r="H237" s="161">
        <v>15</v>
      </c>
      <c r="L237" s="158"/>
      <c r="M237" s="162"/>
      <c r="N237" s="163"/>
      <c r="O237" s="163"/>
      <c r="P237" s="163"/>
      <c r="Q237" s="163"/>
      <c r="R237" s="163"/>
      <c r="S237" s="163"/>
      <c r="T237" s="164"/>
      <c r="AT237" s="159" t="s">
        <v>125</v>
      </c>
      <c r="AU237" s="159" t="s">
        <v>77</v>
      </c>
      <c r="AV237" s="14" t="s">
        <v>121</v>
      </c>
      <c r="AW237" s="14" t="s">
        <v>29</v>
      </c>
      <c r="AX237" s="14" t="s">
        <v>75</v>
      </c>
      <c r="AY237" s="159" t="s">
        <v>115</v>
      </c>
    </row>
    <row r="238" spans="1:65" s="2" customFormat="1" ht="16.5" customHeight="1">
      <c r="A238" s="197"/>
      <c r="B238" s="134"/>
      <c r="C238" s="199" t="s">
        <v>361</v>
      </c>
      <c r="D238" s="135" t="s">
        <v>117</v>
      </c>
      <c r="E238" s="136" t="s">
        <v>362</v>
      </c>
      <c r="F238" s="137" t="s">
        <v>363</v>
      </c>
      <c r="G238" s="138" t="s">
        <v>358</v>
      </c>
      <c r="H238" s="139">
        <v>9</v>
      </c>
      <c r="I238" s="140">
        <v>39.6</v>
      </c>
      <c r="J238" s="201">
        <f>ROUND(I238*H238,2)</f>
        <v>356.4</v>
      </c>
      <c r="K238" s="137" t="s">
        <v>139</v>
      </c>
      <c r="L238" s="30"/>
      <c r="M238" s="141" t="s">
        <v>3</v>
      </c>
      <c r="N238" s="142" t="s">
        <v>38</v>
      </c>
      <c r="O238" s="143">
        <v>0.14000000000000001</v>
      </c>
      <c r="P238" s="143">
        <f>O238*H238</f>
        <v>1.2600000000000002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R238" s="145" t="s">
        <v>121</v>
      </c>
      <c r="AT238" s="145" t="s">
        <v>117</v>
      </c>
      <c r="AU238" s="145" t="s">
        <v>77</v>
      </c>
      <c r="AY238" s="17" t="s">
        <v>115</v>
      </c>
      <c r="BE238" s="146">
        <f>IF(N238="základní",J238,0)</f>
        <v>356.4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75</v>
      </c>
      <c r="BK238" s="146">
        <f>ROUND(I238*H238,2)</f>
        <v>356.4</v>
      </c>
      <c r="BL238" s="17" t="s">
        <v>121</v>
      </c>
      <c r="BM238" s="145" t="s">
        <v>364</v>
      </c>
    </row>
    <row r="239" spans="1:65" s="13" customFormat="1">
      <c r="B239" s="151"/>
      <c r="D239" s="147" t="s">
        <v>125</v>
      </c>
      <c r="E239" s="152" t="s">
        <v>3</v>
      </c>
      <c r="F239" s="153">
        <v>9</v>
      </c>
      <c r="H239" s="154">
        <v>9</v>
      </c>
      <c r="L239" s="151"/>
      <c r="M239" s="155"/>
      <c r="N239" s="156"/>
      <c r="O239" s="156"/>
      <c r="P239" s="156"/>
      <c r="Q239" s="156"/>
      <c r="R239" s="156"/>
      <c r="S239" s="156"/>
      <c r="T239" s="157"/>
      <c r="AT239" s="152" t="s">
        <v>125</v>
      </c>
      <c r="AU239" s="152" t="s">
        <v>77</v>
      </c>
      <c r="AV239" s="13" t="s">
        <v>77</v>
      </c>
      <c r="AW239" s="13" t="s">
        <v>29</v>
      </c>
      <c r="AX239" s="13" t="s">
        <v>67</v>
      </c>
      <c r="AY239" s="152" t="s">
        <v>115</v>
      </c>
    </row>
    <row r="240" spans="1:65" s="14" customFormat="1" ht="12">
      <c r="B240" s="158"/>
      <c r="D240" s="147" t="s">
        <v>125</v>
      </c>
      <c r="E240" s="159" t="s">
        <v>3</v>
      </c>
      <c r="F240" s="160" t="s">
        <v>151</v>
      </c>
      <c r="H240" s="161">
        <f>SUM(H239)</f>
        <v>9</v>
      </c>
      <c r="L240" s="158"/>
      <c r="M240" s="162"/>
      <c r="N240" s="163"/>
      <c r="O240" s="163"/>
      <c r="P240" s="163"/>
      <c r="Q240" s="163"/>
      <c r="R240" s="163"/>
      <c r="S240" s="163"/>
      <c r="T240" s="164"/>
      <c r="AT240" s="159" t="s">
        <v>125</v>
      </c>
      <c r="AU240" s="159" t="s">
        <v>77</v>
      </c>
      <c r="AV240" s="14" t="s">
        <v>121</v>
      </c>
      <c r="AW240" s="14" t="s">
        <v>29</v>
      </c>
      <c r="AX240" s="14" t="s">
        <v>75</v>
      </c>
      <c r="AY240" s="159" t="s">
        <v>115</v>
      </c>
    </row>
    <row r="241" spans="1:65" s="2" customFormat="1" ht="16.5" customHeight="1">
      <c r="A241" s="29"/>
      <c r="B241" s="134"/>
      <c r="C241" s="165" t="s">
        <v>365</v>
      </c>
      <c r="D241" s="165" t="s">
        <v>168</v>
      </c>
      <c r="E241" s="166" t="s">
        <v>366</v>
      </c>
      <c r="F241" s="167" t="s">
        <v>367</v>
      </c>
      <c r="G241" s="168" t="s">
        <v>358</v>
      </c>
      <c r="H241" s="169">
        <v>0</v>
      </c>
      <c r="I241" s="170">
        <v>735</v>
      </c>
      <c r="J241" s="170">
        <f>ROUND(I241*H241,2)</f>
        <v>0</v>
      </c>
      <c r="K241" s="167" t="s">
        <v>139</v>
      </c>
      <c r="L241" s="171"/>
      <c r="M241" s="172" t="s">
        <v>3</v>
      </c>
      <c r="N241" s="173" t="s">
        <v>38</v>
      </c>
      <c r="O241" s="143">
        <v>0</v>
      </c>
      <c r="P241" s="143">
        <f>O241*H241</f>
        <v>0</v>
      </c>
      <c r="Q241" s="143">
        <v>2.2000000000000001E-4</v>
      </c>
      <c r="R241" s="143">
        <f>Q241*H241</f>
        <v>0</v>
      </c>
      <c r="S241" s="143">
        <v>0</v>
      </c>
      <c r="T241" s="144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5" t="s">
        <v>156</v>
      </c>
      <c r="AT241" s="145" t="s">
        <v>168</v>
      </c>
      <c r="AU241" s="145" t="s">
        <v>77</v>
      </c>
      <c r="AY241" s="17" t="s">
        <v>115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7" t="s">
        <v>75</v>
      </c>
      <c r="BK241" s="146">
        <f>ROUND(I241*H241,2)</f>
        <v>0</v>
      </c>
      <c r="BL241" s="17" t="s">
        <v>121</v>
      </c>
      <c r="BM241" s="145" t="s">
        <v>368</v>
      </c>
    </row>
    <row r="242" spans="1:65" s="2" customFormat="1" ht="24">
      <c r="A242" s="29"/>
      <c r="B242" s="30"/>
      <c r="C242" s="29"/>
      <c r="D242" s="147" t="s">
        <v>123</v>
      </c>
      <c r="E242" s="29"/>
      <c r="F242" s="148" t="s">
        <v>226</v>
      </c>
      <c r="G242" s="29"/>
      <c r="H242" s="29"/>
      <c r="I242" s="29"/>
      <c r="J242" s="29"/>
      <c r="K242" s="29"/>
      <c r="L242" s="30"/>
      <c r="M242" s="149"/>
      <c r="N242" s="150"/>
      <c r="O242" s="50"/>
      <c r="P242" s="50"/>
      <c r="Q242" s="50"/>
      <c r="R242" s="50"/>
      <c r="S242" s="50"/>
      <c r="T242" s="51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123</v>
      </c>
      <c r="AU242" s="17" t="s">
        <v>77</v>
      </c>
    </row>
    <row r="243" spans="1:65" s="2" customFormat="1" ht="16.5" customHeight="1">
      <c r="A243" s="29"/>
      <c r="B243" s="134"/>
      <c r="C243" s="165" t="s">
        <v>369</v>
      </c>
      <c r="D243" s="165" t="s">
        <v>168</v>
      </c>
      <c r="E243" s="166" t="s">
        <v>370</v>
      </c>
      <c r="F243" s="167" t="s">
        <v>371</v>
      </c>
      <c r="G243" s="168" t="s">
        <v>358</v>
      </c>
      <c r="H243" s="169">
        <v>1</v>
      </c>
      <c r="I243" s="170">
        <v>333</v>
      </c>
      <c r="J243" s="170">
        <f>ROUND(I243*H243,2)</f>
        <v>333</v>
      </c>
      <c r="K243" s="167" t="s">
        <v>139</v>
      </c>
      <c r="L243" s="171"/>
      <c r="M243" s="172" t="s">
        <v>3</v>
      </c>
      <c r="N243" s="173" t="s">
        <v>38</v>
      </c>
      <c r="O243" s="143">
        <v>0</v>
      </c>
      <c r="P243" s="143">
        <f>O243*H243</f>
        <v>0</v>
      </c>
      <c r="Q243" s="143">
        <v>3.1E-4</v>
      </c>
      <c r="R243" s="143">
        <f>Q243*H243</f>
        <v>3.1E-4</v>
      </c>
      <c r="S243" s="143">
        <v>0</v>
      </c>
      <c r="T243" s="144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5" t="s">
        <v>156</v>
      </c>
      <c r="AT243" s="145" t="s">
        <v>168</v>
      </c>
      <c r="AU243" s="145" t="s">
        <v>77</v>
      </c>
      <c r="AY243" s="17" t="s">
        <v>115</v>
      </c>
      <c r="BE243" s="146">
        <f>IF(N243="základní",J243,0)</f>
        <v>333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7" t="s">
        <v>75</v>
      </c>
      <c r="BK243" s="146">
        <f>ROUND(I243*H243,2)</f>
        <v>333</v>
      </c>
      <c r="BL243" s="17" t="s">
        <v>121</v>
      </c>
      <c r="BM243" s="145" t="s">
        <v>372</v>
      </c>
    </row>
    <row r="244" spans="1:65" s="2" customFormat="1" ht="24">
      <c r="A244" s="29"/>
      <c r="B244" s="30"/>
      <c r="C244" s="29"/>
      <c r="D244" s="147" t="s">
        <v>123</v>
      </c>
      <c r="E244" s="29"/>
      <c r="F244" s="148" t="s">
        <v>226</v>
      </c>
      <c r="G244" s="29"/>
      <c r="H244" s="29"/>
      <c r="I244" s="29"/>
      <c r="J244" s="29"/>
      <c r="K244" s="29"/>
      <c r="L244" s="30"/>
      <c r="M244" s="149"/>
      <c r="N244" s="150"/>
      <c r="O244" s="50"/>
      <c r="P244" s="50"/>
      <c r="Q244" s="50"/>
      <c r="R244" s="50"/>
      <c r="S244" s="50"/>
      <c r="T244" s="51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7" t="s">
        <v>123</v>
      </c>
      <c r="AU244" s="17" t="s">
        <v>77</v>
      </c>
    </row>
    <row r="245" spans="1:65" s="2" customFormat="1" ht="16.5" customHeight="1">
      <c r="A245" s="29"/>
      <c r="B245" s="134"/>
      <c r="C245" s="165" t="s">
        <v>373</v>
      </c>
      <c r="D245" s="165" t="s">
        <v>168</v>
      </c>
      <c r="E245" s="166" t="s">
        <v>374</v>
      </c>
      <c r="F245" s="167" t="s">
        <v>375</v>
      </c>
      <c r="G245" s="168" t="s">
        <v>358</v>
      </c>
      <c r="H245" s="169">
        <v>0</v>
      </c>
      <c r="I245" s="170">
        <v>3070</v>
      </c>
      <c r="J245" s="170">
        <f>ROUND(I245*H245,2)</f>
        <v>0</v>
      </c>
      <c r="K245" s="167" t="s">
        <v>139</v>
      </c>
      <c r="L245" s="171"/>
      <c r="M245" s="172" t="s">
        <v>3</v>
      </c>
      <c r="N245" s="173" t="s">
        <v>38</v>
      </c>
      <c r="O245" s="143">
        <v>0</v>
      </c>
      <c r="P245" s="143">
        <f>O245*H245</f>
        <v>0</v>
      </c>
      <c r="Q245" s="143">
        <v>6.6E-3</v>
      </c>
      <c r="R245" s="143">
        <f>Q245*H245</f>
        <v>0</v>
      </c>
      <c r="S245" s="143">
        <v>0</v>
      </c>
      <c r="T245" s="144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5" t="s">
        <v>156</v>
      </c>
      <c r="AT245" s="145" t="s">
        <v>168</v>
      </c>
      <c r="AU245" s="145" t="s">
        <v>77</v>
      </c>
      <c r="AY245" s="17" t="s">
        <v>115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7" t="s">
        <v>75</v>
      </c>
      <c r="BK245" s="146">
        <f>ROUND(I245*H245,2)</f>
        <v>0</v>
      </c>
      <c r="BL245" s="17" t="s">
        <v>121</v>
      </c>
      <c r="BM245" s="145" t="s">
        <v>376</v>
      </c>
    </row>
    <row r="246" spans="1:65" s="2" customFormat="1" ht="24">
      <c r="A246" s="29"/>
      <c r="B246" s="30"/>
      <c r="C246" s="29"/>
      <c r="D246" s="147" t="s">
        <v>123</v>
      </c>
      <c r="E246" s="29"/>
      <c r="F246" s="148" t="s">
        <v>377</v>
      </c>
      <c r="G246" s="29"/>
      <c r="H246" s="29"/>
      <c r="I246" s="29"/>
      <c r="J246" s="29"/>
      <c r="K246" s="29"/>
      <c r="L246" s="30"/>
      <c r="M246" s="149"/>
      <c r="N246" s="150"/>
      <c r="O246" s="50"/>
      <c r="P246" s="50"/>
      <c r="Q246" s="50"/>
      <c r="R246" s="50"/>
      <c r="S246" s="50"/>
      <c r="T246" s="51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123</v>
      </c>
      <c r="AU246" s="17" t="s">
        <v>77</v>
      </c>
    </row>
    <row r="247" spans="1:65" s="2" customFormat="1" ht="16.5" customHeight="1">
      <c r="A247" s="29"/>
      <c r="B247" s="134"/>
      <c r="C247" s="165" t="s">
        <v>378</v>
      </c>
      <c r="D247" s="165" t="s">
        <v>168</v>
      </c>
      <c r="E247" s="166" t="s">
        <v>379</v>
      </c>
      <c r="F247" s="167" t="s">
        <v>380</v>
      </c>
      <c r="G247" s="168" t="s">
        <v>358</v>
      </c>
      <c r="H247" s="169">
        <v>0</v>
      </c>
      <c r="I247" s="170">
        <v>442</v>
      </c>
      <c r="J247" s="170">
        <f>ROUND(I247*H247,2)</f>
        <v>0</v>
      </c>
      <c r="K247" s="167" t="s">
        <v>139</v>
      </c>
      <c r="L247" s="171"/>
      <c r="M247" s="172" t="s">
        <v>3</v>
      </c>
      <c r="N247" s="173" t="s">
        <v>38</v>
      </c>
      <c r="O247" s="143">
        <v>0</v>
      </c>
      <c r="P247" s="143">
        <f>O247*H247</f>
        <v>0</v>
      </c>
      <c r="Q247" s="143">
        <v>5.6999999999999998E-4</v>
      </c>
      <c r="R247" s="143">
        <f>Q247*H247</f>
        <v>0</v>
      </c>
      <c r="S247" s="143">
        <v>0</v>
      </c>
      <c r="T247" s="144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5" t="s">
        <v>156</v>
      </c>
      <c r="AT247" s="145" t="s">
        <v>168</v>
      </c>
      <c r="AU247" s="145" t="s">
        <v>77</v>
      </c>
      <c r="AY247" s="17" t="s">
        <v>115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7" t="s">
        <v>75</v>
      </c>
      <c r="BK247" s="146">
        <f>ROUND(I247*H247,2)</f>
        <v>0</v>
      </c>
      <c r="BL247" s="17" t="s">
        <v>121</v>
      </c>
      <c r="BM247" s="145" t="s">
        <v>381</v>
      </c>
    </row>
    <row r="248" spans="1:65" s="2" customFormat="1" ht="24">
      <c r="A248" s="29"/>
      <c r="B248" s="30"/>
      <c r="C248" s="29"/>
      <c r="D248" s="147" t="s">
        <v>123</v>
      </c>
      <c r="E248" s="29"/>
      <c r="F248" s="148" t="s">
        <v>226</v>
      </c>
      <c r="G248" s="29"/>
      <c r="H248" s="29"/>
      <c r="I248" s="29"/>
      <c r="J248" s="29"/>
      <c r="K248" s="29"/>
      <c r="L248" s="30"/>
      <c r="M248" s="149"/>
      <c r="N248" s="150"/>
      <c r="O248" s="50"/>
      <c r="P248" s="50"/>
      <c r="Q248" s="50"/>
      <c r="R248" s="50"/>
      <c r="S248" s="50"/>
      <c r="T248" s="51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123</v>
      </c>
      <c r="AU248" s="17" t="s">
        <v>77</v>
      </c>
    </row>
    <row r="249" spans="1:65" s="2" customFormat="1" ht="16.5" customHeight="1">
      <c r="A249" s="29"/>
      <c r="B249" s="134"/>
      <c r="C249" s="165" t="s">
        <v>382</v>
      </c>
      <c r="D249" s="165" t="s">
        <v>168</v>
      </c>
      <c r="E249" s="166" t="s">
        <v>383</v>
      </c>
      <c r="F249" s="167" t="s">
        <v>384</v>
      </c>
      <c r="G249" s="168" t="s">
        <v>358</v>
      </c>
      <c r="H249" s="169">
        <v>-1</v>
      </c>
      <c r="I249" s="170">
        <v>481</v>
      </c>
      <c r="J249" s="204">
        <f>ROUND(I249*H249,2)</f>
        <v>-481</v>
      </c>
      <c r="K249" s="167" t="s">
        <v>139</v>
      </c>
      <c r="L249" s="171"/>
      <c r="M249" s="172" t="s">
        <v>3</v>
      </c>
      <c r="N249" s="173" t="s">
        <v>38</v>
      </c>
      <c r="O249" s="143">
        <v>0</v>
      </c>
      <c r="P249" s="143">
        <f>O249*H249</f>
        <v>0</v>
      </c>
      <c r="Q249" s="143">
        <v>3.3E-4</v>
      </c>
      <c r="R249" s="143">
        <f>Q249*H249</f>
        <v>-3.3E-4</v>
      </c>
      <c r="S249" s="143">
        <v>0</v>
      </c>
      <c r="T249" s="144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45" t="s">
        <v>156</v>
      </c>
      <c r="AT249" s="145" t="s">
        <v>168</v>
      </c>
      <c r="AU249" s="145" t="s">
        <v>77</v>
      </c>
      <c r="AY249" s="17" t="s">
        <v>115</v>
      </c>
      <c r="BE249" s="146">
        <f>IF(N249="základní",J249,0)</f>
        <v>-481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75</v>
      </c>
      <c r="BK249" s="146">
        <f>ROUND(I249*H249,2)</f>
        <v>-481</v>
      </c>
      <c r="BL249" s="17" t="s">
        <v>121</v>
      </c>
      <c r="BM249" s="145" t="s">
        <v>385</v>
      </c>
    </row>
    <row r="250" spans="1:65" s="2" customFormat="1" ht="24">
      <c r="A250" s="29"/>
      <c r="B250" s="30"/>
      <c r="C250" s="29"/>
      <c r="D250" s="147" t="s">
        <v>123</v>
      </c>
      <c r="E250" s="29"/>
      <c r="F250" s="148" t="s">
        <v>226</v>
      </c>
      <c r="G250" s="29"/>
      <c r="H250" s="29"/>
      <c r="I250" s="29"/>
      <c r="J250" s="29"/>
      <c r="K250" s="29"/>
      <c r="L250" s="30"/>
      <c r="M250" s="149"/>
      <c r="N250" s="150"/>
      <c r="O250" s="50"/>
      <c r="P250" s="50"/>
      <c r="Q250" s="50"/>
      <c r="R250" s="50"/>
      <c r="S250" s="50"/>
      <c r="T250" s="51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123</v>
      </c>
      <c r="AU250" s="17" t="s">
        <v>77</v>
      </c>
    </row>
    <row r="251" spans="1:65" s="2" customFormat="1" ht="16.5" customHeight="1">
      <c r="A251" s="29"/>
      <c r="B251" s="134"/>
      <c r="C251" s="165" t="s">
        <v>386</v>
      </c>
      <c r="D251" s="165" t="s">
        <v>168</v>
      </c>
      <c r="E251" s="166" t="s">
        <v>387</v>
      </c>
      <c r="F251" s="167" t="s">
        <v>388</v>
      </c>
      <c r="G251" s="168" t="s">
        <v>358</v>
      </c>
      <c r="H251" s="169">
        <v>-1</v>
      </c>
      <c r="I251" s="170">
        <v>250</v>
      </c>
      <c r="J251" s="204">
        <f>ROUND(I251*H251,2)</f>
        <v>-250</v>
      </c>
      <c r="K251" s="167" t="s">
        <v>3</v>
      </c>
      <c r="L251" s="171"/>
      <c r="M251" s="172" t="s">
        <v>3</v>
      </c>
      <c r="N251" s="173" t="s">
        <v>38</v>
      </c>
      <c r="O251" s="143">
        <v>0</v>
      </c>
      <c r="P251" s="143">
        <f>O251*H251</f>
        <v>0</v>
      </c>
      <c r="Q251" s="143">
        <v>8.0000000000000004E-4</v>
      </c>
      <c r="R251" s="143">
        <f>Q251*H251</f>
        <v>-8.0000000000000004E-4</v>
      </c>
      <c r="S251" s="143">
        <v>0</v>
      </c>
      <c r="T251" s="144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5" t="s">
        <v>156</v>
      </c>
      <c r="AT251" s="145" t="s">
        <v>168</v>
      </c>
      <c r="AU251" s="145" t="s">
        <v>77</v>
      </c>
      <c r="AY251" s="17" t="s">
        <v>115</v>
      </c>
      <c r="BE251" s="146">
        <f>IF(N251="základní",J251,0)</f>
        <v>-250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75</v>
      </c>
      <c r="BK251" s="146">
        <f>ROUND(I251*H251,2)</f>
        <v>-250</v>
      </c>
      <c r="BL251" s="17" t="s">
        <v>121</v>
      </c>
      <c r="BM251" s="145" t="s">
        <v>389</v>
      </c>
    </row>
    <row r="252" spans="1:65" s="2" customFormat="1" ht="24">
      <c r="A252" s="29"/>
      <c r="B252" s="30"/>
      <c r="C252" s="29"/>
      <c r="D252" s="147" t="s">
        <v>123</v>
      </c>
      <c r="E252" s="29"/>
      <c r="F252" s="148" t="s">
        <v>390</v>
      </c>
      <c r="G252" s="29"/>
      <c r="H252" s="29"/>
      <c r="I252" s="29"/>
      <c r="J252" s="29"/>
      <c r="K252" s="29"/>
      <c r="L252" s="30"/>
      <c r="M252" s="149"/>
      <c r="N252" s="150"/>
      <c r="O252" s="50"/>
      <c r="P252" s="50"/>
      <c r="Q252" s="50"/>
      <c r="R252" s="50"/>
      <c r="S252" s="50"/>
      <c r="T252" s="51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123</v>
      </c>
      <c r="AU252" s="17" t="s">
        <v>77</v>
      </c>
    </row>
    <row r="253" spans="1:65" s="2" customFormat="1" ht="16.5" customHeight="1">
      <c r="A253" s="29"/>
      <c r="B253" s="134"/>
      <c r="C253" s="165" t="s">
        <v>391</v>
      </c>
      <c r="D253" s="165" t="s">
        <v>168</v>
      </c>
      <c r="E253" s="166" t="s">
        <v>392</v>
      </c>
      <c r="F253" s="167" t="s">
        <v>393</v>
      </c>
      <c r="G253" s="168" t="s">
        <v>358</v>
      </c>
      <c r="H253" s="169">
        <v>-1</v>
      </c>
      <c r="I253" s="170">
        <v>217</v>
      </c>
      <c r="J253" s="170">
        <f>ROUND(I253*H253,2)</f>
        <v>-217</v>
      </c>
      <c r="K253" s="167" t="s">
        <v>139</v>
      </c>
      <c r="L253" s="171"/>
      <c r="M253" s="172" t="s">
        <v>3</v>
      </c>
      <c r="N253" s="173" t="s">
        <v>38</v>
      </c>
      <c r="O253" s="143">
        <v>0</v>
      </c>
      <c r="P253" s="143">
        <f>O253*H253</f>
        <v>0</v>
      </c>
      <c r="Q253" s="143">
        <v>2.4000000000000001E-4</v>
      </c>
      <c r="R253" s="143">
        <f>Q253*H253</f>
        <v>-2.4000000000000001E-4</v>
      </c>
      <c r="S253" s="143">
        <v>0</v>
      </c>
      <c r="T253" s="144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5" t="s">
        <v>156</v>
      </c>
      <c r="AT253" s="145" t="s">
        <v>168</v>
      </c>
      <c r="AU253" s="145" t="s">
        <v>77</v>
      </c>
      <c r="AY253" s="17" t="s">
        <v>115</v>
      </c>
      <c r="BE253" s="146">
        <f>IF(N253="základní",J253,0)</f>
        <v>-217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7" t="s">
        <v>75</v>
      </c>
      <c r="BK253" s="146">
        <f>ROUND(I253*H253,2)</f>
        <v>-217</v>
      </c>
      <c r="BL253" s="17" t="s">
        <v>121</v>
      </c>
      <c r="BM253" s="145" t="s">
        <v>394</v>
      </c>
    </row>
    <row r="254" spans="1:65" s="2" customFormat="1" ht="24">
      <c r="A254" s="29"/>
      <c r="B254" s="30"/>
      <c r="C254" s="29"/>
      <c r="D254" s="147" t="s">
        <v>123</v>
      </c>
      <c r="E254" s="29"/>
      <c r="F254" s="148" t="s">
        <v>226</v>
      </c>
      <c r="G254" s="29"/>
      <c r="H254" s="29"/>
      <c r="I254" s="29"/>
      <c r="J254" s="29"/>
      <c r="K254" s="29"/>
      <c r="L254" s="30"/>
      <c r="M254" s="149"/>
      <c r="N254" s="150"/>
      <c r="O254" s="50"/>
      <c r="P254" s="50"/>
      <c r="Q254" s="50"/>
      <c r="R254" s="50"/>
      <c r="S254" s="50"/>
      <c r="T254" s="51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7" t="s">
        <v>123</v>
      </c>
      <c r="AU254" s="17" t="s">
        <v>77</v>
      </c>
    </row>
    <row r="255" spans="1:65" s="2" customFormat="1" ht="16.5" customHeight="1">
      <c r="A255" s="29"/>
      <c r="B255" s="134"/>
      <c r="C255" s="165" t="s">
        <v>395</v>
      </c>
      <c r="D255" s="165" t="s">
        <v>168</v>
      </c>
      <c r="E255" s="166" t="s">
        <v>396</v>
      </c>
      <c r="F255" s="167" t="s">
        <v>397</v>
      </c>
      <c r="G255" s="168" t="s">
        <v>358</v>
      </c>
      <c r="H255" s="169">
        <v>-1</v>
      </c>
      <c r="I255" s="170">
        <v>1840</v>
      </c>
      <c r="J255" s="204">
        <f>ROUND(I255*H255,2)</f>
        <v>-1840</v>
      </c>
      <c r="K255" s="167" t="s">
        <v>139</v>
      </c>
      <c r="L255" s="171"/>
      <c r="M255" s="172" t="s">
        <v>3</v>
      </c>
      <c r="N255" s="173" t="s">
        <v>38</v>
      </c>
      <c r="O255" s="143">
        <v>0</v>
      </c>
      <c r="P255" s="143">
        <f>O255*H255</f>
        <v>0</v>
      </c>
      <c r="Q255" s="143">
        <v>3.7000000000000002E-3</v>
      </c>
      <c r="R255" s="143">
        <f>Q255*H255</f>
        <v>-3.7000000000000002E-3</v>
      </c>
      <c r="S255" s="143">
        <v>0</v>
      </c>
      <c r="T255" s="144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5" t="s">
        <v>156</v>
      </c>
      <c r="AT255" s="145" t="s">
        <v>168</v>
      </c>
      <c r="AU255" s="145" t="s">
        <v>77</v>
      </c>
      <c r="AY255" s="17" t="s">
        <v>115</v>
      </c>
      <c r="BE255" s="146">
        <f>IF(N255="základní",J255,0)</f>
        <v>-1840</v>
      </c>
      <c r="BF255" s="146">
        <f>IF(N255="snížená",J255,0)</f>
        <v>0</v>
      </c>
      <c r="BG255" s="146">
        <f>IF(N255="zákl. přenesená",J255,0)</f>
        <v>0</v>
      </c>
      <c r="BH255" s="146">
        <f>IF(N255="sníž. přenesená",J255,0)</f>
        <v>0</v>
      </c>
      <c r="BI255" s="146">
        <f>IF(N255="nulová",J255,0)</f>
        <v>0</v>
      </c>
      <c r="BJ255" s="17" t="s">
        <v>75</v>
      </c>
      <c r="BK255" s="146">
        <f>ROUND(I255*H255,2)</f>
        <v>-1840</v>
      </c>
      <c r="BL255" s="17" t="s">
        <v>121</v>
      </c>
      <c r="BM255" s="145" t="s">
        <v>398</v>
      </c>
    </row>
    <row r="256" spans="1:65" s="2" customFormat="1" ht="24">
      <c r="A256" s="29"/>
      <c r="B256" s="30"/>
      <c r="C256" s="29"/>
      <c r="D256" s="147" t="s">
        <v>123</v>
      </c>
      <c r="E256" s="29"/>
      <c r="F256" s="148" t="s">
        <v>226</v>
      </c>
      <c r="G256" s="29"/>
      <c r="H256" s="29"/>
      <c r="I256" s="29"/>
      <c r="J256" s="29"/>
      <c r="K256" s="29"/>
      <c r="L256" s="30"/>
      <c r="M256" s="149"/>
      <c r="N256" s="150"/>
      <c r="O256" s="50"/>
      <c r="P256" s="50"/>
      <c r="Q256" s="50"/>
      <c r="R256" s="50"/>
      <c r="S256" s="50"/>
      <c r="T256" s="51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123</v>
      </c>
      <c r="AU256" s="17" t="s">
        <v>77</v>
      </c>
    </row>
    <row r="257" spans="1:65" s="2" customFormat="1" ht="16.5" customHeight="1">
      <c r="A257" s="29"/>
      <c r="B257" s="134"/>
      <c r="C257" s="165" t="s">
        <v>399</v>
      </c>
      <c r="D257" s="165" t="s">
        <v>168</v>
      </c>
      <c r="E257" s="166" t="s">
        <v>400</v>
      </c>
      <c r="F257" s="167" t="s">
        <v>401</v>
      </c>
      <c r="G257" s="168" t="s">
        <v>358</v>
      </c>
      <c r="H257" s="169">
        <v>0</v>
      </c>
      <c r="I257" s="170">
        <v>698</v>
      </c>
      <c r="J257" s="170">
        <f>ROUND(I257*H257,2)</f>
        <v>0</v>
      </c>
      <c r="K257" s="167" t="s">
        <v>3</v>
      </c>
      <c r="L257" s="171"/>
      <c r="M257" s="172" t="s">
        <v>3</v>
      </c>
      <c r="N257" s="173" t="s">
        <v>38</v>
      </c>
      <c r="O257" s="143">
        <v>0</v>
      </c>
      <c r="P257" s="143">
        <f>O257*H257</f>
        <v>0</v>
      </c>
      <c r="Q257" s="143">
        <v>7.1000000000000002E-4</v>
      </c>
      <c r="R257" s="143">
        <f>Q257*H257</f>
        <v>0</v>
      </c>
      <c r="S257" s="143">
        <v>0</v>
      </c>
      <c r="T257" s="144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45" t="s">
        <v>156</v>
      </c>
      <c r="AT257" s="145" t="s">
        <v>168</v>
      </c>
      <c r="AU257" s="145" t="s">
        <v>77</v>
      </c>
      <c r="AY257" s="17" t="s">
        <v>115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75</v>
      </c>
      <c r="BK257" s="146">
        <f>ROUND(I257*H257,2)</f>
        <v>0</v>
      </c>
      <c r="BL257" s="17" t="s">
        <v>121</v>
      </c>
      <c r="BM257" s="145" t="s">
        <v>402</v>
      </c>
    </row>
    <row r="258" spans="1:65" s="2" customFormat="1" ht="24">
      <c r="A258" s="29"/>
      <c r="B258" s="30"/>
      <c r="C258" s="29"/>
      <c r="D258" s="147" t="s">
        <v>123</v>
      </c>
      <c r="E258" s="29"/>
      <c r="F258" s="148" t="s">
        <v>226</v>
      </c>
      <c r="G258" s="29"/>
      <c r="H258" s="29"/>
      <c r="I258" s="29"/>
      <c r="J258" s="29"/>
      <c r="K258" s="29"/>
      <c r="L258" s="30"/>
      <c r="M258" s="149"/>
      <c r="N258" s="150"/>
      <c r="O258" s="50"/>
      <c r="P258" s="50"/>
      <c r="Q258" s="50"/>
      <c r="R258" s="50"/>
      <c r="S258" s="50"/>
      <c r="T258" s="51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123</v>
      </c>
      <c r="AU258" s="17" t="s">
        <v>77</v>
      </c>
    </row>
    <row r="259" spans="1:65" s="2" customFormat="1" ht="16.5" customHeight="1">
      <c r="A259" s="29"/>
      <c r="B259" s="134"/>
      <c r="C259" s="165" t="s">
        <v>403</v>
      </c>
      <c r="D259" s="165" t="s">
        <v>168</v>
      </c>
      <c r="E259" s="166" t="s">
        <v>404</v>
      </c>
      <c r="F259" s="167" t="s">
        <v>405</v>
      </c>
      <c r="G259" s="168" t="s">
        <v>358</v>
      </c>
      <c r="H259" s="169">
        <v>0</v>
      </c>
      <c r="I259" s="170">
        <v>594</v>
      </c>
      <c r="J259" s="170">
        <f>ROUND(I259*H259,2)</f>
        <v>0</v>
      </c>
      <c r="K259" s="167" t="s">
        <v>139</v>
      </c>
      <c r="L259" s="171"/>
      <c r="M259" s="172" t="s">
        <v>3</v>
      </c>
      <c r="N259" s="173" t="s">
        <v>38</v>
      </c>
      <c r="O259" s="143">
        <v>0</v>
      </c>
      <c r="P259" s="143">
        <f>O259*H259</f>
        <v>0</v>
      </c>
      <c r="Q259" s="143">
        <v>1.1999999999999999E-3</v>
      </c>
      <c r="R259" s="143">
        <f>Q259*H259</f>
        <v>0</v>
      </c>
      <c r="S259" s="143">
        <v>0</v>
      </c>
      <c r="T259" s="14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45" t="s">
        <v>156</v>
      </c>
      <c r="AT259" s="145" t="s">
        <v>168</v>
      </c>
      <c r="AU259" s="145" t="s">
        <v>77</v>
      </c>
      <c r="AY259" s="17" t="s">
        <v>115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75</v>
      </c>
      <c r="BK259" s="146">
        <f>ROUND(I259*H259,2)</f>
        <v>0</v>
      </c>
      <c r="BL259" s="17" t="s">
        <v>121</v>
      </c>
      <c r="BM259" s="145" t="s">
        <v>406</v>
      </c>
    </row>
    <row r="260" spans="1:65" s="2" customFormat="1" ht="24">
      <c r="A260" s="29"/>
      <c r="B260" s="30"/>
      <c r="C260" s="29"/>
      <c r="D260" s="147" t="s">
        <v>123</v>
      </c>
      <c r="E260" s="29"/>
      <c r="F260" s="148" t="s">
        <v>226</v>
      </c>
      <c r="G260" s="29"/>
      <c r="H260" s="29"/>
      <c r="I260" s="29"/>
      <c r="J260" s="29"/>
      <c r="K260" s="29"/>
      <c r="L260" s="30"/>
      <c r="M260" s="149"/>
      <c r="N260" s="150"/>
      <c r="O260" s="50"/>
      <c r="P260" s="50"/>
      <c r="Q260" s="50"/>
      <c r="R260" s="50"/>
      <c r="S260" s="50"/>
      <c r="T260" s="51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123</v>
      </c>
      <c r="AU260" s="17" t="s">
        <v>77</v>
      </c>
    </row>
    <row r="261" spans="1:65" s="2" customFormat="1" ht="16.5" customHeight="1">
      <c r="A261" s="29"/>
      <c r="B261" s="134"/>
      <c r="C261" s="165" t="s">
        <v>407</v>
      </c>
      <c r="D261" s="165" t="s">
        <v>168</v>
      </c>
      <c r="E261" s="166" t="s">
        <v>408</v>
      </c>
      <c r="F261" s="167" t="s">
        <v>409</v>
      </c>
      <c r="G261" s="168" t="s">
        <v>358</v>
      </c>
      <c r="H261" s="169">
        <v>-1</v>
      </c>
      <c r="I261" s="170">
        <v>67.900000000000006</v>
      </c>
      <c r="J261" s="204">
        <f>ROUND(I261*H261,2)</f>
        <v>-67.900000000000006</v>
      </c>
      <c r="K261" s="167" t="s">
        <v>139</v>
      </c>
      <c r="L261" s="171"/>
      <c r="M261" s="172" t="s">
        <v>3</v>
      </c>
      <c r="N261" s="173" t="s">
        <v>38</v>
      </c>
      <c r="O261" s="143">
        <v>0</v>
      </c>
      <c r="P261" s="143">
        <f>O261*H261</f>
        <v>0</v>
      </c>
      <c r="Q261" s="143">
        <v>4.6000000000000001E-4</v>
      </c>
      <c r="R261" s="143">
        <f>Q261*H261</f>
        <v>-4.6000000000000001E-4</v>
      </c>
      <c r="S261" s="143">
        <v>0</v>
      </c>
      <c r="T261" s="144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5" t="s">
        <v>156</v>
      </c>
      <c r="AT261" s="145" t="s">
        <v>168</v>
      </c>
      <c r="AU261" s="145" t="s">
        <v>77</v>
      </c>
      <c r="AY261" s="17" t="s">
        <v>115</v>
      </c>
      <c r="BE261" s="146">
        <f>IF(N261="základní",J261,0)</f>
        <v>-67.900000000000006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7" t="s">
        <v>75</v>
      </c>
      <c r="BK261" s="146">
        <f>ROUND(I261*H261,2)</f>
        <v>-67.900000000000006</v>
      </c>
      <c r="BL261" s="17" t="s">
        <v>121</v>
      </c>
      <c r="BM261" s="145" t="s">
        <v>410</v>
      </c>
    </row>
    <row r="262" spans="1:65" s="2" customFormat="1" ht="24">
      <c r="A262" s="29"/>
      <c r="B262" s="30"/>
      <c r="C262" s="29"/>
      <c r="D262" s="147" t="s">
        <v>123</v>
      </c>
      <c r="E262" s="29"/>
      <c r="F262" s="148" t="s">
        <v>226</v>
      </c>
      <c r="G262" s="29"/>
      <c r="H262" s="29"/>
      <c r="I262" s="29"/>
      <c r="J262" s="29"/>
      <c r="K262" s="29"/>
      <c r="L262" s="30"/>
      <c r="M262" s="149"/>
      <c r="N262" s="150"/>
      <c r="O262" s="50"/>
      <c r="P262" s="50"/>
      <c r="Q262" s="50"/>
      <c r="R262" s="50"/>
      <c r="S262" s="50"/>
      <c r="T262" s="51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123</v>
      </c>
      <c r="AU262" s="17" t="s">
        <v>77</v>
      </c>
    </row>
    <row r="263" spans="1:65" s="2" customFormat="1" ht="21.75" customHeight="1">
      <c r="A263" s="29"/>
      <c r="B263" s="134"/>
      <c r="C263" s="135" t="s">
        <v>411</v>
      </c>
      <c r="D263" s="135" t="s">
        <v>117</v>
      </c>
      <c r="E263" s="136" t="s">
        <v>412</v>
      </c>
      <c r="F263" s="137" t="s">
        <v>413</v>
      </c>
      <c r="G263" s="138" t="s">
        <v>358</v>
      </c>
      <c r="H263" s="139">
        <v>-4</v>
      </c>
      <c r="I263" s="140">
        <v>484</v>
      </c>
      <c r="J263" s="200">
        <f>ROUND(I263*H263,2)</f>
        <v>-1936</v>
      </c>
      <c r="K263" s="137" t="s">
        <v>139</v>
      </c>
      <c r="L263" s="30"/>
      <c r="M263" s="141" t="s">
        <v>3</v>
      </c>
      <c r="N263" s="142" t="s">
        <v>38</v>
      </c>
      <c r="O263" s="143">
        <v>0.66</v>
      </c>
      <c r="P263" s="143">
        <f>O263*H263</f>
        <v>-2.64</v>
      </c>
      <c r="Q263" s="143">
        <v>7.2000000000000005E-4</v>
      </c>
      <c r="R263" s="143">
        <f>Q263*H263</f>
        <v>-2.8800000000000002E-3</v>
      </c>
      <c r="S263" s="143">
        <v>0</v>
      </c>
      <c r="T263" s="144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5" t="s">
        <v>121</v>
      </c>
      <c r="AT263" s="145" t="s">
        <v>117</v>
      </c>
      <c r="AU263" s="145" t="s">
        <v>77</v>
      </c>
      <c r="AY263" s="17" t="s">
        <v>115</v>
      </c>
      <c r="BE263" s="146">
        <f>IF(N263="základní",J263,0)</f>
        <v>-1936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7" t="s">
        <v>75</v>
      </c>
      <c r="BK263" s="146">
        <f>ROUND(I263*H263,2)</f>
        <v>-1936</v>
      </c>
      <c r="BL263" s="17" t="s">
        <v>121</v>
      </c>
      <c r="BM263" s="145" t="s">
        <v>414</v>
      </c>
    </row>
    <row r="264" spans="1:65" s="13" customFormat="1" ht="12">
      <c r="B264" s="151"/>
      <c r="D264" s="147" t="s">
        <v>125</v>
      </c>
      <c r="E264" s="152" t="s">
        <v>3</v>
      </c>
      <c r="F264" s="153" t="s">
        <v>77</v>
      </c>
      <c r="H264" s="154">
        <v>2</v>
      </c>
      <c r="L264" s="151"/>
      <c r="M264" s="155"/>
      <c r="N264" s="156"/>
      <c r="O264" s="156"/>
      <c r="P264" s="156"/>
      <c r="Q264" s="156"/>
      <c r="R264" s="156"/>
      <c r="S264" s="156"/>
      <c r="T264" s="157"/>
      <c r="AT264" s="152" t="s">
        <v>125</v>
      </c>
      <c r="AU264" s="152" t="s">
        <v>77</v>
      </c>
      <c r="AV264" s="13" t="s">
        <v>77</v>
      </c>
      <c r="AW264" s="13" t="s">
        <v>29</v>
      </c>
      <c r="AX264" s="13" t="s">
        <v>67</v>
      </c>
      <c r="AY264" s="152" t="s">
        <v>115</v>
      </c>
    </row>
    <row r="265" spans="1:65" s="13" customFormat="1" ht="12">
      <c r="B265" s="151"/>
      <c r="D265" s="147" t="s">
        <v>125</v>
      </c>
      <c r="E265" s="152" t="s">
        <v>3</v>
      </c>
      <c r="F265" s="153" t="s">
        <v>77</v>
      </c>
      <c r="H265" s="154">
        <v>2</v>
      </c>
      <c r="L265" s="151"/>
      <c r="M265" s="155"/>
      <c r="N265" s="156"/>
      <c r="O265" s="156"/>
      <c r="P265" s="156"/>
      <c r="Q265" s="156"/>
      <c r="R265" s="156"/>
      <c r="S265" s="156"/>
      <c r="T265" s="157"/>
      <c r="AT265" s="152" t="s">
        <v>125</v>
      </c>
      <c r="AU265" s="152" t="s">
        <v>77</v>
      </c>
      <c r="AV265" s="13" t="s">
        <v>77</v>
      </c>
      <c r="AW265" s="13" t="s">
        <v>29</v>
      </c>
      <c r="AX265" s="13" t="s">
        <v>67</v>
      </c>
      <c r="AY265" s="152" t="s">
        <v>115</v>
      </c>
    </row>
    <row r="266" spans="1:65" s="14" customFormat="1" ht="12">
      <c r="B266" s="158"/>
      <c r="D266" s="147" t="s">
        <v>125</v>
      </c>
      <c r="E266" s="159" t="s">
        <v>3</v>
      </c>
      <c r="F266" s="160" t="s">
        <v>151</v>
      </c>
      <c r="H266" s="161">
        <v>4</v>
      </c>
      <c r="L266" s="158"/>
      <c r="M266" s="162"/>
      <c r="N266" s="163"/>
      <c r="O266" s="163"/>
      <c r="P266" s="163"/>
      <c r="Q266" s="163"/>
      <c r="R266" s="163"/>
      <c r="S266" s="163"/>
      <c r="T266" s="164"/>
      <c r="AT266" s="159" t="s">
        <v>125</v>
      </c>
      <c r="AU266" s="159" t="s">
        <v>77</v>
      </c>
      <c r="AV266" s="14" t="s">
        <v>121</v>
      </c>
      <c r="AW266" s="14" t="s">
        <v>29</v>
      </c>
      <c r="AX266" s="14" t="s">
        <v>75</v>
      </c>
      <c r="AY266" s="159" t="s">
        <v>115</v>
      </c>
    </row>
    <row r="267" spans="1:65" s="2" customFormat="1" ht="16.5" customHeight="1">
      <c r="A267" s="29"/>
      <c r="B267" s="134"/>
      <c r="C267" s="165" t="s">
        <v>415</v>
      </c>
      <c r="D267" s="165" t="s">
        <v>168</v>
      </c>
      <c r="E267" s="166" t="s">
        <v>416</v>
      </c>
      <c r="F267" s="167" t="s">
        <v>417</v>
      </c>
      <c r="G267" s="168" t="s">
        <v>358</v>
      </c>
      <c r="H267" s="169">
        <v>-2</v>
      </c>
      <c r="I267" s="170">
        <v>4480</v>
      </c>
      <c r="J267" s="204">
        <f>ROUND(I267*H267,2)</f>
        <v>-8960</v>
      </c>
      <c r="K267" s="167" t="s">
        <v>139</v>
      </c>
      <c r="L267" s="171"/>
      <c r="M267" s="172" t="s">
        <v>3</v>
      </c>
      <c r="N267" s="173" t="s">
        <v>38</v>
      </c>
      <c r="O267" s="143">
        <v>0</v>
      </c>
      <c r="P267" s="143">
        <f>O267*H267</f>
        <v>0</v>
      </c>
      <c r="Q267" s="143">
        <v>1.0970000000000001E-2</v>
      </c>
      <c r="R267" s="143">
        <f>Q267*H267</f>
        <v>-2.1940000000000001E-2</v>
      </c>
      <c r="S267" s="143">
        <v>0</v>
      </c>
      <c r="T267" s="144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5" t="s">
        <v>156</v>
      </c>
      <c r="AT267" s="145" t="s">
        <v>168</v>
      </c>
      <c r="AU267" s="145" t="s">
        <v>77</v>
      </c>
      <c r="AY267" s="17" t="s">
        <v>115</v>
      </c>
      <c r="BE267" s="146">
        <f>IF(N267="základní",J267,0)</f>
        <v>-8960</v>
      </c>
      <c r="BF267" s="146">
        <f>IF(N267="snížená",J267,0)</f>
        <v>0</v>
      </c>
      <c r="BG267" s="146">
        <f>IF(N267="zákl. přenesená",J267,0)</f>
        <v>0</v>
      </c>
      <c r="BH267" s="146">
        <f>IF(N267="sníž. přenesená",J267,0)</f>
        <v>0</v>
      </c>
      <c r="BI267" s="146">
        <f>IF(N267="nulová",J267,0)</f>
        <v>0</v>
      </c>
      <c r="BJ267" s="17" t="s">
        <v>75</v>
      </c>
      <c r="BK267" s="146">
        <f>ROUND(I267*H267,2)</f>
        <v>-8960</v>
      </c>
      <c r="BL267" s="17" t="s">
        <v>121</v>
      </c>
      <c r="BM267" s="145" t="s">
        <v>418</v>
      </c>
    </row>
    <row r="268" spans="1:65" s="2" customFormat="1" ht="24">
      <c r="A268" s="29"/>
      <c r="B268" s="30"/>
      <c r="C268" s="29"/>
      <c r="D268" s="147" t="s">
        <v>123</v>
      </c>
      <c r="E268" s="29"/>
      <c r="F268" s="148" t="s">
        <v>226</v>
      </c>
      <c r="G268" s="29"/>
      <c r="H268" s="29"/>
      <c r="I268" s="29"/>
      <c r="J268" s="29"/>
      <c r="K268" s="29"/>
      <c r="L268" s="30"/>
      <c r="M268" s="149"/>
      <c r="N268" s="150"/>
      <c r="O268" s="50"/>
      <c r="P268" s="50"/>
      <c r="Q268" s="50"/>
      <c r="R268" s="50"/>
      <c r="S268" s="50"/>
      <c r="T268" s="51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123</v>
      </c>
      <c r="AU268" s="17" t="s">
        <v>77</v>
      </c>
    </row>
    <row r="269" spans="1:65" s="2" customFormat="1" ht="16.5" customHeight="1">
      <c r="A269" s="29"/>
      <c r="B269" s="134"/>
      <c r="C269" s="165" t="s">
        <v>419</v>
      </c>
      <c r="D269" s="165" t="s">
        <v>168</v>
      </c>
      <c r="E269" s="166" t="s">
        <v>420</v>
      </c>
      <c r="F269" s="167" t="s">
        <v>421</v>
      </c>
      <c r="G269" s="168" t="s">
        <v>358</v>
      </c>
      <c r="H269" s="169">
        <v>-2</v>
      </c>
      <c r="I269" s="170">
        <v>3910</v>
      </c>
      <c r="J269" s="204">
        <f>ROUND(I269*H269,2)</f>
        <v>-7820</v>
      </c>
      <c r="K269" s="167" t="s">
        <v>139</v>
      </c>
      <c r="L269" s="171"/>
      <c r="M269" s="172" t="s">
        <v>3</v>
      </c>
      <c r="N269" s="173" t="s">
        <v>38</v>
      </c>
      <c r="O269" s="143">
        <v>0</v>
      </c>
      <c r="P269" s="143">
        <f>O269*H269</f>
        <v>0</v>
      </c>
      <c r="Q269" s="143">
        <v>0.01</v>
      </c>
      <c r="R269" s="143">
        <f>Q269*H269</f>
        <v>-0.02</v>
      </c>
      <c r="S269" s="143">
        <v>0</v>
      </c>
      <c r="T269" s="144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5" t="s">
        <v>156</v>
      </c>
      <c r="AT269" s="145" t="s">
        <v>168</v>
      </c>
      <c r="AU269" s="145" t="s">
        <v>77</v>
      </c>
      <c r="AY269" s="17" t="s">
        <v>115</v>
      </c>
      <c r="BE269" s="146">
        <f>IF(N269="základní",J269,0)</f>
        <v>-7820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7" t="s">
        <v>75</v>
      </c>
      <c r="BK269" s="146">
        <f>ROUND(I269*H269,2)</f>
        <v>-7820</v>
      </c>
      <c r="BL269" s="17" t="s">
        <v>121</v>
      </c>
      <c r="BM269" s="145" t="s">
        <v>422</v>
      </c>
    </row>
    <row r="270" spans="1:65" s="2" customFormat="1" ht="24">
      <c r="A270" s="29"/>
      <c r="B270" s="30"/>
      <c r="C270" s="29"/>
      <c r="D270" s="147" t="s">
        <v>123</v>
      </c>
      <c r="E270" s="29"/>
      <c r="F270" s="148" t="s">
        <v>226</v>
      </c>
      <c r="G270" s="29"/>
      <c r="H270" s="29"/>
      <c r="I270" s="29"/>
      <c r="J270" s="29"/>
      <c r="K270" s="29"/>
      <c r="L270" s="30"/>
      <c r="M270" s="149"/>
      <c r="N270" s="150"/>
      <c r="O270" s="50"/>
      <c r="P270" s="50"/>
      <c r="Q270" s="50"/>
      <c r="R270" s="50"/>
      <c r="S270" s="50"/>
      <c r="T270" s="51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123</v>
      </c>
      <c r="AU270" s="17" t="s">
        <v>77</v>
      </c>
    </row>
    <row r="271" spans="1:65" s="2" customFormat="1" ht="16.5" customHeight="1">
      <c r="A271" s="29"/>
      <c r="B271" s="134"/>
      <c r="C271" s="165" t="s">
        <v>423</v>
      </c>
      <c r="D271" s="165" t="s">
        <v>168</v>
      </c>
      <c r="E271" s="166" t="s">
        <v>424</v>
      </c>
      <c r="F271" s="167" t="s">
        <v>425</v>
      </c>
      <c r="G271" s="168" t="s">
        <v>358</v>
      </c>
      <c r="H271" s="169">
        <v>-1</v>
      </c>
      <c r="I271" s="170">
        <v>3050</v>
      </c>
      <c r="J271" s="204">
        <f>ROUND(I271*H271,2)</f>
        <v>-3050</v>
      </c>
      <c r="K271" s="167" t="s">
        <v>139</v>
      </c>
      <c r="L271" s="171"/>
      <c r="M271" s="172" t="s">
        <v>3</v>
      </c>
      <c r="N271" s="173" t="s">
        <v>38</v>
      </c>
      <c r="O271" s="143">
        <v>0</v>
      </c>
      <c r="P271" s="143">
        <f>O271*H271</f>
        <v>0</v>
      </c>
      <c r="Q271" s="143">
        <v>1.21E-2</v>
      </c>
      <c r="R271" s="143">
        <f>Q271*H271</f>
        <v>-1.21E-2</v>
      </c>
      <c r="S271" s="143">
        <v>0</v>
      </c>
      <c r="T271" s="144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5" t="s">
        <v>156</v>
      </c>
      <c r="AT271" s="145" t="s">
        <v>168</v>
      </c>
      <c r="AU271" s="145" t="s">
        <v>77</v>
      </c>
      <c r="AY271" s="17" t="s">
        <v>115</v>
      </c>
      <c r="BE271" s="146">
        <f>IF(N271="základní",J271,0)</f>
        <v>-3050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7" t="s">
        <v>75</v>
      </c>
      <c r="BK271" s="146">
        <f>ROUND(I271*H271,2)</f>
        <v>-3050</v>
      </c>
      <c r="BL271" s="17" t="s">
        <v>121</v>
      </c>
      <c r="BM271" s="145" t="s">
        <v>426</v>
      </c>
    </row>
    <row r="272" spans="1:65" s="2" customFormat="1" ht="24">
      <c r="A272" s="29"/>
      <c r="B272" s="30"/>
      <c r="C272" s="29"/>
      <c r="D272" s="147" t="s">
        <v>123</v>
      </c>
      <c r="E272" s="29"/>
      <c r="F272" s="148" t="s">
        <v>226</v>
      </c>
      <c r="G272" s="29"/>
      <c r="H272" s="29"/>
      <c r="I272" s="29"/>
      <c r="J272" s="29"/>
      <c r="K272" s="29"/>
      <c r="L272" s="30"/>
      <c r="M272" s="149"/>
      <c r="N272" s="150"/>
      <c r="O272" s="50"/>
      <c r="P272" s="50"/>
      <c r="Q272" s="50"/>
      <c r="R272" s="50"/>
      <c r="S272" s="50"/>
      <c r="T272" s="51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T272" s="17" t="s">
        <v>123</v>
      </c>
      <c r="AU272" s="17" t="s">
        <v>77</v>
      </c>
    </row>
    <row r="273" spans="1:65" s="2" customFormat="1" ht="16.5" customHeight="1">
      <c r="A273" s="29"/>
      <c r="B273" s="134"/>
      <c r="C273" s="165" t="s">
        <v>427</v>
      </c>
      <c r="D273" s="165" t="s">
        <v>168</v>
      </c>
      <c r="E273" s="166" t="s">
        <v>428</v>
      </c>
      <c r="F273" s="167" t="s">
        <v>429</v>
      </c>
      <c r="G273" s="168" t="s">
        <v>358</v>
      </c>
      <c r="H273" s="169">
        <v>-2</v>
      </c>
      <c r="I273" s="170">
        <v>431</v>
      </c>
      <c r="J273" s="204">
        <f>ROUND(I273*H273,2)</f>
        <v>-862</v>
      </c>
      <c r="K273" s="167" t="s">
        <v>139</v>
      </c>
      <c r="L273" s="171"/>
      <c r="M273" s="172" t="s">
        <v>3</v>
      </c>
      <c r="N273" s="173" t="s">
        <v>38</v>
      </c>
      <c r="O273" s="143">
        <v>0</v>
      </c>
      <c r="P273" s="143">
        <f>O273*H273</f>
        <v>0</v>
      </c>
      <c r="Q273" s="143">
        <v>3.8000000000000002E-4</v>
      </c>
      <c r="R273" s="143">
        <f>Q273*H273</f>
        <v>-7.6000000000000004E-4</v>
      </c>
      <c r="S273" s="143">
        <v>0</v>
      </c>
      <c r="T273" s="144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45" t="s">
        <v>156</v>
      </c>
      <c r="AT273" s="145" t="s">
        <v>168</v>
      </c>
      <c r="AU273" s="145" t="s">
        <v>77</v>
      </c>
      <c r="AY273" s="17" t="s">
        <v>115</v>
      </c>
      <c r="BE273" s="146">
        <f>IF(N273="základní",J273,0)</f>
        <v>-862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7" t="s">
        <v>75</v>
      </c>
      <c r="BK273" s="146">
        <f>ROUND(I273*H273,2)</f>
        <v>-862</v>
      </c>
      <c r="BL273" s="17" t="s">
        <v>121</v>
      </c>
      <c r="BM273" s="145" t="s">
        <v>430</v>
      </c>
    </row>
    <row r="274" spans="1:65" s="2" customFormat="1" ht="24">
      <c r="A274" s="29"/>
      <c r="B274" s="30"/>
      <c r="C274" s="29"/>
      <c r="D274" s="147" t="s">
        <v>123</v>
      </c>
      <c r="E274" s="29"/>
      <c r="F274" s="148" t="s">
        <v>226</v>
      </c>
      <c r="G274" s="29"/>
      <c r="H274" s="29"/>
      <c r="I274" s="29"/>
      <c r="J274" s="29"/>
      <c r="K274" s="29"/>
      <c r="L274" s="30"/>
      <c r="M274" s="149"/>
      <c r="N274" s="150"/>
      <c r="O274" s="50"/>
      <c r="P274" s="50"/>
      <c r="Q274" s="50"/>
      <c r="R274" s="50"/>
      <c r="S274" s="50"/>
      <c r="T274" s="51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123</v>
      </c>
      <c r="AU274" s="17" t="s">
        <v>77</v>
      </c>
    </row>
    <row r="275" spans="1:65" s="2" customFormat="1" ht="16.5" customHeight="1">
      <c r="A275" s="29"/>
      <c r="B275" s="134"/>
      <c r="C275" s="165" t="s">
        <v>431</v>
      </c>
      <c r="D275" s="165" t="s">
        <v>168</v>
      </c>
      <c r="E275" s="166" t="s">
        <v>432</v>
      </c>
      <c r="F275" s="167" t="s">
        <v>433</v>
      </c>
      <c r="G275" s="168" t="s">
        <v>358</v>
      </c>
      <c r="H275" s="169">
        <v>-3</v>
      </c>
      <c r="I275" s="170">
        <v>3690</v>
      </c>
      <c r="J275" s="204">
        <f>ROUND(I275*H275,2)</f>
        <v>-11070</v>
      </c>
      <c r="K275" s="167" t="s">
        <v>139</v>
      </c>
      <c r="L275" s="171"/>
      <c r="M275" s="172" t="s">
        <v>3</v>
      </c>
      <c r="N275" s="173" t="s">
        <v>38</v>
      </c>
      <c r="O275" s="143">
        <v>0</v>
      </c>
      <c r="P275" s="143">
        <f>O275*H275</f>
        <v>0</v>
      </c>
      <c r="Q275" s="143">
        <v>6.0000000000000001E-3</v>
      </c>
      <c r="R275" s="143">
        <f>Q275*H275</f>
        <v>-1.8000000000000002E-2</v>
      </c>
      <c r="S275" s="143">
        <v>0</v>
      </c>
      <c r="T275" s="144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45" t="s">
        <v>156</v>
      </c>
      <c r="AT275" s="145" t="s">
        <v>168</v>
      </c>
      <c r="AU275" s="145" t="s">
        <v>77</v>
      </c>
      <c r="AY275" s="17" t="s">
        <v>115</v>
      </c>
      <c r="BE275" s="146">
        <f>IF(N275="základní",J275,0)</f>
        <v>-11070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75</v>
      </c>
      <c r="BK275" s="146">
        <f>ROUND(I275*H275,2)</f>
        <v>-11070</v>
      </c>
      <c r="BL275" s="17" t="s">
        <v>121</v>
      </c>
      <c r="BM275" s="145" t="s">
        <v>434</v>
      </c>
    </row>
    <row r="276" spans="1:65" s="2" customFormat="1" ht="24">
      <c r="A276" s="29"/>
      <c r="B276" s="30"/>
      <c r="C276" s="29"/>
      <c r="D276" s="147" t="s">
        <v>123</v>
      </c>
      <c r="E276" s="29"/>
      <c r="F276" s="148" t="s">
        <v>226</v>
      </c>
      <c r="G276" s="29"/>
      <c r="H276" s="29"/>
      <c r="I276" s="29"/>
      <c r="J276" s="29"/>
      <c r="K276" s="29"/>
      <c r="L276" s="30"/>
      <c r="M276" s="149"/>
      <c r="N276" s="150"/>
      <c r="O276" s="50"/>
      <c r="P276" s="50"/>
      <c r="Q276" s="50"/>
      <c r="R276" s="50"/>
      <c r="S276" s="50"/>
      <c r="T276" s="51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T276" s="17" t="s">
        <v>123</v>
      </c>
      <c r="AU276" s="17" t="s">
        <v>77</v>
      </c>
    </row>
    <row r="277" spans="1:65" s="12" customFormat="1" ht="26" customHeight="1">
      <c r="B277" s="122"/>
      <c r="D277" s="123" t="s">
        <v>66</v>
      </c>
      <c r="E277" s="124" t="s">
        <v>435</v>
      </c>
      <c r="F277" s="124" t="s">
        <v>436</v>
      </c>
      <c r="J277" s="125">
        <f>J278+J284</f>
        <v>311228.93</v>
      </c>
      <c r="L277" s="122"/>
      <c r="M277" s="126"/>
      <c r="N277" s="127"/>
      <c r="O277" s="127"/>
      <c r="P277" s="128">
        <f>P278+P284</f>
        <v>0</v>
      </c>
      <c r="Q277" s="127"/>
      <c r="R277" s="128">
        <f>R278+R284</f>
        <v>-0.31920000000000004</v>
      </c>
      <c r="S277" s="127"/>
      <c r="T277" s="129">
        <f>T278+T284</f>
        <v>0</v>
      </c>
      <c r="AR277" s="123" t="s">
        <v>77</v>
      </c>
      <c r="AT277" s="130" t="s">
        <v>66</v>
      </c>
      <c r="AU277" s="130" t="s">
        <v>67</v>
      </c>
      <c r="AY277" s="123" t="s">
        <v>115</v>
      </c>
      <c r="BK277" s="131">
        <f>BK278+BK284</f>
        <v>-42750</v>
      </c>
    </row>
    <row r="278" spans="1:65" s="12" customFormat="1" ht="23" customHeight="1">
      <c r="B278" s="122"/>
      <c r="D278" s="123" t="s">
        <v>66</v>
      </c>
      <c r="E278" s="132" t="s">
        <v>437</v>
      </c>
      <c r="F278" s="132" t="s">
        <v>438</v>
      </c>
      <c r="J278" s="133">
        <f>SUM(J279:J283)</f>
        <v>311228.93</v>
      </c>
      <c r="L278" s="122"/>
      <c r="M278" s="126"/>
      <c r="N278" s="127"/>
      <c r="O278" s="127"/>
      <c r="P278" s="128">
        <f>SUM(P279:P281)</f>
        <v>0</v>
      </c>
      <c r="Q278" s="127"/>
      <c r="R278" s="128">
        <f>SUM(R279:R281)</f>
        <v>-0.31920000000000004</v>
      </c>
      <c r="S278" s="127"/>
      <c r="T278" s="129">
        <f>SUM(T279:T281)</f>
        <v>0</v>
      </c>
      <c r="AR278" s="123" t="s">
        <v>77</v>
      </c>
      <c r="AT278" s="130" t="s">
        <v>66</v>
      </c>
      <c r="AU278" s="130" t="s">
        <v>75</v>
      </c>
      <c r="AY278" s="123" t="s">
        <v>115</v>
      </c>
      <c r="BK278" s="131">
        <f>SUM(BK279:BK281)</f>
        <v>-42750</v>
      </c>
    </row>
    <row r="279" spans="1:65" s="2" customFormat="1" ht="16.5" customHeight="1">
      <c r="A279" s="29"/>
      <c r="B279" s="134"/>
      <c r="C279" s="135" t="s">
        <v>439</v>
      </c>
      <c r="D279" s="135" t="s">
        <v>117</v>
      </c>
      <c r="E279" s="136" t="s">
        <v>440</v>
      </c>
      <c r="F279" s="137" t="s">
        <v>441</v>
      </c>
      <c r="G279" s="138" t="s">
        <v>120</v>
      </c>
      <c r="H279" s="139">
        <v>0</v>
      </c>
      <c r="I279" s="140">
        <v>832</v>
      </c>
      <c r="J279" s="140">
        <f>ROUND(I279*H279,2)</f>
        <v>0</v>
      </c>
      <c r="K279" s="137" t="s">
        <v>139</v>
      </c>
      <c r="L279" s="30"/>
      <c r="M279" s="141" t="s">
        <v>3</v>
      </c>
      <c r="N279" s="142" t="s">
        <v>38</v>
      </c>
      <c r="O279" s="143">
        <v>0.64200000000000002</v>
      </c>
      <c r="P279" s="143">
        <f>O279*H279</f>
        <v>0</v>
      </c>
      <c r="Q279" s="143">
        <v>5.1799999999999997E-3</v>
      </c>
      <c r="R279" s="143">
        <f>Q279*H279</f>
        <v>0</v>
      </c>
      <c r="S279" s="143">
        <v>0</v>
      </c>
      <c r="T279" s="144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5" t="s">
        <v>130</v>
      </c>
      <c r="AT279" s="145" t="s">
        <v>117</v>
      </c>
      <c r="AU279" s="145" t="s">
        <v>77</v>
      </c>
      <c r="AY279" s="17" t="s">
        <v>115</v>
      </c>
      <c r="BE279" s="146">
        <f>IF(N279="základní",J279,0)</f>
        <v>0</v>
      </c>
      <c r="BF279" s="146">
        <f>IF(N279="snížená",J279,0)</f>
        <v>0</v>
      </c>
      <c r="BG279" s="146">
        <f>IF(N279="zákl. přenesená",J279,0)</f>
        <v>0</v>
      </c>
      <c r="BH279" s="146">
        <f>IF(N279="sníž. přenesená",J279,0)</f>
        <v>0</v>
      </c>
      <c r="BI279" s="146">
        <f>IF(N279="nulová",J279,0)</f>
        <v>0</v>
      </c>
      <c r="BJ279" s="17" t="s">
        <v>75</v>
      </c>
      <c r="BK279" s="146">
        <f>ROUND(I279*H279,2)</f>
        <v>0</v>
      </c>
      <c r="BL279" s="17" t="s">
        <v>130</v>
      </c>
      <c r="BM279" s="145" t="s">
        <v>442</v>
      </c>
    </row>
    <row r="280" spans="1:65" s="2" customFormat="1" ht="16.5" customHeight="1">
      <c r="A280" s="29"/>
      <c r="B280" s="134"/>
      <c r="C280" s="202" t="s">
        <v>443</v>
      </c>
      <c r="D280" s="165" t="s">
        <v>168</v>
      </c>
      <c r="E280" s="166" t="s">
        <v>444</v>
      </c>
      <c r="F280" s="167" t="s">
        <v>445</v>
      </c>
      <c r="G280" s="168" t="s">
        <v>120</v>
      </c>
      <c r="H280" s="169">
        <v>-190</v>
      </c>
      <c r="I280" s="170">
        <v>225</v>
      </c>
      <c r="J280" s="204">
        <f>ROUND(I280*H280,2)</f>
        <v>-42750</v>
      </c>
      <c r="K280" s="167" t="s">
        <v>139</v>
      </c>
      <c r="L280" s="171"/>
      <c r="M280" s="172" t="s">
        <v>3</v>
      </c>
      <c r="N280" s="173" t="s">
        <v>38</v>
      </c>
      <c r="O280" s="143">
        <v>0</v>
      </c>
      <c r="P280" s="143">
        <f>O280*H280</f>
        <v>0</v>
      </c>
      <c r="Q280" s="143">
        <v>1.6800000000000001E-3</v>
      </c>
      <c r="R280" s="143">
        <f>Q280*H280</f>
        <v>-0.31920000000000004</v>
      </c>
      <c r="S280" s="143">
        <v>0</v>
      </c>
      <c r="T280" s="144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5" t="s">
        <v>378</v>
      </c>
      <c r="AT280" s="145" t="s">
        <v>168</v>
      </c>
      <c r="AU280" s="145" t="s">
        <v>77</v>
      </c>
      <c r="AY280" s="17" t="s">
        <v>115</v>
      </c>
      <c r="BE280" s="146">
        <f>IF(N280="základní",J280,0)</f>
        <v>-42750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7" t="s">
        <v>75</v>
      </c>
      <c r="BK280" s="146">
        <f>ROUND(I280*H280,2)</f>
        <v>-42750</v>
      </c>
      <c r="BL280" s="17" t="s">
        <v>130</v>
      </c>
      <c r="BM280" s="145" t="s">
        <v>446</v>
      </c>
    </row>
    <row r="281" spans="1:65" s="2" customFormat="1" ht="48">
      <c r="A281" s="29"/>
      <c r="B281" s="30"/>
      <c r="C281" s="29"/>
      <c r="D281" s="147" t="s">
        <v>123</v>
      </c>
      <c r="E281" s="29"/>
      <c r="F281" s="148" t="s">
        <v>447</v>
      </c>
      <c r="G281" s="29"/>
      <c r="H281" s="29"/>
      <c r="I281" s="29"/>
      <c r="J281" s="29"/>
      <c r="K281" s="29"/>
      <c r="L281" s="30"/>
      <c r="M281" s="149"/>
      <c r="N281" s="150"/>
      <c r="O281" s="50"/>
      <c r="P281" s="50"/>
      <c r="Q281" s="50"/>
      <c r="R281" s="50"/>
      <c r="S281" s="50"/>
      <c r="T281" s="51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123</v>
      </c>
      <c r="AU281" s="17" t="s">
        <v>77</v>
      </c>
    </row>
    <row r="282" spans="1:65" s="2" customFormat="1" ht="16.5" customHeight="1">
      <c r="A282" s="197"/>
      <c r="B282" s="134"/>
      <c r="C282" s="203" t="s">
        <v>443</v>
      </c>
      <c r="D282" s="165" t="s">
        <v>168</v>
      </c>
      <c r="E282" s="166" t="s">
        <v>444</v>
      </c>
      <c r="F282" s="167" t="s">
        <v>839</v>
      </c>
      <c r="G282" s="168" t="s">
        <v>120</v>
      </c>
      <c r="H282" s="169">
        <v>190</v>
      </c>
      <c r="I282" s="170">
        <v>1863.047</v>
      </c>
      <c r="J282" s="205">
        <f>ROUND(I282*H282,2)</f>
        <v>353978.93</v>
      </c>
      <c r="K282" s="167" t="s">
        <v>139</v>
      </c>
      <c r="L282" s="171"/>
      <c r="M282" s="172" t="s">
        <v>3</v>
      </c>
      <c r="N282" s="173" t="s">
        <v>38</v>
      </c>
      <c r="O282" s="143">
        <v>0</v>
      </c>
      <c r="P282" s="143">
        <f>O282*H282</f>
        <v>0</v>
      </c>
      <c r="Q282" s="143">
        <v>1.6800000000000001E-3</v>
      </c>
      <c r="R282" s="143">
        <f>Q282*H282</f>
        <v>0.31920000000000004</v>
      </c>
      <c r="S282" s="143">
        <v>0</v>
      </c>
      <c r="T282" s="144">
        <f>S282*H282</f>
        <v>0</v>
      </c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R282" s="145" t="s">
        <v>378</v>
      </c>
      <c r="AT282" s="145" t="s">
        <v>168</v>
      </c>
      <c r="AU282" s="145" t="s">
        <v>77</v>
      </c>
      <c r="AY282" s="17" t="s">
        <v>115</v>
      </c>
      <c r="BE282" s="146">
        <f>IF(N282="základní",J282,0)</f>
        <v>353978.93</v>
      </c>
      <c r="BF282" s="146">
        <f>IF(N282="snížená",J282,0)</f>
        <v>0</v>
      </c>
      <c r="BG282" s="146">
        <f>IF(N282="zákl. přenesená",J282,0)</f>
        <v>0</v>
      </c>
      <c r="BH282" s="146">
        <f>IF(N282="sníž. přenesená",J282,0)</f>
        <v>0</v>
      </c>
      <c r="BI282" s="146">
        <f>IF(N282="nulová",J282,0)</f>
        <v>0</v>
      </c>
      <c r="BJ282" s="17" t="s">
        <v>75</v>
      </c>
      <c r="BK282" s="146">
        <f>ROUND(I282*H282,2)</f>
        <v>353978.93</v>
      </c>
      <c r="BL282" s="17" t="s">
        <v>130</v>
      </c>
      <c r="BM282" s="145" t="s">
        <v>446</v>
      </c>
    </row>
    <row r="283" spans="1:65" s="2" customFormat="1" ht="48">
      <c r="A283" s="197"/>
      <c r="B283" s="30"/>
      <c r="C283" s="197"/>
      <c r="D283" s="147" t="s">
        <v>123</v>
      </c>
      <c r="E283" s="197"/>
      <c r="F283" s="148" t="s">
        <v>447</v>
      </c>
      <c r="G283" s="197"/>
      <c r="H283" s="197"/>
      <c r="I283" s="197"/>
      <c r="J283" s="197"/>
      <c r="K283" s="197"/>
      <c r="L283" s="30"/>
      <c r="M283" s="149"/>
      <c r="N283" s="150"/>
      <c r="O283" s="50"/>
      <c r="P283" s="50"/>
      <c r="Q283" s="50"/>
      <c r="R283" s="50"/>
      <c r="S283" s="50"/>
      <c r="T283" s="51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T283" s="17" t="s">
        <v>123</v>
      </c>
      <c r="AU283" s="17" t="s">
        <v>77</v>
      </c>
    </row>
    <row r="284" spans="1:65" s="12" customFormat="1" ht="23" customHeight="1">
      <c r="B284" s="122"/>
      <c r="D284" s="123" t="s">
        <v>66</v>
      </c>
      <c r="E284" s="132" t="s">
        <v>448</v>
      </c>
      <c r="F284" s="132" t="s">
        <v>449</v>
      </c>
      <c r="J284" s="133">
        <f>BK284</f>
        <v>0</v>
      </c>
      <c r="L284" s="122"/>
      <c r="M284" s="126"/>
      <c r="N284" s="127"/>
      <c r="O284" s="127"/>
      <c r="P284" s="128">
        <f>SUM(P285:P289)</f>
        <v>0</v>
      </c>
      <c r="Q284" s="127"/>
      <c r="R284" s="128">
        <f>SUM(R285:R289)</f>
        <v>0</v>
      </c>
      <c r="S284" s="127"/>
      <c r="T284" s="129">
        <f>SUM(T285:T289)</f>
        <v>0</v>
      </c>
      <c r="AR284" s="123" t="s">
        <v>77</v>
      </c>
      <c r="AT284" s="130" t="s">
        <v>66</v>
      </c>
      <c r="AU284" s="130" t="s">
        <v>75</v>
      </c>
      <c r="AY284" s="123" t="s">
        <v>115</v>
      </c>
      <c r="BK284" s="131">
        <f>SUM(BK285:BK289)</f>
        <v>0</v>
      </c>
    </row>
    <row r="285" spans="1:65" s="2" customFormat="1" ht="16.5" customHeight="1">
      <c r="A285" s="29"/>
      <c r="B285" s="134"/>
      <c r="C285" s="135" t="s">
        <v>450</v>
      </c>
      <c r="D285" s="135" t="s">
        <v>117</v>
      </c>
      <c r="E285" s="136" t="s">
        <v>451</v>
      </c>
      <c r="F285" s="137" t="s">
        <v>452</v>
      </c>
      <c r="G285" s="138" t="s">
        <v>129</v>
      </c>
      <c r="H285" s="139">
        <v>0</v>
      </c>
      <c r="I285" s="140">
        <v>1500</v>
      </c>
      <c r="J285" s="140">
        <f>ROUND(I285*H285,2)</f>
        <v>0</v>
      </c>
      <c r="K285" s="137" t="s">
        <v>139</v>
      </c>
      <c r="L285" s="30"/>
      <c r="M285" s="141" t="s">
        <v>3</v>
      </c>
      <c r="N285" s="142" t="s">
        <v>38</v>
      </c>
      <c r="O285" s="143">
        <v>2.367</v>
      </c>
      <c r="P285" s="143">
        <f>O285*H285</f>
        <v>0</v>
      </c>
      <c r="Q285" s="143">
        <v>3.0000000000000001E-5</v>
      </c>
      <c r="R285" s="143">
        <f>Q285*H285</f>
        <v>0</v>
      </c>
      <c r="S285" s="143">
        <v>0</v>
      </c>
      <c r="T285" s="144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45" t="s">
        <v>130</v>
      </c>
      <c r="AT285" s="145" t="s">
        <v>117</v>
      </c>
      <c r="AU285" s="145" t="s">
        <v>77</v>
      </c>
      <c r="AY285" s="17" t="s">
        <v>115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7" t="s">
        <v>75</v>
      </c>
      <c r="BK285" s="146">
        <f>ROUND(I285*H285,2)</f>
        <v>0</v>
      </c>
      <c r="BL285" s="17" t="s">
        <v>130</v>
      </c>
      <c r="BM285" s="145" t="s">
        <v>453</v>
      </c>
    </row>
    <row r="286" spans="1:65" s="2" customFormat="1" ht="24">
      <c r="A286" s="29"/>
      <c r="B286" s="30"/>
      <c r="C286" s="29"/>
      <c r="D286" s="147" t="s">
        <v>123</v>
      </c>
      <c r="E286" s="29"/>
      <c r="F286" s="148" t="s">
        <v>454</v>
      </c>
      <c r="G286" s="29"/>
      <c r="H286" s="29"/>
      <c r="I286" s="29"/>
      <c r="J286" s="29"/>
      <c r="K286" s="29"/>
      <c r="L286" s="30"/>
      <c r="M286" s="149"/>
      <c r="N286" s="150"/>
      <c r="O286" s="50"/>
      <c r="P286" s="50"/>
      <c r="Q286" s="50"/>
      <c r="R286" s="50"/>
      <c r="S286" s="50"/>
      <c r="T286" s="51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T286" s="17" t="s">
        <v>123</v>
      </c>
      <c r="AU286" s="17" t="s">
        <v>77</v>
      </c>
    </row>
    <row r="287" spans="1:65" s="13" customFormat="1" ht="12">
      <c r="B287" s="151"/>
      <c r="D287" s="147" t="s">
        <v>125</v>
      </c>
      <c r="E287" s="152" t="s">
        <v>3</v>
      </c>
      <c r="F287" s="153" t="s">
        <v>75</v>
      </c>
      <c r="H287" s="154">
        <v>1</v>
      </c>
      <c r="L287" s="151"/>
      <c r="M287" s="155"/>
      <c r="N287" s="156"/>
      <c r="O287" s="156"/>
      <c r="P287" s="156"/>
      <c r="Q287" s="156"/>
      <c r="R287" s="156"/>
      <c r="S287" s="156"/>
      <c r="T287" s="157"/>
      <c r="AT287" s="152" t="s">
        <v>125</v>
      </c>
      <c r="AU287" s="152" t="s">
        <v>77</v>
      </c>
      <c r="AV287" s="13" t="s">
        <v>77</v>
      </c>
      <c r="AW287" s="13" t="s">
        <v>29</v>
      </c>
      <c r="AX287" s="13" t="s">
        <v>75</v>
      </c>
      <c r="AY287" s="152" t="s">
        <v>115</v>
      </c>
    </row>
    <row r="288" spans="1:65" s="2" customFormat="1" ht="16.5" customHeight="1">
      <c r="A288" s="29"/>
      <c r="B288" s="134"/>
      <c r="C288" s="165" t="s">
        <v>455</v>
      </c>
      <c r="D288" s="165" t="s">
        <v>168</v>
      </c>
      <c r="E288" s="166" t="s">
        <v>456</v>
      </c>
      <c r="F288" s="167" t="s">
        <v>457</v>
      </c>
      <c r="G288" s="168" t="s">
        <v>358</v>
      </c>
      <c r="H288" s="169">
        <v>0</v>
      </c>
      <c r="I288" s="170">
        <v>78000</v>
      </c>
      <c r="J288" s="170">
        <f>ROUND(I288*H288,2)</f>
        <v>0</v>
      </c>
      <c r="K288" s="167" t="s">
        <v>139</v>
      </c>
      <c r="L288" s="171"/>
      <c r="M288" s="172" t="s">
        <v>3</v>
      </c>
      <c r="N288" s="173" t="s">
        <v>38</v>
      </c>
      <c r="O288" s="143">
        <v>0</v>
      </c>
      <c r="P288" s="143">
        <f>O288*H288</f>
        <v>0</v>
      </c>
      <c r="Q288" s="143">
        <v>3.2000000000000001E-2</v>
      </c>
      <c r="R288" s="143">
        <f>Q288*H288</f>
        <v>0</v>
      </c>
      <c r="S288" s="143">
        <v>0</v>
      </c>
      <c r="T288" s="144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5" t="s">
        <v>378</v>
      </c>
      <c r="AT288" s="145" t="s">
        <v>168</v>
      </c>
      <c r="AU288" s="145" t="s">
        <v>77</v>
      </c>
      <c r="AY288" s="17" t="s">
        <v>115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7" t="s">
        <v>75</v>
      </c>
      <c r="BK288" s="146">
        <f>ROUND(I288*H288,2)</f>
        <v>0</v>
      </c>
      <c r="BL288" s="17" t="s">
        <v>130</v>
      </c>
      <c r="BM288" s="145" t="s">
        <v>458</v>
      </c>
    </row>
    <row r="289" spans="1:47" s="2" customFormat="1" ht="36">
      <c r="A289" s="29"/>
      <c r="B289" s="30"/>
      <c r="C289" s="29"/>
      <c r="D289" s="147" t="s">
        <v>123</v>
      </c>
      <c r="E289" s="29"/>
      <c r="F289" s="148" t="s">
        <v>459</v>
      </c>
      <c r="G289" s="29"/>
      <c r="H289" s="29"/>
      <c r="I289" s="29"/>
      <c r="J289" s="29"/>
      <c r="K289" s="29"/>
      <c r="L289" s="30"/>
      <c r="M289" s="174"/>
      <c r="N289" s="175"/>
      <c r="O289" s="176"/>
      <c r="P289" s="176"/>
      <c r="Q289" s="176"/>
      <c r="R289" s="176"/>
      <c r="S289" s="176"/>
      <c r="T289" s="177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T289" s="17" t="s">
        <v>123</v>
      </c>
      <c r="AU289" s="17" t="s">
        <v>77</v>
      </c>
    </row>
    <row r="290" spans="1:47" s="2" customFormat="1" ht="7" customHeight="1">
      <c r="A290" s="29"/>
      <c r="B290" s="39"/>
      <c r="C290" s="40"/>
      <c r="D290" s="40"/>
      <c r="E290" s="40"/>
      <c r="F290" s="40"/>
      <c r="G290" s="40"/>
      <c r="H290" s="40"/>
      <c r="I290" s="40"/>
      <c r="J290" s="40"/>
      <c r="K290" s="40"/>
      <c r="L290" s="30"/>
      <c r="M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</row>
  </sheetData>
  <autoFilter ref="C87:K289" xr:uid="{00000000-0009-0000-0000-000002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8" scale="36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89"/>
  <sheetViews>
    <sheetView showGridLines="0" topLeftCell="A9" workbookViewId="0">
      <selection activeCell="I115" sqref="I115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100.75" style="1" customWidth="1"/>
    <col min="7" max="7" width="7" style="1" customWidth="1"/>
    <col min="8" max="8" width="11.5" style="1" customWidth="1"/>
    <col min="9" max="11" width="20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5"/>
    </row>
    <row r="2" spans="1:46" s="1" customFormat="1" ht="37" customHeight="1">
      <c r="L2" s="244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1:46" s="1" customFormat="1" ht="25" customHeight="1">
      <c r="B4" s="20"/>
      <c r="D4" s="21" t="s">
        <v>90</v>
      </c>
      <c r="L4" s="20"/>
      <c r="M4" s="86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50" t="str">
        <f>'Rekapitulace stavby'!K6</f>
        <v>Vyhledání a průzkum zdroje podzemních vod pro obec Vohančice - lokalita Pejškov</v>
      </c>
      <c r="F7" s="251"/>
      <c r="G7" s="251"/>
      <c r="H7" s="251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6" t="s">
        <v>460</v>
      </c>
      <c r="F9" s="249"/>
      <c r="G9" s="249"/>
      <c r="H9" s="24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>
        <f>'Rekapitulace stavby'!AN8</f>
        <v>44119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tr">
        <f>IF('Rekapitulace stavby'!AN10="","",'Rekapitulace stavby'!AN10)</f>
        <v>49457004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>Svazek vodovodů a kanalizací Tišnovsko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40" t="s">
        <v>3</v>
      </c>
      <c r="F27" s="240"/>
      <c r="G27" s="240"/>
      <c r="H27" s="24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3">
        <f>ROUND(J80, 2)</f>
        <v>-52430.13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2" t="s">
        <v>37</v>
      </c>
      <c r="E33" s="26" t="s">
        <v>38</v>
      </c>
      <c r="F33" s="93">
        <f>ROUND((SUM(BE80:BE188)),  2)</f>
        <v>-52430.13</v>
      </c>
      <c r="G33" s="29"/>
      <c r="H33" s="29"/>
      <c r="I33" s="94">
        <v>0.21</v>
      </c>
      <c r="J33" s="93">
        <f>ROUND(((SUM(BE80:BE188))*I33),  2)</f>
        <v>-11010.33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26" t="s">
        <v>39</v>
      </c>
      <c r="F34" s="93">
        <f>ROUND((SUM(BF80:BF188)),  2)</f>
        <v>0</v>
      </c>
      <c r="G34" s="29"/>
      <c r="H34" s="29"/>
      <c r="I34" s="94">
        <v>0.15</v>
      </c>
      <c r="J34" s="93">
        <f>ROUND(((SUM(BF80:BF188))*I34),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40</v>
      </c>
      <c r="F35" s="93">
        <f>ROUND((SUM(BG80:BG188)),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41</v>
      </c>
      <c r="F36" s="93">
        <f>ROUND((SUM(BH80:BH188)),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26" t="s">
        <v>42</v>
      </c>
      <c r="F37" s="93">
        <f>ROUND((SUM(BI80:BI188)),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95"/>
      <c r="D39" s="96" t="s">
        <v>43</v>
      </c>
      <c r="E39" s="52"/>
      <c r="F39" s="52"/>
      <c r="G39" s="97" t="s">
        <v>44</v>
      </c>
      <c r="H39" s="98" t="s">
        <v>45</v>
      </c>
      <c r="I39" s="52"/>
      <c r="J39" s="99">
        <f>SUM(J30:J37)</f>
        <v>-63440.46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93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0" t="str">
        <f>E7</f>
        <v>Vyhledání a průzkum zdroje podzemních vod pro obec Vohančice - lokalita Pejškov</v>
      </c>
      <c r="F48" s="251"/>
      <c r="G48" s="251"/>
      <c r="H48" s="251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91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6" t="str">
        <f>E9</f>
        <v>03 - Elektro přípojka a řízení čerpadel</v>
      </c>
      <c r="F50" s="249"/>
      <c r="G50" s="249"/>
      <c r="H50" s="24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18</v>
      </c>
      <c r="D52" s="29"/>
      <c r="E52" s="29"/>
      <c r="F52" s="24" t="str">
        <f>F12</f>
        <v>Pejškov u Vohančic</v>
      </c>
      <c r="G52" s="29"/>
      <c r="H52" s="29"/>
      <c r="I52" s="26" t="s">
        <v>20</v>
      </c>
      <c r="J52" s="47">
        <f>IF(J12="","",J12)</f>
        <v>44119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5" customHeight="1">
      <c r="A54" s="29"/>
      <c r="B54" s="30"/>
      <c r="C54" s="26" t="s">
        <v>21</v>
      </c>
      <c r="D54" s="29"/>
      <c r="E54" s="29"/>
      <c r="F54" s="24" t="str">
        <f>E15</f>
        <v>Svazek vodovodů a kanalizací Tišnovsko</v>
      </c>
      <c r="G54" s="29"/>
      <c r="H54" s="29"/>
      <c r="I54" s="26" t="s">
        <v>28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2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30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94</v>
      </c>
      <c r="D57" s="95"/>
      <c r="E57" s="95"/>
      <c r="F57" s="95"/>
      <c r="G57" s="95"/>
      <c r="H57" s="95"/>
      <c r="I57" s="95"/>
      <c r="J57" s="102" t="s">
        <v>95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3" customHeight="1">
      <c r="A59" s="29"/>
      <c r="B59" s="30"/>
      <c r="C59" s="103" t="s">
        <v>65</v>
      </c>
      <c r="D59" s="29"/>
      <c r="E59" s="29"/>
      <c r="F59" s="29"/>
      <c r="G59" s="29"/>
      <c r="H59" s="29"/>
      <c r="I59" s="29"/>
      <c r="J59" s="63">
        <f>J80</f>
        <v>-52430.130000000012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96</v>
      </c>
    </row>
    <row r="60" spans="1:47" s="9" customFormat="1" ht="25" customHeight="1">
      <c r="B60" s="104"/>
      <c r="D60" s="105" t="s">
        <v>461</v>
      </c>
      <c r="E60" s="106"/>
      <c r="F60" s="106"/>
      <c r="G60" s="106"/>
      <c r="H60" s="106"/>
      <c r="I60" s="106"/>
      <c r="J60" s="107">
        <f>J81</f>
        <v>-52430.130000000012</v>
      </c>
      <c r="L60" s="104"/>
    </row>
    <row r="61" spans="1:47" s="2" customFormat="1" ht="21.75" customHeight="1">
      <c r="A61" s="29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87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47" s="2" customFormat="1" ht="7" customHeight="1">
      <c r="A62" s="2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6" spans="1:63" s="2" customFormat="1" ht="7" customHeight="1">
      <c r="A66" s="29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8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1:63" s="2" customFormat="1" ht="25" customHeight="1">
      <c r="A67" s="29"/>
      <c r="B67" s="30"/>
      <c r="C67" s="21" t="s">
        <v>101</v>
      </c>
      <c r="D67" s="29"/>
      <c r="E67" s="29"/>
      <c r="F67" s="29"/>
      <c r="G67" s="29"/>
      <c r="H67" s="29"/>
      <c r="I67" s="29"/>
      <c r="J67" s="29"/>
      <c r="K67" s="29"/>
      <c r="L67" s="87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63" s="2" customFormat="1" ht="7" customHeight="1">
      <c r="A68" s="29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8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63" s="2" customFormat="1" ht="12" customHeight="1">
      <c r="A69" s="29"/>
      <c r="B69" s="30"/>
      <c r="C69" s="26" t="s">
        <v>14</v>
      </c>
      <c r="D69" s="29"/>
      <c r="E69" s="29"/>
      <c r="F69" s="29"/>
      <c r="G69" s="29"/>
      <c r="H69" s="29"/>
      <c r="I69" s="29"/>
      <c r="J69" s="29"/>
      <c r="K69" s="29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63" s="2" customFormat="1" ht="16.5" customHeight="1">
      <c r="A70" s="29"/>
      <c r="B70" s="30"/>
      <c r="C70" s="29"/>
      <c r="D70" s="29"/>
      <c r="E70" s="250" t="str">
        <f>E7</f>
        <v>Vyhledání a průzkum zdroje podzemních vod pro obec Vohančice - lokalita Pejškov</v>
      </c>
      <c r="F70" s="251"/>
      <c r="G70" s="251"/>
      <c r="H70" s="251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63" s="2" customFormat="1" ht="12" customHeight="1">
      <c r="A71" s="29"/>
      <c r="B71" s="30"/>
      <c r="C71" s="26" t="s">
        <v>91</v>
      </c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63" s="2" customFormat="1" ht="16.5" customHeight="1">
      <c r="A72" s="29"/>
      <c r="B72" s="30"/>
      <c r="C72" s="29"/>
      <c r="D72" s="29"/>
      <c r="E72" s="216" t="str">
        <f>E9</f>
        <v>03 - Elektro přípojka a řízení čerpadel</v>
      </c>
      <c r="F72" s="249"/>
      <c r="G72" s="249"/>
      <c r="H72" s="24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63" s="2" customFormat="1" ht="7" customHeight="1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63" s="2" customFormat="1" ht="12" customHeight="1">
      <c r="A74" s="29"/>
      <c r="B74" s="30"/>
      <c r="C74" s="26" t="s">
        <v>18</v>
      </c>
      <c r="D74" s="29"/>
      <c r="E74" s="29"/>
      <c r="F74" s="24" t="str">
        <f>F12</f>
        <v>Pejškov u Vohančic</v>
      </c>
      <c r="G74" s="29"/>
      <c r="H74" s="29"/>
      <c r="I74" s="26" t="s">
        <v>20</v>
      </c>
      <c r="J74" s="47">
        <f>IF(J12="","",J12)</f>
        <v>44119</v>
      </c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63" s="2" customFormat="1" ht="7" customHeight="1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63" s="2" customFormat="1" ht="15.25" customHeight="1">
      <c r="A76" s="29"/>
      <c r="B76" s="30"/>
      <c r="C76" s="26" t="s">
        <v>21</v>
      </c>
      <c r="D76" s="29"/>
      <c r="E76" s="29"/>
      <c r="F76" s="24" t="str">
        <f>E15</f>
        <v>Svazek vodovodů a kanalizací Tišnovsko</v>
      </c>
      <c r="G76" s="29"/>
      <c r="H76" s="29"/>
      <c r="I76" s="26" t="s">
        <v>28</v>
      </c>
      <c r="J76" s="27" t="str">
        <f>E21</f>
        <v xml:space="preserve"> </v>
      </c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63" s="2" customFormat="1" ht="15.25" customHeight="1">
      <c r="A77" s="29"/>
      <c r="B77" s="30"/>
      <c r="C77" s="26" t="s">
        <v>26</v>
      </c>
      <c r="D77" s="29"/>
      <c r="E77" s="29"/>
      <c r="F77" s="24" t="str">
        <f>IF(E18="","",E18)</f>
        <v xml:space="preserve"> </v>
      </c>
      <c r="G77" s="29"/>
      <c r="H77" s="29"/>
      <c r="I77" s="26" t="s">
        <v>30</v>
      </c>
      <c r="J77" s="27" t="str">
        <f>E24</f>
        <v xml:space="preserve"> 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63" s="2" customFormat="1" ht="10.25" customHeight="1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63" s="11" customFormat="1" ht="29.25" customHeight="1">
      <c r="A79" s="112"/>
      <c r="B79" s="113"/>
      <c r="C79" s="114" t="s">
        <v>102</v>
      </c>
      <c r="D79" s="115" t="s">
        <v>52</v>
      </c>
      <c r="E79" s="115" t="s">
        <v>48</v>
      </c>
      <c r="F79" s="115" t="s">
        <v>49</v>
      </c>
      <c r="G79" s="115" t="s">
        <v>103</v>
      </c>
      <c r="H79" s="115" t="s">
        <v>104</v>
      </c>
      <c r="I79" s="115" t="s">
        <v>105</v>
      </c>
      <c r="J79" s="115" t="s">
        <v>95</v>
      </c>
      <c r="K79" s="116" t="s">
        <v>106</v>
      </c>
      <c r="L79" s="117"/>
      <c r="M79" s="54" t="s">
        <v>3</v>
      </c>
      <c r="N79" s="55" t="s">
        <v>37</v>
      </c>
      <c r="O79" s="55" t="s">
        <v>107</v>
      </c>
      <c r="P79" s="55" t="s">
        <v>108</v>
      </c>
      <c r="Q79" s="55" t="s">
        <v>109</v>
      </c>
      <c r="R79" s="55" t="s">
        <v>110</v>
      </c>
      <c r="S79" s="55" t="s">
        <v>111</v>
      </c>
      <c r="T79" s="56" t="s">
        <v>112</v>
      </c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</row>
    <row r="80" spans="1:63" s="2" customFormat="1" ht="23" customHeight="1">
      <c r="A80" s="29"/>
      <c r="B80" s="30"/>
      <c r="C80" s="61" t="s">
        <v>113</v>
      </c>
      <c r="D80" s="29"/>
      <c r="E80" s="29"/>
      <c r="F80" s="29"/>
      <c r="G80" s="29"/>
      <c r="H80" s="29"/>
      <c r="I80" s="29"/>
      <c r="J80" s="118">
        <f>BK80</f>
        <v>-52430.130000000012</v>
      </c>
      <c r="K80" s="29"/>
      <c r="L80" s="30"/>
      <c r="M80" s="57"/>
      <c r="N80" s="48"/>
      <c r="O80" s="58"/>
      <c r="P80" s="119">
        <f>P81</f>
        <v>0</v>
      </c>
      <c r="Q80" s="58"/>
      <c r="R80" s="119">
        <f>R81</f>
        <v>0</v>
      </c>
      <c r="S80" s="58"/>
      <c r="T80" s="120">
        <f>T81</f>
        <v>0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T80" s="17" t="s">
        <v>66</v>
      </c>
      <c r="AU80" s="17" t="s">
        <v>96</v>
      </c>
      <c r="BK80" s="121">
        <f>BK81</f>
        <v>-52430.130000000012</v>
      </c>
    </row>
    <row r="81" spans="1:65" s="12" customFormat="1" ht="26" customHeight="1">
      <c r="B81" s="122"/>
      <c r="D81" s="123" t="s">
        <v>66</v>
      </c>
      <c r="E81" s="124" t="s">
        <v>462</v>
      </c>
      <c r="F81" s="124" t="s">
        <v>463</v>
      </c>
      <c r="J81" s="125">
        <f>SUM(J82:J188)</f>
        <v>-52430.130000000012</v>
      </c>
      <c r="L81" s="122"/>
      <c r="M81" s="126"/>
      <c r="N81" s="127"/>
      <c r="O81" s="127"/>
      <c r="P81" s="128">
        <f>SUM(P82:P188)</f>
        <v>0</v>
      </c>
      <c r="Q81" s="127"/>
      <c r="R81" s="128">
        <f>SUM(R82:R188)</f>
        <v>0</v>
      </c>
      <c r="S81" s="127"/>
      <c r="T81" s="129">
        <f>SUM(T82:T188)</f>
        <v>0</v>
      </c>
      <c r="AR81" s="123" t="s">
        <v>75</v>
      </c>
      <c r="AT81" s="130" t="s">
        <v>66</v>
      </c>
      <c r="AU81" s="130" t="s">
        <v>67</v>
      </c>
      <c r="AY81" s="123" t="s">
        <v>115</v>
      </c>
      <c r="BK81" s="131">
        <f>SUM(BK82:BK188)</f>
        <v>-52430.130000000012</v>
      </c>
    </row>
    <row r="82" spans="1:65" s="2" customFormat="1" ht="16.5" customHeight="1">
      <c r="A82" s="29"/>
      <c r="B82" s="134"/>
      <c r="C82" s="206" t="s">
        <v>75</v>
      </c>
      <c r="D82" s="206" t="s">
        <v>117</v>
      </c>
      <c r="E82" s="207" t="s">
        <v>464</v>
      </c>
      <c r="F82" s="208" t="s">
        <v>465</v>
      </c>
      <c r="G82" s="209" t="s">
        <v>120</v>
      </c>
      <c r="H82" s="210">
        <v>0</v>
      </c>
      <c r="I82" s="211">
        <v>16.2</v>
      </c>
      <c r="J82" s="211">
        <f t="shared" ref="J82:J116" si="0">ROUND(I82*H82,2)</f>
        <v>0</v>
      </c>
      <c r="K82" s="137" t="s">
        <v>3</v>
      </c>
      <c r="L82" s="30"/>
      <c r="M82" s="141" t="s">
        <v>3</v>
      </c>
      <c r="N82" s="142" t="s">
        <v>38</v>
      </c>
      <c r="O82" s="143">
        <v>0</v>
      </c>
      <c r="P82" s="143">
        <f t="shared" ref="P82:P116" si="1">O82*H82</f>
        <v>0</v>
      </c>
      <c r="Q82" s="143">
        <v>0</v>
      </c>
      <c r="R82" s="143">
        <f t="shared" ref="R82:R116" si="2">Q82*H82</f>
        <v>0</v>
      </c>
      <c r="S82" s="143">
        <v>0</v>
      </c>
      <c r="T82" s="144">
        <f t="shared" ref="T82:T116" si="3">S82*H82</f>
        <v>0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R82" s="145" t="s">
        <v>121</v>
      </c>
      <c r="AT82" s="145" t="s">
        <v>117</v>
      </c>
      <c r="AU82" s="145" t="s">
        <v>75</v>
      </c>
      <c r="AY82" s="17" t="s">
        <v>115</v>
      </c>
      <c r="BE82" s="146">
        <f t="shared" ref="BE82:BE116" si="4">IF(N82="základní",J82,0)</f>
        <v>0</v>
      </c>
      <c r="BF82" s="146">
        <f t="shared" ref="BF82:BF116" si="5">IF(N82="snížená",J82,0)</f>
        <v>0</v>
      </c>
      <c r="BG82" s="146">
        <f t="shared" ref="BG82:BG116" si="6">IF(N82="zákl. přenesená",J82,0)</f>
        <v>0</v>
      </c>
      <c r="BH82" s="146">
        <f t="shared" ref="BH82:BH116" si="7">IF(N82="sníž. přenesená",J82,0)</f>
        <v>0</v>
      </c>
      <c r="BI82" s="146">
        <f t="shared" ref="BI82:BI116" si="8">IF(N82="nulová",J82,0)</f>
        <v>0</v>
      </c>
      <c r="BJ82" s="17" t="s">
        <v>75</v>
      </c>
      <c r="BK82" s="146">
        <f t="shared" ref="BK82:BK116" si="9">ROUND(I82*H82,2)</f>
        <v>0</v>
      </c>
      <c r="BL82" s="17" t="s">
        <v>121</v>
      </c>
      <c r="BM82" s="145" t="s">
        <v>77</v>
      </c>
    </row>
    <row r="83" spans="1:65" s="2" customFormat="1" ht="16.5" customHeight="1">
      <c r="A83" s="29"/>
      <c r="B83" s="134"/>
      <c r="C83" s="206" t="s">
        <v>77</v>
      </c>
      <c r="D83" s="206" t="s">
        <v>117</v>
      </c>
      <c r="E83" s="207" t="s">
        <v>466</v>
      </c>
      <c r="F83" s="208" t="s">
        <v>467</v>
      </c>
      <c r="G83" s="209" t="s">
        <v>120</v>
      </c>
      <c r="H83" s="210">
        <v>0</v>
      </c>
      <c r="I83" s="211">
        <v>38.4</v>
      </c>
      <c r="J83" s="211">
        <f t="shared" si="0"/>
        <v>0</v>
      </c>
      <c r="K83" s="137" t="s">
        <v>3</v>
      </c>
      <c r="L83" s="30"/>
      <c r="M83" s="141" t="s">
        <v>3</v>
      </c>
      <c r="N83" s="142" t="s">
        <v>38</v>
      </c>
      <c r="O83" s="143">
        <v>0</v>
      </c>
      <c r="P83" s="143">
        <f t="shared" si="1"/>
        <v>0</v>
      </c>
      <c r="Q83" s="143">
        <v>0</v>
      </c>
      <c r="R83" s="143">
        <f t="shared" si="2"/>
        <v>0</v>
      </c>
      <c r="S83" s="143">
        <v>0</v>
      </c>
      <c r="T83" s="144">
        <f t="shared" si="3"/>
        <v>0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R83" s="145" t="s">
        <v>121</v>
      </c>
      <c r="AT83" s="145" t="s">
        <v>117</v>
      </c>
      <c r="AU83" s="145" t="s">
        <v>75</v>
      </c>
      <c r="AY83" s="17" t="s">
        <v>115</v>
      </c>
      <c r="BE83" s="146">
        <f t="shared" si="4"/>
        <v>0</v>
      </c>
      <c r="BF83" s="146">
        <f t="shared" si="5"/>
        <v>0</v>
      </c>
      <c r="BG83" s="146">
        <f t="shared" si="6"/>
        <v>0</v>
      </c>
      <c r="BH83" s="146">
        <f t="shared" si="7"/>
        <v>0</v>
      </c>
      <c r="BI83" s="146">
        <f t="shared" si="8"/>
        <v>0</v>
      </c>
      <c r="BJ83" s="17" t="s">
        <v>75</v>
      </c>
      <c r="BK83" s="146">
        <f t="shared" si="9"/>
        <v>0</v>
      </c>
      <c r="BL83" s="17" t="s">
        <v>121</v>
      </c>
      <c r="BM83" s="145" t="s">
        <v>121</v>
      </c>
    </row>
    <row r="84" spans="1:65" s="2" customFormat="1" ht="16.5" customHeight="1">
      <c r="A84" s="29"/>
      <c r="B84" s="134"/>
      <c r="C84" s="206" t="s">
        <v>132</v>
      </c>
      <c r="D84" s="206" t="s">
        <v>117</v>
      </c>
      <c r="E84" s="207" t="s">
        <v>468</v>
      </c>
      <c r="F84" s="208" t="s">
        <v>469</v>
      </c>
      <c r="G84" s="209" t="s">
        <v>120</v>
      </c>
      <c r="H84" s="210">
        <v>0</v>
      </c>
      <c r="I84" s="211">
        <v>46.4</v>
      </c>
      <c r="J84" s="211">
        <f t="shared" si="0"/>
        <v>0</v>
      </c>
      <c r="K84" s="137" t="s">
        <v>3</v>
      </c>
      <c r="L84" s="30"/>
      <c r="M84" s="141" t="s">
        <v>3</v>
      </c>
      <c r="N84" s="142" t="s">
        <v>38</v>
      </c>
      <c r="O84" s="143">
        <v>0</v>
      </c>
      <c r="P84" s="143">
        <f t="shared" si="1"/>
        <v>0</v>
      </c>
      <c r="Q84" s="143">
        <v>0</v>
      </c>
      <c r="R84" s="143">
        <f t="shared" si="2"/>
        <v>0</v>
      </c>
      <c r="S84" s="143">
        <v>0</v>
      </c>
      <c r="T84" s="144">
        <f t="shared" si="3"/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R84" s="145" t="s">
        <v>121</v>
      </c>
      <c r="AT84" s="145" t="s">
        <v>117</v>
      </c>
      <c r="AU84" s="145" t="s">
        <v>75</v>
      </c>
      <c r="AY84" s="17" t="s">
        <v>115</v>
      </c>
      <c r="BE84" s="146">
        <f t="shared" si="4"/>
        <v>0</v>
      </c>
      <c r="BF84" s="146">
        <f t="shared" si="5"/>
        <v>0</v>
      </c>
      <c r="BG84" s="146">
        <f t="shared" si="6"/>
        <v>0</v>
      </c>
      <c r="BH84" s="146">
        <f t="shared" si="7"/>
        <v>0</v>
      </c>
      <c r="BI84" s="146">
        <f t="shared" si="8"/>
        <v>0</v>
      </c>
      <c r="BJ84" s="17" t="s">
        <v>75</v>
      </c>
      <c r="BK84" s="146">
        <f t="shared" si="9"/>
        <v>0</v>
      </c>
      <c r="BL84" s="17" t="s">
        <v>121</v>
      </c>
      <c r="BM84" s="145" t="s">
        <v>145</v>
      </c>
    </row>
    <row r="85" spans="1:65" s="2" customFormat="1" ht="16.5" customHeight="1">
      <c r="A85" s="29"/>
      <c r="B85" s="134"/>
      <c r="C85" s="206" t="s">
        <v>121</v>
      </c>
      <c r="D85" s="206" t="s">
        <v>117</v>
      </c>
      <c r="E85" s="207" t="s">
        <v>470</v>
      </c>
      <c r="F85" s="208" t="s">
        <v>471</v>
      </c>
      <c r="G85" s="209" t="s">
        <v>120</v>
      </c>
      <c r="H85" s="210">
        <v>0</v>
      </c>
      <c r="I85" s="211">
        <v>46.4</v>
      </c>
      <c r="J85" s="211">
        <f t="shared" si="0"/>
        <v>0</v>
      </c>
      <c r="K85" s="137" t="s">
        <v>3</v>
      </c>
      <c r="L85" s="30"/>
      <c r="M85" s="141" t="s">
        <v>3</v>
      </c>
      <c r="N85" s="142" t="s">
        <v>38</v>
      </c>
      <c r="O85" s="143">
        <v>0</v>
      </c>
      <c r="P85" s="143">
        <f t="shared" si="1"/>
        <v>0</v>
      </c>
      <c r="Q85" s="143">
        <v>0</v>
      </c>
      <c r="R85" s="143">
        <f t="shared" si="2"/>
        <v>0</v>
      </c>
      <c r="S85" s="143">
        <v>0</v>
      </c>
      <c r="T85" s="144">
        <f t="shared" si="3"/>
        <v>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R85" s="145" t="s">
        <v>121</v>
      </c>
      <c r="AT85" s="145" t="s">
        <v>117</v>
      </c>
      <c r="AU85" s="145" t="s">
        <v>75</v>
      </c>
      <c r="AY85" s="17" t="s">
        <v>115</v>
      </c>
      <c r="BE85" s="146">
        <f t="shared" si="4"/>
        <v>0</v>
      </c>
      <c r="BF85" s="146">
        <f t="shared" si="5"/>
        <v>0</v>
      </c>
      <c r="BG85" s="146">
        <f t="shared" si="6"/>
        <v>0</v>
      </c>
      <c r="BH85" s="146">
        <f t="shared" si="7"/>
        <v>0</v>
      </c>
      <c r="BI85" s="146">
        <f t="shared" si="8"/>
        <v>0</v>
      </c>
      <c r="BJ85" s="17" t="s">
        <v>75</v>
      </c>
      <c r="BK85" s="146">
        <f t="shared" si="9"/>
        <v>0</v>
      </c>
      <c r="BL85" s="17" t="s">
        <v>121</v>
      </c>
      <c r="BM85" s="145" t="s">
        <v>156</v>
      </c>
    </row>
    <row r="86" spans="1:65" s="2" customFormat="1" ht="16.5" customHeight="1">
      <c r="A86" s="29"/>
      <c r="B86" s="134"/>
      <c r="C86" s="206" t="s">
        <v>141</v>
      </c>
      <c r="D86" s="206" t="s">
        <v>117</v>
      </c>
      <c r="E86" s="207" t="s">
        <v>472</v>
      </c>
      <c r="F86" s="208" t="s">
        <v>473</v>
      </c>
      <c r="G86" s="209" t="s">
        <v>358</v>
      </c>
      <c r="H86" s="210">
        <v>0</v>
      </c>
      <c r="I86" s="211">
        <v>90.9</v>
      </c>
      <c r="J86" s="211">
        <f t="shared" si="0"/>
        <v>0</v>
      </c>
      <c r="K86" s="137" t="s">
        <v>3</v>
      </c>
      <c r="L86" s="30"/>
      <c r="M86" s="141" t="s">
        <v>3</v>
      </c>
      <c r="N86" s="142" t="s">
        <v>38</v>
      </c>
      <c r="O86" s="143">
        <v>0</v>
      </c>
      <c r="P86" s="143">
        <f t="shared" si="1"/>
        <v>0</v>
      </c>
      <c r="Q86" s="143">
        <v>0</v>
      </c>
      <c r="R86" s="143">
        <f t="shared" si="2"/>
        <v>0</v>
      </c>
      <c r="S86" s="143">
        <v>0</v>
      </c>
      <c r="T86" s="144">
        <f t="shared" si="3"/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117</v>
      </c>
      <c r="AU86" s="145" t="s">
        <v>75</v>
      </c>
      <c r="AY86" s="17" t="s">
        <v>115</v>
      </c>
      <c r="BE86" s="146">
        <f t="shared" si="4"/>
        <v>0</v>
      </c>
      <c r="BF86" s="146">
        <f t="shared" si="5"/>
        <v>0</v>
      </c>
      <c r="BG86" s="146">
        <f t="shared" si="6"/>
        <v>0</v>
      </c>
      <c r="BH86" s="146">
        <f t="shared" si="7"/>
        <v>0</v>
      </c>
      <c r="BI86" s="146">
        <f t="shared" si="8"/>
        <v>0</v>
      </c>
      <c r="BJ86" s="17" t="s">
        <v>75</v>
      </c>
      <c r="BK86" s="146">
        <f t="shared" si="9"/>
        <v>0</v>
      </c>
      <c r="BL86" s="17" t="s">
        <v>121</v>
      </c>
      <c r="BM86" s="145" t="s">
        <v>167</v>
      </c>
    </row>
    <row r="87" spans="1:65" s="2" customFormat="1" ht="16.5" customHeight="1">
      <c r="A87" s="29"/>
      <c r="B87" s="134"/>
      <c r="C87" s="206" t="s">
        <v>145</v>
      </c>
      <c r="D87" s="206" t="s">
        <v>117</v>
      </c>
      <c r="E87" s="207" t="s">
        <v>474</v>
      </c>
      <c r="F87" s="208" t="s">
        <v>475</v>
      </c>
      <c r="G87" s="209" t="s">
        <v>358</v>
      </c>
      <c r="H87" s="210">
        <v>0</v>
      </c>
      <c r="I87" s="211">
        <v>478.5</v>
      </c>
      <c r="J87" s="211">
        <f t="shared" si="0"/>
        <v>0</v>
      </c>
      <c r="K87" s="137" t="s">
        <v>3</v>
      </c>
      <c r="L87" s="30"/>
      <c r="M87" s="141" t="s">
        <v>3</v>
      </c>
      <c r="N87" s="142" t="s">
        <v>38</v>
      </c>
      <c r="O87" s="143">
        <v>0</v>
      </c>
      <c r="P87" s="143">
        <f t="shared" si="1"/>
        <v>0</v>
      </c>
      <c r="Q87" s="143">
        <v>0</v>
      </c>
      <c r="R87" s="143">
        <f t="shared" si="2"/>
        <v>0</v>
      </c>
      <c r="S87" s="143">
        <v>0</v>
      </c>
      <c r="T87" s="144">
        <f t="shared" si="3"/>
        <v>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R87" s="145" t="s">
        <v>121</v>
      </c>
      <c r="AT87" s="145" t="s">
        <v>117</v>
      </c>
      <c r="AU87" s="145" t="s">
        <v>75</v>
      </c>
      <c r="AY87" s="17" t="s">
        <v>115</v>
      </c>
      <c r="BE87" s="146">
        <f t="shared" si="4"/>
        <v>0</v>
      </c>
      <c r="BF87" s="146">
        <f t="shared" si="5"/>
        <v>0</v>
      </c>
      <c r="BG87" s="146">
        <f t="shared" si="6"/>
        <v>0</v>
      </c>
      <c r="BH87" s="146">
        <f t="shared" si="7"/>
        <v>0</v>
      </c>
      <c r="BI87" s="146">
        <f t="shared" si="8"/>
        <v>0</v>
      </c>
      <c r="BJ87" s="17" t="s">
        <v>75</v>
      </c>
      <c r="BK87" s="146">
        <f t="shared" si="9"/>
        <v>0</v>
      </c>
      <c r="BL87" s="17" t="s">
        <v>121</v>
      </c>
      <c r="BM87" s="145" t="s">
        <v>178</v>
      </c>
    </row>
    <row r="88" spans="1:65" s="2" customFormat="1" ht="16.5" customHeight="1">
      <c r="A88" s="29"/>
      <c r="B88" s="134"/>
      <c r="C88" s="206" t="s">
        <v>152</v>
      </c>
      <c r="D88" s="206" t="s">
        <v>117</v>
      </c>
      <c r="E88" s="207" t="s">
        <v>476</v>
      </c>
      <c r="F88" s="208" t="s">
        <v>477</v>
      </c>
      <c r="G88" s="209" t="s">
        <v>358</v>
      </c>
      <c r="H88" s="210">
        <v>0</v>
      </c>
      <c r="I88" s="211">
        <v>116</v>
      </c>
      <c r="J88" s="211">
        <f t="shared" si="0"/>
        <v>0</v>
      </c>
      <c r="K88" s="137" t="s">
        <v>3</v>
      </c>
      <c r="L88" s="30"/>
      <c r="M88" s="141" t="s">
        <v>3</v>
      </c>
      <c r="N88" s="142" t="s">
        <v>38</v>
      </c>
      <c r="O88" s="143">
        <v>0</v>
      </c>
      <c r="P88" s="143">
        <f t="shared" si="1"/>
        <v>0</v>
      </c>
      <c r="Q88" s="143">
        <v>0</v>
      </c>
      <c r="R88" s="143">
        <f t="shared" si="2"/>
        <v>0</v>
      </c>
      <c r="S88" s="143">
        <v>0</v>
      </c>
      <c r="T88" s="144">
        <f t="shared" si="3"/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45" t="s">
        <v>121</v>
      </c>
      <c r="AT88" s="145" t="s">
        <v>117</v>
      </c>
      <c r="AU88" s="145" t="s">
        <v>75</v>
      </c>
      <c r="AY88" s="17" t="s">
        <v>115</v>
      </c>
      <c r="BE88" s="146">
        <f t="shared" si="4"/>
        <v>0</v>
      </c>
      <c r="BF88" s="146">
        <f t="shared" si="5"/>
        <v>0</v>
      </c>
      <c r="BG88" s="146">
        <f t="shared" si="6"/>
        <v>0</v>
      </c>
      <c r="BH88" s="146">
        <f t="shared" si="7"/>
        <v>0</v>
      </c>
      <c r="BI88" s="146">
        <f t="shared" si="8"/>
        <v>0</v>
      </c>
      <c r="BJ88" s="17" t="s">
        <v>75</v>
      </c>
      <c r="BK88" s="146">
        <f t="shared" si="9"/>
        <v>0</v>
      </c>
      <c r="BL88" s="17" t="s">
        <v>121</v>
      </c>
      <c r="BM88" s="145" t="s">
        <v>269</v>
      </c>
    </row>
    <row r="89" spans="1:65" s="2" customFormat="1" ht="16.5" customHeight="1">
      <c r="A89" s="29"/>
      <c r="B89" s="134"/>
      <c r="C89" s="206" t="s">
        <v>156</v>
      </c>
      <c r="D89" s="206" t="s">
        <v>117</v>
      </c>
      <c r="E89" s="207" t="s">
        <v>478</v>
      </c>
      <c r="F89" s="208" t="s">
        <v>479</v>
      </c>
      <c r="G89" s="209" t="s">
        <v>358</v>
      </c>
      <c r="H89" s="210">
        <v>0</v>
      </c>
      <c r="I89" s="211">
        <v>333</v>
      </c>
      <c r="J89" s="211">
        <f t="shared" si="0"/>
        <v>0</v>
      </c>
      <c r="K89" s="137" t="s">
        <v>3</v>
      </c>
      <c r="L89" s="30"/>
      <c r="M89" s="141" t="s">
        <v>3</v>
      </c>
      <c r="N89" s="142" t="s">
        <v>38</v>
      </c>
      <c r="O89" s="143">
        <v>0</v>
      </c>
      <c r="P89" s="143">
        <f t="shared" si="1"/>
        <v>0</v>
      </c>
      <c r="Q89" s="143">
        <v>0</v>
      </c>
      <c r="R89" s="143">
        <f t="shared" si="2"/>
        <v>0</v>
      </c>
      <c r="S89" s="143">
        <v>0</v>
      </c>
      <c r="T89" s="144">
        <f t="shared" si="3"/>
        <v>0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R89" s="145" t="s">
        <v>121</v>
      </c>
      <c r="AT89" s="145" t="s">
        <v>117</v>
      </c>
      <c r="AU89" s="145" t="s">
        <v>75</v>
      </c>
      <c r="AY89" s="17" t="s">
        <v>115</v>
      </c>
      <c r="BE89" s="146">
        <f t="shared" si="4"/>
        <v>0</v>
      </c>
      <c r="BF89" s="146">
        <f t="shared" si="5"/>
        <v>0</v>
      </c>
      <c r="BG89" s="146">
        <f t="shared" si="6"/>
        <v>0</v>
      </c>
      <c r="BH89" s="146">
        <f t="shared" si="7"/>
        <v>0</v>
      </c>
      <c r="BI89" s="146">
        <f t="shared" si="8"/>
        <v>0</v>
      </c>
      <c r="BJ89" s="17" t="s">
        <v>75</v>
      </c>
      <c r="BK89" s="146">
        <f t="shared" si="9"/>
        <v>0</v>
      </c>
      <c r="BL89" s="17" t="s">
        <v>121</v>
      </c>
      <c r="BM89" s="145" t="s">
        <v>130</v>
      </c>
    </row>
    <row r="90" spans="1:65" s="2" customFormat="1" ht="16.5" customHeight="1">
      <c r="A90" s="197"/>
      <c r="B90" s="134"/>
      <c r="C90" s="206" t="s">
        <v>162</v>
      </c>
      <c r="D90" s="206" t="s">
        <v>117</v>
      </c>
      <c r="E90" s="207" t="s">
        <v>480</v>
      </c>
      <c r="F90" s="208" t="s">
        <v>481</v>
      </c>
      <c r="G90" s="209" t="s">
        <v>120</v>
      </c>
      <c r="H90" s="210">
        <v>0</v>
      </c>
      <c r="I90" s="211">
        <v>57.4</v>
      </c>
      <c r="J90" s="211">
        <f t="shared" ref="J90" si="10">ROUND(I90*H90,2)</f>
        <v>0</v>
      </c>
      <c r="K90" s="137" t="s">
        <v>3</v>
      </c>
      <c r="L90" s="30"/>
      <c r="M90" s="141" t="s">
        <v>3</v>
      </c>
      <c r="N90" s="142" t="s">
        <v>38</v>
      </c>
      <c r="O90" s="143">
        <v>0</v>
      </c>
      <c r="P90" s="143">
        <f t="shared" ref="P90" si="11">O90*H90</f>
        <v>0</v>
      </c>
      <c r="Q90" s="143">
        <v>0</v>
      </c>
      <c r="R90" s="143">
        <f t="shared" ref="R90" si="12">Q90*H90</f>
        <v>0</v>
      </c>
      <c r="S90" s="143">
        <v>0</v>
      </c>
      <c r="T90" s="144">
        <f t="shared" ref="T90" si="13">S90*H90</f>
        <v>0</v>
      </c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R90" s="145" t="s">
        <v>121</v>
      </c>
      <c r="AT90" s="145" t="s">
        <v>117</v>
      </c>
      <c r="AU90" s="145" t="s">
        <v>75</v>
      </c>
      <c r="AY90" s="17" t="s">
        <v>115</v>
      </c>
      <c r="BE90" s="146">
        <f t="shared" ref="BE90" si="14">IF(N90="základní",J90,0)</f>
        <v>0</v>
      </c>
      <c r="BF90" s="146">
        <f t="shared" ref="BF90" si="15">IF(N90="snížená",J90,0)</f>
        <v>0</v>
      </c>
      <c r="BG90" s="146">
        <f t="shared" ref="BG90" si="16">IF(N90="zákl. přenesená",J90,0)</f>
        <v>0</v>
      </c>
      <c r="BH90" s="146">
        <f t="shared" ref="BH90" si="17">IF(N90="sníž. přenesená",J90,0)</f>
        <v>0</v>
      </c>
      <c r="BI90" s="146">
        <f t="shared" ref="BI90" si="18">IF(N90="nulová",J90,0)</f>
        <v>0</v>
      </c>
      <c r="BJ90" s="17" t="s">
        <v>75</v>
      </c>
      <c r="BK90" s="146">
        <f t="shared" ref="BK90" si="19">ROUND(I90*H90,2)</f>
        <v>0</v>
      </c>
      <c r="BL90" s="17" t="s">
        <v>121</v>
      </c>
      <c r="BM90" s="145" t="s">
        <v>290</v>
      </c>
    </row>
    <row r="91" spans="1:65" s="2" customFormat="1" ht="16.5" customHeight="1">
      <c r="A91" s="29"/>
      <c r="B91" s="134"/>
      <c r="C91" s="206" t="s">
        <v>167</v>
      </c>
      <c r="D91" s="206" t="s">
        <v>117</v>
      </c>
      <c r="E91" s="207" t="s">
        <v>482</v>
      </c>
      <c r="F91" s="208" t="s">
        <v>483</v>
      </c>
      <c r="G91" s="209" t="s">
        <v>120</v>
      </c>
      <c r="H91" s="210">
        <v>0</v>
      </c>
      <c r="I91" s="211">
        <v>57.4</v>
      </c>
      <c r="J91" s="211">
        <f t="shared" si="0"/>
        <v>0</v>
      </c>
      <c r="K91" s="137" t="s">
        <v>3</v>
      </c>
      <c r="L91" s="30"/>
      <c r="M91" s="141" t="s">
        <v>3</v>
      </c>
      <c r="N91" s="142" t="s">
        <v>38</v>
      </c>
      <c r="O91" s="143">
        <v>0</v>
      </c>
      <c r="P91" s="143">
        <f t="shared" si="1"/>
        <v>0</v>
      </c>
      <c r="Q91" s="143">
        <v>0</v>
      </c>
      <c r="R91" s="143">
        <f t="shared" si="2"/>
        <v>0</v>
      </c>
      <c r="S91" s="143">
        <v>0</v>
      </c>
      <c r="T91" s="144">
        <f t="shared" si="3"/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121</v>
      </c>
      <c r="AT91" s="145" t="s">
        <v>117</v>
      </c>
      <c r="AU91" s="145" t="s">
        <v>75</v>
      </c>
      <c r="AY91" s="17" t="s">
        <v>115</v>
      </c>
      <c r="BE91" s="146">
        <f t="shared" si="4"/>
        <v>0</v>
      </c>
      <c r="BF91" s="146">
        <f t="shared" si="5"/>
        <v>0</v>
      </c>
      <c r="BG91" s="146">
        <f t="shared" si="6"/>
        <v>0</v>
      </c>
      <c r="BH91" s="146">
        <f t="shared" si="7"/>
        <v>0</v>
      </c>
      <c r="BI91" s="146">
        <f t="shared" si="8"/>
        <v>0</v>
      </c>
      <c r="BJ91" s="17" t="s">
        <v>75</v>
      </c>
      <c r="BK91" s="146">
        <f t="shared" si="9"/>
        <v>0</v>
      </c>
      <c r="BL91" s="17" t="s">
        <v>121</v>
      </c>
      <c r="BM91" s="145" t="s">
        <v>273</v>
      </c>
    </row>
    <row r="92" spans="1:65" s="2" customFormat="1" ht="16.5" customHeight="1">
      <c r="A92" s="29"/>
      <c r="B92" s="134"/>
      <c r="C92" s="206" t="s">
        <v>172</v>
      </c>
      <c r="D92" s="206" t="s">
        <v>117</v>
      </c>
      <c r="E92" s="207" t="s">
        <v>484</v>
      </c>
      <c r="F92" s="208" t="s">
        <v>485</v>
      </c>
      <c r="G92" s="209" t="s">
        <v>148</v>
      </c>
      <c r="H92" s="210">
        <v>0</v>
      </c>
      <c r="I92" s="211">
        <v>159</v>
      </c>
      <c r="J92" s="211">
        <f t="shared" si="0"/>
        <v>0</v>
      </c>
      <c r="K92" s="137" t="s">
        <v>3</v>
      </c>
      <c r="L92" s="30"/>
      <c r="M92" s="141" t="s">
        <v>3</v>
      </c>
      <c r="N92" s="142" t="s">
        <v>38</v>
      </c>
      <c r="O92" s="143">
        <v>0</v>
      </c>
      <c r="P92" s="143">
        <f t="shared" si="1"/>
        <v>0</v>
      </c>
      <c r="Q92" s="143">
        <v>0</v>
      </c>
      <c r="R92" s="143">
        <f t="shared" si="2"/>
        <v>0</v>
      </c>
      <c r="S92" s="143">
        <v>0</v>
      </c>
      <c r="T92" s="144">
        <f t="shared" si="3"/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121</v>
      </c>
      <c r="AT92" s="145" t="s">
        <v>117</v>
      </c>
      <c r="AU92" s="145" t="s">
        <v>75</v>
      </c>
      <c r="AY92" s="17" t="s">
        <v>115</v>
      </c>
      <c r="BE92" s="146">
        <f t="shared" si="4"/>
        <v>0</v>
      </c>
      <c r="BF92" s="146">
        <f t="shared" si="5"/>
        <v>0</v>
      </c>
      <c r="BG92" s="146">
        <f t="shared" si="6"/>
        <v>0</v>
      </c>
      <c r="BH92" s="146">
        <f t="shared" si="7"/>
        <v>0</v>
      </c>
      <c r="BI92" s="146">
        <f t="shared" si="8"/>
        <v>0</v>
      </c>
      <c r="BJ92" s="17" t="s">
        <v>75</v>
      </c>
      <c r="BK92" s="146">
        <f t="shared" si="9"/>
        <v>0</v>
      </c>
      <c r="BL92" s="17" t="s">
        <v>121</v>
      </c>
      <c r="BM92" s="145" t="s">
        <v>318</v>
      </c>
    </row>
    <row r="93" spans="1:65" s="2" customFormat="1" ht="16.5" customHeight="1">
      <c r="A93" s="29"/>
      <c r="B93" s="134"/>
      <c r="C93" s="206" t="s">
        <v>178</v>
      </c>
      <c r="D93" s="206" t="s">
        <v>117</v>
      </c>
      <c r="E93" s="207" t="s">
        <v>486</v>
      </c>
      <c r="F93" s="208" t="s">
        <v>487</v>
      </c>
      <c r="G93" s="209" t="s">
        <v>148</v>
      </c>
      <c r="H93" s="210">
        <v>0</v>
      </c>
      <c r="I93" s="211">
        <v>168.5</v>
      </c>
      <c r="J93" s="211">
        <f t="shared" si="0"/>
        <v>0</v>
      </c>
      <c r="K93" s="137" t="s">
        <v>3</v>
      </c>
      <c r="L93" s="30"/>
      <c r="M93" s="141" t="s">
        <v>3</v>
      </c>
      <c r="N93" s="142" t="s">
        <v>38</v>
      </c>
      <c r="O93" s="143">
        <v>0</v>
      </c>
      <c r="P93" s="143">
        <f t="shared" si="1"/>
        <v>0</v>
      </c>
      <c r="Q93" s="143">
        <v>0</v>
      </c>
      <c r="R93" s="143">
        <f t="shared" si="2"/>
        <v>0</v>
      </c>
      <c r="S93" s="143">
        <v>0</v>
      </c>
      <c r="T93" s="144">
        <f t="shared" si="3"/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117</v>
      </c>
      <c r="AU93" s="145" t="s">
        <v>75</v>
      </c>
      <c r="AY93" s="17" t="s">
        <v>115</v>
      </c>
      <c r="BE93" s="146">
        <f t="shared" si="4"/>
        <v>0</v>
      </c>
      <c r="BF93" s="146">
        <f t="shared" si="5"/>
        <v>0</v>
      </c>
      <c r="BG93" s="146">
        <f t="shared" si="6"/>
        <v>0</v>
      </c>
      <c r="BH93" s="146">
        <f t="shared" si="7"/>
        <v>0</v>
      </c>
      <c r="BI93" s="146">
        <f t="shared" si="8"/>
        <v>0</v>
      </c>
      <c r="BJ93" s="17" t="s">
        <v>75</v>
      </c>
      <c r="BK93" s="146">
        <f t="shared" si="9"/>
        <v>0</v>
      </c>
      <c r="BL93" s="17" t="s">
        <v>121</v>
      </c>
      <c r="BM93" s="145" t="s">
        <v>341</v>
      </c>
    </row>
    <row r="94" spans="1:65" s="2" customFormat="1" ht="16.5" customHeight="1">
      <c r="A94" s="29"/>
      <c r="B94" s="134"/>
      <c r="C94" s="206" t="s">
        <v>184</v>
      </c>
      <c r="D94" s="206" t="s">
        <v>117</v>
      </c>
      <c r="E94" s="207" t="s">
        <v>488</v>
      </c>
      <c r="F94" s="208" t="s">
        <v>489</v>
      </c>
      <c r="G94" s="209" t="s">
        <v>120</v>
      </c>
      <c r="H94" s="210">
        <v>0</v>
      </c>
      <c r="I94" s="211">
        <v>43.3</v>
      </c>
      <c r="J94" s="211">
        <f t="shared" si="0"/>
        <v>0</v>
      </c>
      <c r="K94" s="137" t="s">
        <v>3</v>
      </c>
      <c r="L94" s="30"/>
      <c r="M94" s="141" t="s">
        <v>3</v>
      </c>
      <c r="N94" s="142" t="s">
        <v>38</v>
      </c>
      <c r="O94" s="143">
        <v>0</v>
      </c>
      <c r="P94" s="143">
        <f t="shared" si="1"/>
        <v>0</v>
      </c>
      <c r="Q94" s="143">
        <v>0</v>
      </c>
      <c r="R94" s="143">
        <f t="shared" si="2"/>
        <v>0</v>
      </c>
      <c r="S94" s="143">
        <v>0</v>
      </c>
      <c r="T94" s="144">
        <f t="shared" si="3"/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121</v>
      </c>
      <c r="AT94" s="145" t="s">
        <v>117</v>
      </c>
      <c r="AU94" s="145" t="s">
        <v>75</v>
      </c>
      <c r="AY94" s="17" t="s">
        <v>115</v>
      </c>
      <c r="BE94" s="146">
        <f t="shared" si="4"/>
        <v>0</v>
      </c>
      <c r="BF94" s="146">
        <f t="shared" si="5"/>
        <v>0</v>
      </c>
      <c r="BG94" s="146">
        <f t="shared" si="6"/>
        <v>0</v>
      </c>
      <c r="BH94" s="146">
        <f t="shared" si="7"/>
        <v>0</v>
      </c>
      <c r="BI94" s="146">
        <f t="shared" si="8"/>
        <v>0</v>
      </c>
      <c r="BJ94" s="17" t="s">
        <v>75</v>
      </c>
      <c r="BK94" s="146">
        <f t="shared" si="9"/>
        <v>0</v>
      </c>
      <c r="BL94" s="17" t="s">
        <v>121</v>
      </c>
      <c r="BM94" s="145" t="s">
        <v>350</v>
      </c>
    </row>
    <row r="95" spans="1:65" s="2" customFormat="1" ht="16.5" customHeight="1">
      <c r="A95" s="197"/>
      <c r="B95" s="134"/>
      <c r="C95" s="206" t="s">
        <v>269</v>
      </c>
      <c r="D95" s="206" t="s">
        <v>117</v>
      </c>
      <c r="E95" s="207" t="s">
        <v>490</v>
      </c>
      <c r="F95" s="208" t="s">
        <v>491</v>
      </c>
      <c r="G95" s="209" t="s">
        <v>120</v>
      </c>
      <c r="H95" s="210">
        <v>0</v>
      </c>
      <c r="I95" s="211">
        <v>47.7</v>
      </c>
      <c r="J95" s="211">
        <f t="shared" ref="J95" si="20">ROUND(I95*H95,2)</f>
        <v>0</v>
      </c>
      <c r="K95" s="137" t="s">
        <v>3</v>
      </c>
      <c r="L95" s="30"/>
      <c r="M95" s="141" t="s">
        <v>3</v>
      </c>
      <c r="N95" s="142" t="s">
        <v>38</v>
      </c>
      <c r="O95" s="143">
        <v>0</v>
      </c>
      <c r="P95" s="143">
        <f t="shared" ref="P95" si="21">O95*H95</f>
        <v>0</v>
      </c>
      <c r="Q95" s="143">
        <v>0</v>
      </c>
      <c r="R95" s="143">
        <f t="shared" ref="R95" si="22">Q95*H95</f>
        <v>0</v>
      </c>
      <c r="S95" s="143">
        <v>0</v>
      </c>
      <c r="T95" s="144">
        <f t="shared" ref="T95" si="23">S95*H95</f>
        <v>0</v>
      </c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R95" s="145" t="s">
        <v>121</v>
      </c>
      <c r="AT95" s="145" t="s">
        <v>117</v>
      </c>
      <c r="AU95" s="145" t="s">
        <v>75</v>
      </c>
      <c r="AY95" s="17" t="s">
        <v>115</v>
      </c>
      <c r="BE95" s="146">
        <f t="shared" ref="BE95" si="24">IF(N95="základní",J95,0)</f>
        <v>0</v>
      </c>
      <c r="BF95" s="146">
        <f t="shared" ref="BF95" si="25">IF(N95="snížená",J95,0)</f>
        <v>0</v>
      </c>
      <c r="BG95" s="146">
        <f t="shared" ref="BG95" si="26">IF(N95="zákl. přenesená",J95,0)</f>
        <v>0</v>
      </c>
      <c r="BH95" s="146">
        <f t="shared" ref="BH95" si="27">IF(N95="sníž. přenesená",J95,0)</f>
        <v>0</v>
      </c>
      <c r="BI95" s="146">
        <f t="shared" ref="BI95" si="28">IF(N95="nulová",J95,0)</f>
        <v>0</v>
      </c>
      <c r="BJ95" s="17" t="s">
        <v>75</v>
      </c>
      <c r="BK95" s="146">
        <f t="shared" ref="BK95" si="29">ROUND(I95*H95,2)</f>
        <v>0</v>
      </c>
      <c r="BL95" s="17" t="s">
        <v>121</v>
      </c>
      <c r="BM95" s="145" t="s">
        <v>361</v>
      </c>
    </row>
    <row r="96" spans="1:65" s="2" customFormat="1" ht="16.5" customHeight="1">
      <c r="A96" s="29"/>
      <c r="B96" s="134"/>
      <c r="C96" s="206" t="s">
        <v>9</v>
      </c>
      <c r="D96" s="206" t="s">
        <v>117</v>
      </c>
      <c r="E96" s="207" t="s">
        <v>492</v>
      </c>
      <c r="F96" s="208" t="s">
        <v>493</v>
      </c>
      <c r="G96" s="209" t="s">
        <v>120</v>
      </c>
      <c r="H96" s="210">
        <v>0</v>
      </c>
      <c r="I96" s="211">
        <v>47.7</v>
      </c>
      <c r="J96" s="211">
        <f t="shared" si="0"/>
        <v>0</v>
      </c>
      <c r="K96" s="137" t="s">
        <v>3</v>
      </c>
      <c r="L96" s="30"/>
      <c r="M96" s="141" t="s">
        <v>3</v>
      </c>
      <c r="N96" s="142" t="s">
        <v>38</v>
      </c>
      <c r="O96" s="143">
        <v>0</v>
      </c>
      <c r="P96" s="143">
        <f t="shared" si="1"/>
        <v>0</v>
      </c>
      <c r="Q96" s="143">
        <v>0</v>
      </c>
      <c r="R96" s="143">
        <f t="shared" si="2"/>
        <v>0</v>
      </c>
      <c r="S96" s="143">
        <v>0</v>
      </c>
      <c r="T96" s="144">
        <f t="shared" si="3"/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117</v>
      </c>
      <c r="AU96" s="145" t="s">
        <v>75</v>
      </c>
      <c r="AY96" s="17" t="s">
        <v>115</v>
      </c>
      <c r="BE96" s="146">
        <f t="shared" si="4"/>
        <v>0</v>
      </c>
      <c r="BF96" s="146">
        <f t="shared" si="5"/>
        <v>0</v>
      </c>
      <c r="BG96" s="146">
        <f t="shared" si="6"/>
        <v>0</v>
      </c>
      <c r="BH96" s="146">
        <f t="shared" si="7"/>
        <v>0</v>
      </c>
      <c r="BI96" s="146">
        <f t="shared" si="8"/>
        <v>0</v>
      </c>
      <c r="BJ96" s="17" t="s">
        <v>75</v>
      </c>
      <c r="BK96" s="146">
        <f t="shared" si="9"/>
        <v>0</v>
      </c>
      <c r="BL96" s="17" t="s">
        <v>121</v>
      </c>
      <c r="BM96" s="145" t="s">
        <v>369</v>
      </c>
    </row>
    <row r="97" spans="1:65" s="2" customFormat="1" ht="16.5" customHeight="1">
      <c r="A97" s="197"/>
      <c r="B97" s="134"/>
      <c r="C97" s="206" t="s">
        <v>130</v>
      </c>
      <c r="D97" s="206" t="s">
        <v>117</v>
      </c>
      <c r="E97" s="207" t="s">
        <v>494</v>
      </c>
      <c r="F97" s="208" t="s">
        <v>495</v>
      </c>
      <c r="G97" s="209" t="s">
        <v>120</v>
      </c>
      <c r="H97" s="210">
        <v>0</v>
      </c>
      <c r="I97" s="211">
        <v>47.7</v>
      </c>
      <c r="J97" s="211">
        <f t="shared" ref="J97" si="30">ROUND(I97*H97,2)</f>
        <v>0</v>
      </c>
      <c r="K97" s="137" t="s">
        <v>3</v>
      </c>
      <c r="L97" s="30"/>
      <c r="M97" s="141" t="s">
        <v>3</v>
      </c>
      <c r="N97" s="142" t="s">
        <v>38</v>
      </c>
      <c r="O97" s="143">
        <v>0</v>
      </c>
      <c r="P97" s="143">
        <f t="shared" ref="P97" si="31">O97*H97</f>
        <v>0</v>
      </c>
      <c r="Q97" s="143">
        <v>0</v>
      </c>
      <c r="R97" s="143">
        <f t="shared" ref="R97" si="32">Q97*H97</f>
        <v>0</v>
      </c>
      <c r="S97" s="143">
        <v>0</v>
      </c>
      <c r="T97" s="144">
        <f t="shared" ref="T97" si="33">S97*H97</f>
        <v>0</v>
      </c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R97" s="145" t="s">
        <v>121</v>
      </c>
      <c r="AT97" s="145" t="s">
        <v>117</v>
      </c>
      <c r="AU97" s="145" t="s">
        <v>75</v>
      </c>
      <c r="AY97" s="17" t="s">
        <v>115</v>
      </c>
      <c r="BE97" s="146">
        <f t="shared" ref="BE97" si="34">IF(N97="základní",J97,0)</f>
        <v>0</v>
      </c>
      <c r="BF97" s="146">
        <f t="shared" ref="BF97" si="35">IF(N97="snížená",J97,0)</f>
        <v>0</v>
      </c>
      <c r="BG97" s="146">
        <f t="shared" ref="BG97" si="36">IF(N97="zákl. přenesená",J97,0)</f>
        <v>0</v>
      </c>
      <c r="BH97" s="146">
        <f t="shared" ref="BH97" si="37">IF(N97="sníž. přenesená",J97,0)</f>
        <v>0</v>
      </c>
      <c r="BI97" s="146">
        <f t="shared" ref="BI97" si="38">IF(N97="nulová",J97,0)</f>
        <v>0</v>
      </c>
      <c r="BJ97" s="17" t="s">
        <v>75</v>
      </c>
      <c r="BK97" s="146">
        <f t="shared" ref="BK97" si="39">ROUND(I97*H97,2)</f>
        <v>0</v>
      </c>
      <c r="BL97" s="17" t="s">
        <v>121</v>
      </c>
      <c r="BM97" s="145" t="s">
        <v>378</v>
      </c>
    </row>
    <row r="98" spans="1:65" s="2" customFormat="1" ht="16.5" customHeight="1">
      <c r="A98" s="197"/>
      <c r="B98" s="134"/>
      <c r="C98" s="206" t="s">
        <v>283</v>
      </c>
      <c r="D98" s="206" t="s">
        <v>117</v>
      </c>
      <c r="E98" s="207" t="s">
        <v>496</v>
      </c>
      <c r="F98" s="208" t="s">
        <v>497</v>
      </c>
      <c r="G98" s="209" t="s">
        <v>120</v>
      </c>
      <c r="H98" s="210">
        <v>0</v>
      </c>
      <c r="I98" s="211">
        <v>47.7</v>
      </c>
      <c r="J98" s="211">
        <f t="shared" ref="J98" si="40">ROUND(I98*H98,2)</f>
        <v>0</v>
      </c>
      <c r="K98" s="137" t="s">
        <v>3</v>
      </c>
      <c r="L98" s="30"/>
      <c r="M98" s="141" t="s">
        <v>3</v>
      </c>
      <c r="N98" s="142" t="s">
        <v>38</v>
      </c>
      <c r="O98" s="143">
        <v>0</v>
      </c>
      <c r="P98" s="143">
        <f t="shared" ref="P98" si="41">O98*H98</f>
        <v>0</v>
      </c>
      <c r="Q98" s="143">
        <v>0</v>
      </c>
      <c r="R98" s="143">
        <f t="shared" ref="R98" si="42">Q98*H98</f>
        <v>0</v>
      </c>
      <c r="S98" s="143">
        <v>0</v>
      </c>
      <c r="T98" s="144">
        <f t="shared" ref="T98" si="43">S98*H98</f>
        <v>0</v>
      </c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R98" s="145" t="s">
        <v>121</v>
      </c>
      <c r="AT98" s="145" t="s">
        <v>117</v>
      </c>
      <c r="AU98" s="145" t="s">
        <v>75</v>
      </c>
      <c r="AY98" s="17" t="s">
        <v>115</v>
      </c>
      <c r="BE98" s="146">
        <f t="shared" ref="BE98" si="44">IF(N98="základní",J98,0)</f>
        <v>0</v>
      </c>
      <c r="BF98" s="146">
        <f t="shared" ref="BF98" si="45">IF(N98="snížená",J98,0)</f>
        <v>0</v>
      </c>
      <c r="BG98" s="146">
        <f t="shared" ref="BG98" si="46">IF(N98="zákl. přenesená",J98,0)</f>
        <v>0</v>
      </c>
      <c r="BH98" s="146">
        <f t="shared" ref="BH98" si="47">IF(N98="sníž. přenesená",J98,0)</f>
        <v>0</v>
      </c>
      <c r="BI98" s="146">
        <f t="shared" ref="BI98" si="48">IF(N98="nulová",J98,0)</f>
        <v>0</v>
      </c>
      <c r="BJ98" s="17" t="s">
        <v>75</v>
      </c>
      <c r="BK98" s="146">
        <f t="shared" ref="BK98" si="49">ROUND(I98*H98,2)</f>
        <v>0</v>
      </c>
      <c r="BL98" s="17" t="s">
        <v>121</v>
      </c>
      <c r="BM98" s="145" t="s">
        <v>386</v>
      </c>
    </row>
    <row r="99" spans="1:65" s="2" customFormat="1" ht="16.5" customHeight="1">
      <c r="A99" s="197"/>
      <c r="B99" s="134"/>
      <c r="C99" s="206" t="s">
        <v>290</v>
      </c>
      <c r="D99" s="206" t="s">
        <v>117</v>
      </c>
      <c r="E99" s="207" t="s">
        <v>498</v>
      </c>
      <c r="F99" s="208" t="s">
        <v>499</v>
      </c>
      <c r="G99" s="209" t="s">
        <v>120</v>
      </c>
      <c r="H99" s="210">
        <v>0</v>
      </c>
      <c r="I99" s="211">
        <v>47.7</v>
      </c>
      <c r="J99" s="211">
        <f t="shared" ref="J99" si="50">ROUND(I99*H99,2)</f>
        <v>0</v>
      </c>
      <c r="K99" s="137" t="s">
        <v>3</v>
      </c>
      <c r="L99" s="30"/>
      <c r="M99" s="141" t="s">
        <v>3</v>
      </c>
      <c r="N99" s="142" t="s">
        <v>38</v>
      </c>
      <c r="O99" s="143">
        <v>0</v>
      </c>
      <c r="P99" s="143">
        <f t="shared" ref="P99" si="51">O99*H99</f>
        <v>0</v>
      </c>
      <c r="Q99" s="143">
        <v>0</v>
      </c>
      <c r="R99" s="143">
        <f t="shared" ref="R99" si="52">Q99*H99</f>
        <v>0</v>
      </c>
      <c r="S99" s="143">
        <v>0</v>
      </c>
      <c r="T99" s="144">
        <f t="shared" ref="T99" si="53">S99*H99</f>
        <v>0</v>
      </c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R99" s="145" t="s">
        <v>121</v>
      </c>
      <c r="AT99" s="145" t="s">
        <v>117</v>
      </c>
      <c r="AU99" s="145" t="s">
        <v>75</v>
      </c>
      <c r="AY99" s="17" t="s">
        <v>115</v>
      </c>
      <c r="BE99" s="146">
        <f t="shared" ref="BE99" si="54">IF(N99="základní",J99,0)</f>
        <v>0</v>
      </c>
      <c r="BF99" s="146">
        <f t="shared" ref="BF99" si="55">IF(N99="snížená",J99,0)</f>
        <v>0</v>
      </c>
      <c r="BG99" s="146">
        <f t="shared" ref="BG99" si="56">IF(N99="zákl. přenesená",J99,0)</f>
        <v>0</v>
      </c>
      <c r="BH99" s="146">
        <f t="shared" ref="BH99" si="57">IF(N99="sníž. přenesená",J99,0)</f>
        <v>0</v>
      </c>
      <c r="BI99" s="146">
        <f t="shared" ref="BI99" si="58">IF(N99="nulová",J99,0)</f>
        <v>0</v>
      </c>
      <c r="BJ99" s="17" t="s">
        <v>75</v>
      </c>
      <c r="BK99" s="146">
        <f t="shared" ref="BK99" si="59">ROUND(I99*H99,2)</f>
        <v>0</v>
      </c>
      <c r="BL99" s="17" t="s">
        <v>121</v>
      </c>
      <c r="BM99" s="145" t="s">
        <v>395</v>
      </c>
    </row>
    <row r="100" spans="1:65" s="2" customFormat="1" ht="16.5" customHeight="1">
      <c r="A100" s="215"/>
      <c r="B100" s="134"/>
      <c r="C100" s="198" t="s">
        <v>300</v>
      </c>
      <c r="D100" s="206" t="s">
        <v>117</v>
      </c>
      <c r="E100" s="207" t="s">
        <v>500</v>
      </c>
      <c r="F100" s="208" t="s">
        <v>501</v>
      </c>
      <c r="G100" s="209" t="s">
        <v>120</v>
      </c>
      <c r="H100" s="210">
        <v>-620</v>
      </c>
      <c r="I100" s="211">
        <v>20.3</v>
      </c>
      <c r="J100" s="200">
        <f t="shared" ref="J100" si="60">ROUND(I100*H100,2)</f>
        <v>-12586</v>
      </c>
      <c r="K100" s="137" t="s">
        <v>3</v>
      </c>
      <c r="L100" s="30"/>
      <c r="M100" s="141" t="s">
        <v>3</v>
      </c>
      <c r="N100" s="142" t="s">
        <v>38</v>
      </c>
      <c r="O100" s="143">
        <v>0</v>
      </c>
      <c r="P100" s="143">
        <f t="shared" ref="P100" si="61">O100*H100</f>
        <v>0</v>
      </c>
      <c r="Q100" s="143">
        <v>0</v>
      </c>
      <c r="R100" s="143">
        <f t="shared" ref="R100" si="62">Q100*H100</f>
        <v>0</v>
      </c>
      <c r="S100" s="143">
        <v>0</v>
      </c>
      <c r="T100" s="144">
        <f t="shared" ref="T100" si="63">S100*H100</f>
        <v>0</v>
      </c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R100" s="145" t="s">
        <v>121</v>
      </c>
      <c r="AT100" s="145" t="s">
        <v>117</v>
      </c>
      <c r="AU100" s="145" t="s">
        <v>75</v>
      </c>
      <c r="AY100" s="17" t="s">
        <v>115</v>
      </c>
      <c r="BE100" s="146">
        <f t="shared" ref="BE100" si="64">IF(N100="základní",J100,0)</f>
        <v>-12586</v>
      </c>
      <c r="BF100" s="146">
        <f t="shared" ref="BF100" si="65">IF(N100="snížená",J100,0)</f>
        <v>0</v>
      </c>
      <c r="BG100" s="146">
        <f t="shared" ref="BG100" si="66">IF(N100="zákl. přenesená",J100,0)</f>
        <v>0</v>
      </c>
      <c r="BH100" s="146">
        <f t="shared" ref="BH100" si="67">IF(N100="sníž. přenesená",J100,0)</f>
        <v>0</v>
      </c>
      <c r="BI100" s="146">
        <f t="shared" ref="BI100" si="68">IF(N100="nulová",J100,0)</f>
        <v>0</v>
      </c>
      <c r="BJ100" s="17" t="s">
        <v>75</v>
      </c>
      <c r="BK100" s="146">
        <f t="shared" ref="BK100" si="69">ROUND(I100*H100,2)</f>
        <v>-12586</v>
      </c>
      <c r="BL100" s="17" t="s">
        <v>121</v>
      </c>
      <c r="BM100" s="145" t="s">
        <v>403</v>
      </c>
    </row>
    <row r="101" spans="1:65" s="2" customFormat="1" ht="16.5" customHeight="1">
      <c r="A101" s="29"/>
      <c r="B101" s="134"/>
      <c r="C101" s="199" t="s">
        <v>300</v>
      </c>
      <c r="D101" s="206" t="s">
        <v>117</v>
      </c>
      <c r="E101" s="207" t="s">
        <v>500</v>
      </c>
      <c r="F101" s="208" t="s">
        <v>501</v>
      </c>
      <c r="G101" s="209" t="s">
        <v>120</v>
      </c>
      <c r="H101" s="210">
        <v>54</v>
      </c>
      <c r="I101" s="211">
        <v>20.3</v>
      </c>
      <c r="J101" s="201">
        <f t="shared" si="0"/>
        <v>1096.2</v>
      </c>
      <c r="K101" s="137" t="s">
        <v>3</v>
      </c>
      <c r="L101" s="30"/>
      <c r="M101" s="141" t="s">
        <v>3</v>
      </c>
      <c r="N101" s="142" t="s">
        <v>38</v>
      </c>
      <c r="O101" s="143">
        <v>0</v>
      </c>
      <c r="P101" s="143">
        <f t="shared" si="1"/>
        <v>0</v>
      </c>
      <c r="Q101" s="143">
        <v>0</v>
      </c>
      <c r="R101" s="143">
        <f t="shared" si="2"/>
        <v>0</v>
      </c>
      <c r="S101" s="143">
        <v>0</v>
      </c>
      <c r="T101" s="144">
        <f t="shared" si="3"/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121</v>
      </c>
      <c r="AT101" s="145" t="s">
        <v>117</v>
      </c>
      <c r="AU101" s="145" t="s">
        <v>75</v>
      </c>
      <c r="AY101" s="17" t="s">
        <v>115</v>
      </c>
      <c r="BE101" s="146">
        <f t="shared" si="4"/>
        <v>1096.2</v>
      </c>
      <c r="BF101" s="146">
        <f t="shared" si="5"/>
        <v>0</v>
      </c>
      <c r="BG101" s="146">
        <f t="shared" si="6"/>
        <v>0</v>
      </c>
      <c r="BH101" s="146">
        <f t="shared" si="7"/>
        <v>0</v>
      </c>
      <c r="BI101" s="146">
        <f t="shared" si="8"/>
        <v>0</v>
      </c>
      <c r="BJ101" s="17" t="s">
        <v>75</v>
      </c>
      <c r="BK101" s="146">
        <f t="shared" si="9"/>
        <v>1096.2</v>
      </c>
      <c r="BL101" s="17" t="s">
        <v>121</v>
      </c>
      <c r="BM101" s="145" t="s">
        <v>403</v>
      </c>
    </row>
    <row r="102" spans="1:65" s="2" customFormat="1" ht="16.5" customHeight="1">
      <c r="A102" s="197"/>
      <c r="B102" s="134"/>
      <c r="C102" s="198" t="s">
        <v>273</v>
      </c>
      <c r="D102" s="206" t="s">
        <v>117</v>
      </c>
      <c r="E102" s="207" t="s">
        <v>502</v>
      </c>
      <c r="F102" s="208" t="s">
        <v>503</v>
      </c>
      <c r="G102" s="209" t="s">
        <v>148</v>
      </c>
      <c r="H102" s="210">
        <v>-2</v>
      </c>
      <c r="I102" s="211">
        <v>132</v>
      </c>
      <c r="J102" s="200">
        <f t="shared" ref="J102" si="70">ROUND(I102*H102,2)</f>
        <v>-264</v>
      </c>
      <c r="K102" s="137" t="s">
        <v>3</v>
      </c>
      <c r="L102" s="30"/>
      <c r="M102" s="141" t="s">
        <v>3</v>
      </c>
      <c r="N102" s="142" t="s">
        <v>38</v>
      </c>
      <c r="O102" s="143">
        <v>0</v>
      </c>
      <c r="P102" s="143">
        <f t="shared" ref="P102" si="71">O102*H102</f>
        <v>0</v>
      </c>
      <c r="Q102" s="143">
        <v>0</v>
      </c>
      <c r="R102" s="143">
        <f t="shared" ref="R102" si="72">Q102*H102</f>
        <v>0</v>
      </c>
      <c r="S102" s="143">
        <v>0</v>
      </c>
      <c r="T102" s="144">
        <f t="shared" ref="T102" si="73">S102*H102</f>
        <v>0</v>
      </c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R102" s="145" t="s">
        <v>121</v>
      </c>
      <c r="AT102" s="145" t="s">
        <v>117</v>
      </c>
      <c r="AU102" s="145" t="s">
        <v>75</v>
      </c>
      <c r="AY102" s="17" t="s">
        <v>115</v>
      </c>
      <c r="BE102" s="146">
        <f t="shared" ref="BE102" si="74">IF(N102="základní",J102,0)</f>
        <v>-264</v>
      </c>
      <c r="BF102" s="146">
        <f t="shared" ref="BF102" si="75">IF(N102="snížená",J102,0)</f>
        <v>0</v>
      </c>
      <c r="BG102" s="146">
        <f t="shared" ref="BG102" si="76">IF(N102="zákl. přenesená",J102,0)</f>
        <v>0</v>
      </c>
      <c r="BH102" s="146">
        <f t="shared" ref="BH102" si="77">IF(N102="sníž. přenesená",J102,0)</f>
        <v>0</v>
      </c>
      <c r="BI102" s="146">
        <f t="shared" ref="BI102" si="78">IF(N102="nulová",J102,0)</f>
        <v>0</v>
      </c>
      <c r="BJ102" s="17" t="s">
        <v>75</v>
      </c>
      <c r="BK102" s="146">
        <f t="shared" ref="BK102" si="79">ROUND(I102*H102,2)</f>
        <v>-264</v>
      </c>
      <c r="BL102" s="17" t="s">
        <v>121</v>
      </c>
      <c r="BM102" s="145" t="s">
        <v>411</v>
      </c>
    </row>
    <row r="103" spans="1:65" s="2" customFormat="1" ht="16.5" customHeight="1">
      <c r="A103" s="29"/>
      <c r="B103" s="134"/>
      <c r="C103" s="199" t="s">
        <v>273</v>
      </c>
      <c r="D103" s="206" t="s">
        <v>117</v>
      </c>
      <c r="E103" s="207" t="s">
        <v>502</v>
      </c>
      <c r="F103" s="208" t="s">
        <v>503</v>
      </c>
      <c r="G103" s="209" t="s">
        <v>148</v>
      </c>
      <c r="H103" s="210">
        <v>1</v>
      </c>
      <c r="I103" s="211">
        <v>132</v>
      </c>
      <c r="J103" s="201">
        <f t="shared" si="0"/>
        <v>132</v>
      </c>
      <c r="K103" s="137" t="s">
        <v>3</v>
      </c>
      <c r="L103" s="30"/>
      <c r="M103" s="141" t="s">
        <v>3</v>
      </c>
      <c r="N103" s="142" t="s">
        <v>38</v>
      </c>
      <c r="O103" s="143">
        <v>0</v>
      </c>
      <c r="P103" s="143">
        <f t="shared" si="1"/>
        <v>0</v>
      </c>
      <c r="Q103" s="143">
        <v>0</v>
      </c>
      <c r="R103" s="143">
        <f t="shared" si="2"/>
        <v>0</v>
      </c>
      <c r="S103" s="143">
        <v>0</v>
      </c>
      <c r="T103" s="144">
        <f t="shared" si="3"/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121</v>
      </c>
      <c r="AT103" s="145" t="s">
        <v>117</v>
      </c>
      <c r="AU103" s="145" t="s">
        <v>75</v>
      </c>
      <c r="AY103" s="17" t="s">
        <v>115</v>
      </c>
      <c r="BE103" s="146">
        <f t="shared" si="4"/>
        <v>132</v>
      </c>
      <c r="BF103" s="146">
        <f t="shared" si="5"/>
        <v>0</v>
      </c>
      <c r="BG103" s="146">
        <f t="shared" si="6"/>
        <v>0</v>
      </c>
      <c r="BH103" s="146">
        <f t="shared" si="7"/>
        <v>0</v>
      </c>
      <c r="BI103" s="146">
        <f t="shared" si="8"/>
        <v>0</v>
      </c>
      <c r="BJ103" s="17" t="s">
        <v>75</v>
      </c>
      <c r="BK103" s="146">
        <f t="shared" si="9"/>
        <v>132</v>
      </c>
      <c r="BL103" s="17" t="s">
        <v>121</v>
      </c>
      <c r="BM103" s="145" t="s">
        <v>411</v>
      </c>
    </row>
    <row r="104" spans="1:65" s="2" customFormat="1" ht="16.5" customHeight="1">
      <c r="A104" s="197"/>
      <c r="B104" s="134"/>
      <c r="C104" s="198" t="s">
        <v>8</v>
      </c>
      <c r="D104" s="206" t="s">
        <v>117</v>
      </c>
      <c r="E104" s="207" t="s">
        <v>504</v>
      </c>
      <c r="F104" s="208" t="s">
        <v>505</v>
      </c>
      <c r="G104" s="209" t="s">
        <v>148</v>
      </c>
      <c r="H104" s="210">
        <v>-2</v>
      </c>
      <c r="I104" s="211">
        <v>154</v>
      </c>
      <c r="J104" s="200">
        <f t="shared" ref="J104" si="80">ROUND(I104*H104,2)</f>
        <v>-308</v>
      </c>
      <c r="K104" s="137" t="s">
        <v>3</v>
      </c>
      <c r="L104" s="30"/>
      <c r="M104" s="141" t="s">
        <v>3</v>
      </c>
      <c r="N104" s="142" t="s">
        <v>38</v>
      </c>
      <c r="O104" s="143">
        <v>0</v>
      </c>
      <c r="P104" s="143">
        <f t="shared" ref="P104" si="81">O104*H104</f>
        <v>0</v>
      </c>
      <c r="Q104" s="143">
        <v>0</v>
      </c>
      <c r="R104" s="143">
        <f t="shared" ref="R104" si="82">Q104*H104</f>
        <v>0</v>
      </c>
      <c r="S104" s="143">
        <v>0</v>
      </c>
      <c r="T104" s="144">
        <f t="shared" ref="T104" si="83">S104*H104</f>
        <v>0</v>
      </c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R104" s="145" t="s">
        <v>121</v>
      </c>
      <c r="AT104" s="145" t="s">
        <v>117</v>
      </c>
      <c r="AU104" s="145" t="s">
        <v>75</v>
      </c>
      <c r="AY104" s="17" t="s">
        <v>115</v>
      </c>
      <c r="BE104" s="146">
        <f t="shared" ref="BE104" si="84">IF(N104="základní",J104,0)</f>
        <v>-308</v>
      </c>
      <c r="BF104" s="146">
        <f t="shared" ref="BF104" si="85">IF(N104="snížená",J104,0)</f>
        <v>0</v>
      </c>
      <c r="BG104" s="146">
        <f t="shared" ref="BG104" si="86">IF(N104="zákl. přenesená",J104,0)</f>
        <v>0</v>
      </c>
      <c r="BH104" s="146">
        <f t="shared" ref="BH104" si="87">IF(N104="sníž. přenesená",J104,0)</f>
        <v>0</v>
      </c>
      <c r="BI104" s="146">
        <f t="shared" ref="BI104" si="88">IF(N104="nulová",J104,0)</f>
        <v>0</v>
      </c>
      <c r="BJ104" s="17" t="s">
        <v>75</v>
      </c>
      <c r="BK104" s="146">
        <f t="shared" ref="BK104" si="89">ROUND(I104*H104,2)</f>
        <v>-308</v>
      </c>
      <c r="BL104" s="17" t="s">
        <v>121</v>
      </c>
      <c r="BM104" s="145" t="s">
        <v>419</v>
      </c>
    </row>
    <row r="105" spans="1:65" s="2" customFormat="1" ht="16.5" customHeight="1">
      <c r="A105" s="29"/>
      <c r="B105" s="134"/>
      <c r="C105" s="199" t="s">
        <v>8</v>
      </c>
      <c r="D105" s="206" t="s">
        <v>117</v>
      </c>
      <c r="E105" s="207" t="s">
        <v>504</v>
      </c>
      <c r="F105" s="208" t="s">
        <v>505</v>
      </c>
      <c r="G105" s="209" t="s">
        <v>148</v>
      </c>
      <c r="H105" s="210">
        <v>1</v>
      </c>
      <c r="I105" s="211">
        <v>154</v>
      </c>
      <c r="J105" s="201">
        <f t="shared" si="0"/>
        <v>154</v>
      </c>
      <c r="K105" s="137" t="s">
        <v>3</v>
      </c>
      <c r="L105" s="30"/>
      <c r="M105" s="141" t="s">
        <v>3</v>
      </c>
      <c r="N105" s="142" t="s">
        <v>38</v>
      </c>
      <c r="O105" s="143">
        <v>0</v>
      </c>
      <c r="P105" s="143">
        <f t="shared" si="1"/>
        <v>0</v>
      </c>
      <c r="Q105" s="143">
        <v>0</v>
      </c>
      <c r="R105" s="143">
        <f t="shared" si="2"/>
        <v>0</v>
      </c>
      <c r="S105" s="143">
        <v>0</v>
      </c>
      <c r="T105" s="144">
        <f t="shared" si="3"/>
        <v>0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R105" s="145" t="s">
        <v>121</v>
      </c>
      <c r="AT105" s="145" t="s">
        <v>117</v>
      </c>
      <c r="AU105" s="145" t="s">
        <v>75</v>
      </c>
      <c r="AY105" s="17" t="s">
        <v>115</v>
      </c>
      <c r="BE105" s="146">
        <f t="shared" si="4"/>
        <v>154</v>
      </c>
      <c r="BF105" s="146">
        <f t="shared" si="5"/>
        <v>0</v>
      </c>
      <c r="BG105" s="146">
        <f t="shared" si="6"/>
        <v>0</v>
      </c>
      <c r="BH105" s="146">
        <f t="shared" si="7"/>
        <v>0</v>
      </c>
      <c r="BI105" s="146">
        <f t="shared" si="8"/>
        <v>0</v>
      </c>
      <c r="BJ105" s="17" t="s">
        <v>75</v>
      </c>
      <c r="BK105" s="146">
        <f t="shared" si="9"/>
        <v>154</v>
      </c>
      <c r="BL105" s="17" t="s">
        <v>121</v>
      </c>
      <c r="BM105" s="145" t="s">
        <v>419</v>
      </c>
    </row>
    <row r="106" spans="1:65" s="2" customFormat="1" ht="16.5" customHeight="1">
      <c r="A106" s="197"/>
      <c r="B106" s="134"/>
      <c r="C106" s="198" t="s">
        <v>318</v>
      </c>
      <c r="D106" s="206" t="s">
        <v>117</v>
      </c>
      <c r="E106" s="207" t="s">
        <v>506</v>
      </c>
      <c r="F106" s="208" t="s">
        <v>507</v>
      </c>
      <c r="G106" s="209" t="s">
        <v>148</v>
      </c>
      <c r="H106" s="210">
        <v>-2</v>
      </c>
      <c r="I106" s="211">
        <v>165</v>
      </c>
      <c r="J106" s="200">
        <f t="shared" ref="J106" si="90">ROUND(I106*H106,2)</f>
        <v>-330</v>
      </c>
      <c r="K106" s="137" t="s">
        <v>3</v>
      </c>
      <c r="L106" s="30"/>
      <c r="M106" s="141" t="s">
        <v>3</v>
      </c>
      <c r="N106" s="142" t="s">
        <v>38</v>
      </c>
      <c r="O106" s="143">
        <v>0</v>
      </c>
      <c r="P106" s="143">
        <f t="shared" ref="P106" si="91">O106*H106</f>
        <v>0</v>
      </c>
      <c r="Q106" s="143">
        <v>0</v>
      </c>
      <c r="R106" s="143">
        <f t="shared" ref="R106" si="92">Q106*H106</f>
        <v>0</v>
      </c>
      <c r="S106" s="143">
        <v>0</v>
      </c>
      <c r="T106" s="144">
        <f t="shared" ref="T106" si="93">S106*H106</f>
        <v>0</v>
      </c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R106" s="145" t="s">
        <v>121</v>
      </c>
      <c r="AT106" s="145" t="s">
        <v>117</v>
      </c>
      <c r="AU106" s="145" t="s">
        <v>75</v>
      </c>
      <c r="AY106" s="17" t="s">
        <v>115</v>
      </c>
      <c r="BE106" s="146">
        <f t="shared" ref="BE106" si="94">IF(N106="základní",J106,0)</f>
        <v>-330</v>
      </c>
      <c r="BF106" s="146">
        <f t="shared" ref="BF106" si="95">IF(N106="snížená",J106,0)</f>
        <v>0</v>
      </c>
      <c r="BG106" s="146">
        <f t="shared" ref="BG106" si="96">IF(N106="zákl. přenesená",J106,0)</f>
        <v>0</v>
      </c>
      <c r="BH106" s="146">
        <f t="shared" ref="BH106" si="97">IF(N106="sníž. přenesená",J106,0)</f>
        <v>0</v>
      </c>
      <c r="BI106" s="146">
        <f t="shared" ref="BI106" si="98">IF(N106="nulová",J106,0)</f>
        <v>0</v>
      </c>
      <c r="BJ106" s="17" t="s">
        <v>75</v>
      </c>
      <c r="BK106" s="146">
        <f t="shared" ref="BK106" si="99">ROUND(I106*H106,2)</f>
        <v>-330</v>
      </c>
      <c r="BL106" s="17" t="s">
        <v>121</v>
      </c>
      <c r="BM106" s="145" t="s">
        <v>427</v>
      </c>
    </row>
    <row r="107" spans="1:65" s="2" customFormat="1" ht="16.5" customHeight="1">
      <c r="A107" s="29"/>
      <c r="B107" s="134"/>
      <c r="C107" s="199" t="s">
        <v>318</v>
      </c>
      <c r="D107" s="206" t="s">
        <v>117</v>
      </c>
      <c r="E107" s="207" t="s">
        <v>506</v>
      </c>
      <c r="F107" s="208" t="s">
        <v>507</v>
      </c>
      <c r="G107" s="209" t="s">
        <v>148</v>
      </c>
      <c r="H107" s="210">
        <v>1</v>
      </c>
      <c r="I107" s="211">
        <v>165</v>
      </c>
      <c r="J107" s="201">
        <f t="shared" si="0"/>
        <v>165</v>
      </c>
      <c r="K107" s="137" t="s">
        <v>3</v>
      </c>
      <c r="L107" s="30"/>
      <c r="M107" s="141" t="s">
        <v>3</v>
      </c>
      <c r="N107" s="142" t="s">
        <v>38</v>
      </c>
      <c r="O107" s="143">
        <v>0</v>
      </c>
      <c r="P107" s="143">
        <f t="shared" si="1"/>
        <v>0</v>
      </c>
      <c r="Q107" s="143">
        <v>0</v>
      </c>
      <c r="R107" s="143">
        <f t="shared" si="2"/>
        <v>0</v>
      </c>
      <c r="S107" s="143">
        <v>0</v>
      </c>
      <c r="T107" s="144">
        <f t="shared" si="3"/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5" t="s">
        <v>121</v>
      </c>
      <c r="AT107" s="145" t="s">
        <v>117</v>
      </c>
      <c r="AU107" s="145" t="s">
        <v>75</v>
      </c>
      <c r="AY107" s="17" t="s">
        <v>115</v>
      </c>
      <c r="BE107" s="146">
        <f t="shared" si="4"/>
        <v>165</v>
      </c>
      <c r="BF107" s="146">
        <f t="shared" si="5"/>
        <v>0</v>
      </c>
      <c r="BG107" s="146">
        <f t="shared" si="6"/>
        <v>0</v>
      </c>
      <c r="BH107" s="146">
        <f t="shared" si="7"/>
        <v>0</v>
      </c>
      <c r="BI107" s="146">
        <f t="shared" si="8"/>
        <v>0</v>
      </c>
      <c r="BJ107" s="17" t="s">
        <v>75</v>
      </c>
      <c r="BK107" s="146">
        <f t="shared" si="9"/>
        <v>165</v>
      </c>
      <c r="BL107" s="17" t="s">
        <v>121</v>
      </c>
      <c r="BM107" s="145" t="s">
        <v>427</v>
      </c>
    </row>
    <row r="108" spans="1:65" s="2" customFormat="1" ht="16.5" customHeight="1">
      <c r="A108" s="29"/>
      <c r="B108" s="134"/>
      <c r="C108" s="206" t="s">
        <v>337</v>
      </c>
      <c r="D108" s="206" t="s">
        <v>117</v>
      </c>
      <c r="E108" s="207" t="s">
        <v>508</v>
      </c>
      <c r="F108" s="208" t="s">
        <v>509</v>
      </c>
      <c r="G108" s="209" t="s">
        <v>148</v>
      </c>
      <c r="H108" s="210">
        <v>0</v>
      </c>
      <c r="I108" s="211">
        <v>1587</v>
      </c>
      <c r="J108" s="211">
        <f t="shared" si="0"/>
        <v>0</v>
      </c>
      <c r="K108" s="137" t="s">
        <v>3</v>
      </c>
      <c r="L108" s="30"/>
      <c r="M108" s="141" t="s">
        <v>3</v>
      </c>
      <c r="N108" s="142" t="s">
        <v>38</v>
      </c>
      <c r="O108" s="143">
        <v>0</v>
      </c>
      <c r="P108" s="143">
        <f t="shared" si="1"/>
        <v>0</v>
      </c>
      <c r="Q108" s="143">
        <v>0</v>
      </c>
      <c r="R108" s="143">
        <f t="shared" si="2"/>
        <v>0</v>
      </c>
      <c r="S108" s="143">
        <v>0</v>
      </c>
      <c r="T108" s="144">
        <f t="shared" si="3"/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121</v>
      </c>
      <c r="AT108" s="145" t="s">
        <v>117</v>
      </c>
      <c r="AU108" s="145" t="s">
        <v>75</v>
      </c>
      <c r="AY108" s="17" t="s">
        <v>115</v>
      </c>
      <c r="BE108" s="146">
        <f t="shared" si="4"/>
        <v>0</v>
      </c>
      <c r="BF108" s="146">
        <f t="shared" si="5"/>
        <v>0</v>
      </c>
      <c r="BG108" s="146">
        <f t="shared" si="6"/>
        <v>0</v>
      </c>
      <c r="BH108" s="146">
        <f t="shared" si="7"/>
        <v>0</v>
      </c>
      <c r="BI108" s="146">
        <f t="shared" si="8"/>
        <v>0</v>
      </c>
      <c r="BJ108" s="17" t="s">
        <v>75</v>
      </c>
      <c r="BK108" s="146">
        <f t="shared" si="9"/>
        <v>0</v>
      </c>
      <c r="BL108" s="17" t="s">
        <v>121</v>
      </c>
      <c r="BM108" s="145" t="s">
        <v>450</v>
      </c>
    </row>
    <row r="109" spans="1:65" s="2" customFormat="1" ht="16.5" customHeight="1">
      <c r="A109" s="197"/>
      <c r="B109" s="134"/>
      <c r="C109" s="198" t="s">
        <v>341</v>
      </c>
      <c r="D109" s="206" t="s">
        <v>117</v>
      </c>
      <c r="E109" s="207" t="s">
        <v>510</v>
      </c>
      <c r="F109" s="208" t="s">
        <v>511</v>
      </c>
      <c r="G109" s="209" t="s">
        <v>148</v>
      </c>
      <c r="H109" s="210">
        <v>-2</v>
      </c>
      <c r="I109" s="211">
        <v>152</v>
      </c>
      <c r="J109" s="200">
        <f t="shared" ref="J109" si="100">ROUND(I109*H109,2)</f>
        <v>-304</v>
      </c>
      <c r="K109" s="137" t="s">
        <v>3</v>
      </c>
      <c r="L109" s="30"/>
      <c r="M109" s="141" t="s">
        <v>3</v>
      </c>
      <c r="N109" s="142" t="s">
        <v>38</v>
      </c>
      <c r="O109" s="143">
        <v>0</v>
      </c>
      <c r="P109" s="143">
        <f t="shared" ref="P109" si="101">O109*H109</f>
        <v>0</v>
      </c>
      <c r="Q109" s="143">
        <v>0</v>
      </c>
      <c r="R109" s="143">
        <f t="shared" ref="R109" si="102">Q109*H109</f>
        <v>0</v>
      </c>
      <c r="S109" s="143">
        <v>0</v>
      </c>
      <c r="T109" s="144">
        <f t="shared" ref="T109" si="103">S109*H109</f>
        <v>0</v>
      </c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R109" s="145" t="s">
        <v>121</v>
      </c>
      <c r="AT109" s="145" t="s">
        <v>117</v>
      </c>
      <c r="AU109" s="145" t="s">
        <v>75</v>
      </c>
      <c r="AY109" s="17" t="s">
        <v>115</v>
      </c>
      <c r="BE109" s="146">
        <f t="shared" ref="BE109" si="104">IF(N109="základní",J109,0)</f>
        <v>-304</v>
      </c>
      <c r="BF109" s="146">
        <f t="shared" ref="BF109" si="105">IF(N109="snížená",J109,0)</f>
        <v>0</v>
      </c>
      <c r="BG109" s="146">
        <f t="shared" ref="BG109" si="106">IF(N109="zákl. přenesená",J109,0)</f>
        <v>0</v>
      </c>
      <c r="BH109" s="146">
        <f t="shared" ref="BH109" si="107">IF(N109="sníž. přenesená",J109,0)</f>
        <v>0</v>
      </c>
      <c r="BI109" s="146">
        <f t="shared" ref="BI109" si="108">IF(N109="nulová",J109,0)</f>
        <v>0</v>
      </c>
      <c r="BJ109" s="17" t="s">
        <v>75</v>
      </c>
      <c r="BK109" s="146">
        <f t="shared" ref="BK109" si="109">ROUND(I109*H109,2)</f>
        <v>-304</v>
      </c>
      <c r="BL109" s="17" t="s">
        <v>121</v>
      </c>
      <c r="BM109" s="145" t="s">
        <v>443</v>
      </c>
    </row>
    <row r="110" spans="1:65" s="2" customFormat="1" ht="16.5" customHeight="1">
      <c r="A110" s="29"/>
      <c r="B110" s="134"/>
      <c r="C110" s="199" t="s">
        <v>341</v>
      </c>
      <c r="D110" s="206" t="s">
        <v>117</v>
      </c>
      <c r="E110" s="207" t="s">
        <v>510</v>
      </c>
      <c r="F110" s="208" t="s">
        <v>511</v>
      </c>
      <c r="G110" s="209" t="s">
        <v>148</v>
      </c>
      <c r="H110" s="210">
        <v>1</v>
      </c>
      <c r="I110" s="211">
        <v>152</v>
      </c>
      <c r="J110" s="201">
        <f t="shared" si="0"/>
        <v>152</v>
      </c>
      <c r="K110" s="137" t="s">
        <v>3</v>
      </c>
      <c r="L110" s="30"/>
      <c r="M110" s="141" t="s">
        <v>3</v>
      </c>
      <c r="N110" s="142" t="s">
        <v>38</v>
      </c>
      <c r="O110" s="143">
        <v>0</v>
      </c>
      <c r="P110" s="143">
        <f t="shared" si="1"/>
        <v>0</v>
      </c>
      <c r="Q110" s="143">
        <v>0</v>
      </c>
      <c r="R110" s="143">
        <f t="shared" si="2"/>
        <v>0</v>
      </c>
      <c r="S110" s="143">
        <v>0</v>
      </c>
      <c r="T110" s="144">
        <f t="shared" si="3"/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45" t="s">
        <v>121</v>
      </c>
      <c r="AT110" s="145" t="s">
        <v>117</v>
      </c>
      <c r="AU110" s="145" t="s">
        <v>75</v>
      </c>
      <c r="AY110" s="17" t="s">
        <v>115</v>
      </c>
      <c r="BE110" s="146">
        <f t="shared" si="4"/>
        <v>152</v>
      </c>
      <c r="BF110" s="146">
        <f t="shared" si="5"/>
        <v>0</v>
      </c>
      <c r="BG110" s="146">
        <f t="shared" si="6"/>
        <v>0</v>
      </c>
      <c r="BH110" s="146">
        <f t="shared" si="7"/>
        <v>0</v>
      </c>
      <c r="BI110" s="146">
        <f t="shared" si="8"/>
        <v>0</v>
      </c>
      <c r="BJ110" s="17" t="s">
        <v>75</v>
      </c>
      <c r="BK110" s="146">
        <f t="shared" si="9"/>
        <v>152</v>
      </c>
      <c r="BL110" s="17" t="s">
        <v>121</v>
      </c>
      <c r="BM110" s="145" t="s">
        <v>443</v>
      </c>
    </row>
    <row r="111" spans="1:65" s="2" customFormat="1" ht="16.5" customHeight="1">
      <c r="A111" s="29"/>
      <c r="B111" s="134"/>
      <c r="C111" s="206" t="s">
        <v>346</v>
      </c>
      <c r="D111" s="206" t="s">
        <v>117</v>
      </c>
      <c r="E111" s="207" t="s">
        <v>512</v>
      </c>
      <c r="F111" s="208" t="s">
        <v>513</v>
      </c>
      <c r="G111" s="209" t="s">
        <v>148</v>
      </c>
      <c r="H111" s="210">
        <v>0</v>
      </c>
      <c r="I111" s="211">
        <v>15.69</v>
      </c>
      <c r="J111" s="211">
        <f t="shared" si="0"/>
        <v>0</v>
      </c>
      <c r="K111" s="137" t="s">
        <v>3</v>
      </c>
      <c r="L111" s="30"/>
      <c r="M111" s="141" t="s">
        <v>3</v>
      </c>
      <c r="N111" s="142" t="s">
        <v>38</v>
      </c>
      <c r="O111" s="143">
        <v>0</v>
      </c>
      <c r="P111" s="143">
        <f t="shared" si="1"/>
        <v>0</v>
      </c>
      <c r="Q111" s="143">
        <v>0</v>
      </c>
      <c r="R111" s="143">
        <f t="shared" si="2"/>
        <v>0</v>
      </c>
      <c r="S111" s="143">
        <v>0</v>
      </c>
      <c r="T111" s="144">
        <f t="shared" si="3"/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5" t="s">
        <v>121</v>
      </c>
      <c r="AT111" s="145" t="s">
        <v>117</v>
      </c>
      <c r="AU111" s="145" t="s">
        <v>75</v>
      </c>
      <c r="AY111" s="17" t="s">
        <v>115</v>
      </c>
      <c r="BE111" s="146">
        <f t="shared" si="4"/>
        <v>0</v>
      </c>
      <c r="BF111" s="146">
        <f t="shared" si="5"/>
        <v>0</v>
      </c>
      <c r="BG111" s="146">
        <f t="shared" si="6"/>
        <v>0</v>
      </c>
      <c r="BH111" s="146">
        <f t="shared" si="7"/>
        <v>0</v>
      </c>
      <c r="BI111" s="146">
        <f t="shared" si="8"/>
        <v>0</v>
      </c>
      <c r="BJ111" s="17" t="s">
        <v>75</v>
      </c>
      <c r="BK111" s="146">
        <f t="shared" si="9"/>
        <v>0</v>
      </c>
      <c r="BL111" s="17" t="s">
        <v>121</v>
      </c>
      <c r="BM111" s="145" t="s">
        <v>324</v>
      </c>
    </row>
    <row r="112" spans="1:65" s="2" customFormat="1" ht="16.5" customHeight="1">
      <c r="A112" s="29"/>
      <c r="B112" s="134"/>
      <c r="C112" s="206" t="s">
        <v>350</v>
      </c>
      <c r="D112" s="206" t="s">
        <v>117</v>
      </c>
      <c r="E112" s="207" t="s">
        <v>514</v>
      </c>
      <c r="F112" s="208" t="s">
        <v>515</v>
      </c>
      <c r="G112" s="209" t="s">
        <v>148</v>
      </c>
      <c r="H112" s="210">
        <v>0</v>
      </c>
      <c r="I112" s="211">
        <v>2569</v>
      </c>
      <c r="J112" s="211">
        <f t="shared" si="0"/>
        <v>0</v>
      </c>
      <c r="K112" s="137" t="s">
        <v>3</v>
      </c>
      <c r="L112" s="30"/>
      <c r="M112" s="141" t="s">
        <v>3</v>
      </c>
      <c r="N112" s="142" t="s">
        <v>38</v>
      </c>
      <c r="O112" s="143">
        <v>0</v>
      </c>
      <c r="P112" s="143">
        <f t="shared" si="1"/>
        <v>0</v>
      </c>
      <c r="Q112" s="143">
        <v>0</v>
      </c>
      <c r="R112" s="143">
        <f t="shared" si="2"/>
        <v>0</v>
      </c>
      <c r="S112" s="143">
        <v>0</v>
      </c>
      <c r="T112" s="144">
        <f t="shared" si="3"/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5" t="s">
        <v>121</v>
      </c>
      <c r="AT112" s="145" t="s">
        <v>117</v>
      </c>
      <c r="AU112" s="145" t="s">
        <v>75</v>
      </c>
      <c r="AY112" s="17" t="s">
        <v>115</v>
      </c>
      <c r="BE112" s="146">
        <f t="shared" si="4"/>
        <v>0</v>
      </c>
      <c r="BF112" s="146">
        <f t="shared" si="5"/>
        <v>0</v>
      </c>
      <c r="BG112" s="146">
        <f t="shared" si="6"/>
        <v>0</v>
      </c>
      <c r="BH112" s="146">
        <f t="shared" si="7"/>
        <v>0</v>
      </c>
      <c r="BI112" s="146">
        <f t="shared" si="8"/>
        <v>0</v>
      </c>
      <c r="BJ112" s="17" t="s">
        <v>75</v>
      </c>
      <c r="BK112" s="146">
        <f t="shared" si="9"/>
        <v>0</v>
      </c>
      <c r="BL112" s="17" t="s">
        <v>121</v>
      </c>
      <c r="BM112" s="145" t="s">
        <v>516</v>
      </c>
    </row>
    <row r="113" spans="1:65" s="2" customFormat="1" ht="16.5" customHeight="1">
      <c r="A113" s="197"/>
      <c r="B113" s="134"/>
      <c r="C113" s="198" t="s">
        <v>355</v>
      </c>
      <c r="D113" s="206" t="s">
        <v>117</v>
      </c>
      <c r="E113" s="207" t="s">
        <v>517</v>
      </c>
      <c r="F113" s="208" t="s">
        <v>518</v>
      </c>
      <c r="G113" s="209" t="s">
        <v>129</v>
      </c>
      <c r="H113" s="210">
        <v>-1</v>
      </c>
      <c r="I113" s="211">
        <v>58436</v>
      </c>
      <c r="J113" s="200">
        <f t="shared" ref="J113" si="110">ROUND(I113*H113,2)</f>
        <v>-58436</v>
      </c>
      <c r="K113" s="137" t="s">
        <v>3</v>
      </c>
      <c r="L113" s="30"/>
      <c r="M113" s="141" t="s">
        <v>3</v>
      </c>
      <c r="N113" s="142" t="s">
        <v>38</v>
      </c>
      <c r="O113" s="143">
        <v>0</v>
      </c>
      <c r="P113" s="143">
        <f t="shared" ref="P113" si="111">O113*H113</f>
        <v>0</v>
      </c>
      <c r="Q113" s="143">
        <v>0</v>
      </c>
      <c r="R113" s="143">
        <f t="shared" ref="R113" si="112">Q113*H113</f>
        <v>0</v>
      </c>
      <c r="S113" s="143">
        <v>0</v>
      </c>
      <c r="T113" s="144">
        <f t="shared" ref="T113" si="113">S113*H113</f>
        <v>0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R113" s="145" t="s">
        <v>121</v>
      </c>
      <c r="AT113" s="145" t="s">
        <v>117</v>
      </c>
      <c r="AU113" s="145" t="s">
        <v>75</v>
      </c>
      <c r="AY113" s="17" t="s">
        <v>115</v>
      </c>
      <c r="BE113" s="146">
        <f t="shared" ref="BE113" si="114">IF(N113="základní",J113,0)</f>
        <v>-58436</v>
      </c>
      <c r="BF113" s="146">
        <f t="shared" ref="BF113" si="115">IF(N113="snížená",J113,0)</f>
        <v>0</v>
      </c>
      <c r="BG113" s="146">
        <f t="shared" ref="BG113" si="116">IF(N113="zákl. přenesená",J113,0)</f>
        <v>0</v>
      </c>
      <c r="BH113" s="146">
        <f t="shared" ref="BH113" si="117">IF(N113="sníž. přenesená",J113,0)</f>
        <v>0</v>
      </c>
      <c r="BI113" s="146">
        <f t="shared" ref="BI113" si="118">IF(N113="nulová",J113,0)</f>
        <v>0</v>
      </c>
      <c r="BJ113" s="17" t="s">
        <v>75</v>
      </c>
      <c r="BK113" s="146">
        <f t="shared" ref="BK113" si="119">ROUND(I113*H113,2)</f>
        <v>-58436</v>
      </c>
      <c r="BL113" s="17" t="s">
        <v>121</v>
      </c>
      <c r="BM113" s="145" t="s">
        <v>519</v>
      </c>
    </row>
    <row r="114" spans="1:65" s="2" customFormat="1" ht="16.5" customHeight="1">
      <c r="A114" s="29"/>
      <c r="B114" s="134"/>
      <c r="C114" s="199" t="s">
        <v>355</v>
      </c>
      <c r="D114" s="206" t="s">
        <v>117</v>
      </c>
      <c r="E114" s="207" t="s">
        <v>517</v>
      </c>
      <c r="F114" s="208" t="s">
        <v>840</v>
      </c>
      <c r="G114" s="209" t="s">
        <v>129</v>
      </c>
      <c r="H114" s="210">
        <v>1</v>
      </c>
      <c r="I114" s="211">
        <v>43436</v>
      </c>
      <c r="J114" s="201">
        <f t="shared" si="0"/>
        <v>43436</v>
      </c>
      <c r="K114" s="137" t="s">
        <v>3</v>
      </c>
      <c r="L114" s="30"/>
      <c r="M114" s="141" t="s">
        <v>3</v>
      </c>
      <c r="N114" s="142" t="s">
        <v>38</v>
      </c>
      <c r="O114" s="143">
        <v>0</v>
      </c>
      <c r="P114" s="143">
        <f t="shared" si="1"/>
        <v>0</v>
      </c>
      <c r="Q114" s="143">
        <v>0</v>
      </c>
      <c r="R114" s="143">
        <f t="shared" si="2"/>
        <v>0</v>
      </c>
      <c r="S114" s="143">
        <v>0</v>
      </c>
      <c r="T114" s="144">
        <f t="shared" si="3"/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45" t="s">
        <v>121</v>
      </c>
      <c r="AT114" s="145" t="s">
        <v>117</v>
      </c>
      <c r="AU114" s="145" t="s">
        <v>75</v>
      </c>
      <c r="AY114" s="17" t="s">
        <v>115</v>
      </c>
      <c r="BE114" s="146">
        <f t="shared" si="4"/>
        <v>43436</v>
      </c>
      <c r="BF114" s="146">
        <f t="shared" si="5"/>
        <v>0</v>
      </c>
      <c r="BG114" s="146">
        <f t="shared" si="6"/>
        <v>0</v>
      </c>
      <c r="BH114" s="146">
        <f t="shared" si="7"/>
        <v>0</v>
      </c>
      <c r="BI114" s="146">
        <f t="shared" si="8"/>
        <v>0</v>
      </c>
      <c r="BJ114" s="17" t="s">
        <v>75</v>
      </c>
      <c r="BK114" s="146">
        <f t="shared" si="9"/>
        <v>43436</v>
      </c>
      <c r="BL114" s="17" t="s">
        <v>121</v>
      </c>
      <c r="BM114" s="145" t="s">
        <v>519</v>
      </c>
    </row>
    <row r="115" spans="1:65" s="2" customFormat="1" ht="16.5" customHeight="1">
      <c r="A115" s="29"/>
      <c r="B115" s="134"/>
      <c r="C115" s="206" t="s">
        <v>361</v>
      </c>
      <c r="D115" s="206" t="s">
        <v>117</v>
      </c>
      <c r="E115" s="207" t="s">
        <v>520</v>
      </c>
      <c r="F115" s="208" t="s">
        <v>521</v>
      </c>
      <c r="G115" s="209" t="s">
        <v>129</v>
      </c>
      <c r="H115" s="210">
        <v>0</v>
      </c>
      <c r="I115" s="211">
        <v>16523</v>
      </c>
      <c r="J115" s="211">
        <f t="shared" si="0"/>
        <v>0</v>
      </c>
      <c r="K115" s="137" t="s">
        <v>3</v>
      </c>
      <c r="L115" s="30"/>
      <c r="M115" s="141" t="s">
        <v>3</v>
      </c>
      <c r="N115" s="142" t="s">
        <v>38</v>
      </c>
      <c r="O115" s="143">
        <v>0</v>
      </c>
      <c r="P115" s="143">
        <f t="shared" si="1"/>
        <v>0</v>
      </c>
      <c r="Q115" s="143">
        <v>0</v>
      </c>
      <c r="R115" s="143">
        <f t="shared" si="2"/>
        <v>0</v>
      </c>
      <c r="S115" s="143">
        <v>0</v>
      </c>
      <c r="T115" s="144">
        <f t="shared" si="3"/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45" t="s">
        <v>121</v>
      </c>
      <c r="AT115" s="145" t="s">
        <v>117</v>
      </c>
      <c r="AU115" s="145" t="s">
        <v>75</v>
      </c>
      <c r="AY115" s="17" t="s">
        <v>115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7" t="s">
        <v>75</v>
      </c>
      <c r="BK115" s="146">
        <f t="shared" si="9"/>
        <v>0</v>
      </c>
      <c r="BL115" s="17" t="s">
        <v>121</v>
      </c>
      <c r="BM115" s="145" t="s">
        <v>522</v>
      </c>
    </row>
    <row r="116" spans="1:65" s="2" customFormat="1" ht="16.5" customHeight="1">
      <c r="A116" s="29"/>
      <c r="B116" s="134"/>
      <c r="C116" s="206" t="s">
        <v>365</v>
      </c>
      <c r="D116" s="206" t="s">
        <v>117</v>
      </c>
      <c r="E116" s="207" t="s">
        <v>523</v>
      </c>
      <c r="F116" s="208" t="s">
        <v>524</v>
      </c>
      <c r="G116" s="209" t="s">
        <v>120</v>
      </c>
      <c r="H116" s="210">
        <v>0</v>
      </c>
      <c r="I116" s="211">
        <v>15.74</v>
      </c>
      <c r="J116" s="211">
        <f t="shared" si="0"/>
        <v>0</v>
      </c>
      <c r="K116" s="137" t="s">
        <v>3</v>
      </c>
      <c r="L116" s="30"/>
      <c r="M116" s="141" t="s">
        <v>3</v>
      </c>
      <c r="N116" s="142" t="s">
        <v>38</v>
      </c>
      <c r="O116" s="143">
        <v>0</v>
      </c>
      <c r="P116" s="143">
        <f t="shared" si="1"/>
        <v>0</v>
      </c>
      <c r="Q116" s="143">
        <v>0</v>
      </c>
      <c r="R116" s="143">
        <f t="shared" si="2"/>
        <v>0</v>
      </c>
      <c r="S116" s="143">
        <v>0</v>
      </c>
      <c r="T116" s="144">
        <f t="shared" si="3"/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5" t="s">
        <v>121</v>
      </c>
      <c r="AT116" s="145" t="s">
        <v>117</v>
      </c>
      <c r="AU116" s="145" t="s">
        <v>75</v>
      </c>
      <c r="AY116" s="17" t="s">
        <v>115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7" t="s">
        <v>75</v>
      </c>
      <c r="BK116" s="146">
        <f t="shared" si="9"/>
        <v>0</v>
      </c>
      <c r="BL116" s="17" t="s">
        <v>121</v>
      </c>
      <c r="BM116" s="145" t="s">
        <v>525</v>
      </c>
    </row>
    <row r="117" spans="1:65" s="2" customFormat="1" ht="16.5" customHeight="1">
      <c r="A117" s="197"/>
      <c r="B117" s="134"/>
      <c r="C117" s="206" t="s">
        <v>369</v>
      </c>
      <c r="D117" s="206" t="s">
        <v>117</v>
      </c>
      <c r="E117" s="207" t="s">
        <v>526</v>
      </c>
      <c r="F117" s="208" t="s">
        <v>527</v>
      </c>
      <c r="G117" s="209" t="s">
        <v>120</v>
      </c>
      <c r="H117" s="210">
        <v>0</v>
      </c>
      <c r="I117" s="211">
        <v>79.56</v>
      </c>
      <c r="J117" s="211">
        <f t="shared" ref="J117" si="120">ROUND(I117*H117,2)</f>
        <v>0</v>
      </c>
      <c r="K117" s="137" t="s">
        <v>3</v>
      </c>
      <c r="L117" s="30"/>
      <c r="M117" s="141" t="s">
        <v>3</v>
      </c>
      <c r="N117" s="142" t="s">
        <v>38</v>
      </c>
      <c r="O117" s="143">
        <v>0</v>
      </c>
      <c r="P117" s="143">
        <f t="shared" ref="P117" si="121">O117*H117</f>
        <v>0</v>
      </c>
      <c r="Q117" s="143">
        <v>0</v>
      </c>
      <c r="R117" s="143">
        <f t="shared" ref="R117" si="122">Q117*H117</f>
        <v>0</v>
      </c>
      <c r="S117" s="143">
        <v>0</v>
      </c>
      <c r="T117" s="144">
        <f t="shared" ref="T117" si="123">S117*H117</f>
        <v>0</v>
      </c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R117" s="145" t="s">
        <v>121</v>
      </c>
      <c r="AT117" s="145" t="s">
        <v>117</v>
      </c>
      <c r="AU117" s="145" t="s">
        <v>75</v>
      </c>
      <c r="AY117" s="17" t="s">
        <v>115</v>
      </c>
      <c r="BE117" s="146">
        <f t="shared" ref="BE117" si="124">IF(N117="základní",J117,0)</f>
        <v>0</v>
      </c>
      <c r="BF117" s="146">
        <f t="shared" ref="BF117" si="125">IF(N117="snížená",J117,0)</f>
        <v>0</v>
      </c>
      <c r="BG117" s="146">
        <f t="shared" ref="BG117" si="126">IF(N117="zákl. přenesená",J117,0)</f>
        <v>0</v>
      </c>
      <c r="BH117" s="146">
        <f t="shared" ref="BH117" si="127">IF(N117="sníž. přenesená",J117,0)</f>
        <v>0</v>
      </c>
      <c r="BI117" s="146">
        <f t="shared" ref="BI117" si="128">IF(N117="nulová",J117,0)</f>
        <v>0</v>
      </c>
      <c r="BJ117" s="17" t="s">
        <v>75</v>
      </c>
      <c r="BK117" s="146">
        <f t="shared" ref="BK117" si="129">ROUND(I117*H117,2)</f>
        <v>0</v>
      </c>
      <c r="BL117" s="17" t="s">
        <v>121</v>
      </c>
      <c r="BM117" s="145" t="s">
        <v>528</v>
      </c>
    </row>
    <row r="118" spans="1:65" s="2" customFormat="1" ht="16.5" customHeight="1">
      <c r="A118" s="197"/>
      <c r="B118" s="134"/>
      <c r="C118" s="206" t="s">
        <v>373</v>
      </c>
      <c r="D118" s="206" t="s">
        <v>117</v>
      </c>
      <c r="E118" s="207" t="s">
        <v>529</v>
      </c>
      <c r="F118" s="208" t="s">
        <v>530</v>
      </c>
      <c r="G118" s="209" t="s">
        <v>120</v>
      </c>
      <c r="H118" s="210">
        <v>0</v>
      </c>
      <c r="I118" s="211">
        <v>23.91</v>
      </c>
      <c r="J118" s="211">
        <f t="shared" ref="J118" si="130">ROUND(I118*H118,2)</f>
        <v>0</v>
      </c>
      <c r="K118" s="137" t="s">
        <v>3</v>
      </c>
      <c r="L118" s="30"/>
      <c r="M118" s="141" t="s">
        <v>3</v>
      </c>
      <c r="N118" s="142" t="s">
        <v>38</v>
      </c>
      <c r="O118" s="143">
        <v>0</v>
      </c>
      <c r="P118" s="143">
        <f t="shared" ref="P118" si="131">O118*H118</f>
        <v>0</v>
      </c>
      <c r="Q118" s="143">
        <v>0</v>
      </c>
      <c r="R118" s="143">
        <f t="shared" ref="R118" si="132">Q118*H118</f>
        <v>0</v>
      </c>
      <c r="S118" s="143">
        <v>0</v>
      </c>
      <c r="T118" s="144">
        <f t="shared" ref="T118" si="133">S118*H118</f>
        <v>0</v>
      </c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R118" s="145" t="s">
        <v>121</v>
      </c>
      <c r="AT118" s="145" t="s">
        <v>117</v>
      </c>
      <c r="AU118" s="145" t="s">
        <v>75</v>
      </c>
      <c r="AY118" s="17" t="s">
        <v>115</v>
      </c>
      <c r="BE118" s="146">
        <f t="shared" ref="BE118" si="134">IF(N118="základní",J118,0)</f>
        <v>0</v>
      </c>
      <c r="BF118" s="146">
        <f t="shared" ref="BF118" si="135">IF(N118="snížená",J118,0)</f>
        <v>0</v>
      </c>
      <c r="BG118" s="146">
        <f t="shared" ref="BG118" si="136">IF(N118="zákl. přenesená",J118,0)</f>
        <v>0</v>
      </c>
      <c r="BH118" s="146">
        <f t="shared" ref="BH118" si="137">IF(N118="sníž. přenesená",J118,0)</f>
        <v>0</v>
      </c>
      <c r="BI118" s="146">
        <f t="shared" ref="BI118" si="138">IF(N118="nulová",J118,0)</f>
        <v>0</v>
      </c>
      <c r="BJ118" s="17" t="s">
        <v>75</v>
      </c>
      <c r="BK118" s="146">
        <f t="shared" ref="BK118" si="139">ROUND(I118*H118,2)</f>
        <v>0</v>
      </c>
      <c r="BL118" s="17" t="s">
        <v>121</v>
      </c>
      <c r="BM118" s="145" t="s">
        <v>531</v>
      </c>
    </row>
    <row r="119" spans="1:65" s="2" customFormat="1" ht="16.5" customHeight="1">
      <c r="A119" s="197"/>
      <c r="B119" s="134"/>
      <c r="C119" s="206" t="s">
        <v>378</v>
      </c>
      <c r="D119" s="206" t="s">
        <v>117</v>
      </c>
      <c r="E119" s="207" t="s">
        <v>532</v>
      </c>
      <c r="F119" s="208" t="s">
        <v>533</v>
      </c>
      <c r="G119" s="209" t="s">
        <v>120</v>
      </c>
      <c r="H119" s="210">
        <v>0</v>
      </c>
      <c r="I119" s="211">
        <v>14.69</v>
      </c>
      <c r="J119" s="211">
        <f t="shared" ref="J119" si="140">ROUND(I119*H119,2)</f>
        <v>0</v>
      </c>
      <c r="K119" s="137" t="s">
        <v>3</v>
      </c>
      <c r="L119" s="30"/>
      <c r="M119" s="141" t="s">
        <v>3</v>
      </c>
      <c r="N119" s="142" t="s">
        <v>38</v>
      </c>
      <c r="O119" s="143">
        <v>0</v>
      </c>
      <c r="P119" s="143">
        <f t="shared" ref="P119" si="141">O119*H119</f>
        <v>0</v>
      </c>
      <c r="Q119" s="143">
        <v>0</v>
      </c>
      <c r="R119" s="143">
        <f t="shared" ref="R119" si="142">Q119*H119</f>
        <v>0</v>
      </c>
      <c r="S119" s="143">
        <v>0</v>
      </c>
      <c r="T119" s="144">
        <f t="shared" ref="T119" si="143">S119*H119</f>
        <v>0</v>
      </c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R119" s="145" t="s">
        <v>121</v>
      </c>
      <c r="AT119" s="145" t="s">
        <v>117</v>
      </c>
      <c r="AU119" s="145" t="s">
        <v>75</v>
      </c>
      <c r="AY119" s="17" t="s">
        <v>115</v>
      </c>
      <c r="BE119" s="146">
        <f t="shared" ref="BE119" si="144">IF(N119="základní",J119,0)</f>
        <v>0</v>
      </c>
      <c r="BF119" s="146">
        <f t="shared" ref="BF119" si="145">IF(N119="snížená",J119,0)</f>
        <v>0</v>
      </c>
      <c r="BG119" s="146">
        <f t="shared" ref="BG119" si="146">IF(N119="zákl. přenesená",J119,0)</f>
        <v>0</v>
      </c>
      <c r="BH119" s="146">
        <f t="shared" ref="BH119" si="147">IF(N119="sníž. přenesená",J119,0)</f>
        <v>0</v>
      </c>
      <c r="BI119" s="146">
        <f t="shared" ref="BI119" si="148">IF(N119="nulová",J119,0)</f>
        <v>0</v>
      </c>
      <c r="BJ119" s="17" t="s">
        <v>75</v>
      </c>
      <c r="BK119" s="146">
        <f t="shared" ref="BK119" si="149">ROUND(I119*H119,2)</f>
        <v>0</v>
      </c>
      <c r="BL119" s="17" t="s">
        <v>121</v>
      </c>
      <c r="BM119" s="145" t="s">
        <v>534</v>
      </c>
    </row>
    <row r="120" spans="1:65" s="2" customFormat="1" ht="16.5" customHeight="1">
      <c r="A120" s="29"/>
      <c r="B120" s="134"/>
      <c r="C120" s="206" t="s">
        <v>382</v>
      </c>
      <c r="D120" s="206" t="s">
        <v>117</v>
      </c>
      <c r="E120" s="207" t="s">
        <v>535</v>
      </c>
      <c r="F120" s="208" t="s">
        <v>536</v>
      </c>
      <c r="G120" s="209" t="s">
        <v>120</v>
      </c>
      <c r="H120" s="210">
        <v>0</v>
      </c>
      <c r="I120" s="211">
        <v>14.69</v>
      </c>
      <c r="J120" s="211">
        <f t="shared" ref="J120:J159" si="150">ROUND(I120*H120,2)</f>
        <v>0</v>
      </c>
      <c r="K120" s="137" t="s">
        <v>3</v>
      </c>
      <c r="L120" s="30"/>
      <c r="M120" s="141" t="s">
        <v>3</v>
      </c>
      <c r="N120" s="142" t="s">
        <v>38</v>
      </c>
      <c r="O120" s="143">
        <v>0</v>
      </c>
      <c r="P120" s="143">
        <f t="shared" ref="P120:P159" si="151">O120*H120</f>
        <v>0</v>
      </c>
      <c r="Q120" s="143">
        <v>0</v>
      </c>
      <c r="R120" s="143">
        <f t="shared" ref="R120:R159" si="152">Q120*H120</f>
        <v>0</v>
      </c>
      <c r="S120" s="143">
        <v>0</v>
      </c>
      <c r="T120" s="144">
        <f t="shared" ref="T120:T159" si="153"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5" t="s">
        <v>121</v>
      </c>
      <c r="AT120" s="145" t="s">
        <v>117</v>
      </c>
      <c r="AU120" s="145" t="s">
        <v>75</v>
      </c>
      <c r="AY120" s="17" t="s">
        <v>115</v>
      </c>
      <c r="BE120" s="146">
        <f t="shared" ref="BE120:BE159" si="154">IF(N120="základní",J120,0)</f>
        <v>0</v>
      </c>
      <c r="BF120" s="146">
        <f t="shared" ref="BF120:BF159" si="155">IF(N120="snížená",J120,0)</f>
        <v>0</v>
      </c>
      <c r="BG120" s="146">
        <f t="shared" ref="BG120:BG159" si="156">IF(N120="zákl. přenesená",J120,0)</f>
        <v>0</v>
      </c>
      <c r="BH120" s="146">
        <f t="shared" ref="BH120:BH159" si="157">IF(N120="sníž. přenesená",J120,0)</f>
        <v>0</v>
      </c>
      <c r="BI120" s="146">
        <f t="shared" ref="BI120:BI159" si="158">IF(N120="nulová",J120,0)</f>
        <v>0</v>
      </c>
      <c r="BJ120" s="17" t="s">
        <v>75</v>
      </c>
      <c r="BK120" s="146">
        <f t="shared" ref="BK120:BK159" si="159">ROUND(I120*H120,2)</f>
        <v>0</v>
      </c>
      <c r="BL120" s="17" t="s">
        <v>121</v>
      </c>
      <c r="BM120" s="145" t="s">
        <v>537</v>
      </c>
    </row>
    <row r="121" spans="1:65" s="2" customFormat="1" ht="16.5" customHeight="1">
      <c r="A121" s="29"/>
      <c r="B121" s="134"/>
      <c r="C121" s="206" t="s">
        <v>386</v>
      </c>
      <c r="D121" s="206" t="s">
        <v>117</v>
      </c>
      <c r="E121" s="207" t="s">
        <v>538</v>
      </c>
      <c r="F121" s="208" t="s">
        <v>539</v>
      </c>
      <c r="G121" s="209" t="s">
        <v>120</v>
      </c>
      <c r="H121" s="210">
        <v>0</v>
      </c>
      <c r="I121" s="211">
        <v>53.55</v>
      </c>
      <c r="J121" s="211">
        <f t="shared" si="150"/>
        <v>0</v>
      </c>
      <c r="K121" s="137" t="s">
        <v>3</v>
      </c>
      <c r="L121" s="30"/>
      <c r="M121" s="141" t="s">
        <v>3</v>
      </c>
      <c r="N121" s="142" t="s">
        <v>38</v>
      </c>
      <c r="O121" s="143">
        <v>0</v>
      </c>
      <c r="P121" s="143">
        <f t="shared" si="151"/>
        <v>0</v>
      </c>
      <c r="Q121" s="143">
        <v>0</v>
      </c>
      <c r="R121" s="143">
        <f t="shared" si="152"/>
        <v>0</v>
      </c>
      <c r="S121" s="143">
        <v>0</v>
      </c>
      <c r="T121" s="144">
        <f t="shared" si="15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5" t="s">
        <v>121</v>
      </c>
      <c r="AT121" s="145" t="s">
        <v>117</v>
      </c>
      <c r="AU121" s="145" t="s">
        <v>75</v>
      </c>
      <c r="AY121" s="17" t="s">
        <v>115</v>
      </c>
      <c r="BE121" s="146">
        <f t="shared" si="154"/>
        <v>0</v>
      </c>
      <c r="BF121" s="146">
        <f t="shared" si="155"/>
        <v>0</v>
      </c>
      <c r="BG121" s="146">
        <f t="shared" si="156"/>
        <v>0</v>
      </c>
      <c r="BH121" s="146">
        <f t="shared" si="157"/>
        <v>0</v>
      </c>
      <c r="BI121" s="146">
        <f t="shared" si="158"/>
        <v>0</v>
      </c>
      <c r="BJ121" s="17" t="s">
        <v>75</v>
      </c>
      <c r="BK121" s="146">
        <f t="shared" si="159"/>
        <v>0</v>
      </c>
      <c r="BL121" s="17" t="s">
        <v>121</v>
      </c>
      <c r="BM121" s="145" t="s">
        <v>540</v>
      </c>
    </row>
    <row r="122" spans="1:65" s="2" customFormat="1" ht="16.5" customHeight="1">
      <c r="A122" s="29"/>
      <c r="B122" s="134"/>
      <c r="C122" s="206" t="s">
        <v>391</v>
      </c>
      <c r="D122" s="206" t="s">
        <v>117</v>
      </c>
      <c r="E122" s="207" t="s">
        <v>541</v>
      </c>
      <c r="F122" s="208" t="s">
        <v>542</v>
      </c>
      <c r="G122" s="209" t="s">
        <v>120</v>
      </c>
      <c r="H122" s="210">
        <v>0</v>
      </c>
      <c r="I122" s="211">
        <v>18.7</v>
      </c>
      <c r="J122" s="211">
        <f t="shared" si="150"/>
        <v>0</v>
      </c>
      <c r="K122" s="137" t="s">
        <v>3</v>
      </c>
      <c r="L122" s="30"/>
      <c r="M122" s="141" t="s">
        <v>3</v>
      </c>
      <c r="N122" s="142" t="s">
        <v>38</v>
      </c>
      <c r="O122" s="143">
        <v>0</v>
      </c>
      <c r="P122" s="143">
        <f t="shared" si="151"/>
        <v>0</v>
      </c>
      <c r="Q122" s="143">
        <v>0</v>
      </c>
      <c r="R122" s="143">
        <f t="shared" si="152"/>
        <v>0</v>
      </c>
      <c r="S122" s="143">
        <v>0</v>
      </c>
      <c r="T122" s="144">
        <f t="shared" si="15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5" t="s">
        <v>121</v>
      </c>
      <c r="AT122" s="145" t="s">
        <v>117</v>
      </c>
      <c r="AU122" s="145" t="s">
        <v>75</v>
      </c>
      <c r="AY122" s="17" t="s">
        <v>115</v>
      </c>
      <c r="BE122" s="146">
        <f t="shared" si="154"/>
        <v>0</v>
      </c>
      <c r="BF122" s="146">
        <f t="shared" si="155"/>
        <v>0</v>
      </c>
      <c r="BG122" s="146">
        <f t="shared" si="156"/>
        <v>0</v>
      </c>
      <c r="BH122" s="146">
        <f t="shared" si="157"/>
        <v>0</v>
      </c>
      <c r="BI122" s="146">
        <f t="shared" si="158"/>
        <v>0</v>
      </c>
      <c r="BJ122" s="17" t="s">
        <v>75</v>
      </c>
      <c r="BK122" s="146">
        <f t="shared" si="159"/>
        <v>0</v>
      </c>
      <c r="BL122" s="17" t="s">
        <v>121</v>
      </c>
      <c r="BM122" s="145" t="s">
        <v>543</v>
      </c>
    </row>
    <row r="123" spans="1:65" s="2" customFormat="1" ht="16.5" customHeight="1">
      <c r="A123" s="29"/>
      <c r="B123" s="134"/>
      <c r="C123" s="206" t="s">
        <v>395</v>
      </c>
      <c r="D123" s="206" t="s">
        <v>117</v>
      </c>
      <c r="E123" s="207" t="s">
        <v>544</v>
      </c>
      <c r="F123" s="208" t="s">
        <v>545</v>
      </c>
      <c r="G123" s="209" t="s">
        <v>148</v>
      </c>
      <c r="H123" s="210">
        <v>0</v>
      </c>
      <c r="I123" s="211">
        <v>6.36</v>
      </c>
      <c r="J123" s="211">
        <f t="shared" si="150"/>
        <v>0</v>
      </c>
      <c r="K123" s="137" t="s">
        <v>3</v>
      </c>
      <c r="L123" s="30"/>
      <c r="M123" s="141" t="s">
        <v>3</v>
      </c>
      <c r="N123" s="142" t="s">
        <v>38</v>
      </c>
      <c r="O123" s="143">
        <v>0</v>
      </c>
      <c r="P123" s="143">
        <f t="shared" si="151"/>
        <v>0</v>
      </c>
      <c r="Q123" s="143">
        <v>0</v>
      </c>
      <c r="R123" s="143">
        <f t="shared" si="152"/>
        <v>0</v>
      </c>
      <c r="S123" s="143">
        <v>0</v>
      </c>
      <c r="T123" s="144">
        <f t="shared" si="15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5" t="s">
        <v>121</v>
      </c>
      <c r="AT123" s="145" t="s">
        <v>117</v>
      </c>
      <c r="AU123" s="145" t="s">
        <v>75</v>
      </c>
      <c r="AY123" s="17" t="s">
        <v>115</v>
      </c>
      <c r="BE123" s="146">
        <f t="shared" si="154"/>
        <v>0</v>
      </c>
      <c r="BF123" s="146">
        <f t="shared" si="155"/>
        <v>0</v>
      </c>
      <c r="BG123" s="146">
        <f t="shared" si="156"/>
        <v>0</v>
      </c>
      <c r="BH123" s="146">
        <f t="shared" si="157"/>
        <v>0</v>
      </c>
      <c r="BI123" s="146">
        <f t="shared" si="158"/>
        <v>0</v>
      </c>
      <c r="BJ123" s="17" t="s">
        <v>75</v>
      </c>
      <c r="BK123" s="146">
        <f t="shared" si="159"/>
        <v>0</v>
      </c>
      <c r="BL123" s="17" t="s">
        <v>121</v>
      </c>
      <c r="BM123" s="145" t="s">
        <v>546</v>
      </c>
    </row>
    <row r="124" spans="1:65" s="2" customFormat="1" ht="16.5" customHeight="1">
      <c r="A124" s="29"/>
      <c r="B124" s="134"/>
      <c r="C124" s="206" t="s">
        <v>399</v>
      </c>
      <c r="D124" s="206" t="s">
        <v>117</v>
      </c>
      <c r="E124" s="207" t="s">
        <v>547</v>
      </c>
      <c r="F124" s="208" t="s">
        <v>548</v>
      </c>
      <c r="G124" s="209" t="s">
        <v>148</v>
      </c>
      <c r="H124" s="210">
        <v>0</v>
      </c>
      <c r="I124" s="211">
        <v>19.420000000000002</v>
      </c>
      <c r="J124" s="211">
        <f t="shared" si="150"/>
        <v>0</v>
      </c>
      <c r="K124" s="137" t="s">
        <v>3</v>
      </c>
      <c r="L124" s="30"/>
      <c r="M124" s="141" t="s">
        <v>3</v>
      </c>
      <c r="N124" s="142" t="s">
        <v>38</v>
      </c>
      <c r="O124" s="143">
        <v>0</v>
      </c>
      <c r="P124" s="143">
        <f t="shared" si="151"/>
        <v>0</v>
      </c>
      <c r="Q124" s="143">
        <v>0</v>
      </c>
      <c r="R124" s="143">
        <f t="shared" si="152"/>
        <v>0</v>
      </c>
      <c r="S124" s="143">
        <v>0</v>
      </c>
      <c r="T124" s="144">
        <f t="shared" si="15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5" t="s">
        <v>121</v>
      </c>
      <c r="AT124" s="145" t="s">
        <v>117</v>
      </c>
      <c r="AU124" s="145" t="s">
        <v>75</v>
      </c>
      <c r="AY124" s="17" t="s">
        <v>115</v>
      </c>
      <c r="BE124" s="146">
        <f t="shared" si="154"/>
        <v>0</v>
      </c>
      <c r="BF124" s="146">
        <f t="shared" si="155"/>
        <v>0</v>
      </c>
      <c r="BG124" s="146">
        <f t="shared" si="156"/>
        <v>0</v>
      </c>
      <c r="BH124" s="146">
        <f t="shared" si="157"/>
        <v>0</v>
      </c>
      <c r="BI124" s="146">
        <f t="shared" si="158"/>
        <v>0</v>
      </c>
      <c r="BJ124" s="17" t="s">
        <v>75</v>
      </c>
      <c r="BK124" s="146">
        <f t="shared" si="159"/>
        <v>0</v>
      </c>
      <c r="BL124" s="17" t="s">
        <v>121</v>
      </c>
      <c r="BM124" s="145" t="s">
        <v>549</v>
      </c>
    </row>
    <row r="125" spans="1:65" s="2" customFormat="1" ht="16.5" customHeight="1">
      <c r="A125" s="197"/>
      <c r="B125" s="134"/>
      <c r="C125" s="206" t="s">
        <v>403</v>
      </c>
      <c r="D125" s="206" t="s">
        <v>117</v>
      </c>
      <c r="E125" s="207" t="s">
        <v>550</v>
      </c>
      <c r="F125" s="208" t="s">
        <v>551</v>
      </c>
      <c r="G125" s="209" t="s">
        <v>120</v>
      </c>
      <c r="H125" s="210">
        <v>0</v>
      </c>
      <c r="I125" s="211">
        <v>30.74</v>
      </c>
      <c r="J125" s="211">
        <f t="shared" ref="J125" si="160">ROUND(I125*H125,2)</f>
        <v>0</v>
      </c>
      <c r="K125" s="137" t="s">
        <v>3</v>
      </c>
      <c r="L125" s="30"/>
      <c r="M125" s="141" t="s">
        <v>3</v>
      </c>
      <c r="N125" s="142" t="s">
        <v>38</v>
      </c>
      <c r="O125" s="143">
        <v>0</v>
      </c>
      <c r="P125" s="143">
        <f t="shared" ref="P125" si="161">O125*H125</f>
        <v>0</v>
      </c>
      <c r="Q125" s="143">
        <v>0</v>
      </c>
      <c r="R125" s="143">
        <f t="shared" ref="R125" si="162">Q125*H125</f>
        <v>0</v>
      </c>
      <c r="S125" s="143">
        <v>0</v>
      </c>
      <c r="T125" s="144">
        <f t="shared" ref="T125" si="163">S125*H125</f>
        <v>0</v>
      </c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R125" s="145" t="s">
        <v>121</v>
      </c>
      <c r="AT125" s="145" t="s">
        <v>117</v>
      </c>
      <c r="AU125" s="145" t="s">
        <v>75</v>
      </c>
      <c r="AY125" s="17" t="s">
        <v>115</v>
      </c>
      <c r="BE125" s="146">
        <f t="shared" ref="BE125" si="164">IF(N125="základní",J125,0)</f>
        <v>0</v>
      </c>
      <c r="BF125" s="146">
        <f t="shared" ref="BF125" si="165">IF(N125="snížená",J125,0)</f>
        <v>0</v>
      </c>
      <c r="BG125" s="146">
        <f t="shared" ref="BG125" si="166">IF(N125="zákl. přenesená",J125,0)</f>
        <v>0</v>
      </c>
      <c r="BH125" s="146">
        <f t="shared" ref="BH125" si="167">IF(N125="sníž. přenesená",J125,0)</f>
        <v>0</v>
      </c>
      <c r="BI125" s="146">
        <f t="shared" ref="BI125" si="168">IF(N125="nulová",J125,0)</f>
        <v>0</v>
      </c>
      <c r="BJ125" s="17" t="s">
        <v>75</v>
      </c>
      <c r="BK125" s="146">
        <f t="shared" ref="BK125" si="169">ROUND(I125*H125,2)</f>
        <v>0</v>
      </c>
      <c r="BL125" s="17" t="s">
        <v>121</v>
      </c>
      <c r="BM125" s="145" t="s">
        <v>552</v>
      </c>
    </row>
    <row r="126" spans="1:65" s="2" customFormat="1" ht="16.5" customHeight="1">
      <c r="A126" s="197"/>
      <c r="B126" s="134"/>
      <c r="C126" s="206" t="s">
        <v>407</v>
      </c>
      <c r="D126" s="206" t="s">
        <v>117</v>
      </c>
      <c r="E126" s="207" t="s">
        <v>553</v>
      </c>
      <c r="F126" s="208" t="s">
        <v>554</v>
      </c>
      <c r="G126" s="209" t="s">
        <v>120</v>
      </c>
      <c r="H126" s="210">
        <v>0</v>
      </c>
      <c r="I126" s="211">
        <v>31.95</v>
      </c>
      <c r="J126" s="211">
        <f t="shared" ref="J126" si="170">ROUND(I126*H126,2)</f>
        <v>0</v>
      </c>
      <c r="K126" s="137" t="s">
        <v>3</v>
      </c>
      <c r="L126" s="30"/>
      <c r="M126" s="141" t="s">
        <v>3</v>
      </c>
      <c r="N126" s="142" t="s">
        <v>38</v>
      </c>
      <c r="O126" s="143">
        <v>0</v>
      </c>
      <c r="P126" s="143">
        <f t="shared" ref="P126" si="171">O126*H126</f>
        <v>0</v>
      </c>
      <c r="Q126" s="143">
        <v>0</v>
      </c>
      <c r="R126" s="143">
        <f t="shared" ref="R126" si="172">Q126*H126</f>
        <v>0</v>
      </c>
      <c r="S126" s="143">
        <v>0</v>
      </c>
      <c r="T126" s="144">
        <f t="shared" ref="T126" si="173">S126*H126</f>
        <v>0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R126" s="145" t="s">
        <v>121</v>
      </c>
      <c r="AT126" s="145" t="s">
        <v>117</v>
      </c>
      <c r="AU126" s="145" t="s">
        <v>75</v>
      </c>
      <c r="AY126" s="17" t="s">
        <v>115</v>
      </c>
      <c r="BE126" s="146">
        <f t="shared" ref="BE126" si="174">IF(N126="základní",J126,0)</f>
        <v>0</v>
      </c>
      <c r="BF126" s="146">
        <f t="shared" ref="BF126" si="175">IF(N126="snížená",J126,0)</f>
        <v>0</v>
      </c>
      <c r="BG126" s="146">
        <f t="shared" ref="BG126" si="176">IF(N126="zákl. přenesená",J126,0)</f>
        <v>0</v>
      </c>
      <c r="BH126" s="146">
        <f t="shared" ref="BH126" si="177">IF(N126="sníž. přenesená",J126,0)</f>
        <v>0</v>
      </c>
      <c r="BI126" s="146">
        <f t="shared" ref="BI126" si="178">IF(N126="nulová",J126,0)</f>
        <v>0</v>
      </c>
      <c r="BJ126" s="17" t="s">
        <v>75</v>
      </c>
      <c r="BK126" s="146">
        <f t="shared" ref="BK126" si="179">ROUND(I126*H126,2)</f>
        <v>0</v>
      </c>
      <c r="BL126" s="17" t="s">
        <v>121</v>
      </c>
      <c r="BM126" s="145" t="s">
        <v>555</v>
      </c>
    </row>
    <row r="127" spans="1:65" s="2" customFormat="1" ht="16.5" customHeight="1">
      <c r="A127" s="197"/>
      <c r="B127" s="134"/>
      <c r="C127" s="206" t="s">
        <v>411</v>
      </c>
      <c r="D127" s="206" t="s">
        <v>117</v>
      </c>
      <c r="E127" s="207" t="s">
        <v>556</v>
      </c>
      <c r="F127" s="208" t="s">
        <v>557</v>
      </c>
      <c r="G127" s="209" t="s">
        <v>120</v>
      </c>
      <c r="H127" s="210">
        <v>0</v>
      </c>
      <c r="I127" s="211">
        <v>1.93</v>
      </c>
      <c r="J127" s="211">
        <f t="shared" ref="J127" si="180">ROUND(I127*H127,2)</f>
        <v>0</v>
      </c>
      <c r="K127" s="137" t="s">
        <v>3</v>
      </c>
      <c r="L127" s="30"/>
      <c r="M127" s="141" t="s">
        <v>3</v>
      </c>
      <c r="N127" s="142" t="s">
        <v>38</v>
      </c>
      <c r="O127" s="143">
        <v>0</v>
      </c>
      <c r="P127" s="143">
        <f t="shared" ref="P127" si="181">O127*H127</f>
        <v>0</v>
      </c>
      <c r="Q127" s="143">
        <v>0</v>
      </c>
      <c r="R127" s="143">
        <f t="shared" ref="R127" si="182">Q127*H127</f>
        <v>0</v>
      </c>
      <c r="S127" s="143">
        <v>0</v>
      </c>
      <c r="T127" s="144">
        <f t="shared" ref="T127" si="183">S127*H127</f>
        <v>0</v>
      </c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R127" s="145" t="s">
        <v>121</v>
      </c>
      <c r="AT127" s="145" t="s">
        <v>117</v>
      </c>
      <c r="AU127" s="145" t="s">
        <v>75</v>
      </c>
      <c r="AY127" s="17" t="s">
        <v>115</v>
      </c>
      <c r="BE127" s="146">
        <f t="shared" ref="BE127" si="184">IF(N127="základní",J127,0)</f>
        <v>0</v>
      </c>
      <c r="BF127" s="146">
        <f t="shared" ref="BF127" si="185">IF(N127="snížená",J127,0)</f>
        <v>0</v>
      </c>
      <c r="BG127" s="146">
        <f t="shared" ref="BG127" si="186">IF(N127="zákl. přenesená",J127,0)</f>
        <v>0</v>
      </c>
      <c r="BH127" s="146">
        <f t="shared" ref="BH127" si="187">IF(N127="sníž. přenesená",J127,0)</f>
        <v>0</v>
      </c>
      <c r="BI127" s="146">
        <f t="shared" ref="BI127" si="188">IF(N127="nulová",J127,0)</f>
        <v>0</v>
      </c>
      <c r="BJ127" s="17" t="s">
        <v>75</v>
      </c>
      <c r="BK127" s="146">
        <f t="shared" ref="BK127" si="189">ROUND(I127*H127,2)</f>
        <v>0</v>
      </c>
      <c r="BL127" s="17" t="s">
        <v>121</v>
      </c>
      <c r="BM127" s="145" t="s">
        <v>558</v>
      </c>
    </row>
    <row r="128" spans="1:65" s="2" customFormat="1" ht="16.5" customHeight="1">
      <c r="A128" s="197"/>
      <c r="B128" s="134"/>
      <c r="C128" s="206" t="s">
        <v>415</v>
      </c>
      <c r="D128" s="206" t="s">
        <v>117</v>
      </c>
      <c r="E128" s="207" t="s">
        <v>559</v>
      </c>
      <c r="F128" s="208" t="s">
        <v>560</v>
      </c>
      <c r="G128" s="209" t="s">
        <v>120</v>
      </c>
      <c r="H128" s="210">
        <v>0</v>
      </c>
      <c r="I128" s="211">
        <v>139.61000000000001</v>
      </c>
      <c r="J128" s="211">
        <f t="shared" ref="J128" si="190">ROUND(I128*H128,2)</f>
        <v>0</v>
      </c>
      <c r="K128" s="137" t="s">
        <v>3</v>
      </c>
      <c r="L128" s="30"/>
      <c r="M128" s="141" t="s">
        <v>3</v>
      </c>
      <c r="N128" s="142" t="s">
        <v>38</v>
      </c>
      <c r="O128" s="143">
        <v>0</v>
      </c>
      <c r="P128" s="143">
        <f t="shared" ref="P128" si="191">O128*H128</f>
        <v>0</v>
      </c>
      <c r="Q128" s="143">
        <v>0</v>
      </c>
      <c r="R128" s="143">
        <f t="shared" ref="R128" si="192">Q128*H128</f>
        <v>0</v>
      </c>
      <c r="S128" s="143">
        <v>0</v>
      </c>
      <c r="T128" s="144">
        <f t="shared" ref="T128" si="193">S128*H128</f>
        <v>0</v>
      </c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R128" s="145" t="s">
        <v>121</v>
      </c>
      <c r="AT128" s="145" t="s">
        <v>117</v>
      </c>
      <c r="AU128" s="145" t="s">
        <v>75</v>
      </c>
      <c r="AY128" s="17" t="s">
        <v>115</v>
      </c>
      <c r="BE128" s="146">
        <f t="shared" ref="BE128" si="194">IF(N128="základní",J128,0)</f>
        <v>0</v>
      </c>
      <c r="BF128" s="146">
        <f t="shared" ref="BF128" si="195">IF(N128="snížená",J128,0)</f>
        <v>0</v>
      </c>
      <c r="BG128" s="146">
        <f t="shared" ref="BG128" si="196">IF(N128="zákl. přenesená",J128,0)</f>
        <v>0</v>
      </c>
      <c r="BH128" s="146">
        <f t="shared" ref="BH128" si="197">IF(N128="sníž. přenesená",J128,0)</f>
        <v>0</v>
      </c>
      <c r="BI128" s="146">
        <f t="shared" ref="BI128" si="198">IF(N128="nulová",J128,0)</f>
        <v>0</v>
      </c>
      <c r="BJ128" s="17" t="s">
        <v>75</v>
      </c>
      <c r="BK128" s="146">
        <f t="shared" ref="BK128" si="199">ROUND(I128*H128,2)</f>
        <v>0</v>
      </c>
      <c r="BL128" s="17" t="s">
        <v>121</v>
      </c>
      <c r="BM128" s="145" t="s">
        <v>561</v>
      </c>
    </row>
    <row r="129" spans="1:65" s="2" customFormat="1" ht="16.5" customHeight="1">
      <c r="A129" s="29"/>
      <c r="B129" s="134"/>
      <c r="C129" s="206" t="s">
        <v>419</v>
      </c>
      <c r="D129" s="206" t="s">
        <v>117</v>
      </c>
      <c r="E129" s="207" t="s">
        <v>562</v>
      </c>
      <c r="F129" s="208" t="s">
        <v>563</v>
      </c>
      <c r="G129" s="209" t="s">
        <v>120</v>
      </c>
      <c r="H129" s="210">
        <v>0</v>
      </c>
      <c r="I129" s="211">
        <v>42.95</v>
      </c>
      <c r="J129" s="211">
        <f t="shared" si="150"/>
        <v>0</v>
      </c>
      <c r="K129" s="137" t="s">
        <v>3</v>
      </c>
      <c r="L129" s="30"/>
      <c r="M129" s="141" t="s">
        <v>3</v>
      </c>
      <c r="N129" s="142" t="s">
        <v>38</v>
      </c>
      <c r="O129" s="143">
        <v>0</v>
      </c>
      <c r="P129" s="143">
        <f t="shared" si="151"/>
        <v>0</v>
      </c>
      <c r="Q129" s="143">
        <v>0</v>
      </c>
      <c r="R129" s="143">
        <f t="shared" si="152"/>
        <v>0</v>
      </c>
      <c r="S129" s="143">
        <v>0</v>
      </c>
      <c r="T129" s="144">
        <f t="shared" si="15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5" t="s">
        <v>121</v>
      </c>
      <c r="AT129" s="145" t="s">
        <v>117</v>
      </c>
      <c r="AU129" s="145" t="s">
        <v>75</v>
      </c>
      <c r="AY129" s="17" t="s">
        <v>115</v>
      </c>
      <c r="BE129" s="146">
        <f t="shared" si="154"/>
        <v>0</v>
      </c>
      <c r="BF129" s="146">
        <f t="shared" si="155"/>
        <v>0</v>
      </c>
      <c r="BG129" s="146">
        <f t="shared" si="156"/>
        <v>0</v>
      </c>
      <c r="BH129" s="146">
        <f t="shared" si="157"/>
        <v>0</v>
      </c>
      <c r="BI129" s="146">
        <f t="shared" si="158"/>
        <v>0</v>
      </c>
      <c r="BJ129" s="17" t="s">
        <v>75</v>
      </c>
      <c r="BK129" s="146">
        <f t="shared" si="159"/>
        <v>0</v>
      </c>
      <c r="BL129" s="17" t="s">
        <v>121</v>
      </c>
      <c r="BM129" s="145" t="s">
        <v>564</v>
      </c>
    </row>
    <row r="130" spans="1:65" s="2" customFormat="1" ht="16.5" customHeight="1">
      <c r="A130" s="29"/>
      <c r="B130" s="134"/>
      <c r="C130" s="206" t="s">
        <v>423</v>
      </c>
      <c r="D130" s="206" t="s">
        <v>117</v>
      </c>
      <c r="E130" s="207" t="s">
        <v>565</v>
      </c>
      <c r="F130" s="208" t="s">
        <v>566</v>
      </c>
      <c r="G130" s="209" t="s">
        <v>148</v>
      </c>
      <c r="H130" s="210">
        <v>0</v>
      </c>
      <c r="I130" s="211">
        <v>21.95</v>
      </c>
      <c r="J130" s="211">
        <f t="shared" si="150"/>
        <v>0</v>
      </c>
      <c r="K130" s="137" t="s">
        <v>3</v>
      </c>
      <c r="L130" s="30"/>
      <c r="M130" s="141" t="s">
        <v>3</v>
      </c>
      <c r="N130" s="142" t="s">
        <v>38</v>
      </c>
      <c r="O130" s="143">
        <v>0</v>
      </c>
      <c r="P130" s="143">
        <f t="shared" si="151"/>
        <v>0</v>
      </c>
      <c r="Q130" s="143">
        <v>0</v>
      </c>
      <c r="R130" s="143">
        <f t="shared" si="152"/>
        <v>0</v>
      </c>
      <c r="S130" s="143">
        <v>0</v>
      </c>
      <c r="T130" s="144">
        <f t="shared" si="15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5" t="s">
        <v>121</v>
      </c>
      <c r="AT130" s="145" t="s">
        <v>117</v>
      </c>
      <c r="AU130" s="145" t="s">
        <v>75</v>
      </c>
      <c r="AY130" s="17" t="s">
        <v>115</v>
      </c>
      <c r="BE130" s="146">
        <f t="shared" si="154"/>
        <v>0</v>
      </c>
      <c r="BF130" s="146">
        <f t="shared" si="155"/>
        <v>0</v>
      </c>
      <c r="BG130" s="146">
        <f t="shared" si="156"/>
        <v>0</v>
      </c>
      <c r="BH130" s="146">
        <f t="shared" si="157"/>
        <v>0</v>
      </c>
      <c r="BI130" s="146">
        <f t="shared" si="158"/>
        <v>0</v>
      </c>
      <c r="BJ130" s="17" t="s">
        <v>75</v>
      </c>
      <c r="BK130" s="146">
        <f t="shared" si="159"/>
        <v>0</v>
      </c>
      <c r="BL130" s="17" t="s">
        <v>121</v>
      </c>
      <c r="BM130" s="145" t="s">
        <v>567</v>
      </c>
    </row>
    <row r="131" spans="1:65" s="2" customFormat="1" ht="16.5" customHeight="1">
      <c r="A131" s="29"/>
      <c r="B131" s="134"/>
      <c r="C131" s="206" t="s">
        <v>427</v>
      </c>
      <c r="D131" s="206" t="s">
        <v>117</v>
      </c>
      <c r="E131" s="207" t="s">
        <v>568</v>
      </c>
      <c r="F131" s="208" t="s">
        <v>487</v>
      </c>
      <c r="G131" s="209" t="s">
        <v>148</v>
      </c>
      <c r="H131" s="210">
        <v>0</v>
      </c>
      <c r="I131" s="211">
        <v>21.31</v>
      </c>
      <c r="J131" s="211">
        <f t="shared" si="150"/>
        <v>0</v>
      </c>
      <c r="K131" s="137" t="s">
        <v>3</v>
      </c>
      <c r="L131" s="30"/>
      <c r="M131" s="141" t="s">
        <v>3</v>
      </c>
      <c r="N131" s="142" t="s">
        <v>38</v>
      </c>
      <c r="O131" s="143">
        <v>0</v>
      </c>
      <c r="P131" s="143">
        <f t="shared" si="151"/>
        <v>0</v>
      </c>
      <c r="Q131" s="143">
        <v>0</v>
      </c>
      <c r="R131" s="143">
        <f t="shared" si="152"/>
        <v>0</v>
      </c>
      <c r="S131" s="143">
        <v>0</v>
      </c>
      <c r="T131" s="144">
        <f t="shared" si="15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5" t="s">
        <v>121</v>
      </c>
      <c r="AT131" s="145" t="s">
        <v>117</v>
      </c>
      <c r="AU131" s="145" t="s">
        <v>75</v>
      </c>
      <c r="AY131" s="17" t="s">
        <v>115</v>
      </c>
      <c r="BE131" s="146">
        <f t="shared" si="154"/>
        <v>0</v>
      </c>
      <c r="BF131" s="146">
        <f t="shared" si="155"/>
        <v>0</v>
      </c>
      <c r="BG131" s="146">
        <f t="shared" si="156"/>
        <v>0</v>
      </c>
      <c r="BH131" s="146">
        <f t="shared" si="157"/>
        <v>0</v>
      </c>
      <c r="BI131" s="146">
        <f t="shared" si="158"/>
        <v>0</v>
      </c>
      <c r="BJ131" s="17" t="s">
        <v>75</v>
      </c>
      <c r="BK131" s="146">
        <f t="shared" si="159"/>
        <v>0</v>
      </c>
      <c r="BL131" s="17" t="s">
        <v>121</v>
      </c>
      <c r="BM131" s="145" t="s">
        <v>569</v>
      </c>
    </row>
    <row r="132" spans="1:65" s="2" customFormat="1" ht="16.5" customHeight="1">
      <c r="A132" s="29"/>
      <c r="B132" s="134"/>
      <c r="C132" s="206" t="s">
        <v>431</v>
      </c>
      <c r="D132" s="206" t="s">
        <v>117</v>
      </c>
      <c r="E132" s="207" t="s">
        <v>570</v>
      </c>
      <c r="F132" s="208" t="s">
        <v>571</v>
      </c>
      <c r="G132" s="209" t="s">
        <v>148</v>
      </c>
      <c r="H132" s="210">
        <v>0</v>
      </c>
      <c r="I132" s="211">
        <v>245.73</v>
      </c>
      <c r="J132" s="211">
        <f t="shared" si="150"/>
        <v>0</v>
      </c>
      <c r="K132" s="137" t="s">
        <v>3</v>
      </c>
      <c r="L132" s="30"/>
      <c r="M132" s="141" t="s">
        <v>3</v>
      </c>
      <c r="N132" s="142" t="s">
        <v>38</v>
      </c>
      <c r="O132" s="143">
        <v>0</v>
      </c>
      <c r="P132" s="143">
        <f t="shared" si="151"/>
        <v>0</v>
      </c>
      <c r="Q132" s="143">
        <v>0</v>
      </c>
      <c r="R132" s="143">
        <f t="shared" si="152"/>
        <v>0</v>
      </c>
      <c r="S132" s="143">
        <v>0</v>
      </c>
      <c r="T132" s="144">
        <f t="shared" si="15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5" t="s">
        <v>121</v>
      </c>
      <c r="AT132" s="145" t="s">
        <v>117</v>
      </c>
      <c r="AU132" s="145" t="s">
        <v>75</v>
      </c>
      <c r="AY132" s="17" t="s">
        <v>115</v>
      </c>
      <c r="BE132" s="146">
        <f t="shared" si="154"/>
        <v>0</v>
      </c>
      <c r="BF132" s="146">
        <f t="shared" si="155"/>
        <v>0</v>
      </c>
      <c r="BG132" s="146">
        <f t="shared" si="156"/>
        <v>0</v>
      </c>
      <c r="BH132" s="146">
        <f t="shared" si="157"/>
        <v>0</v>
      </c>
      <c r="BI132" s="146">
        <f t="shared" si="158"/>
        <v>0</v>
      </c>
      <c r="BJ132" s="17" t="s">
        <v>75</v>
      </c>
      <c r="BK132" s="146">
        <f t="shared" si="159"/>
        <v>0</v>
      </c>
      <c r="BL132" s="17" t="s">
        <v>121</v>
      </c>
      <c r="BM132" s="145" t="s">
        <v>572</v>
      </c>
    </row>
    <row r="133" spans="1:65" s="2" customFormat="1" ht="16.5" customHeight="1">
      <c r="A133" s="29"/>
      <c r="B133" s="134"/>
      <c r="C133" s="206" t="s">
        <v>450</v>
      </c>
      <c r="D133" s="206" t="s">
        <v>117</v>
      </c>
      <c r="E133" s="207" t="s">
        <v>573</v>
      </c>
      <c r="F133" s="208" t="s">
        <v>574</v>
      </c>
      <c r="G133" s="209" t="s">
        <v>148</v>
      </c>
      <c r="H133" s="210">
        <v>0</v>
      </c>
      <c r="I133" s="211">
        <v>97.69</v>
      </c>
      <c r="J133" s="211">
        <f t="shared" si="150"/>
        <v>0</v>
      </c>
      <c r="K133" s="137" t="s">
        <v>3</v>
      </c>
      <c r="L133" s="30"/>
      <c r="M133" s="141" t="s">
        <v>3</v>
      </c>
      <c r="N133" s="142" t="s">
        <v>38</v>
      </c>
      <c r="O133" s="143">
        <v>0</v>
      </c>
      <c r="P133" s="143">
        <f t="shared" si="151"/>
        <v>0</v>
      </c>
      <c r="Q133" s="143">
        <v>0</v>
      </c>
      <c r="R133" s="143">
        <f t="shared" si="152"/>
        <v>0</v>
      </c>
      <c r="S133" s="143">
        <v>0</v>
      </c>
      <c r="T133" s="144">
        <f t="shared" si="15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5" t="s">
        <v>121</v>
      </c>
      <c r="AT133" s="145" t="s">
        <v>117</v>
      </c>
      <c r="AU133" s="145" t="s">
        <v>75</v>
      </c>
      <c r="AY133" s="17" t="s">
        <v>115</v>
      </c>
      <c r="BE133" s="146">
        <f t="shared" si="154"/>
        <v>0</v>
      </c>
      <c r="BF133" s="146">
        <f t="shared" si="155"/>
        <v>0</v>
      </c>
      <c r="BG133" s="146">
        <f t="shared" si="156"/>
        <v>0</v>
      </c>
      <c r="BH133" s="146">
        <f t="shared" si="157"/>
        <v>0</v>
      </c>
      <c r="BI133" s="146">
        <f t="shared" si="158"/>
        <v>0</v>
      </c>
      <c r="BJ133" s="17" t="s">
        <v>75</v>
      </c>
      <c r="BK133" s="146">
        <f t="shared" si="159"/>
        <v>0</v>
      </c>
      <c r="BL133" s="17" t="s">
        <v>121</v>
      </c>
      <c r="BM133" s="145" t="s">
        <v>575</v>
      </c>
    </row>
    <row r="134" spans="1:65" s="2" customFormat="1" ht="16.5" customHeight="1">
      <c r="A134" s="29"/>
      <c r="B134" s="134"/>
      <c r="C134" s="206" t="s">
        <v>455</v>
      </c>
      <c r="D134" s="206" t="s">
        <v>117</v>
      </c>
      <c r="E134" s="207" t="s">
        <v>576</v>
      </c>
      <c r="F134" s="208" t="s">
        <v>577</v>
      </c>
      <c r="G134" s="209" t="s">
        <v>129</v>
      </c>
      <c r="H134" s="210">
        <v>0</v>
      </c>
      <c r="I134" s="211">
        <v>784.32</v>
      </c>
      <c r="J134" s="211">
        <f t="shared" si="150"/>
        <v>0</v>
      </c>
      <c r="K134" s="137" t="s">
        <v>3</v>
      </c>
      <c r="L134" s="30"/>
      <c r="M134" s="141" t="s">
        <v>3</v>
      </c>
      <c r="N134" s="142" t="s">
        <v>38</v>
      </c>
      <c r="O134" s="143">
        <v>0</v>
      </c>
      <c r="P134" s="143">
        <f t="shared" si="151"/>
        <v>0</v>
      </c>
      <c r="Q134" s="143">
        <v>0</v>
      </c>
      <c r="R134" s="143">
        <f t="shared" si="152"/>
        <v>0</v>
      </c>
      <c r="S134" s="143">
        <v>0</v>
      </c>
      <c r="T134" s="144">
        <f t="shared" si="15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5" t="s">
        <v>121</v>
      </c>
      <c r="AT134" s="145" t="s">
        <v>117</v>
      </c>
      <c r="AU134" s="145" t="s">
        <v>75</v>
      </c>
      <c r="AY134" s="17" t="s">
        <v>115</v>
      </c>
      <c r="BE134" s="146">
        <f t="shared" si="154"/>
        <v>0</v>
      </c>
      <c r="BF134" s="146">
        <f t="shared" si="155"/>
        <v>0</v>
      </c>
      <c r="BG134" s="146">
        <f t="shared" si="156"/>
        <v>0</v>
      </c>
      <c r="BH134" s="146">
        <f t="shared" si="157"/>
        <v>0</v>
      </c>
      <c r="BI134" s="146">
        <f t="shared" si="158"/>
        <v>0</v>
      </c>
      <c r="BJ134" s="17" t="s">
        <v>75</v>
      </c>
      <c r="BK134" s="146">
        <f t="shared" si="159"/>
        <v>0</v>
      </c>
      <c r="BL134" s="17" t="s">
        <v>121</v>
      </c>
      <c r="BM134" s="145" t="s">
        <v>578</v>
      </c>
    </row>
    <row r="135" spans="1:65" s="2" customFormat="1" ht="16.5" customHeight="1">
      <c r="A135" s="197"/>
      <c r="B135" s="134"/>
      <c r="C135" s="198" t="s">
        <v>443</v>
      </c>
      <c r="D135" s="206" t="s">
        <v>117</v>
      </c>
      <c r="E135" s="207" t="s">
        <v>579</v>
      </c>
      <c r="F135" s="208" t="s">
        <v>580</v>
      </c>
      <c r="G135" s="209" t="s">
        <v>148</v>
      </c>
      <c r="H135" s="210">
        <v>-2</v>
      </c>
      <c r="I135" s="211">
        <v>382.75</v>
      </c>
      <c r="J135" s="200">
        <f t="shared" ref="J135" si="200">ROUND(I135*H135,2)</f>
        <v>-765.5</v>
      </c>
      <c r="K135" s="137" t="s">
        <v>3</v>
      </c>
      <c r="L135" s="30"/>
      <c r="M135" s="141" t="s">
        <v>3</v>
      </c>
      <c r="N135" s="142" t="s">
        <v>38</v>
      </c>
      <c r="O135" s="143">
        <v>0</v>
      </c>
      <c r="P135" s="143">
        <f t="shared" ref="P135" si="201">O135*H135</f>
        <v>0</v>
      </c>
      <c r="Q135" s="143">
        <v>0</v>
      </c>
      <c r="R135" s="143">
        <f t="shared" ref="R135" si="202">Q135*H135</f>
        <v>0</v>
      </c>
      <c r="S135" s="143">
        <v>0</v>
      </c>
      <c r="T135" s="144">
        <f t="shared" ref="T135" si="203">S135*H135</f>
        <v>0</v>
      </c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R135" s="145" t="s">
        <v>121</v>
      </c>
      <c r="AT135" s="145" t="s">
        <v>117</v>
      </c>
      <c r="AU135" s="145" t="s">
        <v>75</v>
      </c>
      <c r="AY135" s="17" t="s">
        <v>115</v>
      </c>
      <c r="BE135" s="146">
        <f t="shared" ref="BE135" si="204">IF(N135="základní",J135,0)</f>
        <v>-765.5</v>
      </c>
      <c r="BF135" s="146">
        <f t="shared" ref="BF135" si="205">IF(N135="snížená",J135,0)</f>
        <v>0</v>
      </c>
      <c r="BG135" s="146">
        <f t="shared" ref="BG135" si="206">IF(N135="zákl. přenesená",J135,0)</f>
        <v>0</v>
      </c>
      <c r="BH135" s="146">
        <f t="shared" ref="BH135" si="207">IF(N135="sníž. přenesená",J135,0)</f>
        <v>0</v>
      </c>
      <c r="BI135" s="146">
        <f t="shared" ref="BI135" si="208">IF(N135="nulová",J135,0)</f>
        <v>0</v>
      </c>
      <c r="BJ135" s="17" t="s">
        <v>75</v>
      </c>
      <c r="BK135" s="146">
        <f t="shared" ref="BK135" si="209">ROUND(I135*H135,2)</f>
        <v>-765.5</v>
      </c>
      <c r="BL135" s="17" t="s">
        <v>121</v>
      </c>
      <c r="BM135" s="145" t="s">
        <v>581</v>
      </c>
    </row>
    <row r="136" spans="1:65" s="2" customFormat="1" ht="16.5" customHeight="1">
      <c r="A136" s="29"/>
      <c r="B136" s="134"/>
      <c r="C136" s="199" t="s">
        <v>443</v>
      </c>
      <c r="D136" s="206" t="s">
        <v>117</v>
      </c>
      <c r="E136" s="207" t="s">
        <v>579</v>
      </c>
      <c r="F136" s="208" t="s">
        <v>580</v>
      </c>
      <c r="G136" s="209" t="s">
        <v>148</v>
      </c>
      <c r="H136" s="210">
        <v>1</v>
      </c>
      <c r="I136" s="211">
        <v>382.75</v>
      </c>
      <c r="J136" s="201">
        <f t="shared" si="150"/>
        <v>382.75</v>
      </c>
      <c r="K136" s="137" t="s">
        <v>3</v>
      </c>
      <c r="L136" s="30"/>
      <c r="M136" s="141" t="s">
        <v>3</v>
      </c>
      <c r="N136" s="142" t="s">
        <v>38</v>
      </c>
      <c r="O136" s="143">
        <v>0</v>
      </c>
      <c r="P136" s="143">
        <f t="shared" si="151"/>
        <v>0</v>
      </c>
      <c r="Q136" s="143">
        <v>0</v>
      </c>
      <c r="R136" s="143">
        <f t="shared" si="152"/>
        <v>0</v>
      </c>
      <c r="S136" s="143">
        <v>0</v>
      </c>
      <c r="T136" s="144">
        <f t="shared" si="15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5" t="s">
        <v>121</v>
      </c>
      <c r="AT136" s="145" t="s">
        <v>117</v>
      </c>
      <c r="AU136" s="145" t="s">
        <v>75</v>
      </c>
      <c r="AY136" s="17" t="s">
        <v>115</v>
      </c>
      <c r="BE136" s="146">
        <f t="shared" si="154"/>
        <v>382.75</v>
      </c>
      <c r="BF136" s="146">
        <f t="shared" si="155"/>
        <v>0</v>
      </c>
      <c r="BG136" s="146">
        <f t="shared" si="156"/>
        <v>0</v>
      </c>
      <c r="BH136" s="146">
        <f t="shared" si="157"/>
        <v>0</v>
      </c>
      <c r="BI136" s="146">
        <f t="shared" si="158"/>
        <v>0</v>
      </c>
      <c r="BJ136" s="17" t="s">
        <v>75</v>
      </c>
      <c r="BK136" s="146">
        <f t="shared" si="159"/>
        <v>382.75</v>
      </c>
      <c r="BL136" s="17" t="s">
        <v>121</v>
      </c>
      <c r="BM136" s="145" t="s">
        <v>581</v>
      </c>
    </row>
    <row r="137" spans="1:65" s="2" customFormat="1" ht="16.5" customHeight="1">
      <c r="A137" s="197"/>
      <c r="B137" s="134"/>
      <c r="C137" s="198" t="s">
        <v>439</v>
      </c>
      <c r="D137" s="206" t="s">
        <v>117</v>
      </c>
      <c r="E137" s="207" t="s">
        <v>582</v>
      </c>
      <c r="F137" s="208" t="s">
        <v>583</v>
      </c>
      <c r="G137" s="209" t="s">
        <v>148</v>
      </c>
      <c r="H137" s="210">
        <v>-2</v>
      </c>
      <c r="I137" s="211">
        <v>71.62</v>
      </c>
      <c r="J137" s="200">
        <f t="shared" ref="J137" si="210">ROUND(I137*H137,2)</f>
        <v>-143.24</v>
      </c>
      <c r="K137" s="137" t="s">
        <v>3</v>
      </c>
      <c r="L137" s="30"/>
      <c r="M137" s="141" t="s">
        <v>3</v>
      </c>
      <c r="N137" s="142" t="s">
        <v>38</v>
      </c>
      <c r="O137" s="143">
        <v>0</v>
      </c>
      <c r="P137" s="143">
        <f t="shared" ref="P137" si="211">O137*H137</f>
        <v>0</v>
      </c>
      <c r="Q137" s="143">
        <v>0</v>
      </c>
      <c r="R137" s="143">
        <f t="shared" ref="R137" si="212">Q137*H137</f>
        <v>0</v>
      </c>
      <c r="S137" s="143">
        <v>0</v>
      </c>
      <c r="T137" s="144">
        <f t="shared" ref="T137" si="213">S137*H137</f>
        <v>0</v>
      </c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R137" s="145" t="s">
        <v>121</v>
      </c>
      <c r="AT137" s="145" t="s">
        <v>117</v>
      </c>
      <c r="AU137" s="145" t="s">
        <v>75</v>
      </c>
      <c r="AY137" s="17" t="s">
        <v>115</v>
      </c>
      <c r="BE137" s="146">
        <f t="shared" ref="BE137" si="214">IF(N137="základní",J137,0)</f>
        <v>-143.24</v>
      </c>
      <c r="BF137" s="146">
        <f t="shared" ref="BF137" si="215">IF(N137="snížená",J137,0)</f>
        <v>0</v>
      </c>
      <c r="BG137" s="146">
        <f t="shared" ref="BG137" si="216">IF(N137="zákl. přenesená",J137,0)</f>
        <v>0</v>
      </c>
      <c r="BH137" s="146">
        <f t="shared" ref="BH137" si="217">IF(N137="sníž. přenesená",J137,0)</f>
        <v>0</v>
      </c>
      <c r="BI137" s="146">
        <f t="shared" ref="BI137" si="218">IF(N137="nulová",J137,0)</f>
        <v>0</v>
      </c>
      <c r="BJ137" s="17" t="s">
        <v>75</v>
      </c>
      <c r="BK137" s="146">
        <f t="shared" ref="BK137" si="219">ROUND(I137*H137,2)</f>
        <v>-143.24</v>
      </c>
      <c r="BL137" s="17" t="s">
        <v>121</v>
      </c>
      <c r="BM137" s="145" t="s">
        <v>584</v>
      </c>
    </row>
    <row r="138" spans="1:65" s="2" customFormat="1" ht="16.5" customHeight="1">
      <c r="A138" s="29"/>
      <c r="B138" s="134"/>
      <c r="C138" s="199" t="s">
        <v>439</v>
      </c>
      <c r="D138" s="206" t="s">
        <v>117</v>
      </c>
      <c r="E138" s="207" t="s">
        <v>582</v>
      </c>
      <c r="F138" s="208" t="s">
        <v>583</v>
      </c>
      <c r="G138" s="209" t="s">
        <v>148</v>
      </c>
      <c r="H138" s="210">
        <v>1</v>
      </c>
      <c r="I138" s="211">
        <v>71.62</v>
      </c>
      <c r="J138" s="201">
        <f t="shared" si="150"/>
        <v>71.62</v>
      </c>
      <c r="K138" s="137" t="s">
        <v>3</v>
      </c>
      <c r="L138" s="30"/>
      <c r="M138" s="141" t="s">
        <v>3</v>
      </c>
      <c r="N138" s="142" t="s">
        <v>38</v>
      </c>
      <c r="O138" s="143">
        <v>0</v>
      </c>
      <c r="P138" s="143">
        <f t="shared" si="151"/>
        <v>0</v>
      </c>
      <c r="Q138" s="143">
        <v>0</v>
      </c>
      <c r="R138" s="143">
        <f t="shared" si="152"/>
        <v>0</v>
      </c>
      <c r="S138" s="143">
        <v>0</v>
      </c>
      <c r="T138" s="144">
        <f t="shared" si="15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5" t="s">
        <v>121</v>
      </c>
      <c r="AT138" s="145" t="s">
        <v>117</v>
      </c>
      <c r="AU138" s="145" t="s">
        <v>75</v>
      </c>
      <c r="AY138" s="17" t="s">
        <v>115</v>
      </c>
      <c r="BE138" s="146">
        <f t="shared" si="154"/>
        <v>71.62</v>
      </c>
      <c r="BF138" s="146">
        <f t="shared" si="155"/>
        <v>0</v>
      </c>
      <c r="BG138" s="146">
        <f t="shared" si="156"/>
        <v>0</v>
      </c>
      <c r="BH138" s="146">
        <f t="shared" si="157"/>
        <v>0</v>
      </c>
      <c r="BI138" s="146">
        <f t="shared" si="158"/>
        <v>0</v>
      </c>
      <c r="BJ138" s="17" t="s">
        <v>75</v>
      </c>
      <c r="BK138" s="146">
        <f t="shared" si="159"/>
        <v>71.62</v>
      </c>
      <c r="BL138" s="17" t="s">
        <v>121</v>
      </c>
      <c r="BM138" s="145" t="s">
        <v>584</v>
      </c>
    </row>
    <row r="139" spans="1:65" s="2" customFormat="1" ht="16.5" customHeight="1">
      <c r="A139" s="197"/>
      <c r="B139" s="134"/>
      <c r="C139" s="198" t="s">
        <v>324</v>
      </c>
      <c r="D139" s="206" t="s">
        <v>117</v>
      </c>
      <c r="E139" s="207" t="s">
        <v>585</v>
      </c>
      <c r="F139" s="208" t="s">
        <v>586</v>
      </c>
      <c r="G139" s="209" t="s">
        <v>148</v>
      </c>
      <c r="H139" s="210">
        <v>-2</v>
      </c>
      <c r="I139" s="211">
        <v>476.92</v>
      </c>
      <c r="J139" s="200">
        <f t="shared" ref="J139" si="220">ROUND(I139*H139,2)</f>
        <v>-953.84</v>
      </c>
      <c r="K139" s="137" t="s">
        <v>3</v>
      </c>
      <c r="L139" s="30"/>
      <c r="M139" s="141" t="s">
        <v>3</v>
      </c>
      <c r="N139" s="142" t="s">
        <v>38</v>
      </c>
      <c r="O139" s="143">
        <v>0</v>
      </c>
      <c r="P139" s="143">
        <f t="shared" ref="P139" si="221">O139*H139</f>
        <v>0</v>
      </c>
      <c r="Q139" s="143">
        <v>0</v>
      </c>
      <c r="R139" s="143">
        <f t="shared" ref="R139" si="222">Q139*H139</f>
        <v>0</v>
      </c>
      <c r="S139" s="143">
        <v>0</v>
      </c>
      <c r="T139" s="144">
        <f t="shared" ref="T139" si="223">S139*H139</f>
        <v>0</v>
      </c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R139" s="145" t="s">
        <v>121</v>
      </c>
      <c r="AT139" s="145" t="s">
        <v>117</v>
      </c>
      <c r="AU139" s="145" t="s">
        <v>75</v>
      </c>
      <c r="AY139" s="17" t="s">
        <v>115</v>
      </c>
      <c r="BE139" s="146">
        <f t="shared" ref="BE139" si="224">IF(N139="základní",J139,0)</f>
        <v>-953.84</v>
      </c>
      <c r="BF139" s="146">
        <f t="shared" ref="BF139" si="225">IF(N139="snížená",J139,0)</f>
        <v>0</v>
      </c>
      <c r="BG139" s="146">
        <f t="shared" ref="BG139" si="226">IF(N139="zákl. přenesená",J139,0)</f>
        <v>0</v>
      </c>
      <c r="BH139" s="146">
        <f t="shared" ref="BH139" si="227">IF(N139="sníž. přenesená",J139,0)</f>
        <v>0</v>
      </c>
      <c r="BI139" s="146">
        <f t="shared" ref="BI139" si="228">IF(N139="nulová",J139,0)</f>
        <v>0</v>
      </c>
      <c r="BJ139" s="17" t="s">
        <v>75</v>
      </c>
      <c r="BK139" s="146">
        <f t="shared" ref="BK139" si="229">ROUND(I139*H139,2)</f>
        <v>-953.84</v>
      </c>
      <c r="BL139" s="17" t="s">
        <v>121</v>
      </c>
      <c r="BM139" s="145" t="s">
        <v>268</v>
      </c>
    </row>
    <row r="140" spans="1:65" s="2" customFormat="1" ht="16.5" customHeight="1">
      <c r="A140" s="29"/>
      <c r="B140" s="134"/>
      <c r="C140" s="199" t="s">
        <v>324</v>
      </c>
      <c r="D140" s="206" t="s">
        <v>117</v>
      </c>
      <c r="E140" s="207" t="s">
        <v>585</v>
      </c>
      <c r="F140" s="208" t="s">
        <v>586</v>
      </c>
      <c r="G140" s="209" t="s">
        <v>148</v>
      </c>
      <c r="H140" s="210">
        <v>1</v>
      </c>
      <c r="I140" s="211">
        <v>476.92</v>
      </c>
      <c r="J140" s="201">
        <f t="shared" si="150"/>
        <v>476.92</v>
      </c>
      <c r="K140" s="137" t="s">
        <v>3</v>
      </c>
      <c r="L140" s="30"/>
      <c r="M140" s="141" t="s">
        <v>3</v>
      </c>
      <c r="N140" s="142" t="s">
        <v>38</v>
      </c>
      <c r="O140" s="143">
        <v>0</v>
      </c>
      <c r="P140" s="143">
        <f t="shared" si="151"/>
        <v>0</v>
      </c>
      <c r="Q140" s="143">
        <v>0</v>
      </c>
      <c r="R140" s="143">
        <f t="shared" si="152"/>
        <v>0</v>
      </c>
      <c r="S140" s="143">
        <v>0</v>
      </c>
      <c r="T140" s="144">
        <f t="shared" si="15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5" t="s">
        <v>121</v>
      </c>
      <c r="AT140" s="145" t="s">
        <v>117</v>
      </c>
      <c r="AU140" s="145" t="s">
        <v>75</v>
      </c>
      <c r="AY140" s="17" t="s">
        <v>115</v>
      </c>
      <c r="BE140" s="146">
        <f t="shared" si="154"/>
        <v>476.92</v>
      </c>
      <c r="BF140" s="146">
        <f t="shared" si="155"/>
        <v>0</v>
      </c>
      <c r="BG140" s="146">
        <f t="shared" si="156"/>
        <v>0</v>
      </c>
      <c r="BH140" s="146">
        <f t="shared" si="157"/>
        <v>0</v>
      </c>
      <c r="BI140" s="146">
        <f t="shared" si="158"/>
        <v>0</v>
      </c>
      <c r="BJ140" s="17" t="s">
        <v>75</v>
      </c>
      <c r="BK140" s="146">
        <f t="shared" si="159"/>
        <v>476.92</v>
      </c>
      <c r="BL140" s="17" t="s">
        <v>121</v>
      </c>
      <c r="BM140" s="145" t="s">
        <v>268</v>
      </c>
    </row>
    <row r="141" spans="1:65" s="2" customFormat="1" ht="16.5" customHeight="1">
      <c r="A141" s="197"/>
      <c r="B141" s="134"/>
      <c r="C141" s="198" t="s">
        <v>330</v>
      </c>
      <c r="D141" s="206" t="s">
        <v>117</v>
      </c>
      <c r="E141" s="207" t="s">
        <v>587</v>
      </c>
      <c r="F141" s="208" t="s">
        <v>588</v>
      </c>
      <c r="G141" s="209" t="s">
        <v>129</v>
      </c>
      <c r="H141" s="210">
        <v>-1</v>
      </c>
      <c r="I141" s="211">
        <v>789.36</v>
      </c>
      <c r="J141" s="200">
        <f t="shared" ref="J141" si="230">ROUND(I141*H141,2)</f>
        <v>-789.36</v>
      </c>
      <c r="K141" s="137" t="s">
        <v>3</v>
      </c>
      <c r="L141" s="30"/>
      <c r="M141" s="141" t="s">
        <v>3</v>
      </c>
      <c r="N141" s="142" t="s">
        <v>38</v>
      </c>
      <c r="O141" s="143">
        <v>0</v>
      </c>
      <c r="P141" s="143">
        <f t="shared" ref="P141" si="231">O141*H141</f>
        <v>0</v>
      </c>
      <c r="Q141" s="143">
        <v>0</v>
      </c>
      <c r="R141" s="143">
        <f t="shared" ref="R141" si="232">Q141*H141</f>
        <v>0</v>
      </c>
      <c r="S141" s="143">
        <v>0</v>
      </c>
      <c r="T141" s="144">
        <f t="shared" ref="T141" si="233">S141*H141</f>
        <v>0</v>
      </c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R141" s="145" t="s">
        <v>121</v>
      </c>
      <c r="AT141" s="145" t="s">
        <v>117</v>
      </c>
      <c r="AU141" s="145" t="s">
        <v>75</v>
      </c>
      <c r="AY141" s="17" t="s">
        <v>115</v>
      </c>
      <c r="BE141" s="146">
        <f t="shared" ref="BE141" si="234">IF(N141="základní",J141,0)</f>
        <v>-789.36</v>
      </c>
      <c r="BF141" s="146">
        <f t="shared" ref="BF141" si="235">IF(N141="snížená",J141,0)</f>
        <v>0</v>
      </c>
      <c r="BG141" s="146">
        <f t="shared" ref="BG141" si="236">IF(N141="zákl. přenesená",J141,0)</f>
        <v>0</v>
      </c>
      <c r="BH141" s="146">
        <f t="shared" ref="BH141" si="237">IF(N141="sníž. přenesená",J141,0)</f>
        <v>0</v>
      </c>
      <c r="BI141" s="146">
        <f t="shared" ref="BI141" si="238">IF(N141="nulová",J141,0)</f>
        <v>0</v>
      </c>
      <c r="BJ141" s="17" t="s">
        <v>75</v>
      </c>
      <c r="BK141" s="146">
        <f t="shared" ref="BK141" si="239">ROUND(I141*H141,2)</f>
        <v>-789.36</v>
      </c>
      <c r="BL141" s="17" t="s">
        <v>121</v>
      </c>
      <c r="BM141" s="145" t="s">
        <v>589</v>
      </c>
    </row>
    <row r="142" spans="1:65" s="2" customFormat="1" ht="16.5" customHeight="1">
      <c r="A142" s="29"/>
      <c r="B142" s="134"/>
      <c r="C142" s="199" t="s">
        <v>330</v>
      </c>
      <c r="D142" s="206" t="s">
        <v>117</v>
      </c>
      <c r="E142" s="207" t="s">
        <v>587</v>
      </c>
      <c r="F142" s="208" t="s">
        <v>588</v>
      </c>
      <c r="G142" s="209" t="s">
        <v>129</v>
      </c>
      <c r="H142" s="210">
        <v>0.5</v>
      </c>
      <c r="I142" s="211">
        <v>789.36</v>
      </c>
      <c r="J142" s="201">
        <f t="shared" si="150"/>
        <v>394.68</v>
      </c>
      <c r="K142" s="137" t="s">
        <v>3</v>
      </c>
      <c r="L142" s="30"/>
      <c r="M142" s="141" t="s">
        <v>3</v>
      </c>
      <c r="N142" s="142" t="s">
        <v>38</v>
      </c>
      <c r="O142" s="143">
        <v>0</v>
      </c>
      <c r="P142" s="143">
        <f t="shared" si="151"/>
        <v>0</v>
      </c>
      <c r="Q142" s="143">
        <v>0</v>
      </c>
      <c r="R142" s="143">
        <f t="shared" si="152"/>
        <v>0</v>
      </c>
      <c r="S142" s="143">
        <v>0</v>
      </c>
      <c r="T142" s="144">
        <f t="shared" si="15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5" t="s">
        <v>121</v>
      </c>
      <c r="AT142" s="145" t="s">
        <v>117</v>
      </c>
      <c r="AU142" s="145" t="s">
        <v>75</v>
      </c>
      <c r="AY142" s="17" t="s">
        <v>115</v>
      </c>
      <c r="BE142" s="146">
        <f t="shared" si="154"/>
        <v>394.68</v>
      </c>
      <c r="BF142" s="146">
        <f t="shared" si="155"/>
        <v>0</v>
      </c>
      <c r="BG142" s="146">
        <f t="shared" si="156"/>
        <v>0</v>
      </c>
      <c r="BH142" s="146">
        <f t="shared" si="157"/>
        <v>0</v>
      </c>
      <c r="BI142" s="146">
        <f t="shared" si="158"/>
        <v>0</v>
      </c>
      <c r="BJ142" s="17" t="s">
        <v>75</v>
      </c>
      <c r="BK142" s="146">
        <f t="shared" si="159"/>
        <v>394.68</v>
      </c>
      <c r="BL142" s="17" t="s">
        <v>121</v>
      </c>
      <c r="BM142" s="145" t="s">
        <v>589</v>
      </c>
    </row>
    <row r="143" spans="1:65" s="2" customFormat="1" ht="16.5" customHeight="1">
      <c r="A143" s="29"/>
      <c r="B143" s="134"/>
      <c r="C143" s="206" t="s">
        <v>516</v>
      </c>
      <c r="D143" s="206" t="s">
        <v>117</v>
      </c>
      <c r="E143" s="207" t="s">
        <v>590</v>
      </c>
      <c r="F143" s="208" t="s">
        <v>591</v>
      </c>
      <c r="G143" s="209" t="s">
        <v>148</v>
      </c>
      <c r="H143" s="210">
        <v>0</v>
      </c>
      <c r="I143" s="211">
        <v>4897</v>
      </c>
      <c r="J143" s="211">
        <f t="shared" si="150"/>
        <v>0</v>
      </c>
      <c r="K143" s="137" t="s">
        <v>3</v>
      </c>
      <c r="L143" s="30"/>
      <c r="M143" s="141" t="s">
        <v>3</v>
      </c>
      <c r="N143" s="142" t="s">
        <v>38</v>
      </c>
      <c r="O143" s="143">
        <v>0</v>
      </c>
      <c r="P143" s="143">
        <f t="shared" si="151"/>
        <v>0</v>
      </c>
      <c r="Q143" s="143">
        <v>0</v>
      </c>
      <c r="R143" s="143">
        <f t="shared" si="152"/>
        <v>0</v>
      </c>
      <c r="S143" s="143">
        <v>0</v>
      </c>
      <c r="T143" s="144">
        <f t="shared" si="15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5" t="s">
        <v>121</v>
      </c>
      <c r="AT143" s="145" t="s">
        <v>117</v>
      </c>
      <c r="AU143" s="145" t="s">
        <v>75</v>
      </c>
      <c r="AY143" s="17" t="s">
        <v>115</v>
      </c>
      <c r="BE143" s="146">
        <f t="shared" si="154"/>
        <v>0</v>
      </c>
      <c r="BF143" s="146">
        <f t="shared" si="155"/>
        <v>0</v>
      </c>
      <c r="BG143" s="146">
        <f t="shared" si="156"/>
        <v>0</v>
      </c>
      <c r="BH143" s="146">
        <f t="shared" si="157"/>
        <v>0</v>
      </c>
      <c r="BI143" s="146">
        <f t="shared" si="158"/>
        <v>0</v>
      </c>
      <c r="BJ143" s="17" t="s">
        <v>75</v>
      </c>
      <c r="BK143" s="146">
        <f t="shared" si="159"/>
        <v>0</v>
      </c>
      <c r="BL143" s="17" t="s">
        <v>121</v>
      </c>
      <c r="BM143" s="145" t="s">
        <v>592</v>
      </c>
    </row>
    <row r="144" spans="1:65" s="2" customFormat="1" ht="16.5" customHeight="1">
      <c r="A144" s="29"/>
      <c r="B144" s="134"/>
      <c r="C144" s="206" t="s">
        <v>308</v>
      </c>
      <c r="D144" s="206" t="s">
        <v>117</v>
      </c>
      <c r="E144" s="207" t="s">
        <v>593</v>
      </c>
      <c r="F144" s="208" t="s">
        <v>594</v>
      </c>
      <c r="G144" s="209" t="s">
        <v>148</v>
      </c>
      <c r="H144" s="210">
        <v>0</v>
      </c>
      <c r="I144" s="211">
        <v>196.5</v>
      </c>
      <c r="J144" s="211">
        <f t="shared" si="150"/>
        <v>0</v>
      </c>
      <c r="K144" s="137" t="s">
        <v>3</v>
      </c>
      <c r="L144" s="30"/>
      <c r="M144" s="141" t="s">
        <v>3</v>
      </c>
      <c r="N144" s="142" t="s">
        <v>38</v>
      </c>
      <c r="O144" s="143">
        <v>0</v>
      </c>
      <c r="P144" s="143">
        <f t="shared" si="151"/>
        <v>0</v>
      </c>
      <c r="Q144" s="143">
        <v>0</v>
      </c>
      <c r="R144" s="143">
        <f t="shared" si="152"/>
        <v>0</v>
      </c>
      <c r="S144" s="143">
        <v>0</v>
      </c>
      <c r="T144" s="144">
        <f t="shared" si="15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5" t="s">
        <v>121</v>
      </c>
      <c r="AT144" s="145" t="s">
        <v>117</v>
      </c>
      <c r="AU144" s="145" t="s">
        <v>75</v>
      </c>
      <c r="AY144" s="17" t="s">
        <v>115</v>
      </c>
      <c r="BE144" s="146">
        <f t="shared" si="154"/>
        <v>0</v>
      </c>
      <c r="BF144" s="146">
        <f t="shared" si="155"/>
        <v>0</v>
      </c>
      <c r="BG144" s="146">
        <f t="shared" si="156"/>
        <v>0</v>
      </c>
      <c r="BH144" s="146">
        <f t="shared" si="157"/>
        <v>0</v>
      </c>
      <c r="BI144" s="146">
        <f t="shared" si="158"/>
        <v>0</v>
      </c>
      <c r="BJ144" s="17" t="s">
        <v>75</v>
      </c>
      <c r="BK144" s="146">
        <f t="shared" si="159"/>
        <v>0</v>
      </c>
      <c r="BL144" s="17" t="s">
        <v>121</v>
      </c>
      <c r="BM144" s="145" t="s">
        <v>595</v>
      </c>
    </row>
    <row r="145" spans="1:65" s="2" customFormat="1" ht="16.5" customHeight="1">
      <c r="A145" s="29"/>
      <c r="B145" s="134"/>
      <c r="C145" s="198" t="s">
        <v>519</v>
      </c>
      <c r="D145" s="206" t="s">
        <v>117</v>
      </c>
      <c r="E145" s="207" t="s">
        <v>596</v>
      </c>
      <c r="F145" s="208" t="s">
        <v>597</v>
      </c>
      <c r="G145" s="209" t="s">
        <v>120</v>
      </c>
      <c r="H145" s="210">
        <v>-620</v>
      </c>
      <c r="I145" s="211">
        <v>6.78</v>
      </c>
      <c r="J145" s="200">
        <f t="shared" si="150"/>
        <v>-4203.6000000000004</v>
      </c>
      <c r="K145" s="137" t="s">
        <v>3</v>
      </c>
      <c r="L145" s="30"/>
      <c r="M145" s="141" t="s">
        <v>3</v>
      </c>
      <c r="N145" s="142" t="s">
        <v>38</v>
      </c>
      <c r="O145" s="143">
        <v>0</v>
      </c>
      <c r="P145" s="143">
        <f t="shared" si="151"/>
        <v>0</v>
      </c>
      <c r="Q145" s="143">
        <v>0</v>
      </c>
      <c r="R145" s="143">
        <f t="shared" si="152"/>
        <v>0</v>
      </c>
      <c r="S145" s="143">
        <v>0</v>
      </c>
      <c r="T145" s="144">
        <f t="shared" si="15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5" t="s">
        <v>121</v>
      </c>
      <c r="AT145" s="145" t="s">
        <v>117</v>
      </c>
      <c r="AU145" s="145" t="s">
        <v>75</v>
      </c>
      <c r="AY145" s="17" t="s">
        <v>115</v>
      </c>
      <c r="BE145" s="146">
        <f t="shared" si="154"/>
        <v>-4203.6000000000004</v>
      </c>
      <c r="BF145" s="146">
        <f t="shared" si="155"/>
        <v>0</v>
      </c>
      <c r="BG145" s="146">
        <f t="shared" si="156"/>
        <v>0</v>
      </c>
      <c r="BH145" s="146">
        <f t="shared" si="157"/>
        <v>0</v>
      </c>
      <c r="BI145" s="146">
        <f t="shared" si="158"/>
        <v>0</v>
      </c>
      <c r="BJ145" s="17" t="s">
        <v>75</v>
      </c>
      <c r="BK145" s="146">
        <f t="shared" si="159"/>
        <v>-4203.6000000000004</v>
      </c>
      <c r="BL145" s="17" t="s">
        <v>121</v>
      </c>
      <c r="BM145" s="145" t="s">
        <v>598</v>
      </c>
    </row>
    <row r="146" spans="1:65" s="2" customFormat="1" ht="16.5" customHeight="1">
      <c r="A146" s="215"/>
      <c r="B146" s="134"/>
      <c r="C146" s="199" t="s">
        <v>519</v>
      </c>
      <c r="D146" s="206" t="s">
        <v>117</v>
      </c>
      <c r="E146" s="207" t="s">
        <v>596</v>
      </c>
      <c r="F146" s="208" t="s">
        <v>597</v>
      </c>
      <c r="G146" s="209" t="s">
        <v>120</v>
      </c>
      <c r="H146" s="210">
        <v>54</v>
      </c>
      <c r="I146" s="211">
        <v>6.78</v>
      </c>
      <c r="J146" s="201">
        <f t="shared" ref="J146" si="240">ROUND(I146*H146,2)</f>
        <v>366.12</v>
      </c>
      <c r="K146" s="137" t="s">
        <v>3</v>
      </c>
      <c r="L146" s="30"/>
      <c r="M146" s="141" t="s">
        <v>3</v>
      </c>
      <c r="N146" s="142" t="s">
        <v>38</v>
      </c>
      <c r="O146" s="143">
        <v>0</v>
      </c>
      <c r="P146" s="143">
        <f t="shared" ref="P146" si="241">O146*H146</f>
        <v>0</v>
      </c>
      <c r="Q146" s="143">
        <v>0</v>
      </c>
      <c r="R146" s="143">
        <f t="shared" ref="R146" si="242">Q146*H146</f>
        <v>0</v>
      </c>
      <c r="S146" s="143">
        <v>0</v>
      </c>
      <c r="T146" s="144">
        <f t="shared" ref="T146" si="243">S146*H146</f>
        <v>0</v>
      </c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R146" s="145" t="s">
        <v>121</v>
      </c>
      <c r="AT146" s="145" t="s">
        <v>117</v>
      </c>
      <c r="AU146" s="145" t="s">
        <v>75</v>
      </c>
      <c r="AY146" s="17" t="s">
        <v>115</v>
      </c>
      <c r="BE146" s="146">
        <f t="shared" ref="BE146" si="244">IF(N146="základní",J146,0)</f>
        <v>366.12</v>
      </c>
      <c r="BF146" s="146">
        <f t="shared" ref="BF146" si="245">IF(N146="snížená",J146,0)</f>
        <v>0</v>
      </c>
      <c r="BG146" s="146">
        <f t="shared" ref="BG146" si="246">IF(N146="zákl. přenesená",J146,0)</f>
        <v>0</v>
      </c>
      <c r="BH146" s="146">
        <f t="shared" ref="BH146" si="247">IF(N146="sníž. přenesená",J146,0)</f>
        <v>0</v>
      </c>
      <c r="BI146" s="146">
        <f t="shared" ref="BI146" si="248">IF(N146="nulová",J146,0)</f>
        <v>0</v>
      </c>
      <c r="BJ146" s="17" t="s">
        <v>75</v>
      </c>
      <c r="BK146" s="146">
        <f t="shared" ref="BK146" si="249">ROUND(I146*H146,2)</f>
        <v>366.12</v>
      </c>
      <c r="BL146" s="17" t="s">
        <v>121</v>
      </c>
      <c r="BM146" s="145" t="s">
        <v>598</v>
      </c>
    </row>
    <row r="147" spans="1:65" s="2" customFormat="1" ht="16.5" customHeight="1">
      <c r="A147" s="215"/>
      <c r="B147" s="134"/>
      <c r="C147" s="206" t="s">
        <v>295</v>
      </c>
      <c r="D147" s="206" t="s">
        <v>117</v>
      </c>
      <c r="E147" s="207" t="s">
        <v>599</v>
      </c>
      <c r="F147" s="208" t="s">
        <v>600</v>
      </c>
      <c r="G147" s="209" t="s">
        <v>148</v>
      </c>
      <c r="H147" s="210">
        <v>0</v>
      </c>
      <c r="I147" s="211">
        <v>8339.9</v>
      </c>
      <c r="J147" s="211">
        <f t="shared" ref="J147" si="250">ROUND(I147*H147,2)</f>
        <v>0</v>
      </c>
      <c r="K147" s="137" t="s">
        <v>3</v>
      </c>
      <c r="L147" s="30"/>
      <c r="M147" s="141" t="s">
        <v>3</v>
      </c>
      <c r="N147" s="142" t="s">
        <v>38</v>
      </c>
      <c r="O147" s="143">
        <v>0</v>
      </c>
      <c r="P147" s="143">
        <f t="shared" ref="P147" si="251">O147*H147</f>
        <v>0</v>
      </c>
      <c r="Q147" s="143">
        <v>0</v>
      </c>
      <c r="R147" s="143">
        <f t="shared" ref="R147" si="252">Q147*H147</f>
        <v>0</v>
      </c>
      <c r="S147" s="143">
        <v>0</v>
      </c>
      <c r="T147" s="144">
        <f t="shared" ref="T147" si="253">S147*H147</f>
        <v>0</v>
      </c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R147" s="145" t="s">
        <v>121</v>
      </c>
      <c r="AT147" s="145" t="s">
        <v>117</v>
      </c>
      <c r="AU147" s="145" t="s">
        <v>75</v>
      </c>
      <c r="AY147" s="17" t="s">
        <v>115</v>
      </c>
      <c r="BE147" s="146">
        <f t="shared" ref="BE147" si="254">IF(N147="základní",J147,0)</f>
        <v>0</v>
      </c>
      <c r="BF147" s="146">
        <f t="shared" ref="BF147" si="255">IF(N147="snížená",J147,0)</f>
        <v>0</v>
      </c>
      <c r="BG147" s="146">
        <f t="shared" ref="BG147" si="256">IF(N147="zákl. přenesená",J147,0)</f>
        <v>0</v>
      </c>
      <c r="BH147" s="146">
        <f t="shared" ref="BH147" si="257">IF(N147="sníž. přenesená",J147,0)</f>
        <v>0</v>
      </c>
      <c r="BI147" s="146">
        <f t="shared" ref="BI147" si="258">IF(N147="nulová",J147,0)</f>
        <v>0</v>
      </c>
      <c r="BJ147" s="17" t="s">
        <v>75</v>
      </c>
      <c r="BK147" s="146">
        <f t="shared" ref="BK147" si="259">ROUND(I147*H147,2)</f>
        <v>0</v>
      </c>
      <c r="BL147" s="17" t="s">
        <v>121</v>
      </c>
      <c r="BM147" s="145" t="s">
        <v>601</v>
      </c>
    </row>
    <row r="148" spans="1:65" s="2" customFormat="1" ht="16.5" customHeight="1">
      <c r="A148" s="29"/>
      <c r="B148" s="134"/>
      <c r="C148" s="206" t="s">
        <v>295</v>
      </c>
      <c r="D148" s="206" t="s">
        <v>117</v>
      </c>
      <c r="E148" s="207" t="s">
        <v>599</v>
      </c>
      <c r="F148" s="208" t="s">
        <v>600</v>
      </c>
      <c r="G148" s="209" t="s">
        <v>148</v>
      </c>
      <c r="H148" s="210">
        <v>0</v>
      </c>
      <c r="I148" s="211">
        <v>8339.9</v>
      </c>
      <c r="J148" s="211">
        <f t="shared" si="150"/>
        <v>0</v>
      </c>
      <c r="K148" s="137" t="s">
        <v>3</v>
      </c>
      <c r="L148" s="30"/>
      <c r="M148" s="141" t="s">
        <v>3</v>
      </c>
      <c r="N148" s="142" t="s">
        <v>38</v>
      </c>
      <c r="O148" s="143">
        <v>0</v>
      </c>
      <c r="P148" s="143">
        <f t="shared" si="151"/>
        <v>0</v>
      </c>
      <c r="Q148" s="143">
        <v>0</v>
      </c>
      <c r="R148" s="143">
        <f t="shared" si="152"/>
        <v>0</v>
      </c>
      <c r="S148" s="143">
        <v>0</v>
      </c>
      <c r="T148" s="144">
        <f t="shared" si="15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5" t="s">
        <v>121</v>
      </c>
      <c r="AT148" s="145" t="s">
        <v>117</v>
      </c>
      <c r="AU148" s="145" t="s">
        <v>75</v>
      </c>
      <c r="AY148" s="17" t="s">
        <v>115</v>
      </c>
      <c r="BE148" s="146">
        <f t="shared" si="154"/>
        <v>0</v>
      </c>
      <c r="BF148" s="146">
        <f t="shared" si="155"/>
        <v>0</v>
      </c>
      <c r="BG148" s="146">
        <f t="shared" si="156"/>
        <v>0</v>
      </c>
      <c r="BH148" s="146">
        <f t="shared" si="157"/>
        <v>0</v>
      </c>
      <c r="BI148" s="146">
        <f t="shared" si="158"/>
        <v>0</v>
      </c>
      <c r="BJ148" s="17" t="s">
        <v>75</v>
      </c>
      <c r="BK148" s="146">
        <f t="shared" si="159"/>
        <v>0</v>
      </c>
      <c r="BL148" s="17" t="s">
        <v>121</v>
      </c>
      <c r="BM148" s="145" t="s">
        <v>601</v>
      </c>
    </row>
    <row r="149" spans="1:65" s="2" customFormat="1" ht="16.5" customHeight="1">
      <c r="A149" s="29"/>
      <c r="B149" s="134"/>
      <c r="C149" s="206" t="s">
        <v>522</v>
      </c>
      <c r="D149" s="206" t="s">
        <v>117</v>
      </c>
      <c r="E149" s="207" t="s">
        <v>602</v>
      </c>
      <c r="F149" s="208" t="s">
        <v>603</v>
      </c>
      <c r="G149" s="209" t="s">
        <v>148</v>
      </c>
      <c r="H149" s="210">
        <v>0</v>
      </c>
      <c r="I149" s="211">
        <v>49.08</v>
      </c>
      <c r="J149" s="211">
        <f t="shared" si="150"/>
        <v>0</v>
      </c>
      <c r="K149" s="137" t="s">
        <v>3</v>
      </c>
      <c r="L149" s="30"/>
      <c r="M149" s="141" t="s">
        <v>3</v>
      </c>
      <c r="N149" s="142" t="s">
        <v>38</v>
      </c>
      <c r="O149" s="143">
        <v>0</v>
      </c>
      <c r="P149" s="143">
        <f t="shared" si="151"/>
        <v>0</v>
      </c>
      <c r="Q149" s="143">
        <v>0</v>
      </c>
      <c r="R149" s="143">
        <f t="shared" si="152"/>
        <v>0</v>
      </c>
      <c r="S149" s="143">
        <v>0</v>
      </c>
      <c r="T149" s="144">
        <f t="shared" si="15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5" t="s">
        <v>121</v>
      </c>
      <c r="AT149" s="145" t="s">
        <v>117</v>
      </c>
      <c r="AU149" s="145" t="s">
        <v>75</v>
      </c>
      <c r="AY149" s="17" t="s">
        <v>115</v>
      </c>
      <c r="BE149" s="146">
        <f t="shared" si="154"/>
        <v>0</v>
      </c>
      <c r="BF149" s="146">
        <f t="shared" si="155"/>
        <v>0</v>
      </c>
      <c r="BG149" s="146">
        <f t="shared" si="156"/>
        <v>0</v>
      </c>
      <c r="BH149" s="146">
        <f t="shared" si="157"/>
        <v>0</v>
      </c>
      <c r="BI149" s="146">
        <f t="shared" si="158"/>
        <v>0</v>
      </c>
      <c r="BJ149" s="17" t="s">
        <v>75</v>
      </c>
      <c r="BK149" s="146">
        <f t="shared" si="159"/>
        <v>0</v>
      </c>
      <c r="BL149" s="17" t="s">
        <v>121</v>
      </c>
      <c r="BM149" s="145" t="s">
        <v>604</v>
      </c>
    </row>
    <row r="150" spans="1:65" s="2" customFormat="1" ht="16.5" customHeight="1">
      <c r="A150" s="29"/>
      <c r="B150" s="134"/>
      <c r="C150" s="206" t="s">
        <v>605</v>
      </c>
      <c r="D150" s="206" t="s">
        <v>117</v>
      </c>
      <c r="E150" s="207" t="s">
        <v>190</v>
      </c>
      <c r="F150" s="208" t="s">
        <v>606</v>
      </c>
      <c r="G150" s="209" t="s">
        <v>148</v>
      </c>
      <c r="H150" s="210">
        <v>0</v>
      </c>
      <c r="I150" s="211">
        <v>8.36</v>
      </c>
      <c r="J150" s="211">
        <f t="shared" si="150"/>
        <v>0</v>
      </c>
      <c r="K150" s="137" t="s">
        <v>3</v>
      </c>
      <c r="L150" s="30"/>
      <c r="M150" s="141" t="s">
        <v>3</v>
      </c>
      <c r="N150" s="142" t="s">
        <v>38</v>
      </c>
      <c r="O150" s="143">
        <v>0</v>
      </c>
      <c r="P150" s="143">
        <f t="shared" si="151"/>
        <v>0</v>
      </c>
      <c r="Q150" s="143">
        <v>0</v>
      </c>
      <c r="R150" s="143">
        <f t="shared" si="152"/>
        <v>0</v>
      </c>
      <c r="S150" s="143">
        <v>0</v>
      </c>
      <c r="T150" s="144">
        <f t="shared" si="15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5" t="s">
        <v>121</v>
      </c>
      <c r="AT150" s="145" t="s">
        <v>117</v>
      </c>
      <c r="AU150" s="145" t="s">
        <v>75</v>
      </c>
      <c r="AY150" s="17" t="s">
        <v>115</v>
      </c>
      <c r="BE150" s="146">
        <f t="shared" si="154"/>
        <v>0</v>
      </c>
      <c r="BF150" s="146">
        <f t="shared" si="155"/>
        <v>0</v>
      </c>
      <c r="BG150" s="146">
        <f t="shared" si="156"/>
        <v>0</v>
      </c>
      <c r="BH150" s="146">
        <f t="shared" si="157"/>
        <v>0</v>
      </c>
      <c r="BI150" s="146">
        <f t="shared" si="158"/>
        <v>0</v>
      </c>
      <c r="BJ150" s="17" t="s">
        <v>75</v>
      </c>
      <c r="BK150" s="146">
        <f t="shared" si="159"/>
        <v>0</v>
      </c>
      <c r="BL150" s="17" t="s">
        <v>121</v>
      </c>
      <c r="BM150" s="145" t="s">
        <v>607</v>
      </c>
    </row>
    <row r="151" spans="1:65" s="2" customFormat="1" ht="16.5" customHeight="1">
      <c r="A151" s="29"/>
      <c r="B151" s="134"/>
      <c r="C151" s="206" t="s">
        <v>525</v>
      </c>
      <c r="D151" s="206" t="s">
        <v>117</v>
      </c>
      <c r="E151" s="207" t="s">
        <v>608</v>
      </c>
      <c r="F151" s="208" t="s">
        <v>609</v>
      </c>
      <c r="G151" s="209" t="s">
        <v>148</v>
      </c>
      <c r="H151" s="210">
        <v>0</v>
      </c>
      <c r="I151" s="211">
        <v>1430.79</v>
      </c>
      <c r="J151" s="211">
        <f t="shared" si="150"/>
        <v>0</v>
      </c>
      <c r="K151" s="137" t="s">
        <v>3</v>
      </c>
      <c r="L151" s="30"/>
      <c r="M151" s="141" t="s">
        <v>3</v>
      </c>
      <c r="N151" s="142" t="s">
        <v>38</v>
      </c>
      <c r="O151" s="143">
        <v>0</v>
      </c>
      <c r="P151" s="143">
        <f t="shared" si="151"/>
        <v>0</v>
      </c>
      <c r="Q151" s="143">
        <v>0</v>
      </c>
      <c r="R151" s="143">
        <f t="shared" si="152"/>
        <v>0</v>
      </c>
      <c r="S151" s="143">
        <v>0</v>
      </c>
      <c r="T151" s="144">
        <f t="shared" si="15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5" t="s">
        <v>121</v>
      </c>
      <c r="AT151" s="145" t="s">
        <v>117</v>
      </c>
      <c r="AU151" s="145" t="s">
        <v>75</v>
      </c>
      <c r="AY151" s="17" t="s">
        <v>115</v>
      </c>
      <c r="BE151" s="146">
        <f t="shared" si="154"/>
        <v>0</v>
      </c>
      <c r="BF151" s="146">
        <f t="shared" si="155"/>
        <v>0</v>
      </c>
      <c r="BG151" s="146">
        <f t="shared" si="156"/>
        <v>0</v>
      </c>
      <c r="BH151" s="146">
        <f t="shared" si="157"/>
        <v>0</v>
      </c>
      <c r="BI151" s="146">
        <f t="shared" si="158"/>
        <v>0</v>
      </c>
      <c r="BJ151" s="17" t="s">
        <v>75</v>
      </c>
      <c r="BK151" s="146">
        <f t="shared" si="159"/>
        <v>0</v>
      </c>
      <c r="BL151" s="17" t="s">
        <v>121</v>
      </c>
      <c r="BM151" s="145" t="s">
        <v>610</v>
      </c>
    </row>
    <row r="152" spans="1:65" s="2" customFormat="1" ht="16.5" customHeight="1">
      <c r="A152" s="29"/>
      <c r="B152" s="134"/>
      <c r="C152" s="206" t="s">
        <v>611</v>
      </c>
      <c r="D152" s="206" t="s">
        <v>117</v>
      </c>
      <c r="E152" s="207" t="s">
        <v>612</v>
      </c>
      <c r="F152" s="208" t="s">
        <v>613</v>
      </c>
      <c r="G152" s="209" t="s">
        <v>148</v>
      </c>
      <c r="H152" s="210">
        <v>0</v>
      </c>
      <c r="I152" s="211">
        <v>980</v>
      </c>
      <c r="J152" s="211">
        <f t="shared" si="150"/>
        <v>0</v>
      </c>
      <c r="K152" s="137" t="s">
        <v>3</v>
      </c>
      <c r="L152" s="30"/>
      <c r="M152" s="141" t="s">
        <v>3</v>
      </c>
      <c r="N152" s="142" t="s">
        <v>38</v>
      </c>
      <c r="O152" s="143">
        <v>0</v>
      </c>
      <c r="P152" s="143">
        <f t="shared" si="151"/>
        <v>0</v>
      </c>
      <c r="Q152" s="143">
        <v>0</v>
      </c>
      <c r="R152" s="143">
        <f t="shared" si="152"/>
        <v>0</v>
      </c>
      <c r="S152" s="143">
        <v>0</v>
      </c>
      <c r="T152" s="144">
        <f t="shared" si="15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5" t="s">
        <v>121</v>
      </c>
      <c r="AT152" s="145" t="s">
        <v>117</v>
      </c>
      <c r="AU152" s="145" t="s">
        <v>75</v>
      </c>
      <c r="AY152" s="17" t="s">
        <v>115</v>
      </c>
      <c r="BE152" s="146">
        <f t="shared" si="154"/>
        <v>0</v>
      </c>
      <c r="BF152" s="146">
        <f t="shared" si="155"/>
        <v>0</v>
      </c>
      <c r="BG152" s="146">
        <f t="shared" si="156"/>
        <v>0</v>
      </c>
      <c r="BH152" s="146">
        <f t="shared" si="157"/>
        <v>0</v>
      </c>
      <c r="BI152" s="146">
        <f t="shared" si="158"/>
        <v>0</v>
      </c>
      <c r="BJ152" s="17" t="s">
        <v>75</v>
      </c>
      <c r="BK152" s="146">
        <f t="shared" si="159"/>
        <v>0</v>
      </c>
      <c r="BL152" s="17" t="s">
        <v>121</v>
      </c>
      <c r="BM152" s="145" t="s">
        <v>614</v>
      </c>
    </row>
    <row r="153" spans="1:65" s="2" customFormat="1" ht="16.5" customHeight="1">
      <c r="A153" s="29"/>
      <c r="B153" s="134"/>
      <c r="C153" s="206" t="s">
        <v>528</v>
      </c>
      <c r="D153" s="206" t="s">
        <v>117</v>
      </c>
      <c r="E153" s="207" t="s">
        <v>615</v>
      </c>
      <c r="F153" s="208" t="s">
        <v>616</v>
      </c>
      <c r="G153" s="209" t="s">
        <v>148</v>
      </c>
      <c r="H153" s="210">
        <v>0</v>
      </c>
      <c r="I153" s="211">
        <v>340.86</v>
      </c>
      <c r="J153" s="211">
        <f t="shared" si="150"/>
        <v>0</v>
      </c>
      <c r="K153" s="137" t="s">
        <v>3</v>
      </c>
      <c r="L153" s="30"/>
      <c r="M153" s="141" t="s">
        <v>3</v>
      </c>
      <c r="N153" s="142" t="s">
        <v>38</v>
      </c>
      <c r="O153" s="143">
        <v>0</v>
      </c>
      <c r="P153" s="143">
        <f t="shared" si="151"/>
        <v>0</v>
      </c>
      <c r="Q153" s="143">
        <v>0</v>
      </c>
      <c r="R153" s="143">
        <f t="shared" si="152"/>
        <v>0</v>
      </c>
      <c r="S153" s="143">
        <v>0</v>
      </c>
      <c r="T153" s="144">
        <f t="shared" si="15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5" t="s">
        <v>121</v>
      </c>
      <c r="AT153" s="145" t="s">
        <v>117</v>
      </c>
      <c r="AU153" s="145" t="s">
        <v>75</v>
      </c>
      <c r="AY153" s="17" t="s">
        <v>115</v>
      </c>
      <c r="BE153" s="146">
        <f t="shared" si="154"/>
        <v>0</v>
      </c>
      <c r="BF153" s="146">
        <f t="shared" si="155"/>
        <v>0</v>
      </c>
      <c r="BG153" s="146">
        <f t="shared" si="156"/>
        <v>0</v>
      </c>
      <c r="BH153" s="146">
        <f t="shared" si="157"/>
        <v>0</v>
      </c>
      <c r="BI153" s="146">
        <f t="shared" si="158"/>
        <v>0</v>
      </c>
      <c r="BJ153" s="17" t="s">
        <v>75</v>
      </c>
      <c r="BK153" s="146">
        <f t="shared" si="159"/>
        <v>0</v>
      </c>
      <c r="BL153" s="17" t="s">
        <v>121</v>
      </c>
      <c r="BM153" s="145" t="s">
        <v>617</v>
      </c>
    </row>
    <row r="154" spans="1:65" s="2" customFormat="1" ht="16.5" customHeight="1">
      <c r="A154" s="197"/>
      <c r="B154" s="134"/>
      <c r="C154" s="198" t="s">
        <v>618</v>
      </c>
      <c r="D154" s="206" t="s">
        <v>117</v>
      </c>
      <c r="E154" s="207" t="s">
        <v>619</v>
      </c>
      <c r="F154" s="208" t="s">
        <v>620</v>
      </c>
      <c r="G154" s="209" t="s">
        <v>148</v>
      </c>
      <c r="H154" s="210">
        <v>-2</v>
      </c>
      <c r="I154" s="211">
        <v>1778.77</v>
      </c>
      <c r="J154" s="200">
        <f t="shared" ref="J154" si="260">ROUND(I154*H154,2)</f>
        <v>-3557.54</v>
      </c>
      <c r="K154" s="137" t="s">
        <v>3</v>
      </c>
      <c r="L154" s="30"/>
      <c r="M154" s="141" t="s">
        <v>3</v>
      </c>
      <c r="N154" s="142" t="s">
        <v>38</v>
      </c>
      <c r="O154" s="143">
        <v>0</v>
      </c>
      <c r="P154" s="143">
        <f t="shared" ref="P154" si="261">O154*H154</f>
        <v>0</v>
      </c>
      <c r="Q154" s="143">
        <v>0</v>
      </c>
      <c r="R154" s="143">
        <f t="shared" ref="R154" si="262">Q154*H154</f>
        <v>0</v>
      </c>
      <c r="S154" s="143">
        <v>0</v>
      </c>
      <c r="T154" s="144">
        <f t="shared" ref="T154" si="263">S154*H154</f>
        <v>0</v>
      </c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R154" s="145" t="s">
        <v>121</v>
      </c>
      <c r="AT154" s="145" t="s">
        <v>117</v>
      </c>
      <c r="AU154" s="145" t="s">
        <v>75</v>
      </c>
      <c r="AY154" s="17" t="s">
        <v>115</v>
      </c>
      <c r="BE154" s="146">
        <f t="shared" ref="BE154" si="264">IF(N154="základní",J154,0)</f>
        <v>-3557.54</v>
      </c>
      <c r="BF154" s="146">
        <f t="shared" ref="BF154" si="265">IF(N154="snížená",J154,0)</f>
        <v>0</v>
      </c>
      <c r="BG154" s="146">
        <f t="shared" ref="BG154" si="266">IF(N154="zákl. přenesená",J154,0)</f>
        <v>0</v>
      </c>
      <c r="BH154" s="146">
        <f t="shared" ref="BH154" si="267">IF(N154="sníž. přenesená",J154,0)</f>
        <v>0</v>
      </c>
      <c r="BI154" s="146">
        <f t="shared" ref="BI154" si="268">IF(N154="nulová",J154,0)</f>
        <v>0</v>
      </c>
      <c r="BJ154" s="17" t="s">
        <v>75</v>
      </c>
      <c r="BK154" s="146">
        <f t="shared" ref="BK154" si="269">ROUND(I154*H154,2)</f>
        <v>-3557.54</v>
      </c>
      <c r="BL154" s="17" t="s">
        <v>121</v>
      </c>
      <c r="BM154" s="145" t="s">
        <v>621</v>
      </c>
    </row>
    <row r="155" spans="1:65" s="2" customFormat="1" ht="16.5" customHeight="1">
      <c r="A155" s="29"/>
      <c r="B155" s="134"/>
      <c r="C155" s="199" t="s">
        <v>618</v>
      </c>
      <c r="D155" s="206" t="s">
        <v>117</v>
      </c>
      <c r="E155" s="207" t="s">
        <v>619</v>
      </c>
      <c r="F155" s="208" t="s">
        <v>620</v>
      </c>
      <c r="G155" s="209" t="s">
        <v>148</v>
      </c>
      <c r="H155" s="210">
        <v>1</v>
      </c>
      <c r="I155" s="211">
        <v>1778.77</v>
      </c>
      <c r="J155" s="201">
        <f t="shared" si="150"/>
        <v>1778.77</v>
      </c>
      <c r="K155" s="137" t="s">
        <v>3</v>
      </c>
      <c r="L155" s="30"/>
      <c r="M155" s="141" t="s">
        <v>3</v>
      </c>
      <c r="N155" s="142" t="s">
        <v>38</v>
      </c>
      <c r="O155" s="143">
        <v>0</v>
      </c>
      <c r="P155" s="143">
        <f t="shared" si="151"/>
        <v>0</v>
      </c>
      <c r="Q155" s="143">
        <v>0</v>
      </c>
      <c r="R155" s="143">
        <f t="shared" si="152"/>
        <v>0</v>
      </c>
      <c r="S155" s="143">
        <v>0</v>
      </c>
      <c r="T155" s="144">
        <f t="shared" si="15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5" t="s">
        <v>121</v>
      </c>
      <c r="AT155" s="145" t="s">
        <v>117</v>
      </c>
      <c r="AU155" s="145" t="s">
        <v>75</v>
      </c>
      <c r="AY155" s="17" t="s">
        <v>115</v>
      </c>
      <c r="BE155" s="146">
        <f t="shared" si="154"/>
        <v>1778.77</v>
      </c>
      <c r="BF155" s="146">
        <f t="shared" si="155"/>
        <v>0</v>
      </c>
      <c r="BG155" s="146">
        <f t="shared" si="156"/>
        <v>0</v>
      </c>
      <c r="BH155" s="146">
        <f t="shared" si="157"/>
        <v>0</v>
      </c>
      <c r="BI155" s="146">
        <f t="shared" si="158"/>
        <v>0</v>
      </c>
      <c r="BJ155" s="17" t="s">
        <v>75</v>
      </c>
      <c r="BK155" s="146">
        <f t="shared" si="159"/>
        <v>1778.77</v>
      </c>
      <c r="BL155" s="17" t="s">
        <v>121</v>
      </c>
      <c r="BM155" s="145" t="s">
        <v>621</v>
      </c>
    </row>
    <row r="156" spans="1:65" s="2" customFormat="1" ht="16.5" customHeight="1">
      <c r="A156" s="29"/>
      <c r="B156" s="134"/>
      <c r="C156" s="206" t="s">
        <v>531</v>
      </c>
      <c r="D156" s="206" t="s">
        <v>117</v>
      </c>
      <c r="E156" s="207" t="s">
        <v>622</v>
      </c>
      <c r="F156" s="208" t="s">
        <v>623</v>
      </c>
      <c r="G156" s="209" t="s">
        <v>148</v>
      </c>
      <c r="H156" s="210">
        <v>0</v>
      </c>
      <c r="I156" s="211">
        <v>1569.58</v>
      </c>
      <c r="J156" s="211">
        <f t="shared" si="150"/>
        <v>0</v>
      </c>
      <c r="K156" s="137" t="s">
        <v>3</v>
      </c>
      <c r="L156" s="30"/>
      <c r="M156" s="141" t="s">
        <v>3</v>
      </c>
      <c r="N156" s="142" t="s">
        <v>38</v>
      </c>
      <c r="O156" s="143">
        <v>0</v>
      </c>
      <c r="P156" s="143">
        <f t="shared" si="151"/>
        <v>0</v>
      </c>
      <c r="Q156" s="143">
        <v>0</v>
      </c>
      <c r="R156" s="143">
        <f t="shared" si="152"/>
        <v>0</v>
      </c>
      <c r="S156" s="143">
        <v>0</v>
      </c>
      <c r="T156" s="144">
        <f t="shared" si="15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5" t="s">
        <v>121</v>
      </c>
      <c r="AT156" s="145" t="s">
        <v>117</v>
      </c>
      <c r="AU156" s="145" t="s">
        <v>75</v>
      </c>
      <c r="AY156" s="17" t="s">
        <v>115</v>
      </c>
      <c r="BE156" s="146">
        <f t="shared" si="154"/>
        <v>0</v>
      </c>
      <c r="BF156" s="146">
        <f t="shared" si="155"/>
        <v>0</v>
      </c>
      <c r="BG156" s="146">
        <f t="shared" si="156"/>
        <v>0</v>
      </c>
      <c r="BH156" s="146">
        <f t="shared" si="157"/>
        <v>0</v>
      </c>
      <c r="BI156" s="146">
        <f t="shared" si="158"/>
        <v>0</v>
      </c>
      <c r="BJ156" s="17" t="s">
        <v>75</v>
      </c>
      <c r="BK156" s="146">
        <f t="shared" si="159"/>
        <v>0</v>
      </c>
      <c r="BL156" s="17" t="s">
        <v>121</v>
      </c>
      <c r="BM156" s="145" t="s">
        <v>624</v>
      </c>
    </row>
    <row r="157" spans="1:65" s="2" customFormat="1" ht="16.5" customHeight="1">
      <c r="A157" s="29"/>
      <c r="B157" s="134"/>
      <c r="C157" s="206" t="s">
        <v>625</v>
      </c>
      <c r="D157" s="206" t="s">
        <v>117</v>
      </c>
      <c r="E157" s="207" t="s">
        <v>626</v>
      </c>
      <c r="F157" s="208" t="s">
        <v>627</v>
      </c>
      <c r="G157" s="209" t="s">
        <v>148</v>
      </c>
      <c r="H157" s="210">
        <v>0</v>
      </c>
      <c r="I157" s="211">
        <v>325.42</v>
      </c>
      <c r="J157" s="211">
        <f t="shared" si="150"/>
        <v>0</v>
      </c>
      <c r="K157" s="137" t="s">
        <v>3</v>
      </c>
      <c r="L157" s="30"/>
      <c r="M157" s="141" t="s">
        <v>3</v>
      </c>
      <c r="N157" s="142" t="s">
        <v>38</v>
      </c>
      <c r="O157" s="143">
        <v>0</v>
      </c>
      <c r="P157" s="143">
        <f t="shared" si="151"/>
        <v>0</v>
      </c>
      <c r="Q157" s="143">
        <v>0</v>
      </c>
      <c r="R157" s="143">
        <f t="shared" si="152"/>
        <v>0</v>
      </c>
      <c r="S157" s="143">
        <v>0</v>
      </c>
      <c r="T157" s="144">
        <f t="shared" si="15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5" t="s">
        <v>121</v>
      </c>
      <c r="AT157" s="145" t="s">
        <v>117</v>
      </c>
      <c r="AU157" s="145" t="s">
        <v>75</v>
      </c>
      <c r="AY157" s="17" t="s">
        <v>115</v>
      </c>
      <c r="BE157" s="146">
        <f t="shared" si="154"/>
        <v>0</v>
      </c>
      <c r="BF157" s="146">
        <f t="shared" si="155"/>
        <v>0</v>
      </c>
      <c r="BG157" s="146">
        <f t="shared" si="156"/>
        <v>0</v>
      </c>
      <c r="BH157" s="146">
        <f t="shared" si="157"/>
        <v>0</v>
      </c>
      <c r="BI157" s="146">
        <f t="shared" si="158"/>
        <v>0</v>
      </c>
      <c r="BJ157" s="17" t="s">
        <v>75</v>
      </c>
      <c r="BK157" s="146">
        <f t="shared" si="159"/>
        <v>0</v>
      </c>
      <c r="BL157" s="17" t="s">
        <v>121</v>
      </c>
      <c r="BM157" s="145" t="s">
        <v>628</v>
      </c>
    </row>
    <row r="158" spans="1:65" s="2" customFormat="1" ht="16.5" customHeight="1">
      <c r="A158" s="29"/>
      <c r="B158" s="134"/>
      <c r="C158" s="206" t="s">
        <v>534</v>
      </c>
      <c r="D158" s="206" t="s">
        <v>117</v>
      </c>
      <c r="E158" s="207" t="s">
        <v>629</v>
      </c>
      <c r="F158" s="208" t="s">
        <v>630</v>
      </c>
      <c r="G158" s="209" t="s">
        <v>148</v>
      </c>
      <c r="H158" s="210">
        <v>0</v>
      </c>
      <c r="I158" s="211">
        <v>612.61</v>
      </c>
      <c r="J158" s="211">
        <f t="shared" si="150"/>
        <v>0</v>
      </c>
      <c r="K158" s="137" t="s">
        <v>3</v>
      </c>
      <c r="L158" s="30"/>
      <c r="M158" s="141" t="s">
        <v>3</v>
      </c>
      <c r="N158" s="142" t="s">
        <v>38</v>
      </c>
      <c r="O158" s="143">
        <v>0</v>
      </c>
      <c r="P158" s="143">
        <f t="shared" si="151"/>
        <v>0</v>
      </c>
      <c r="Q158" s="143">
        <v>0</v>
      </c>
      <c r="R158" s="143">
        <f t="shared" si="152"/>
        <v>0</v>
      </c>
      <c r="S158" s="143">
        <v>0</v>
      </c>
      <c r="T158" s="144">
        <f t="shared" si="15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5" t="s">
        <v>121</v>
      </c>
      <c r="AT158" s="145" t="s">
        <v>117</v>
      </c>
      <c r="AU158" s="145" t="s">
        <v>75</v>
      </c>
      <c r="AY158" s="17" t="s">
        <v>115</v>
      </c>
      <c r="BE158" s="146">
        <f t="shared" si="154"/>
        <v>0</v>
      </c>
      <c r="BF158" s="146">
        <f t="shared" si="155"/>
        <v>0</v>
      </c>
      <c r="BG158" s="146">
        <f t="shared" si="156"/>
        <v>0</v>
      </c>
      <c r="BH158" s="146">
        <f t="shared" si="157"/>
        <v>0</v>
      </c>
      <c r="BI158" s="146">
        <f t="shared" si="158"/>
        <v>0</v>
      </c>
      <c r="BJ158" s="17" t="s">
        <v>75</v>
      </c>
      <c r="BK158" s="146">
        <f t="shared" si="159"/>
        <v>0</v>
      </c>
      <c r="BL158" s="17" t="s">
        <v>121</v>
      </c>
      <c r="BM158" s="145" t="s">
        <v>631</v>
      </c>
    </row>
    <row r="159" spans="1:65" s="2" customFormat="1" ht="16.5" customHeight="1">
      <c r="A159" s="197"/>
      <c r="B159" s="134"/>
      <c r="C159" s="198" t="s">
        <v>632</v>
      </c>
      <c r="D159" s="206" t="s">
        <v>117</v>
      </c>
      <c r="E159" s="207" t="s">
        <v>633</v>
      </c>
      <c r="F159" s="208" t="s">
        <v>634</v>
      </c>
      <c r="G159" s="209" t="s">
        <v>148</v>
      </c>
      <c r="H159" s="210">
        <v>-2</v>
      </c>
      <c r="I159" s="211">
        <v>161.11000000000001</v>
      </c>
      <c r="J159" s="200">
        <f t="shared" si="150"/>
        <v>-322.22000000000003</v>
      </c>
      <c r="K159" s="137" t="s">
        <v>3</v>
      </c>
      <c r="L159" s="30"/>
      <c r="M159" s="141" t="s">
        <v>3</v>
      </c>
      <c r="N159" s="142" t="s">
        <v>38</v>
      </c>
      <c r="O159" s="143">
        <v>0</v>
      </c>
      <c r="P159" s="143">
        <f t="shared" si="151"/>
        <v>0</v>
      </c>
      <c r="Q159" s="143">
        <v>0</v>
      </c>
      <c r="R159" s="143">
        <f t="shared" si="152"/>
        <v>0</v>
      </c>
      <c r="S159" s="143">
        <v>0</v>
      </c>
      <c r="T159" s="144">
        <f t="shared" si="153"/>
        <v>0</v>
      </c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R159" s="145" t="s">
        <v>121</v>
      </c>
      <c r="AT159" s="145" t="s">
        <v>117</v>
      </c>
      <c r="AU159" s="145" t="s">
        <v>75</v>
      </c>
      <c r="AY159" s="17" t="s">
        <v>115</v>
      </c>
      <c r="BE159" s="146">
        <f t="shared" si="154"/>
        <v>-322.22000000000003</v>
      </c>
      <c r="BF159" s="146">
        <f t="shared" si="155"/>
        <v>0</v>
      </c>
      <c r="BG159" s="146">
        <f t="shared" si="156"/>
        <v>0</v>
      </c>
      <c r="BH159" s="146">
        <f t="shared" si="157"/>
        <v>0</v>
      </c>
      <c r="BI159" s="146">
        <f t="shared" si="158"/>
        <v>0</v>
      </c>
      <c r="BJ159" s="17" t="s">
        <v>75</v>
      </c>
      <c r="BK159" s="146">
        <f t="shared" si="159"/>
        <v>-322.22000000000003</v>
      </c>
      <c r="BL159" s="17" t="s">
        <v>121</v>
      </c>
      <c r="BM159" s="145" t="s">
        <v>635</v>
      </c>
    </row>
    <row r="160" spans="1:65" s="2" customFormat="1" ht="16.5" customHeight="1">
      <c r="A160" s="29"/>
      <c r="B160" s="134"/>
      <c r="C160" s="199" t="s">
        <v>632</v>
      </c>
      <c r="D160" s="206" t="s">
        <v>117</v>
      </c>
      <c r="E160" s="207" t="s">
        <v>633</v>
      </c>
      <c r="F160" s="208" t="s">
        <v>634</v>
      </c>
      <c r="G160" s="209" t="s">
        <v>148</v>
      </c>
      <c r="H160" s="210">
        <v>1</v>
      </c>
      <c r="I160" s="211">
        <v>161.11000000000001</v>
      </c>
      <c r="J160" s="201">
        <f t="shared" ref="J160:J188" si="270">ROUND(I160*H160,2)</f>
        <v>161.11000000000001</v>
      </c>
      <c r="K160" s="137" t="s">
        <v>3</v>
      </c>
      <c r="L160" s="30"/>
      <c r="M160" s="141" t="s">
        <v>3</v>
      </c>
      <c r="N160" s="142" t="s">
        <v>38</v>
      </c>
      <c r="O160" s="143">
        <v>0</v>
      </c>
      <c r="P160" s="143">
        <f t="shared" ref="P160:P188" si="271">O160*H160</f>
        <v>0</v>
      </c>
      <c r="Q160" s="143">
        <v>0</v>
      </c>
      <c r="R160" s="143">
        <f t="shared" ref="R160:R188" si="272">Q160*H160</f>
        <v>0</v>
      </c>
      <c r="S160" s="143">
        <v>0</v>
      </c>
      <c r="T160" s="144">
        <f t="shared" ref="T160:T188" si="27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5" t="s">
        <v>121</v>
      </c>
      <c r="AT160" s="145" t="s">
        <v>117</v>
      </c>
      <c r="AU160" s="145" t="s">
        <v>75</v>
      </c>
      <c r="AY160" s="17" t="s">
        <v>115</v>
      </c>
      <c r="BE160" s="146">
        <f t="shared" ref="BE160:BE188" si="274">IF(N160="základní",J160,0)</f>
        <v>161.11000000000001</v>
      </c>
      <c r="BF160" s="146">
        <f t="shared" ref="BF160:BF188" si="275">IF(N160="snížená",J160,0)</f>
        <v>0</v>
      </c>
      <c r="BG160" s="146">
        <f t="shared" ref="BG160:BG188" si="276">IF(N160="zákl. přenesená",J160,0)</f>
        <v>0</v>
      </c>
      <c r="BH160" s="146">
        <f t="shared" ref="BH160:BH188" si="277">IF(N160="sníž. přenesená",J160,0)</f>
        <v>0</v>
      </c>
      <c r="BI160" s="146">
        <f t="shared" ref="BI160:BI188" si="278">IF(N160="nulová",J160,0)</f>
        <v>0</v>
      </c>
      <c r="BJ160" s="17" t="s">
        <v>75</v>
      </c>
      <c r="BK160" s="146">
        <f t="shared" ref="BK160:BK188" si="279">ROUND(I160*H160,2)</f>
        <v>161.11000000000001</v>
      </c>
      <c r="BL160" s="17" t="s">
        <v>121</v>
      </c>
      <c r="BM160" s="145" t="s">
        <v>635</v>
      </c>
    </row>
    <row r="161" spans="1:65" s="2" customFormat="1" ht="16.5" customHeight="1">
      <c r="A161" s="29"/>
      <c r="B161" s="134"/>
      <c r="C161" s="206" t="s">
        <v>537</v>
      </c>
      <c r="D161" s="206" t="s">
        <v>117</v>
      </c>
      <c r="E161" s="207" t="s">
        <v>636</v>
      </c>
      <c r="F161" s="208" t="s">
        <v>637</v>
      </c>
      <c r="G161" s="209" t="s">
        <v>148</v>
      </c>
      <c r="H161" s="210">
        <v>0</v>
      </c>
      <c r="I161" s="211">
        <v>172.47</v>
      </c>
      <c r="J161" s="211">
        <f t="shared" si="270"/>
        <v>0</v>
      </c>
      <c r="K161" s="137" t="s">
        <v>3</v>
      </c>
      <c r="L161" s="30"/>
      <c r="M161" s="141" t="s">
        <v>3</v>
      </c>
      <c r="N161" s="142" t="s">
        <v>38</v>
      </c>
      <c r="O161" s="143">
        <v>0</v>
      </c>
      <c r="P161" s="143">
        <f t="shared" si="271"/>
        <v>0</v>
      </c>
      <c r="Q161" s="143">
        <v>0</v>
      </c>
      <c r="R161" s="143">
        <f t="shared" si="272"/>
        <v>0</v>
      </c>
      <c r="S161" s="143">
        <v>0</v>
      </c>
      <c r="T161" s="144">
        <f t="shared" si="27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5" t="s">
        <v>121</v>
      </c>
      <c r="AT161" s="145" t="s">
        <v>117</v>
      </c>
      <c r="AU161" s="145" t="s">
        <v>75</v>
      </c>
      <c r="AY161" s="17" t="s">
        <v>115</v>
      </c>
      <c r="BE161" s="146">
        <f t="shared" si="274"/>
        <v>0</v>
      </c>
      <c r="BF161" s="146">
        <f t="shared" si="275"/>
        <v>0</v>
      </c>
      <c r="BG161" s="146">
        <f t="shared" si="276"/>
        <v>0</v>
      </c>
      <c r="BH161" s="146">
        <f t="shared" si="277"/>
        <v>0</v>
      </c>
      <c r="BI161" s="146">
        <f t="shared" si="278"/>
        <v>0</v>
      </c>
      <c r="BJ161" s="17" t="s">
        <v>75</v>
      </c>
      <c r="BK161" s="146">
        <f t="shared" si="279"/>
        <v>0</v>
      </c>
      <c r="BL161" s="17" t="s">
        <v>121</v>
      </c>
      <c r="BM161" s="145" t="s">
        <v>638</v>
      </c>
    </row>
    <row r="162" spans="1:65" s="2" customFormat="1" ht="16.5" customHeight="1">
      <c r="A162" s="29"/>
      <c r="B162" s="134"/>
      <c r="C162" s="206" t="s">
        <v>639</v>
      </c>
      <c r="D162" s="206" t="s">
        <v>117</v>
      </c>
      <c r="E162" s="207" t="s">
        <v>640</v>
      </c>
      <c r="F162" s="208" t="s">
        <v>641</v>
      </c>
      <c r="G162" s="209" t="s">
        <v>148</v>
      </c>
      <c r="H162" s="210">
        <v>0</v>
      </c>
      <c r="I162" s="211">
        <v>83.41</v>
      </c>
      <c r="J162" s="211">
        <f t="shared" si="270"/>
        <v>0</v>
      </c>
      <c r="K162" s="137" t="s">
        <v>3</v>
      </c>
      <c r="L162" s="30"/>
      <c r="M162" s="141" t="s">
        <v>3</v>
      </c>
      <c r="N162" s="142" t="s">
        <v>38</v>
      </c>
      <c r="O162" s="143">
        <v>0</v>
      </c>
      <c r="P162" s="143">
        <f t="shared" si="271"/>
        <v>0</v>
      </c>
      <c r="Q162" s="143">
        <v>0</v>
      </c>
      <c r="R162" s="143">
        <f t="shared" si="272"/>
        <v>0</v>
      </c>
      <c r="S162" s="143">
        <v>0</v>
      </c>
      <c r="T162" s="144">
        <f t="shared" si="27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5" t="s">
        <v>121</v>
      </c>
      <c r="AT162" s="145" t="s">
        <v>117</v>
      </c>
      <c r="AU162" s="145" t="s">
        <v>75</v>
      </c>
      <c r="AY162" s="17" t="s">
        <v>115</v>
      </c>
      <c r="BE162" s="146">
        <f t="shared" si="274"/>
        <v>0</v>
      </c>
      <c r="BF162" s="146">
        <f t="shared" si="275"/>
        <v>0</v>
      </c>
      <c r="BG162" s="146">
        <f t="shared" si="276"/>
        <v>0</v>
      </c>
      <c r="BH162" s="146">
        <f t="shared" si="277"/>
        <v>0</v>
      </c>
      <c r="BI162" s="146">
        <f t="shared" si="278"/>
        <v>0</v>
      </c>
      <c r="BJ162" s="17" t="s">
        <v>75</v>
      </c>
      <c r="BK162" s="146">
        <f t="shared" si="279"/>
        <v>0</v>
      </c>
      <c r="BL162" s="17" t="s">
        <v>121</v>
      </c>
      <c r="BM162" s="145" t="s">
        <v>642</v>
      </c>
    </row>
    <row r="163" spans="1:65" s="2" customFormat="1" ht="16.5" customHeight="1">
      <c r="A163" s="29"/>
      <c r="B163" s="134"/>
      <c r="C163" s="206" t="s">
        <v>540</v>
      </c>
      <c r="D163" s="206" t="s">
        <v>117</v>
      </c>
      <c r="E163" s="207" t="s">
        <v>643</v>
      </c>
      <c r="F163" s="208" t="s">
        <v>644</v>
      </c>
      <c r="G163" s="209" t="s">
        <v>148</v>
      </c>
      <c r="H163" s="210">
        <v>0</v>
      </c>
      <c r="I163" s="211">
        <v>252.27</v>
      </c>
      <c r="J163" s="211">
        <f t="shared" si="270"/>
        <v>0</v>
      </c>
      <c r="K163" s="137" t="s">
        <v>3</v>
      </c>
      <c r="L163" s="30"/>
      <c r="M163" s="141" t="s">
        <v>3</v>
      </c>
      <c r="N163" s="142" t="s">
        <v>38</v>
      </c>
      <c r="O163" s="143">
        <v>0</v>
      </c>
      <c r="P163" s="143">
        <f t="shared" si="271"/>
        <v>0</v>
      </c>
      <c r="Q163" s="143">
        <v>0</v>
      </c>
      <c r="R163" s="143">
        <f t="shared" si="272"/>
        <v>0</v>
      </c>
      <c r="S163" s="143">
        <v>0</v>
      </c>
      <c r="T163" s="144">
        <f t="shared" si="27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5" t="s">
        <v>121</v>
      </c>
      <c r="AT163" s="145" t="s">
        <v>117</v>
      </c>
      <c r="AU163" s="145" t="s">
        <v>75</v>
      </c>
      <c r="AY163" s="17" t="s">
        <v>115</v>
      </c>
      <c r="BE163" s="146">
        <f t="shared" si="274"/>
        <v>0</v>
      </c>
      <c r="BF163" s="146">
        <f t="shared" si="275"/>
        <v>0</v>
      </c>
      <c r="BG163" s="146">
        <f t="shared" si="276"/>
        <v>0</v>
      </c>
      <c r="BH163" s="146">
        <f t="shared" si="277"/>
        <v>0</v>
      </c>
      <c r="BI163" s="146">
        <f t="shared" si="278"/>
        <v>0</v>
      </c>
      <c r="BJ163" s="17" t="s">
        <v>75</v>
      </c>
      <c r="BK163" s="146">
        <f t="shared" si="279"/>
        <v>0</v>
      </c>
      <c r="BL163" s="17" t="s">
        <v>121</v>
      </c>
      <c r="BM163" s="145" t="s">
        <v>645</v>
      </c>
    </row>
    <row r="164" spans="1:65" s="2" customFormat="1" ht="16.5" customHeight="1">
      <c r="A164" s="29"/>
      <c r="B164" s="134"/>
      <c r="C164" s="206" t="s">
        <v>646</v>
      </c>
      <c r="D164" s="206" t="s">
        <v>117</v>
      </c>
      <c r="E164" s="207" t="s">
        <v>647</v>
      </c>
      <c r="F164" s="208" t="s">
        <v>648</v>
      </c>
      <c r="G164" s="209" t="s">
        <v>148</v>
      </c>
      <c r="H164" s="210">
        <v>0</v>
      </c>
      <c r="I164" s="211">
        <v>1111.25</v>
      </c>
      <c r="J164" s="211">
        <f t="shared" si="270"/>
        <v>0</v>
      </c>
      <c r="K164" s="137" t="s">
        <v>3</v>
      </c>
      <c r="L164" s="30"/>
      <c r="M164" s="141" t="s">
        <v>3</v>
      </c>
      <c r="N164" s="142" t="s">
        <v>38</v>
      </c>
      <c r="O164" s="143">
        <v>0</v>
      </c>
      <c r="P164" s="143">
        <f t="shared" si="271"/>
        <v>0</v>
      </c>
      <c r="Q164" s="143">
        <v>0</v>
      </c>
      <c r="R164" s="143">
        <f t="shared" si="272"/>
        <v>0</v>
      </c>
      <c r="S164" s="143">
        <v>0</v>
      </c>
      <c r="T164" s="144">
        <f t="shared" si="27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5" t="s">
        <v>121</v>
      </c>
      <c r="AT164" s="145" t="s">
        <v>117</v>
      </c>
      <c r="AU164" s="145" t="s">
        <v>75</v>
      </c>
      <c r="AY164" s="17" t="s">
        <v>115</v>
      </c>
      <c r="BE164" s="146">
        <f t="shared" si="274"/>
        <v>0</v>
      </c>
      <c r="BF164" s="146">
        <f t="shared" si="275"/>
        <v>0</v>
      </c>
      <c r="BG164" s="146">
        <f t="shared" si="276"/>
        <v>0</v>
      </c>
      <c r="BH164" s="146">
        <f t="shared" si="277"/>
        <v>0</v>
      </c>
      <c r="BI164" s="146">
        <f t="shared" si="278"/>
        <v>0</v>
      </c>
      <c r="BJ164" s="17" t="s">
        <v>75</v>
      </c>
      <c r="BK164" s="146">
        <f t="shared" si="279"/>
        <v>0</v>
      </c>
      <c r="BL164" s="17" t="s">
        <v>121</v>
      </c>
      <c r="BM164" s="145" t="s">
        <v>649</v>
      </c>
    </row>
    <row r="165" spans="1:65" s="2" customFormat="1" ht="16.5" customHeight="1">
      <c r="A165" s="29"/>
      <c r="B165" s="134"/>
      <c r="C165" s="206" t="s">
        <v>543</v>
      </c>
      <c r="D165" s="206" t="s">
        <v>117</v>
      </c>
      <c r="E165" s="207" t="s">
        <v>650</v>
      </c>
      <c r="F165" s="208" t="s">
        <v>651</v>
      </c>
      <c r="G165" s="209" t="s">
        <v>148</v>
      </c>
      <c r="H165" s="210">
        <v>0</v>
      </c>
      <c r="I165" s="211">
        <v>505.15</v>
      </c>
      <c r="J165" s="211">
        <f t="shared" si="270"/>
        <v>0</v>
      </c>
      <c r="K165" s="137" t="s">
        <v>3</v>
      </c>
      <c r="L165" s="30"/>
      <c r="M165" s="141" t="s">
        <v>3</v>
      </c>
      <c r="N165" s="142" t="s">
        <v>38</v>
      </c>
      <c r="O165" s="143">
        <v>0</v>
      </c>
      <c r="P165" s="143">
        <f t="shared" si="271"/>
        <v>0</v>
      </c>
      <c r="Q165" s="143">
        <v>0</v>
      </c>
      <c r="R165" s="143">
        <f t="shared" si="272"/>
        <v>0</v>
      </c>
      <c r="S165" s="143">
        <v>0</v>
      </c>
      <c r="T165" s="144">
        <f t="shared" si="27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5" t="s">
        <v>121</v>
      </c>
      <c r="AT165" s="145" t="s">
        <v>117</v>
      </c>
      <c r="AU165" s="145" t="s">
        <v>75</v>
      </c>
      <c r="AY165" s="17" t="s">
        <v>115</v>
      </c>
      <c r="BE165" s="146">
        <f t="shared" si="274"/>
        <v>0</v>
      </c>
      <c r="BF165" s="146">
        <f t="shared" si="275"/>
        <v>0</v>
      </c>
      <c r="BG165" s="146">
        <f t="shared" si="276"/>
        <v>0</v>
      </c>
      <c r="BH165" s="146">
        <f t="shared" si="277"/>
        <v>0</v>
      </c>
      <c r="BI165" s="146">
        <f t="shared" si="278"/>
        <v>0</v>
      </c>
      <c r="BJ165" s="17" t="s">
        <v>75</v>
      </c>
      <c r="BK165" s="146">
        <f t="shared" si="279"/>
        <v>0</v>
      </c>
      <c r="BL165" s="17" t="s">
        <v>121</v>
      </c>
      <c r="BM165" s="145" t="s">
        <v>652</v>
      </c>
    </row>
    <row r="166" spans="1:65" s="2" customFormat="1" ht="16.5" customHeight="1">
      <c r="A166" s="29"/>
      <c r="B166" s="134"/>
      <c r="C166" s="206" t="s">
        <v>653</v>
      </c>
      <c r="D166" s="206" t="s">
        <v>117</v>
      </c>
      <c r="E166" s="207" t="s">
        <v>654</v>
      </c>
      <c r="F166" s="208" t="s">
        <v>655</v>
      </c>
      <c r="G166" s="209" t="s">
        <v>148</v>
      </c>
      <c r="H166" s="210">
        <v>0</v>
      </c>
      <c r="I166" s="211">
        <v>1421.14</v>
      </c>
      <c r="J166" s="211">
        <f t="shared" si="270"/>
        <v>0</v>
      </c>
      <c r="K166" s="137" t="s">
        <v>3</v>
      </c>
      <c r="L166" s="30"/>
      <c r="M166" s="141" t="s">
        <v>3</v>
      </c>
      <c r="N166" s="142" t="s">
        <v>38</v>
      </c>
      <c r="O166" s="143">
        <v>0</v>
      </c>
      <c r="P166" s="143">
        <f t="shared" si="271"/>
        <v>0</v>
      </c>
      <c r="Q166" s="143">
        <v>0</v>
      </c>
      <c r="R166" s="143">
        <f t="shared" si="272"/>
        <v>0</v>
      </c>
      <c r="S166" s="143">
        <v>0</v>
      </c>
      <c r="T166" s="144">
        <f t="shared" si="27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5" t="s">
        <v>121</v>
      </c>
      <c r="AT166" s="145" t="s">
        <v>117</v>
      </c>
      <c r="AU166" s="145" t="s">
        <v>75</v>
      </c>
      <c r="AY166" s="17" t="s">
        <v>115</v>
      </c>
      <c r="BE166" s="146">
        <f t="shared" si="274"/>
        <v>0</v>
      </c>
      <c r="BF166" s="146">
        <f t="shared" si="275"/>
        <v>0</v>
      </c>
      <c r="BG166" s="146">
        <f t="shared" si="276"/>
        <v>0</v>
      </c>
      <c r="BH166" s="146">
        <f t="shared" si="277"/>
        <v>0</v>
      </c>
      <c r="BI166" s="146">
        <f t="shared" si="278"/>
        <v>0</v>
      </c>
      <c r="BJ166" s="17" t="s">
        <v>75</v>
      </c>
      <c r="BK166" s="146">
        <f t="shared" si="279"/>
        <v>0</v>
      </c>
      <c r="BL166" s="17" t="s">
        <v>121</v>
      </c>
      <c r="BM166" s="145" t="s">
        <v>656</v>
      </c>
    </row>
    <row r="167" spans="1:65" s="2" customFormat="1" ht="16.5" customHeight="1">
      <c r="A167" s="29"/>
      <c r="B167" s="134"/>
      <c r="C167" s="206" t="s">
        <v>546</v>
      </c>
      <c r="D167" s="206" t="s">
        <v>117</v>
      </c>
      <c r="E167" s="207" t="s">
        <v>657</v>
      </c>
      <c r="F167" s="208" t="s">
        <v>658</v>
      </c>
      <c r="G167" s="209" t="s">
        <v>148</v>
      </c>
      <c r="H167" s="210">
        <v>0</v>
      </c>
      <c r="I167" s="211">
        <v>1240.8900000000001</v>
      </c>
      <c r="J167" s="211">
        <f t="shared" si="270"/>
        <v>0</v>
      </c>
      <c r="K167" s="137" t="s">
        <v>3</v>
      </c>
      <c r="L167" s="30"/>
      <c r="M167" s="141" t="s">
        <v>3</v>
      </c>
      <c r="N167" s="142" t="s">
        <v>38</v>
      </c>
      <c r="O167" s="143">
        <v>0</v>
      </c>
      <c r="P167" s="143">
        <f t="shared" si="271"/>
        <v>0</v>
      </c>
      <c r="Q167" s="143">
        <v>0</v>
      </c>
      <c r="R167" s="143">
        <f t="shared" si="272"/>
        <v>0</v>
      </c>
      <c r="S167" s="143">
        <v>0</v>
      </c>
      <c r="T167" s="144">
        <f t="shared" si="27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5" t="s">
        <v>121</v>
      </c>
      <c r="AT167" s="145" t="s">
        <v>117</v>
      </c>
      <c r="AU167" s="145" t="s">
        <v>75</v>
      </c>
      <c r="AY167" s="17" t="s">
        <v>115</v>
      </c>
      <c r="BE167" s="146">
        <f t="shared" si="274"/>
        <v>0</v>
      </c>
      <c r="BF167" s="146">
        <f t="shared" si="275"/>
        <v>0</v>
      </c>
      <c r="BG167" s="146">
        <f t="shared" si="276"/>
        <v>0</v>
      </c>
      <c r="BH167" s="146">
        <f t="shared" si="277"/>
        <v>0</v>
      </c>
      <c r="BI167" s="146">
        <f t="shared" si="278"/>
        <v>0</v>
      </c>
      <c r="BJ167" s="17" t="s">
        <v>75</v>
      </c>
      <c r="BK167" s="146">
        <f t="shared" si="279"/>
        <v>0</v>
      </c>
      <c r="BL167" s="17" t="s">
        <v>121</v>
      </c>
      <c r="BM167" s="145" t="s">
        <v>659</v>
      </c>
    </row>
    <row r="168" spans="1:65" s="2" customFormat="1" ht="16.5" customHeight="1">
      <c r="A168" s="29"/>
      <c r="B168" s="134"/>
      <c r="C168" s="198" t="s">
        <v>660</v>
      </c>
      <c r="D168" s="206" t="s">
        <v>117</v>
      </c>
      <c r="E168" s="207" t="s">
        <v>661</v>
      </c>
      <c r="F168" s="208" t="s">
        <v>662</v>
      </c>
      <c r="G168" s="209" t="s">
        <v>148</v>
      </c>
      <c r="H168" s="210">
        <v>-1</v>
      </c>
      <c r="I168" s="211">
        <v>3869</v>
      </c>
      <c r="J168" s="200">
        <f t="shared" si="270"/>
        <v>-3869</v>
      </c>
      <c r="K168" s="137" t="s">
        <v>3</v>
      </c>
      <c r="L168" s="30"/>
      <c r="M168" s="141" t="s">
        <v>3</v>
      </c>
      <c r="N168" s="142" t="s">
        <v>38</v>
      </c>
      <c r="O168" s="143">
        <v>0</v>
      </c>
      <c r="P168" s="143">
        <f t="shared" si="271"/>
        <v>0</v>
      </c>
      <c r="Q168" s="143">
        <v>0</v>
      </c>
      <c r="R168" s="143">
        <f t="shared" si="272"/>
        <v>0</v>
      </c>
      <c r="S168" s="143">
        <v>0</v>
      </c>
      <c r="T168" s="144">
        <f t="shared" si="27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5" t="s">
        <v>121</v>
      </c>
      <c r="AT168" s="145" t="s">
        <v>117</v>
      </c>
      <c r="AU168" s="145" t="s">
        <v>75</v>
      </c>
      <c r="AY168" s="17" t="s">
        <v>115</v>
      </c>
      <c r="BE168" s="146">
        <f t="shared" si="274"/>
        <v>-3869</v>
      </c>
      <c r="BF168" s="146">
        <f t="shared" si="275"/>
        <v>0</v>
      </c>
      <c r="BG168" s="146">
        <f t="shared" si="276"/>
        <v>0</v>
      </c>
      <c r="BH168" s="146">
        <f t="shared" si="277"/>
        <v>0</v>
      </c>
      <c r="BI168" s="146">
        <f t="shared" si="278"/>
        <v>0</v>
      </c>
      <c r="BJ168" s="17" t="s">
        <v>75</v>
      </c>
      <c r="BK168" s="146">
        <f t="shared" si="279"/>
        <v>-3869</v>
      </c>
      <c r="BL168" s="17" t="s">
        <v>121</v>
      </c>
      <c r="BM168" s="145" t="s">
        <v>663</v>
      </c>
    </row>
    <row r="169" spans="1:65" s="2" customFormat="1" ht="16.5" customHeight="1">
      <c r="A169" s="29"/>
      <c r="B169" s="134"/>
      <c r="C169" s="206" t="s">
        <v>549</v>
      </c>
      <c r="D169" s="206" t="s">
        <v>117</v>
      </c>
      <c r="E169" s="207" t="s">
        <v>664</v>
      </c>
      <c r="F169" s="208" t="s">
        <v>665</v>
      </c>
      <c r="G169" s="209" t="s">
        <v>148</v>
      </c>
      <c r="H169" s="210">
        <v>0</v>
      </c>
      <c r="I169" s="211">
        <v>1675.13</v>
      </c>
      <c r="J169" s="211">
        <f t="shared" si="270"/>
        <v>0</v>
      </c>
      <c r="K169" s="137" t="s">
        <v>3</v>
      </c>
      <c r="L169" s="30"/>
      <c r="M169" s="141" t="s">
        <v>3</v>
      </c>
      <c r="N169" s="142" t="s">
        <v>38</v>
      </c>
      <c r="O169" s="143">
        <v>0</v>
      </c>
      <c r="P169" s="143">
        <f t="shared" si="271"/>
        <v>0</v>
      </c>
      <c r="Q169" s="143">
        <v>0</v>
      </c>
      <c r="R169" s="143">
        <f t="shared" si="272"/>
        <v>0</v>
      </c>
      <c r="S169" s="143">
        <v>0</v>
      </c>
      <c r="T169" s="144">
        <f t="shared" si="27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5" t="s">
        <v>121</v>
      </c>
      <c r="AT169" s="145" t="s">
        <v>117</v>
      </c>
      <c r="AU169" s="145" t="s">
        <v>75</v>
      </c>
      <c r="AY169" s="17" t="s">
        <v>115</v>
      </c>
      <c r="BE169" s="146">
        <f t="shared" si="274"/>
        <v>0</v>
      </c>
      <c r="BF169" s="146">
        <f t="shared" si="275"/>
        <v>0</v>
      </c>
      <c r="BG169" s="146">
        <f t="shared" si="276"/>
        <v>0</v>
      </c>
      <c r="BH169" s="146">
        <f t="shared" si="277"/>
        <v>0</v>
      </c>
      <c r="BI169" s="146">
        <f t="shared" si="278"/>
        <v>0</v>
      </c>
      <c r="BJ169" s="17" t="s">
        <v>75</v>
      </c>
      <c r="BK169" s="146">
        <f t="shared" si="279"/>
        <v>0</v>
      </c>
      <c r="BL169" s="17" t="s">
        <v>121</v>
      </c>
      <c r="BM169" s="145" t="s">
        <v>666</v>
      </c>
    </row>
    <row r="170" spans="1:65" s="2" customFormat="1" ht="16.5" customHeight="1">
      <c r="A170" s="29"/>
      <c r="B170" s="134"/>
      <c r="C170" s="198" t="s">
        <v>667</v>
      </c>
      <c r="D170" s="206" t="s">
        <v>117</v>
      </c>
      <c r="E170" s="207" t="s">
        <v>668</v>
      </c>
      <c r="F170" s="208" t="s">
        <v>669</v>
      </c>
      <c r="G170" s="209" t="s">
        <v>148</v>
      </c>
      <c r="H170" s="210">
        <v>-1</v>
      </c>
      <c r="I170" s="211">
        <v>14365</v>
      </c>
      <c r="J170" s="200">
        <f t="shared" si="270"/>
        <v>-14365</v>
      </c>
      <c r="K170" s="137" t="s">
        <v>3</v>
      </c>
      <c r="L170" s="30"/>
      <c r="M170" s="141" t="s">
        <v>3</v>
      </c>
      <c r="N170" s="142" t="s">
        <v>38</v>
      </c>
      <c r="O170" s="143">
        <v>0</v>
      </c>
      <c r="P170" s="143">
        <f t="shared" si="271"/>
        <v>0</v>
      </c>
      <c r="Q170" s="143">
        <v>0</v>
      </c>
      <c r="R170" s="143">
        <f t="shared" si="272"/>
        <v>0</v>
      </c>
      <c r="S170" s="143">
        <v>0</v>
      </c>
      <c r="T170" s="144">
        <f t="shared" si="27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5" t="s">
        <v>121</v>
      </c>
      <c r="AT170" s="145" t="s">
        <v>117</v>
      </c>
      <c r="AU170" s="145" t="s">
        <v>75</v>
      </c>
      <c r="AY170" s="17" t="s">
        <v>115</v>
      </c>
      <c r="BE170" s="146">
        <f t="shared" si="274"/>
        <v>-14365</v>
      </c>
      <c r="BF170" s="146">
        <f t="shared" si="275"/>
        <v>0</v>
      </c>
      <c r="BG170" s="146">
        <f t="shared" si="276"/>
        <v>0</v>
      </c>
      <c r="BH170" s="146">
        <f t="shared" si="277"/>
        <v>0</v>
      </c>
      <c r="BI170" s="146">
        <f t="shared" si="278"/>
        <v>0</v>
      </c>
      <c r="BJ170" s="17" t="s">
        <v>75</v>
      </c>
      <c r="BK170" s="146">
        <f t="shared" si="279"/>
        <v>-14365</v>
      </c>
      <c r="BL170" s="17" t="s">
        <v>121</v>
      </c>
      <c r="BM170" s="145" t="s">
        <v>670</v>
      </c>
    </row>
    <row r="171" spans="1:65" s="2" customFormat="1" ht="16.5" customHeight="1">
      <c r="A171" s="29"/>
      <c r="B171" s="134"/>
      <c r="C171" s="206" t="s">
        <v>552</v>
      </c>
      <c r="D171" s="206" t="s">
        <v>117</v>
      </c>
      <c r="E171" s="207" t="s">
        <v>671</v>
      </c>
      <c r="F171" s="208" t="s">
        <v>672</v>
      </c>
      <c r="G171" s="209" t="s">
        <v>148</v>
      </c>
      <c r="H171" s="210">
        <v>0</v>
      </c>
      <c r="I171" s="211">
        <v>286.35000000000002</v>
      </c>
      <c r="J171" s="211">
        <f t="shared" si="270"/>
        <v>0</v>
      </c>
      <c r="K171" s="137" t="s">
        <v>3</v>
      </c>
      <c r="L171" s="30"/>
      <c r="M171" s="141" t="s">
        <v>3</v>
      </c>
      <c r="N171" s="142" t="s">
        <v>38</v>
      </c>
      <c r="O171" s="143">
        <v>0</v>
      </c>
      <c r="P171" s="143">
        <f t="shared" si="271"/>
        <v>0</v>
      </c>
      <c r="Q171" s="143">
        <v>0</v>
      </c>
      <c r="R171" s="143">
        <f t="shared" si="272"/>
        <v>0</v>
      </c>
      <c r="S171" s="143">
        <v>0</v>
      </c>
      <c r="T171" s="144">
        <f t="shared" si="27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5" t="s">
        <v>121</v>
      </c>
      <c r="AT171" s="145" t="s">
        <v>117</v>
      </c>
      <c r="AU171" s="145" t="s">
        <v>75</v>
      </c>
      <c r="AY171" s="17" t="s">
        <v>115</v>
      </c>
      <c r="BE171" s="146">
        <f t="shared" si="274"/>
        <v>0</v>
      </c>
      <c r="BF171" s="146">
        <f t="shared" si="275"/>
        <v>0</v>
      </c>
      <c r="BG171" s="146">
        <f t="shared" si="276"/>
        <v>0</v>
      </c>
      <c r="BH171" s="146">
        <f t="shared" si="277"/>
        <v>0</v>
      </c>
      <c r="BI171" s="146">
        <f t="shared" si="278"/>
        <v>0</v>
      </c>
      <c r="BJ171" s="17" t="s">
        <v>75</v>
      </c>
      <c r="BK171" s="146">
        <f t="shared" si="279"/>
        <v>0</v>
      </c>
      <c r="BL171" s="17" t="s">
        <v>121</v>
      </c>
      <c r="BM171" s="145" t="s">
        <v>673</v>
      </c>
    </row>
    <row r="172" spans="1:65" s="2" customFormat="1" ht="16.5" customHeight="1">
      <c r="A172" s="29"/>
      <c r="B172" s="134"/>
      <c r="C172" s="206" t="s">
        <v>674</v>
      </c>
      <c r="D172" s="206" t="s">
        <v>117</v>
      </c>
      <c r="E172" s="207" t="s">
        <v>675</v>
      </c>
      <c r="F172" s="208" t="s">
        <v>676</v>
      </c>
      <c r="G172" s="209" t="s">
        <v>148</v>
      </c>
      <c r="H172" s="210">
        <v>0</v>
      </c>
      <c r="I172" s="211">
        <v>145.63</v>
      </c>
      <c r="J172" s="211">
        <f t="shared" si="270"/>
        <v>0</v>
      </c>
      <c r="K172" s="137" t="s">
        <v>3</v>
      </c>
      <c r="L172" s="30"/>
      <c r="M172" s="141" t="s">
        <v>3</v>
      </c>
      <c r="N172" s="142" t="s">
        <v>38</v>
      </c>
      <c r="O172" s="143">
        <v>0</v>
      </c>
      <c r="P172" s="143">
        <f t="shared" si="271"/>
        <v>0</v>
      </c>
      <c r="Q172" s="143">
        <v>0</v>
      </c>
      <c r="R172" s="143">
        <f t="shared" si="272"/>
        <v>0</v>
      </c>
      <c r="S172" s="143">
        <v>0</v>
      </c>
      <c r="T172" s="144">
        <f t="shared" si="27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5" t="s">
        <v>121</v>
      </c>
      <c r="AT172" s="145" t="s">
        <v>117</v>
      </c>
      <c r="AU172" s="145" t="s">
        <v>75</v>
      </c>
      <c r="AY172" s="17" t="s">
        <v>115</v>
      </c>
      <c r="BE172" s="146">
        <f t="shared" si="274"/>
        <v>0</v>
      </c>
      <c r="BF172" s="146">
        <f t="shared" si="275"/>
        <v>0</v>
      </c>
      <c r="BG172" s="146">
        <f t="shared" si="276"/>
        <v>0</v>
      </c>
      <c r="BH172" s="146">
        <f t="shared" si="277"/>
        <v>0</v>
      </c>
      <c r="BI172" s="146">
        <f t="shared" si="278"/>
        <v>0</v>
      </c>
      <c r="BJ172" s="17" t="s">
        <v>75</v>
      </c>
      <c r="BK172" s="146">
        <f t="shared" si="279"/>
        <v>0</v>
      </c>
      <c r="BL172" s="17" t="s">
        <v>121</v>
      </c>
      <c r="BM172" s="145" t="s">
        <v>677</v>
      </c>
    </row>
    <row r="173" spans="1:65" s="2" customFormat="1" ht="16.5" customHeight="1">
      <c r="A173" s="29"/>
      <c r="B173" s="134"/>
      <c r="C173" s="206" t="s">
        <v>555</v>
      </c>
      <c r="D173" s="206" t="s">
        <v>117</v>
      </c>
      <c r="E173" s="207" t="s">
        <v>678</v>
      </c>
      <c r="F173" s="208" t="s">
        <v>679</v>
      </c>
      <c r="G173" s="209" t="s">
        <v>148</v>
      </c>
      <c r="H173" s="210">
        <v>0</v>
      </c>
      <c r="I173" s="211">
        <v>27.8</v>
      </c>
      <c r="J173" s="211">
        <f t="shared" si="270"/>
        <v>0</v>
      </c>
      <c r="K173" s="137" t="s">
        <v>3</v>
      </c>
      <c r="L173" s="30"/>
      <c r="M173" s="141" t="s">
        <v>3</v>
      </c>
      <c r="N173" s="142" t="s">
        <v>38</v>
      </c>
      <c r="O173" s="143">
        <v>0</v>
      </c>
      <c r="P173" s="143">
        <f t="shared" si="271"/>
        <v>0</v>
      </c>
      <c r="Q173" s="143">
        <v>0</v>
      </c>
      <c r="R173" s="143">
        <f t="shared" si="272"/>
        <v>0</v>
      </c>
      <c r="S173" s="143">
        <v>0</v>
      </c>
      <c r="T173" s="144">
        <f t="shared" si="27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5" t="s">
        <v>121</v>
      </c>
      <c r="AT173" s="145" t="s">
        <v>117</v>
      </c>
      <c r="AU173" s="145" t="s">
        <v>75</v>
      </c>
      <c r="AY173" s="17" t="s">
        <v>115</v>
      </c>
      <c r="BE173" s="146">
        <f t="shared" si="274"/>
        <v>0</v>
      </c>
      <c r="BF173" s="146">
        <f t="shared" si="275"/>
        <v>0</v>
      </c>
      <c r="BG173" s="146">
        <f t="shared" si="276"/>
        <v>0</v>
      </c>
      <c r="BH173" s="146">
        <f t="shared" si="277"/>
        <v>0</v>
      </c>
      <c r="BI173" s="146">
        <f t="shared" si="278"/>
        <v>0</v>
      </c>
      <c r="BJ173" s="17" t="s">
        <v>75</v>
      </c>
      <c r="BK173" s="146">
        <f t="shared" si="279"/>
        <v>0</v>
      </c>
      <c r="BL173" s="17" t="s">
        <v>121</v>
      </c>
      <c r="BM173" s="145" t="s">
        <v>680</v>
      </c>
    </row>
    <row r="174" spans="1:65" s="2" customFormat="1" ht="16.5" customHeight="1">
      <c r="A174" s="29"/>
      <c r="B174" s="134"/>
      <c r="C174" s="206" t="s">
        <v>681</v>
      </c>
      <c r="D174" s="206" t="s">
        <v>117</v>
      </c>
      <c r="E174" s="207" t="s">
        <v>682</v>
      </c>
      <c r="F174" s="208" t="s">
        <v>683</v>
      </c>
      <c r="G174" s="209" t="s">
        <v>148</v>
      </c>
      <c r="H174" s="210">
        <v>0</v>
      </c>
      <c r="I174" s="211">
        <v>27.8</v>
      </c>
      <c r="J174" s="211">
        <f t="shared" si="270"/>
        <v>0</v>
      </c>
      <c r="K174" s="137" t="s">
        <v>3</v>
      </c>
      <c r="L174" s="30"/>
      <c r="M174" s="141" t="s">
        <v>3</v>
      </c>
      <c r="N174" s="142" t="s">
        <v>38</v>
      </c>
      <c r="O174" s="143">
        <v>0</v>
      </c>
      <c r="P174" s="143">
        <f t="shared" si="271"/>
        <v>0</v>
      </c>
      <c r="Q174" s="143">
        <v>0</v>
      </c>
      <c r="R174" s="143">
        <f t="shared" si="272"/>
        <v>0</v>
      </c>
      <c r="S174" s="143">
        <v>0</v>
      </c>
      <c r="T174" s="144">
        <f t="shared" si="27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5" t="s">
        <v>121</v>
      </c>
      <c r="AT174" s="145" t="s">
        <v>117</v>
      </c>
      <c r="AU174" s="145" t="s">
        <v>75</v>
      </c>
      <c r="AY174" s="17" t="s">
        <v>115</v>
      </c>
      <c r="BE174" s="146">
        <f t="shared" si="274"/>
        <v>0</v>
      </c>
      <c r="BF174" s="146">
        <f t="shared" si="275"/>
        <v>0</v>
      </c>
      <c r="BG174" s="146">
        <f t="shared" si="276"/>
        <v>0</v>
      </c>
      <c r="BH174" s="146">
        <f t="shared" si="277"/>
        <v>0</v>
      </c>
      <c r="BI174" s="146">
        <f t="shared" si="278"/>
        <v>0</v>
      </c>
      <c r="BJ174" s="17" t="s">
        <v>75</v>
      </c>
      <c r="BK174" s="146">
        <f t="shared" si="279"/>
        <v>0</v>
      </c>
      <c r="BL174" s="17" t="s">
        <v>121</v>
      </c>
      <c r="BM174" s="145" t="s">
        <v>684</v>
      </c>
    </row>
    <row r="175" spans="1:65" s="2" customFormat="1" ht="16.5" customHeight="1">
      <c r="A175" s="29"/>
      <c r="B175" s="134"/>
      <c r="C175" s="206" t="s">
        <v>558</v>
      </c>
      <c r="D175" s="206" t="s">
        <v>117</v>
      </c>
      <c r="E175" s="207" t="s">
        <v>685</v>
      </c>
      <c r="F175" s="208" t="s">
        <v>686</v>
      </c>
      <c r="G175" s="209" t="s">
        <v>148</v>
      </c>
      <c r="H175" s="210">
        <v>0</v>
      </c>
      <c r="I175" s="211">
        <v>69.83</v>
      </c>
      <c r="J175" s="211">
        <f t="shared" si="270"/>
        <v>0</v>
      </c>
      <c r="K175" s="137" t="s">
        <v>3</v>
      </c>
      <c r="L175" s="30"/>
      <c r="M175" s="141" t="s">
        <v>3</v>
      </c>
      <c r="N175" s="142" t="s">
        <v>38</v>
      </c>
      <c r="O175" s="143">
        <v>0</v>
      </c>
      <c r="P175" s="143">
        <f t="shared" si="271"/>
        <v>0</v>
      </c>
      <c r="Q175" s="143">
        <v>0</v>
      </c>
      <c r="R175" s="143">
        <f t="shared" si="272"/>
        <v>0</v>
      </c>
      <c r="S175" s="143">
        <v>0</v>
      </c>
      <c r="T175" s="144">
        <f t="shared" si="27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5" t="s">
        <v>121</v>
      </c>
      <c r="AT175" s="145" t="s">
        <v>117</v>
      </c>
      <c r="AU175" s="145" t="s">
        <v>75</v>
      </c>
      <c r="AY175" s="17" t="s">
        <v>115</v>
      </c>
      <c r="BE175" s="146">
        <f t="shared" si="274"/>
        <v>0</v>
      </c>
      <c r="BF175" s="146">
        <f t="shared" si="275"/>
        <v>0</v>
      </c>
      <c r="BG175" s="146">
        <f t="shared" si="276"/>
        <v>0</v>
      </c>
      <c r="BH175" s="146">
        <f t="shared" si="277"/>
        <v>0</v>
      </c>
      <c r="BI175" s="146">
        <f t="shared" si="278"/>
        <v>0</v>
      </c>
      <c r="BJ175" s="17" t="s">
        <v>75</v>
      </c>
      <c r="BK175" s="146">
        <f t="shared" si="279"/>
        <v>0</v>
      </c>
      <c r="BL175" s="17" t="s">
        <v>121</v>
      </c>
      <c r="BM175" s="145" t="s">
        <v>687</v>
      </c>
    </row>
    <row r="176" spans="1:65" s="2" customFormat="1" ht="16.5" customHeight="1">
      <c r="A176" s="29"/>
      <c r="B176" s="134"/>
      <c r="C176" s="206" t="s">
        <v>688</v>
      </c>
      <c r="D176" s="206" t="s">
        <v>117</v>
      </c>
      <c r="E176" s="207" t="s">
        <v>689</v>
      </c>
      <c r="F176" s="208" t="s">
        <v>690</v>
      </c>
      <c r="G176" s="209" t="s">
        <v>148</v>
      </c>
      <c r="H176" s="210">
        <v>0</v>
      </c>
      <c r="I176" s="211">
        <v>15.23</v>
      </c>
      <c r="J176" s="211">
        <f t="shared" si="270"/>
        <v>0</v>
      </c>
      <c r="K176" s="137" t="s">
        <v>3</v>
      </c>
      <c r="L176" s="30"/>
      <c r="M176" s="141" t="s">
        <v>3</v>
      </c>
      <c r="N176" s="142" t="s">
        <v>38</v>
      </c>
      <c r="O176" s="143">
        <v>0</v>
      </c>
      <c r="P176" s="143">
        <f t="shared" si="271"/>
        <v>0</v>
      </c>
      <c r="Q176" s="143">
        <v>0</v>
      </c>
      <c r="R176" s="143">
        <f t="shared" si="272"/>
        <v>0</v>
      </c>
      <c r="S176" s="143">
        <v>0</v>
      </c>
      <c r="T176" s="144">
        <f t="shared" si="27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5" t="s">
        <v>121</v>
      </c>
      <c r="AT176" s="145" t="s">
        <v>117</v>
      </c>
      <c r="AU176" s="145" t="s">
        <v>75</v>
      </c>
      <c r="AY176" s="17" t="s">
        <v>115</v>
      </c>
      <c r="BE176" s="146">
        <f t="shared" si="274"/>
        <v>0</v>
      </c>
      <c r="BF176" s="146">
        <f t="shared" si="275"/>
        <v>0</v>
      </c>
      <c r="BG176" s="146">
        <f t="shared" si="276"/>
        <v>0</v>
      </c>
      <c r="BH176" s="146">
        <f t="shared" si="277"/>
        <v>0</v>
      </c>
      <c r="BI176" s="146">
        <f t="shared" si="278"/>
        <v>0</v>
      </c>
      <c r="BJ176" s="17" t="s">
        <v>75</v>
      </c>
      <c r="BK176" s="146">
        <f t="shared" si="279"/>
        <v>0</v>
      </c>
      <c r="BL176" s="17" t="s">
        <v>121</v>
      </c>
      <c r="BM176" s="145" t="s">
        <v>691</v>
      </c>
    </row>
    <row r="177" spans="1:65" s="2" customFormat="1" ht="16.5" customHeight="1">
      <c r="A177" s="29"/>
      <c r="B177" s="134"/>
      <c r="C177" s="206" t="s">
        <v>561</v>
      </c>
      <c r="D177" s="206" t="s">
        <v>117</v>
      </c>
      <c r="E177" s="207" t="s">
        <v>692</v>
      </c>
      <c r="F177" s="208" t="s">
        <v>693</v>
      </c>
      <c r="G177" s="209" t="s">
        <v>148</v>
      </c>
      <c r="H177" s="210">
        <v>0</v>
      </c>
      <c r="I177" s="211">
        <v>0</v>
      </c>
      <c r="J177" s="211">
        <f t="shared" si="270"/>
        <v>0</v>
      </c>
      <c r="K177" s="137" t="s">
        <v>3</v>
      </c>
      <c r="L177" s="30"/>
      <c r="M177" s="141" t="s">
        <v>3</v>
      </c>
      <c r="N177" s="142" t="s">
        <v>38</v>
      </c>
      <c r="O177" s="143">
        <v>0</v>
      </c>
      <c r="P177" s="143">
        <f t="shared" si="271"/>
        <v>0</v>
      </c>
      <c r="Q177" s="143">
        <v>0</v>
      </c>
      <c r="R177" s="143">
        <f t="shared" si="272"/>
        <v>0</v>
      </c>
      <c r="S177" s="143">
        <v>0</v>
      </c>
      <c r="T177" s="144">
        <f t="shared" si="27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5" t="s">
        <v>121</v>
      </c>
      <c r="AT177" s="145" t="s">
        <v>117</v>
      </c>
      <c r="AU177" s="145" t="s">
        <v>75</v>
      </c>
      <c r="AY177" s="17" t="s">
        <v>115</v>
      </c>
      <c r="BE177" s="146">
        <f t="shared" si="274"/>
        <v>0</v>
      </c>
      <c r="BF177" s="146">
        <f t="shared" si="275"/>
        <v>0</v>
      </c>
      <c r="BG177" s="146">
        <f t="shared" si="276"/>
        <v>0</v>
      </c>
      <c r="BH177" s="146">
        <f t="shared" si="277"/>
        <v>0</v>
      </c>
      <c r="BI177" s="146">
        <f t="shared" si="278"/>
        <v>0</v>
      </c>
      <c r="BJ177" s="17" t="s">
        <v>75</v>
      </c>
      <c r="BK177" s="146">
        <f t="shared" si="279"/>
        <v>0</v>
      </c>
      <c r="BL177" s="17" t="s">
        <v>121</v>
      </c>
      <c r="BM177" s="145" t="s">
        <v>694</v>
      </c>
    </row>
    <row r="178" spans="1:65" s="2" customFormat="1" ht="16.5" customHeight="1">
      <c r="A178" s="29"/>
      <c r="B178" s="134"/>
      <c r="C178" s="206" t="s">
        <v>695</v>
      </c>
      <c r="D178" s="206" t="s">
        <v>117</v>
      </c>
      <c r="E178" s="207" t="s">
        <v>696</v>
      </c>
      <c r="F178" s="208" t="s">
        <v>697</v>
      </c>
      <c r="G178" s="209" t="s">
        <v>148</v>
      </c>
      <c r="H178" s="210">
        <v>0</v>
      </c>
      <c r="I178" s="211">
        <v>13.48</v>
      </c>
      <c r="J178" s="211">
        <f t="shared" si="270"/>
        <v>0</v>
      </c>
      <c r="K178" s="137" t="s">
        <v>3</v>
      </c>
      <c r="L178" s="30"/>
      <c r="M178" s="141" t="s">
        <v>3</v>
      </c>
      <c r="N178" s="142" t="s">
        <v>38</v>
      </c>
      <c r="O178" s="143">
        <v>0</v>
      </c>
      <c r="P178" s="143">
        <f t="shared" si="271"/>
        <v>0</v>
      </c>
      <c r="Q178" s="143">
        <v>0</v>
      </c>
      <c r="R178" s="143">
        <f t="shared" si="272"/>
        <v>0</v>
      </c>
      <c r="S178" s="143">
        <v>0</v>
      </c>
      <c r="T178" s="144">
        <f t="shared" si="27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5" t="s">
        <v>121</v>
      </c>
      <c r="AT178" s="145" t="s">
        <v>117</v>
      </c>
      <c r="AU178" s="145" t="s">
        <v>75</v>
      </c>
      <c r="AY178" s="17" t="s">
        <v>115</v>
      </c>
      <c r="BE178" s="146">
        <f t="shared" si="274"/>
        <v>0</v>
      </c>
      <c r="BF178" s="146">
        <f t="shared" si="275"/>
        <v>0</v>
      </c>
      <c r="BG178" s="146">
        <f t="shared" si="276"/>
        <v>0</v>
      </c>
      <c r="BH178" s="146">
        <f t="shared" si="277"/>
        <v>0</v>
      </c>
      <c r="BI178" s="146">
        <f t="shared" si="278"/>
        <v>0</v>
      </c>
      <c r="BJ178" s="17" t="s">
        <v>75</v>
      </c>
      <c r="BK178" s="146">
        <f t="shared" si="279"/>
        <v>0</v>
      </c>
      <c r="BL178" s="17" t="s">
        <v>121</v>
      </c>
      <c r="BM178" s="145" t="s">
        <v>698</v>
      </c>
    </row>
    <row r="179" spans="1:65" s="2" customFormat="1" ht="16.5" customHeight="1">
      <c r="A179" s="29"/>
      <c r="B179" s="134"/>
      <c r="C179" s="206" t="s">
        <v>564</v>
      </c>
      <c r="D179" s="206" t="s">
        <v>117</v>
      </c>
      <c r="E179" s="207" t="s">
        <v>699</v>
      </c>
      <c r="F179" s="208" t="s">
        <v>700</v>
      </c>
      <c r="G179" s="209" t="s">
        <v>148</v>
      </c>
      <c r="H179" s="210">
        <v>0</v>
      </c>
      <c r="I179" s="211">
        <v>17.88</v>
      </c>
      <c r="J179" s="211">
        <f t="shared" si="270"/>
        <v>0</v>
      </c>
      <c r="K179" s="137" t="s">
        <v>3</v>
      </c>
      <c r="L179" s="30"/>
      <c r="M179" s="141" t="s">
        <v>3</v>
      </c>
      <c r="N179" s="142" t="s">
        <v>38</v>
      </c>
      <c r="O179" s="143">
        <v>0</v>
      </c>
      <c r="P179" s="143">
        <f t="shared" si="271"/>
        <v>0</v>
      </c>
      <c r="Q179" s="143">
        <v>0</v>
      </c>
      <c r="R179" s="143">
        <f t="shared" si="272"/>
        <v>0</v>
      </c>
      <c r="S179" s="143">
        <v>0</v>
      </c>
      <c r="T179" s="144">
        <f t="shared" si="27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5" t="s">
        <v>121</v>
      </c>
      <c r="AT179" s="145" t="s">
        <v>117</v>
      </c>
      <c r="AU179" s="145" t="s">
        <v>75</v>
      </c>
      <c r="AY179" s="17" t="s">
        <v>115</v>
      </c>
      <c r="BE179" s="146">
        <f t="shared" si="274"/>
        <v>0</v>
      </c>
      <c r="BF179" s="146">
        <f t="shared" si="275"/>
        <v>0</v>
      </c>
      <c r="BG179" s="146">
        <f t="shared" si="276"/>
        <v>0</v>
      </c>
      <c r="BH179" s="146">
        <f t="shared" si="277"/>
        <v>0</v>
      </c>
      <c r="BI179" s="146">
        <f t="shared" si="278"/>
        <v>0</v>
      </c>
      <c r="BJ179" s="17" t="s">
        <v>75</v>
      </c>
      <c r="BK179" s="146">
        <f t="shared" si="279"/>
        <v>0</v>
      </c>
      <c r="BL179" s="17" t="s">
        <v>121</v>
      </c>
      <c r="BM179" s="145" t="s">
        <v>701</v>
      </c>
    </row>
    <row r="180" spans="1:65" s="2" customFormat="1" ht="16.5" customHeight="1">
      <c r="A180" s="29"/>
      <c r="B180" s="134"/>
      <c r="C180" s="206" t="s">
        <v>702</v>
      </c>
      <c r="D180" s="206" t="s">
        <v>117</v>
      </c>
      <c r="E180" s="207" t="s">
        <v>703</v>
      </c>
      <c r="F180" s="208" t="s">
        <v>704</v>
      </c>
      <c r="G180" s="209" t="s">
        <v>148</v>
      </c>
      <c r="H180" s="210">
        <v>0</v>
      </c>
      <c r="I180" s="211">
        <v>19.670000000000002</v>
      </c>
      <c r="J180" s="211">
        <f t="shared" si="270"/>
        <v>0</v>
      </c>
      <c r="K180" s="137" t="s">
        <v>3</v>
      </c>
      <c r="L180" s="30"/>
      <c r="M180" s="141" t="s">
        <v>3</v>
      </c>
      <c r="N180" s="142" t="s">
        <v>38</v>
      </c>
      <c r="O180" s="143">
        <v>0</v>
      </c>
      <c r="P180" s="143">
        <f t="shared" si="271"/>
        <v>0</v>
      </c>
      <c r="Q180" s="143">
        <v>0</v>
      </c>
      <c r="R180" s="143">
        <f t="shared" si="272"/>
        <v>0</v>
      </c>
      <c r="S180" s="143">
        <v>0</v>
      </c>
      <c r="T180" s="144">
        <f t="shared" si="27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5" t="s">
        <v>121</v>
      </c>
      <c r="AT180" s="145" t="s">
        <v>117</v>
      </c>
      <c r="AU180" s="145" t="s">
        <v>75</v>
      </c>
      <c r="AY180" s="17" t="s">
        <v>115</v>
      </c>
      <c r="BE180" s="146">
        <f t="shared" si="274"/>
        <v>0</v>
      </c>
      <c r="BF180" s="146">
        <f t="shared" si="275"/>
        <v>0</v>
      </c>
      <c r="BG180" s="146">
        <f t="shared" si="276"/>
        <v>0</v>
      </c>
      <c r="BH180" s="146">
        <f t="shared" si="277"/>
        <v>0</v>
      </c>
      <c r="BI180" s="146">
        <f t="shared" si="278"/>
        <v>0</v>
      </c>
      <c r="BJ180" s="17" t="s">
        <v>75</v>
      </c>
      <c r="BK180" s="146">
        <f t="shared" si="279"/>
        <v>0</v>
      </c>
      <c r="BL180" s="17" t="s">
        <v>121</v>
      </c>
      <c r="BM180" s="145" t="s">
        <v>705</v>
      </c>
    </row>
    <row r="181" spans="1:65" s="2" customFormat="1" ht="16.5" customHeight="1">
      <c r="A181" s="29"/>
      <c r="B181" s="134"/>
      <c r="C181" s="206" t="s">
        <v>567</v>
      </c>
      <c r="D181" s="206" t="s">
        <v>117</v>
      </c>
      <c r="E181" s="207" t="s">
        <v>706</v>
      </c>
      <c r="F181" s="208" t="s">
        <v>707</v>
      </c>
      <c r="G181" s="209" t="s">
        <v>148</v>
      </c>
      <c r="H181" s="210">
        <v>0</v>
      </c>
      <c r="I181" s="211">
        <v>61</v>
      </c>
      <c r="J181" s="211">
        <f t="shared" si="270"/>
        <v>0</v>
      </c>
      <c r="K181" s="137" t="s">
        <v>3</v>
      </c>
      <c r="L181" s="30"/>
      <c r="M181" s="141" t="s">
        <v>3</v>
      </c>
      <c r="N181" s="142" t="s">
        <v>38</v>
      </c>
      <c r="O181" s="143">
        <v>0</v>
      </c>
      <c r="P181" s="143">
        <f t="shared" si="271"/>
        <v>0</v>
      </c>
      <c r="Q181" s="143">
        <v>0</v>
      </c>
      <c r="R181" s="143">
        <f t="shared" si="272"/>
        <v>0</v>
      </c>
      <c r="S181" s="143">
        <v>0</v>
      </c>
      <c r="T181" s="144">
        <f t="shared" si="27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5" t="s">
        <v>121</v>
      </c>
      <c r="AT181" s="145" t="s">
        <v>117</v>
      </c>
      <c r="AU181" s="145" t="s">
        <v>75</v>
      </c>
      <c r="AY181" s="17" t="s">
        <v>115</v>
      </c>
      <c r="BE181" s="146">
        <f t="shared" si="274"/>
        <v>0</v>
      </c>
      <c r="BF181" s="146">
        <f t="shared" si="275"/>
        <v>0</v>
      </c>
      <c r="BG181" s="146">
        <f t="shared" si="276"/>
        <v>0</v>
      </c>
      <c r="BH181" s="146">
        <f t="shared" si="277"/>
        <v>0</v>
      </c>
      <c r="BI181" s="146">
        <f t="shared" si="278"/>
        <v>0</v>
      </c>
      <c r="BJ181" s="17" t="s">
        <v>75</v>
      </c>
      <c r="BK181" s="146">
        <f t="shared" si="279"/>
        <v>0</v>
      </c>
      <c r="BL181" s="17" t="s">
        <v>121</v>
      </c>
      <c r="BM181" s="145" t="s">
        <v>708</v>
      </c>
    </row>
    <row r="182" spans="1:65" s="2" customFormat="1" ht="16.5" customHeight="1">
      <c r="A182" s="29"/>
      <c r="B182" s="134"/>
      <c r="C182" s="206" t="s">
        <v>709</v>
      </c>
      <c r="D182" s="206" t="s">
        <v>117</v>
      </c>
      <c r="E182" s="207" t="s">
        <v>710</v>
      </c>
      <c r="F182" s="208" t="s">
        <v>711</v>
      </c>
      <c r="G182" s="209" t="s">
        <v>148</v>
      </c>
      <c r="H182" s="210">
        <v>0</v>
      </c>
      <c r="I182" s="211">
        <v>9.4499999999999993</v>
      </c>
      <c r="J182" s="211">
        <f t="shared" si="270"/>
        <v>0</v>
      </c>
      <c r="K182" s="137" t="s">
        <v>3</v>
      </c>
      <c r="L182" s="30"/>
      <c r="M182" s="141" t="s">
        <v>3</v>
      </c>
      <c r="N182" s="142" t="s">
        <v>38</v>
      </c>
      <c r="O182" s="143">
        <v>0</v>
      </c>
      <c r="P182" s="143">
        <f t="shared" si="271"/>
        <v>0</v>
      </c>
      <c r="Q182" s="143">
        <v>0</v>
      </c>
      <c r="R182" s="143">
        <f t="shared" si="272"/>
        <v>0</v>
      </c>
      <c r="S182" s="143">
        <v>0</v>
      </c>
      <c r="T182" s="144">
        <f t="shared" si="27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5" t="s">
        <v>121</v>
      </c>
      <c r="AT182" s="145" t="s">
        <v>117</v>
      </c>
      <c r="AU182" s="145" t="s">
        <v>75</v>
      </c>
      <c r="AY182" s="17" t="s">
        <v>115</v>
      </c>
      <c r="BE182" s="146">
        <f t="shared" si="274"/>
        <v>0</v>
      </c>
      <c r="BF182" s="146">
        <f t="shared" si="275"/>
        <v>0</v>
      </c>
      <c r="BG182" s="146">
        <f t="shared" si="276"/>
        <v>0</v>
      </c>
      <c r="BH182" s="146">
        <f t="shared" si="277"/>
        <v>0</v>
      </c>
      <c r="BI182" s="146">
        <f t="shared" si="278"/>
        <v>0</v>
      </c>
      <c r="BJ182" s="17" t="s">
        <v>75</v>
      </c>
      <c r="BK182" s="146">
        <f t="shared" si="279"/>
        <v>0</v>
      </c>
      <c r="BL182" s="17" t="s">
        <v>121</v>
      </c>
      <c r="BM182" s="145" t="s">
        <v>712</v>
      </c>
    </row>
    <row r="183" spans="1:65" s="2" customFormat="1" ht="16.5" customHeight="1">
      <c r="A183" s="29"/>
      <c r="B183" s="134"/>
      <c r="C183" s="206" t="s">
        <v>569</v>
      </c>
      <c r="D183" s="206" t="s">
        <v>117</v>
      </c>
      <c r="E183" s="207" t="s">
        <v>713</v>
      </c>
      <c r="F183" s="208" t="s">
        <v>714</v>
      </c>
      <c r="G183" s="209" t="s">
        <v>148</v>
      </c>
      <c r="H183" s="210">
        <v>0</v>
      </c>
      <c r="I183" s="211">
        <v>27.08</v>
      </c>
      <c r="J183" s="211">
        <f t="shared" si="270"/>
        <v>0</v>
      </c>
      <c r="K183" s="137" t="s">
        <v>3</v>
      </c>
      <c r="L183" s="30"/>
      <c r="M183" s="141" t="s">
        <v>3</v>
      </c>
      <c r="N183" s="142" t="s">
        <v>38</v>
      </c>
      <c r="O183" s="143">
        <v>0</v>
      </c>
      <c r="P183" s="143">
        <f t="shared" si="271"/>
        <v>0</v>
      </c>
      <c r="Q183" s="143">
        <v>0</v>
      </c>
      <c r="R183" s="143">
        <f t="shared" si="272"/>
        <v>0</v>
      </c>
      <c r="S183" s="143">
        <v>0</v>
      </c>
      <c r="T183" s="144">
        <f t="shared" si="27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5" t="s">
        <v>121</v>
      </c>
      <c r="AT183" s="145" t="s">
        <v>117</v>
      </c>
      <c r="AU183" s="145" t="s">
        <v>75</v>
      </c>
      <c r="AY183" s="17" t="s">
        <v>115</v>
      </c>
      <c r="BE183" s="146">
        <f t="shared" si="274"/>
        <v>0</v>
      </c>
      <c r="BF183" s="146">
        <f t="shared" si="275"/>
        <v>0</v>
      </c>
      <c r="BG183" s="146">
        <f t="shared" si="276"/>
        <v>0</v>
      </c>
      <c r="BH183" s="146">
        <f t="shared" si="277"/>
        <v>0</v>
      </c>
      <c r="BI183" s="146">
        <f t="shared" si="278"/>
        <v>0</v>
      </c>
      <c r="BJ183" s="17" t="s">
        <v>75</v>
      </c>
      <c r="BK183" s="146">
        <f t="shared" si="279"/>
        <v>0</v>
      </c>
      <c r="BL183" s="17" t="s">
        <v>121</v>
      </c>
      <c r="BM183" s="145" t="s">
        <v>715</v>
      </c>
    </row>
    <row r="184" spans="1:65" s="2" customFormat="1" ht="16.5" customHeight="1">
      <c r="A184" s="29"/>
      <c r="B184" s="134"/>
      <c r="C184" s="206" t="s">
        <v>716</v>
      </c>
      <c r="D184" s="206" t="s">
        <v>117</v>
      </c>
      <c r="E184" s="207" t="s">
        <v>717</v>
      </c>
      <c r="F184" s="208" t="s">
        <v>718</v>
      </c>
      <c r="G184" s="209" t="s">
        <v>129</v>
      </c>
      <c r="H184" s="210">
        <v>0</v>
      </c>
      <c r="I184" s="211">
        <v>4978.3599999999997</v>
      </c>
      <c r="J184" s="211">
        <f t="shared" si="270"/>
        <v>0</v>
      </c>
      <c r="K184" s="137" t="s">
        <v>3</v>
      </c>
      <c r="L184" s="30"/>
      <c r="M184" s="141" t="s">
        <v>3</v>
      </c>
      <c r="N184" s="142" t="s">
        <v>38</v>
      </c>
      <c r="O184" s="143">
        <v>0</v>
      </c>
      <c r="P184" s="143">
        <f t="shared" si="271"/>
        <v>0</v>
      </c>
      <c r="Q184" s="143">
        <v>0</v>
      </c>
      <c r="R184" s="143">
        <f t="shared" si="272"/>
        <v>0</v>
      </c>
      <c r="S184" s="143">
        <v>0</v>
      </c>
      <c r="T184" s="144">
        <f t="shared" si="27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5" t="s">
        <v>121</v>
      </c>
      <c r="AT184" s="145" t="s">
        <v>117</v>
      </c>
      <c r="AU184" s="145" t="s">
        <v>75</v>
      </c>
      <c r="AY184" s="17" t="s">
        <v>115</v>
      </c>
      <c r="BE184" s="146">
        <f t="shared" si="274"/>
        <v>0</v>
      </c>
      <c r="BF184" s="146">
        <f t="shared" si="275"/>
        <v>0</v>
      </c>
      <c r="BG184" s="146">
        <f t="shared" si="276"/>
        <v>0</v>
      </c>
      <c r="BH184" s="146">
        <f t="shared" si="277"/>
        <v>0</v>
      </c>
      <c r="BI184" s="146">
        <f t="shared" si="278"/>
        <v>0</v>
      </c>
      <c r="BJ184" s="17" t="s">
        <v>75</v>
      </c>
      <c r="BK184" s="146">
        <f t="shared" si="279"/>
        <v>0</v>
      </c>
      <c r="BL184" s="17" t="s">
        <v>121</v>
      </c>
      <c r="BM184" s="145" t="s">
        <v>719</v>
      </c>
    </row>
    <row r="185" spans="1:65" s="2" customFormat="1" ht="16.5" customHeight="1">
      <c r="A185" s="29"/>
      <c r="B185" s="134"/>
      <c r="C185" s="206" t="s">
        <v>572</v>
      </c>
      <c r="D185" s="206" t="s">
        <v>117</v>
      </c>
      <c r="E185" s="207" t="s">
        <v>720</v>
      </c>
      <c r="F185" s="208" t="s">
        <v>721</v>
      </c>
      <c r="G185" s="209" t="s">
        <v>722</v>
      </c>
      <c r="H185" s="210">
        <v>0</v>
      </c>
      <c r="I185" s="211">
        <v>377.31349999999998</v>
      </c>
      <c r="J185" s="211">
        <f t="shared" si="270"/>
        <v>0</v>
      </c>
      <c r="K185" s="137" t="s">
        <v>3</v>
      </c>
      <c r="L185" s="30"/>
      <c r="M185" s="141" t="s">
        <v>3</v>
      </c>
      <c r="N185" s="142" t="s">
        <v>38</v>
      </c>
      <c r="O185" s="143">
        <v>0</v>
      </c>
      <c r="P185" s="143">
        <f t="shared" si="271"/>
        <v>0</v>
      </c>
      <c r="Q185" s="143">
        <v>0</v>
      </c>
      <c r="R185" s="143">
        <f t="shared" si="272"/>
        <v>0</v>
      </c>
      <c r="S185" s="143">
        <v>0</v>
      </c>
      <c r="T185" s="144">
        <f t="shared" si="27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5" t="s">
        <v>121</v>
      </c>
      <c r="AT185" s="145" t="s">
        <v>117</v>
      </c>
      <c r="AU185" s="145" t="s">
        <v>75</v>
      </c>
      <c r="AY185" s="17" t="s">
        <v>115</v>
      </c>
      <c r="BE185" s="146">
        <f t="shared" si="274"/>
        <v>0</v>
      </c>
      <c r="BF185" s="146">
        <f t="shared" si="275"/>
        <v>0</v>
      </c>
      <c r="BG185" s="146">
        <f t="shared" si="276"/>
        <v>0</v>
      </c>
      <c r="BH185" s="146">
        <f t="shared" si="277"/>
        <v>0</v>
      </c>
      <c r="BI185" s="146">
        <f t="shared" si="278"/>
        <v>0</v>
      </c>
      <c r="BJ185" s="17" t="s">
        <v>75</v>
      </c>
      <c r="BK185" s="146">
        <f t="shared" si="279"/>
        <v>0</v>
      </c>
      <c r="BL185" s="17" t="s">
        <v>121</v>
      </c>
      <c r="BM185" s="145" t="s">
        <v>723</v>
      </c>
    </row>
    <row r="186" spans="1:65" s="2" customFormat="1" ht="16.5" customHeight="1">
      <c r="A186" s="29"/>
      <c r="B186" s="134"/>
      <c r="C186" s="206" t="s">
        <v>724</v>
      </c>
      <c r="D186" s="206" t="s">
        <v>117</v>
      </c>
      <c r="E186" s="207" t="s">
        <v>725</v>
      </c>
      <c r="F186" s="208" t="s">
        <v>726</v>
      </c>
      <c r="G186" s="209" t="s">
        <v>722</v>
      </c>
      <c r="H186" s="210">
        <v>0</v>
      </c>
      <c r="I186" s="211">
        <v>377.31349999999998</v>
      </c>
      <c r="J186" s="211">
        <f t="shared" si="270"/>
        <v>0</v>
      </c>
      <c r="K186" s="137" t="s">
        <v>3</v>
      </c>
      <c r="L186" s="30"/>
      <c r="M186" s="141" t="s">
        <v>3</v>
      </c>
      <c r="N186" s="142" t="s">
        <v>38</v>
      </c>
      <c r="O186" s="143">
        <v>0</v>
      </c>
      <c r="P186" s="143">
        <f t="shared" si="271"/>
        <v>0</v>
      </c>
      <c r="Q186" s="143">
        <v>0</v>
      </c>
      <c r="R186" s="143">
        <f t="shared" si="272"/>
        <v>0</v>
      </c>
      <c r="S186" s="143">
        <v>0</v>
      </c>
      <c r="T186" s="144">
        <f t="shared" si="27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5" t="s">
        <v>121</v>
      </c>
      <c r="AT186" s="145" t="s">
        <v>117</v>
      </c>
      <c r="AU186" s="145" t="s">
        <v>75</v>
      </c>
      <c r="AY186" s="17" t="s">
        <v>115</v>
      </c>
      <c r="BE186" s="146">
        <f t="shared" si="274"/>
        <v>0</v>
      </c>
      <c r="BF186" s="146">
        <f t="shared" si="275"/>
        <v>0</v>
      </c>
      <c r="BG186" s="146">
        <f t="shared" si="276"/>
        <v>0</v>
      </c>
      <c r="BH186" s="146">
        <f t="shared" si="277"/>
        <v>0</v>
      </c>
      <c r="BI186" s="146">
        <f t="shared" si="278"/>
        <v>0</v>
      </c>
      <c r="BJ186" s="17" t="s">
        <v>75</v>
      </c>
      <c r="BK186" s="146">
        <f t="shared" si="279"/>
        <v>0</v>
      </c>
      <c r="BL186" s="17" t="s">
        <v>121</v>
      </c>
      <c r="BM186" s="145" t="s">
        <v>727</v>
      </c>
    </row>
    <row r="187" spans="1:65" s="2" customFormat="1" ht="16.5" customHeight="1">
      <c r="A187" s="29"/>
      <c r="B187" s="134"/>
      <c r="C187" s="206" t="s">
        <v>575</v>
      </c>
      <c r="D187" s="206" t="s">
        <v>117</v>
      </c>
      <c r="E187" s="207" t="s">
        <v>728</v>
      </c>
      <c r="F187" s="208" t="s">
        <v>729</v>
      </c>
      <c r="G187" s="209" t="s">
        <v>722</v>
      </c>
      <c r="H187" s="210">
        <v>0</v>
      </c>
      <c r="I187" s="211">
        <v>377.31349999999998</v>
      </c>
      <c r="J187" s="211">
        <f t="shared" si="270"/>
        <v>0</v>
      </c>
      <c r="K187" s="137" t="s">
        <v>3</v>
      </c>
      <c r="L187" s="30"/>
      <c r="M187" s="141" t="s">
        <v>3</v>
      </c>
      <c r="N187" s="142" t="s">
        <v>38</v>
      </c>
      <c r="O187" s="143">
        <v>0</v>
      </c>
      <c r="P187" s="143">
        <f t="shared" si="271"/>
        <v>0</v>
      </c>
      <c r="Q187" s="143">
        <v>0</v>
      </c>
      <c r="R187" s="143">
        <f t="shared" si="272"/>
        <v>0</v>
      </c>
      <c r="S187" s="143">
        <v>0</v>
      </c>
      <c r="T187" s="144">
        <f t="shared" si="27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5" t="s">
        <v>121</v>
      </c>
      <c r="AT187" s="145" t="s">
        <v>117</v>
      </c>
      <c r="AU187" s="145" t="s">
        <v>75</v>
      </c>
      <c r="AY187" s="17" t="s">
        <v>115</v>
      </c>
      <c r="BE187" s="146">
        <f t="shared" si="274"/>
        <v>0</v>
      </c>
      <c r="BF187" s="146">
        <f t="shared" si="275"/>
        <v>0</v>
      </c>
      <c r="BG187" s="146">
        <f t="shared" si="276"/>
        <v>0</v>
      </c>
      <c r="BH187" s="146">
        <f t="shared" si="277"/>
        <v>0</v>
      </c>
      <c r="BI187" s="146">
        <f t="shared" si="278"/>
        <v>0</v>
      </c>
      <c r="BJ187" s="17" t="s">
        <v>75</v>
      </c>
      <c r="BK187" s="146">
        <f t="shared" si="279"/>
        <v>0</v>
      </c>
      <c r="BL187" s="17" t="s">
        <v>121</v>
      </c>
      <c r="BM187" s="145" t="s">
        <v>730</v>
      </c>
    </row>
    <row r="188" spans="1:65" s="2" customFormat="1" ht="16.5" customHeight="1">
      <c r="A188" s="29"/>
      <c r="B188" s="134"/>
      <c r="C188" s="206" t="s">
        <v>731</v>
      </c>
      <c r="D188" s="206" t="s">
        <v>117</v>
      </c>
      <c r="E188" s="207" t="s">
        <v>732</v>
      </c>
      <c r="F188" s="208" t="s">
        <v>733</v>
      </c>
      <c r="G188" s="209" t="s">
        <v>722</v>
      </c>
      <c r="H188" s="210">
        <v>0</v>
      </c>
      <c r="I188" s="211">
        <v>377.31349999999998</v>
      </c>
      <c r="J188" s="211">
        <f t="shared" si="270"/>
        <v>0</v>
      </c>
      <c r="K188" s="137" t="s">
        <v>3</v>
      </c>
      <c r="L188" s="30"/>
      <c r="M188" s="185" t="s">
        <v>3</v>
      </c>
      <c r="N188" s="186" t="s">
        <v>38</v>
      </c>
      <c r="O188" s="187">
        <v>0</v>
      </c>
      <c r="P188" s="187">
        <f t="shared" si="271"/>
        <v>0</v>
      </c>
      <c r="Q188" s="187">
        <v>0</v>
      </c>
      <c r="R188" s="187">
        <f t="shared" si="272"/>
        <v>0</v>
      </c>
      <c r="S188" s="187">
        <v>0</v>
      </c>
      <c r="T188" s="188">
        <f t="shared" si="27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5" t="s">
        <v>121</v>
      </c>
      <c r="AT188" s="145" t="s">
        <v>117</v>
      </c>
      <c r="AU188" s="145" t="s">
        <v>75</v>
      </c>
      <c r="AY188" s="17" t="s">
        <v>115</v>
      </c>
      <c r="BE188" s="146">
        <f t="shared" si="274"/>
        <v>0</v>
      </c>
      <c r="BF188" s="146">
        <f t="shared" si="275"/>
        <v>0</v>
      </c>
      <c r="BG188" s="146">
        <f t="shared" si="276"/>
        <v>0</v>
      </c>
      <c r="BH188" s="146">
        <f t="shared" si="277"/>
        <v>0</v>
      </c>
      <c r="BI188" s="146">
        <f t="shared" si="278"/>
        <v>0</v>
      </c>
      <c r="BJ188" s="17" t="s">
        <v>75</v>
      </c>
      <c r="BK188" s="146">
        <f t="shared" si="279"/>
        <v>0</v>
      </c>
      <c r="BL188" s="17" t="s">
        <v>121</v>
      </c>
      <c r="BM188" s="145" t="s">
        <v>734</v>
      </c>
    </row>
    <row r="189" spans="1:65" s="2" customFormat="1" ht="7" customHeight="1">
      <c r="A189" s="29"/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79:K188" xr:uid="{00000000-0009-0000-0000-000003000000}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22"/>
  <sheetViews>
    <sheetView showGridLines="0" topLeftCell="A95" workbookViewId="0">
      <selection activeCell="H111" sqref="H111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100.75" style="1" customWidth="1"/>
    <col min="7" max="7" width="7" style="1" customWidth="1"/>
    <col min="8" max="8" width="11.5" style="1" customWidth="1"/>
    <col min="9" max="11" width="20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5"/>
    </row>
    <row r="2" spans="1:46" s="1" customFormat="1" ht="37" customHeight="1">
      <c r="L2" s="244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86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1:46" s="1" customFormat="1" ht="25" customHeight="1">
      <c r="B4" s="20"/>
      <c r="D4" s="21" t="s">
        <v>90</v>
      </c>
      <c r="L4" s="20"/>
      <c r="M4" s="86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50" t="str">
        <f>'Rekapitulace stavby'!K6</f>
        <v>Vyhledání a průzkum zdroje podzemních vod pro obec Vohančice - lokalita Pejškov</v>
      </c>
      <c r="F7" s="251"/>
      <c r="G7" s="251"/>
      <c r="H7" s="251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6" t="s">
        <v>735</v>
      </c>
      <c r="F9" s="249"/>
      <c r="G9" s="249"/>
      <c r="H9" s="24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>
        <f>'Rekapitulace stavby'!AN8</f>
        <v>44119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tr">
        <f>IF('Rekapitulace stavby'!AN10="","",'Rekapitulace stavby'!AN10)</f>
        <v>49457004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>Svazek vodovodů a kanalizací Tišnovsko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40" t="s">
        <v>3</v>
      </c>
      <c r="F27" s="240"/>
      <c r="G27" s="240"/>
      <c r="H27" s="24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3">
        <f>ROUND(J83, 2)</f>
        <v>-80869.84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2" t="s">
        <v>37</v>
      </c>
      <c r="E33" s="26" t="s">
        <v>38</v>
      </c>
      <c r="F33" s="93">
        <v>0</v>
      </c>
      <c r="G33" s="29"/>
      <c r="H33" s="29"/>
      <c r="I33" s="94">
        <v>0.21</v>
      </c>
      <c r="J33" s="93"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26" t="s">
        <v>39</v>
      </c>
      <c r="F34" s="93">
        <f>ROUND((SUM(BF83:BF121)),  2)</f>
        <v>0</v>
      </c>
      <c r="G34" s="29"/>
      <c r="H34" s="29"/>
      <c r="I34" s="94">
        <v>0.15</v>
      </c>
      <c r="J34" s="93">
        <f>ROUND(((SUM(BF83:BF121))*I34),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40</v>
      </c>
      <c r="F35" s="93">
        <f>ROUND((SUM(BG83:BG121)),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41</v>
      </c>
      <c r="F36" s="93">
        <f>ROUND((SUM(BH83:BH121)),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26" t="s">
        <v>42</v>
      </c>
      <c r="F37" s="93">
        <f>ROUND((SUM(BI83:BI121)),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95"/>
      <c r="D39" s="96" t="s">
        <v>43</v>
      </c>
      <c r="E39" s="52"/>
      <c r="F39" s="52"/>
      <c r="G39" s="97" t="s">
        <v>44</v>
      </c>
      <c r="H39" s="98" t="s">
        <v>45</v>
      </c>
      <c r="I39" s="52"/>
      <c r="J39" s="99">
        <f>SUM(J30:J37)</f>
        <v>-80869.84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93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0" t="str">
        <f>E7</f>
        <v>Vyhledání a průzkum zdroje podzemních vod pro obec Vohančice - lokalita Pejškov</v>
      </c>
      <c r="F48" s="251"/>
      <c r="G48" s="251"/>
      <c r="H48" s="251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91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6" t="str">
        <f>E9</f>
        <v>04 - Oplocení ochranného pásma vodního zdroje</v>
      </c>
      <c r="F50" s="249"/>
      <c r="G50" s="249"/>
      <c r="H50" s="24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18</v>
      </c>
      <c r="D52" s="29"/>
      <c r="E52" s="29"/>
      <c r="F52" s="24" t="str">
        <f>F12</f>
        <v>Pejškov u Vohančic</v>
      </c>
      <c r="G52" s="29"/>
      <c r="H52" s="29"/>
      <c r="I52" s="26" t="s">
        <v>20</v>
      </c>
      <c r="J52" s="47">
        <f>IF(J12="","",J12)</f>
        <v>44119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5" customHeight="1">
      <c r="A54" s="29"/>
      <c r="B54" s="30"/>
      <c r="C54" s="26" t="s">
        <v>21</v>
      </c>
      <c r="D54" s="29"/>
      <c r="E54" s="29"/>
      <c r="F54" s="24" t="str">
        <f>E15</f>
        <v>Svazek vodovodů a kanalizací Tišnovsko</v>
      </c>
      <c r="G54" s="29"/>
      <c r="H54" s="29"/>
      <c r="I54" s="26" t="s">
        <v>28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2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30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94</v>
      </c>
      <c r="D57" s="95"/>
      <c r="E57" s="95"/>
      <c r="F57" s="95"/>
      <c r="G57" s="95"/>
      <c r="H57" s="95"/>
      <c r="I57" s="95"/>
      <c r="J57" s="102" t="s">
        <v>95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3" customHeight="1">
      <c r="A59" s="29"/>
      <c r="B59" s="30"/>
      <c r="C59" s="103" t="s">
        <v>65</v>
      </c>
      <c r="D59" s="29"/>
      <c r="E59" s="29"/>
      <c r="F59" s="29"/>
      <c r="G59" s="29"/>
      <c r="H59" s="29"/>
      <c r="I59" s="29"/>
      <c r="J59" s="63">
        <f>J83</f>
        <v>-80869.84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96</v>
      </c>
    </row>
    <row r="60" spans="1:47" s="9" customFormat="1" ht="25" customHeight="1">
      <c r="B60" s="104"/>
      <c r="D60" s="105" t="s">
        <v>97</v>
      </c>
      <c r="E60" s="106"/>
      <c r="F60" s="106"/>
      <c r="G60" s="106"/>
      <c r="H60" s="106"/>
      <c r="I60" s="106"/>
      <c r="J60" s="107">
        <f>J84</f>
        <v>-80869.84</v>
      </c>
      <c r="L60" s="104"/>
    </row>
    <row r="61" spans="1:47" s="10" customFormat="1" ht="20" customHeight="1">
      <c r="B61" s="108"/>
      <c r="D61" s="109" t="s">
        <v>98</v>
      </c>
      <c r="E61" s="110"/>
      <c r="F61" s="110"/>
      <c r="G61" s="110"/>
      <c r="H61" s="110"/>
      <c r="I61" s="110"/>
      <c r="J61" s="111">
        <f>J85</f>
        <v>-1068.5999999999999</v>
      </c>
      <c r="L61" s="108"/>
    </row>
    <row r="62" spans="1:47" s="10" customFormat="1" ht="20" customHeight="1">
      <c r="B62" s="108"/>
      <c r="D62" s="109" t="s">
        <v>99</v>
      </c>
      <c r="E62" s="110"/>
      <c r="F62" s="110"/>
      <c r="G62" s="110"/>
      <c r="H62" s="110"/>
      <c r="I62" s="110"/>
      <c r="J62" s="111">
        <f>J90</f>
        <v>-22163.739999999998</v>
      </c>
      <c r="L62" s="108"/>
    </row>
    <row r="63" spans="1:47" s="10" customFormat="1" ht="20" customHeight="1">
      <c r="B63" s="108"/>
      <c r="D63" s="109" t="s">
        <v>199</v>
      </c>
      <c r="E63" s="110"/>
      <c r="F63" s="110"/>
      <c r="G63" s="110"/>
      <c r="H63" s="110"/>
      <c r="I63" s="110"/>
      <c r="J63" s="111">
        <f>J99</f>
        <v>-57637.5</v>
      </c>
      <c r="L63" s="108"/>
    </row>
    <row r="64" spans="1:47" s="2" customFormat="1" ht="21.75" customHeight="1">
      <c r="A64" s="29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2" customFormat="1" ht="7" customHeight="1">
      <c r="A65" s="2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9" spans="1:31" s="2" customFormat="1" ht="7" customHeight="1">
      <c r="A69" s="29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25" customHeight="1">
      <c r="A70" s="29"/>
      <c r="B70" s="30"/>
      <c r="C70" s="21" t="s">
        <v>101</v>
      </c>
      <c r="D70" s="29"/>
      <c r="E70" s="29"/>
      <c r="F70" s="29"/>
      <c r="G70" s="29"/>
      <c r="H70" s="29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7" customHeight="1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12" customHeight="1">
      <c r="A72" s="29"/>
      <c r="B72" s="30"/>
      <c r="C72" s="26" t="s">
        <v>14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6.5" customHeight="1">
      <c r="A73" s="29"/>
      <c r="B73" s="30"/>
      <c r="C73" s="29"/>
      <c r="D73" s="29"/>
      <c r="E73" s="250" t="str">
        <f>E7</f>
        <v>Vyhledání a průzkum zdroje podzemních vod pro obec Vohančice - lokalita Pejškov</v>
      </c>
      <c r="F73" s="251"/>
      <c r="G73" s="251"/>
      <c r="H73" s="251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2" customHeight="1">
      <c r="A74" s="29"/>
      <c r="B74" s="30"/>
      <c r="C74" s="26" t="s">
        <v>91</v>
      </c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6.5" customHeight="1">
      <c r="A75" s="29"/>
      <c r="B75" s="30"/>
      <c r="C75" s="29"/>
      <c r="D75" s="29"/>
      <c r="E75" s="216" t="str">
        <f>E9</f>
        <v>04 - Oplocení ochranného pásma vodního zdroje</v>
      </c>
      <c r="F75" s="249"/>
      <c r="G75" s="249"/>
      <c r="H75" s="24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2" customHeight="1">
      <c r="A77" s="29"/>
      <c r="B77" s="30"/>
      <c r="C77" s="26" t="s">
        <v>18</v>
      </c>
      <c r="D77" s="29"/>
      <c r="E77" s="29"/>
      <c r="F77" s="24" t="str">
        <f>F12</f>
        <v>Pejškov u Vohančic</v>
      </c>
      <c r="G77" s="29"/>
      <c r="H77" s="29"/>
      <c r="I77" s="26" t="s">
        <v>20</v>
      </c>
      <c r="J77" s="47">
        <f>IF(J12="","",J12)</f>
        <v>44119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" customHeight="1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5.25" customHeight="1">
      <c r="A79" s="29"/>
      <c r="B79" s="30"/>
      <c r="C79" s="26" t="s">
        <v>21</v>
      </c>
      <c r="D79" s="29"/>
      <c r="E79" s="29"/>
      <c r="F79" s="24" t="str">
        <f>E15</f>
        <v>Svazek vodovodů a kanalizací Tišnovsko</v>
      </c>
      <c r="G79" s="29"/>
      <c r="H79" s="29"/>
      <c r="I79" s="26" t="s">
        <v>28</v>
      </c>
      <c r="J79" s="27" t="str">
        <f>E21</f>
        <v xml:space="preserve"> </v>
      </c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25" customHeight="1">
      <c r="A80" s="29"/>
      <c r="B80" s="30"/>
      <c r="C80" s="26" t="s">
        <v>26</v>
      </c>
      <c r="D80" s="29"/>
      <c r="E80" s="29"/>
      <c r="F80" s="24" t="str">
        <f>IF(E18="","",E18)</f>
        <v xml:space="preserve"> </v>
      </c>
      <c r="G80" s="29"/>
      <c r="H80" s="29"/>
      <c r="I80" s="26" t="s">
        <v>30</v>
      </c>
      <c r="J80" s="27" t="str">
        <f>E24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0.25" customHeight="1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11" customFormat="1" ht="29.25" customHeight="1">
      <c r="A82" s="112"/>
      <c r="B82" s="113"/>
      <c r="C82" s="114" t="s">
        <v>102</v>
      </c>
      <c r="D82" s="115" t="s">
        <v>52</v>
      </c>
      <c r="E82" s="115" t="s">
        <v>48</v>
      </c>
      <c r="F82" s="115" t="s">
        <v>49</v>
      </c>
      <c r="G82" s="115" t="s">
        <v>103</v>
      </c>
      <c r="H82" s="115" t="s">
        <v>104</v>
      </c>
      <c r="I82" s="115" t="s">
        <v>105</v>
      </c>
      <c r="J82" s="115" t="s">
        <v>95</v>
      </c>
      <c r="K82" s="116" t="s">
        <v>106</v>
      </c>
      <c r="L82" s="117"/>
      <c r="M82" s="54" t="s">
        <v>3</v>
      </c>
      <c r="N82" s="55" t="s">
        <v>37</v>
      </c>
      <c r="O82" s="55" t="s">
        <v>107</v>
      </c>
      <c r="P82" s="55" t="s">
        <v>108</v>
      </c>
      <c r="Q82" s="55" t="s">
        <v>109</v>
      </c>
      <c r="R82" s="55" t="s">
        <v>110</v>
      </c>
      <c r="S82" s="55" t="s">
        <v>111</v>
      </c>
      <c r="T82" s="56" t="s">
        <v>112</v>
      </c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65" s="2" customFormat="1" ht="23" customHeight="1">
      <c r="A83" s="29"/>
      <c r="B83" s="30"/>
      <c r="C83" s="61" t="s">
        <v>113</v>
      </c>
      <c r="D83" s="29"/>
      <c r="E83" s="29"/>
      <c r="F83" s="29"/>
      <c r="G83" s="29"/>
      <c r="H83" s="29"/>
      <c r="I83" s="29"/>
      <c r="J83" s="118">
        <f>J84</f>
        <v>-80869.84</v>
      </c>
      <c r="K83" s="29"/>
      <c r="L83" s="30"/>
      <c r="M83" s="57"/>
      <c r="N83" s="48"/>
      <c r="O83" s="58"/>
      <c r="P83" s="119">
        <f>P84</f>
        <v>-30.783579999999997</v>
      </c>
      <c r="Q83" s="58"/>
      <c r="R83" s="119">
        <f>R84</f>
        <v>-21.686715960000004</v>
      </c>
      <c r="S83" s="58"/>
      <c r="T83" s="120">
        <f>T84</f>
        <v>0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T83" s="17" t="s">
        <v>66</v>
      </c>
      <c r="AU83" s="17" t="s">
        <v>96</v>
      </c>
      <c r="BK83" s="121">
        <f>BK84</f>
        <v>-80869.84</v>
      </c>
    </row>
    <row r="84" spans="1:65" s="12" customFormat="1" ht="26" customHeight="1">
      <c r="B84" s="122"/>
      <c r="D84" s="123" t="s">
        <v>66</v>
      </c>
      <c r="E84" s="124" t="s">
        <v>114</v>
      </c>
      <c r="F84" s="124" t="s">
        <v>114</v>
      </c>
      <c r="J84" s="125">
        <f>J85+J90+J99</f>
        <v>-80869.84</v>
      </c>
      <c r="L84" s="122"/>
      <c r="M84" s="126"/>
      <c r="N84" s="127"/>
      <c r="O84" s="127"/>
      <c r="P84" s="128">
        <f>P85+P90+P99</f>
        <v>-30.783579999999997</v>
      </c>
      <c r="Q84" s="127"/>
      <c r="R84" s="128">
        <f>R85+R90+R99</f>
        <v>-21.686715960000004</v>
      </c>
      <c r="S84" s="127"/>
      <c r="T84" s="129">
        <f>T85+T90+T99</f>
        <v>0</v>
      </c>
      <c r="AR84" s="123" t="s">
        <v>75</v>
      </c>
      <c r="AT84" s="130" t="s">
        <v>66</v>
      </c>
      <c r="AU84" s="130" t="s">
        <v>67</v>
      </c>
      <c r="AY84" s="123" t="s">
        <v>115</v>
      </c>
      <c r="BK84" s="131">
        <f>BK85+BK90+BK99</f>
        <v>-80869.84</v>
      </c>
    </row>
    <row r="85" spans="1:65" s="12" customFormat="1" ht="23" customHeight="1">
      <c r="B85" s="122"/>
      <c r="D85" s="123" t="s">
        <v>66</v>
      </c>
      <c r="E85" s="132" t="s">
        <v>75</v>
      </c>
      <c r="F85" s="132" t="s">
        <v>116</v>
      </c>
      <c r="J85" s="133">
        <f>BK85</f>
        <v>-1068.5999999999999</v>
      </c>
      <c r="L85" s="122"/>
      <c r="M85" s="126"/>
      <c r="N85" s="127"/>
      <c r="O85" s="127"/>
      <c r="P85" s="128">
        <f>SUM(P86:P89)</f>
        <v>0</v>
      </c>
      <c r="Q85" s="127"/>
      <c r="R85" s="128">
        <f>SUM(R86:R89)</f>
        <v>0</v>
      </c>
      <c r="S85" s="127"/>
      <c r="T85" s="129">
        <f>SUM(T86:T89)</f>
        <v>0</v>
      </c>
      <c r="AR85" s="123" t="s">
        <v>75</v>
      </c>
      <c r="AT85" s="130" t="s">
        <v>66</v>
      </c>
      <c r="AU85" s="130" t="s">
        <v>75</v>
      </c>
      <c r="AY85" s="123" t="s">
        <v>115</v>
      </c>
      <c r="BK85" s="131">
        <f>SUM(BK86:BK89)</f>
        <v>-1068.5999999999999</v>
      </c>
    </row>
    <row r="86" spans="1:65" s="2" customFormat="1" ht="21.75" customHeight="1">
      <c r="A86" s="29"/>
      <c r="B86" s="134"/>
      <c r="C86" s="198" t="s">
        <v>121</v>
      </c>
      <c r="D86" s="135" t="s">
        <v>117</v>
      </c>
      <c r="E86" s="136" t="s">
        <v>736</v>
      </c>
      <c r="F86" s="137" t="s">
        <v>737</v>
      </c>
      <c r="G86" s="138" t="s">
        <v>264</v>
      </c>
      <c r="H86" s="139">
        <v>-100</v>
      </c>
      <c r="I86" s="140">
        <v>9.39</v>
      </c>
      <c r="J86" s="200">
        <f>ROUND(I86*H86,2)</f>
        <v>-939</v>
      </c>
      <c r="K86" s="137" t="s">
        <v>3</v>
      </c>
      <c r="L86" s="30"/>
      <c r="M86" s="141" t="s">
        <v>3</v>
      </c>
      <c r="N86" s="142" t="s">
        <v>38</v>
      </c>
      <c r="O86" s="143">
        <v>0</v>
      </c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117</v>
      </c>
      <c r="AU86" s="145" t="s">
        <v>77</v>
      </c>
      <c r="AY86" s="17" t="s">
        <v>115</v>
      </c>
      <c r="BE86" s="146">
        <f>IF(N86="základní",J86,0)</f>
        <v>-939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75</v>
      </c>
      <c r="BK86" s="146">
        <f>ROUND(I86*H86,2)</f>
        <v>-939</v>
      </c>
      <c r="BL86" s="17" t="s">
        <v>121</v>
      </c>
      <c r="BM86" s="145" t="s">
        <v>738</v>
      </c>
    </row>
    <row r="87" spans="1:65" s="13" customFormat="1" ht="12">
      <c r="B87" s="151"/>
      <c r="D87" s="147" t="s">
        <v>125</v>
      </c>
      <c r="E87" s="152" t="s">
        <v>3</v>
      </c>
      <c r="F87" s="153" t="s">
        <v>739</v>
      </c>
      <c r="H87" s="154">
        <v>100</v>
      </c>
      <c r="L87" s="151"/>
      <c r="M87" s="155"/>
      <c r="N87" s="156"/>
      <c r="O87" s="156"/>
      <c r="P87" s="156"/>
      <c r="Q87" s="156"/>
      <c r="R87" s="156"/>
      <c r="S87" s="156"/>
      <c r="T87" s="157"/>
      <c r="AT87" s="152" t="s">
        <v>125</v>
      </c>
      <c r="AU87" s="152" t="s">
        <v>77</v>
      </c>
      <c r="AV87" s="13" t="s">
        <v>77</v>
      </c>
      <c r="AW87" s="13" t="s">
        <v>29</v>
      </c>
      <c r="AX87" s="13" t="s">
        <v>75</v>
      </c>
      <c r="AY87" s="152" t="s">
        <v>115</v>
      </c>
    </row>
    <row r="88" spans="1:65" s="2" customFormat="1" ht="16.5" customHeight="1">
      <c r="A88" s="29"/>
      <c r="B88" s="134"/>
      <c r="C88" s="202" t="s">
        <v>141</v>
      </c>
      <c r="D88" s="165" t="s">
        <v>168</v>
      </c>
      <c r="E88" s="166" t="s">
        <v>740</v>
      </c>
      <c r="F88" s="167" t="s">
        <v>741</v>
      </c>
      <c r="G88" s="168" t="s">
        <v>742</v>
      </c>
      <c r="H88" s="169">
        <v>-1.5</v>
      </c>
      <c r="I88" s="170">
        <v>86.4</v>
      </c>
      <c r="J88" s="204">
        <f>ROUND(I88*H88,2)</f>
        <v>-129.6</v>
      </c>
      <c r="K88" s="167" t="s">
        <v>3</v>
      </c>
      <c r="L88" s="171"/>
      <c r="M88" s="172" t="s">
        <v>3</v>
      </c>
      <c r="N88" s="173" t="s">
        <v>38</v>
      </c>
      <c r="O88" s="143">
        <v>0</v>
      </c>
      <c r="P88" s="143">
        <f>O88*H88</f>
        <v>0</v>
      </c>
      <c r="Q88" s="143">
        <v>0</v>
      </c>
      <c r="R88" s="143">
        <f>Q88*H88</f>
        <v>0</v>
      </c>
      <c r="S88" s="143">
        <v>0</v>
      </c>
      <c r="T88" s="144">
        <f>S88*H88</f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45" t="s">
        <v>156</v>
      </c>
      <c r="AT88" s="145" t="s">
        <v>168</v>
      </c>
      <c r="AU88" s="145" t="s">
        <v>77</v>
      </c>
      <c r="AY88" s="17" t="s">
        <v>115</v>
      </c>
      <c r="BE88" s="146">
        <f>IF(N88="základní",J88,0)</f>
        <v>-129.6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17" t="s">
        <v>75</v>
      </c>
      <c r="BK88" s="146">
        <f>ROUND(I88*H88,2)</f>
        <v>-129.6</v>
      </c>
      <c r="BL88" s="17" t="s">
        <v>121</v>
      </c>
      <c r="BM88" s="145" t="s">
        <v>743</v>
      </c>
    </row>
    <row r="89" spans="1:65" s="13" customFormat="1" ht="12">
      <c r="B89" s="151"/>
      <c r="D89" s="147" t="s">
        <v>125</v>
      </c>
      <c r="E89" s="152" t="s">
        <v>3</v>
      </c>
      <c r="F89" s="153" t="s">
        <v>744</v>
      </c>
      <c r="H89" s="154">
        <v>1.5</v>
      </c>
      <c r="L89" s="151"/>
      <c r="M89" s="155"/>
      <c r="N89" s="156"/>
      <c r="O89" s="156"/>
      <c r="P89" s="156"/>
      <c r="Q89" s="156"/>
      <c r="R89" s="156"/>
      <c r="S89" s="156"/>
      <c r="T89" s="157"/>
      <c r="AT89" s="152" t="s">
        <v>125</v>
      </c>
      <c r="AU89" s="152" t="s">
        <v>77</v>
      </c>
      <c r="AV89" s="13" t="s">
        <v>77</v>
      </c>
      <c r="AW89" s="13" t="s">
        <v>29</v>
      </c>
      <c r="AX89" s="13" t="s">
        <v>75</v>
      </c>
      <c r="AY89" s="152" t="s">
        <v>115</v>
      </c>
    </row>
    <row r="90" spans="1:65" s="12" customFormat="1" ht="23" customHeight="1">
      <c r="B90" s="122"/>
      <c r="D90" s="123" t="s">
        <v>66</v>
      </c>
      <c r="E90" s="132" t="s">
        <v>77</v>
      </c>
      <c r="F90" s="132" t="s">
        <v>161</v>
      </c>
      <c r="J90" s="133">
        <f>BK90</f>
        <v>-22163.739999999998</v>
      </c>
      <c r="L90" s="122"/>
      <c r="M90" s="126"/>
      <c r="N90" s="127"/>
      <c r="O90" s="127"/>
      <c r="P90" s="128">
        <f>SUM(P91:P98)</f>
        <v>-4.3785800000000004</v>
      </c>
      <c r="Q90" s="127"/>
      <c r="R90" s="128">
        <f>SUM(R91:R98)</f>
        <v>-21.243515960000003</v>
      </c>
      <c r="S90" s="127"/>
      <c r="T90" s="129">
        <f>SUM(T91:T98)</f>
        <v>0</v>
      </c>
      <c r="AR90" s="123" t="s">
        <v>75</v>
      </c>
      <c r="AT90" s="130" t="s">
        <v>66</v>
      </c>
      <c r="AU90" s="130" t="s">
        <v>75</v>
      </c>
      <c r="AY90" s="123" t="s">
        <v>115</v>
      </c>
      <c r="BK90" s="131">
        <f>SUM(BK91:BK98)</f>
        <v>-22163.739999999998</v>
      </c>
    </row>
    <row r="91" spans="1:65" s="2" customFormat="1" ht="16.5" customHeight="1">
      <c r="A91" s="29"/>
      <c r="B91" s="134"/>
      <c r="C91" s="198" t="s">
        <v>130</v>
      </c>
      <c r="D91" s="135" t="s">
        <v>117</v>
      </c>
      <c r="E91" s="136" t="s">
        <v>745</v>
      </c>
      <c r="F91" s="137" t="s">
        <v>746</v>
      </c>
      <c r="G91" s="138" t="s">
        <v>215</v>
      </c>
      <c r="H91" s="139">
        <v>-4.5140000000000002</v>
      </c>
      <c r="I91" s="140">
        <v>2430</v>
      </c>
      <c r="J91" s="200">
        <f>ROUND(I91*H91,2)</f>
        <v>-10969.02</v>
      </c>
      <c r="K91" s="137" t="s">
        <v>139</v>
      </c>
      <c r="L91" s="30"/>
      <c r="M91" s="141" t="s">
        <v>3</v>
      </c>
      <c r="N91" s="142" t="s">
        <v>38</v>
      </c>
      <c r="O91" s="143">
        <v>0.97</v>
      </c>
      <c r="P91" s="143">
        <f>O91*H91</f>
        <v>-4.3785800000000004</v>
      </c>
      <c r="Q91" s="143">
        <v>2.47214</v>
      </c>
      <c r="R91" s="143">
        <f>Q91*H91</f>
        <v>-11.159239960000001</v>
      </c>
      <c r="S91" s="143">
        <v>0</v>
      </c>
      <c r="T91" s="144">
        <f>S91*H91</f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121</v>
      </c>
      <c r="AT91" s="145" t="s">
        <v>117</v>
      </c>
      <c r="AU91" s="145" t="s">
        <v>77</v>
      </c>
      <c r="AY91" s="17" t="s">
        <v>115</v>
      </c>
      <c r="BE91" s="146">
        <f>IF(N91="základní",J91,0)</f>
        <v>-10969.02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75</v>
      </c>
      <c r="BK91" s="146">
        <f>ROUND(I91*H91,2)</f>
        <v>-10969.02</v>
      </c>
      <c r="BL91" s="17" t="s">
        <v>121</v>
      </c>
      <c r="BM91" s="145" t="s">
        <v>747</v>
      </c>
    </row>
    <row r="92" spans="1:65" s="13" customFormat="1" ht="12">
      <c r="B92" s="151"/>
      <c r="D92" s="147" t="s">
        <v>125</v>
      </c>
      <c r="E92" s="152" t="s">
        <v>3</v>
      </c>
      <c r="F92" s="153" t="s">
        <v>748</v>
      </c>
      <c r="H92" s="154">
        <v>4.5140000000000002</v>
      </c>
      <c r="L92" s="151"/>
      <c r="M92" s="155"/>
      <c r="N92" s="156"/>
      <c r="O92" s="156"/>
      <c r="P92" s="156"/>
      <c r="Q92" s="156"/>
      <c r="R92" s="156"/>
      <c r="S92" s="156"/>
      <c r="T92" s="157"/>
      <c r="AT92" s="152" t="s">
        <v>125</v>
      </c>
      <c r="AU92" s="152" t="s">
        <v>77</v>
      </c>
      <c r="AV92" s="13" t="s">
        <v>77</v>
      </c>
      <c r="AW92" s="13" t="s">
        <v>29</v>
      </c>
      <c r="AX92" s="13" t="s">
        <v>75</v>
      </c>
      <c r="AY92" s="152" t="s">
        <v>115</v>
      </c>
    </row>
    <row r="93" spans="1:65" s="2" customFormat="1" ht="16.5" customHeight="1">
      <c r="A93" s="29"/>
      <c r="B93" s="134"/>
      <c r="C93" s="202" t="s">
        <v>9</v>
      </c>
      <c r="D93" s="165" t="s">
        <v>168</v>
      </c>
      <c r="E93" s="166" t="s">
        <v>749</v>
      </c>
      <c r="F93" s="167" t="s">
        <v>750</v>
      </c>
      <c r="G93" s="168" t="s">
        <v>215</v>
      </c>
      <c r="H93" s="169">
        <v>-4.5140000000000002</v>
      </c>
      <c r="I93" s="170">
        <v>2480</v>
      </c>
      <c r="J93" s="204">
        <f>ROUND(I93*H93,2)</f>
        <v>-11194.72</v>
      </c>
      <c r="K93" s="167" t="s">
        <v>139</v>
      </c>
      <c r="L93" s="171"/>
      <c r="M93" s="172" t="s">
        <v>3</v>
      </c>
      <c r="N93" s="173" t="s">
        <v>38</v>
      </c>
      <c r="O93" s="143">
        <v>0</v>
      </c>
      <c r="P93" s="143">
        <f>O93*H93</f>
        <v>0</v>
      </c>
      <c r="Q93" s="143">
        <v>2.234</v>
      </c>
      <c r="R93" s="143">
        <f>Q93*H93</f>
        <v>-10.084276000000001</v>
      </c>
      <c r="S93" s="143">
        <v>0</v>
      </c>
      <c r="T93" s="144">
        <f>S93*H93</f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156</v>
      </c>
      <c r="AT93" s="145" t="s">
        <v>168</v>
      </c>
      <c r="AU93" s="145" t="s">
        <v>77</v>
      </c>
      <c r="AY93" s="17" t="s">
        <v>115</v>
      </c>
      <c r="BE93" s="146">
        <f>IF(N93="základní",J93,0)</f>
        <v>-11194.72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75</v>
      </c>
      <c r="BK93" s="146">
        <f>ROUND(I93*H93,2)</f>
        <v>-11194.72</v>
      </c>
      <c r="BL93" s="17" t="s">
        <v>121</v>
      </c>
      <c r="BM93" s="145" t="s">
        <v>751</v>
      </c>
    </row>
    <row r="94" spans="1:65" s="13" customFormat="1" ht="12">
      <c r="B94" s="151"/>
      <c r="D94" s="147" t="s">
        <v>125</v>
      </c>
      <c r="E94" s="152" t="s">
        <v>3</v>
      </c>
      <c r="F94" s="153" t="s">
        <v>752</v>
      </c>
      <c r="H94" s="154">
        <v>2.6</v>
      </c>
      <c r="L94" s="151"/>
      <c r="M94" s="155"/>
      <c r="N94" s="156"/>
      <c r="O94" s="156"/>
      <c r="P94" s="156"/>
      <c r="Q94" s="156"/>
      <c r="R94" s="156"/>
      <c r="S94" s="156"/>
      <c r="T94" s="157"/>
      <c r="AT94" s="152" t="s">
        <v>125</v>
      </c>
      <c r="AU94" s="152" t="s">
        <v>77</v>
      </c>
      <c r="AV94" s="13" t="s">
        <v>77</v>
      </c>
      <c r="AW94" s="13" t="s">
        <v>29</v>
      </c>
      <c r="AX94" s="13" t="s">
        <v>67</v>
      </c>
      <c r="AY94" s="152" t="s">
        <v>115</v>
      </c>
    </row>
    <row r="95" spans="1:65" s="13" customFormat="1" ht="12">
      <c r="B95" s="151"/>
      <c r="D95" s="147" t="s">
        <v>125</v>
      </c>
      <c r="E95" s="152" t="s">
        <v>3</v>
      </c>
      <c r="F95" s="153" t="s">
        <v>753</v>
      </c>
      <c r="H95" s="154">
        <v>1.35</v>
      </c>
      <c r="L95" s="151"/>
      <c r="M95" s="155"/>
      <c r="N95" s="156"/>
      <c r="O95" s="156"/>
      <c r="P95" s="156"/>
      <c r="Q95" s="156"/>
      <c r="R95" s="156"/>
      <c r="S95" s="156"/>
      <c r="T95" s="157"/>
      <c r="AT95" s="152" t="s">
        <v>125</v>
      </c>
      <c r="AU95" s="152" t="s">
        <v>77</v>
      </c>
      <c r="AV95" s="13" t="s">
        <v>77</v>
      </c>
      <c r="AW95" s="13" t="s">
        <v>29</v>
      </c>
      <c r="AX95" s="13" t="s">
        <v>67</v>
      </c>
      <c r="AY95" s="152" t="s">
        <v>115</v>
      </c>
    </row>
    <row r="96" spans="1:65" s="13" customFormat="1" ht="12">
      <c r="B96" s="151"/>
      <c r="D96" s="147" t="s">
        <v>125</v>
      </c>
      <c r="E96" s="152" t="s">
        <v>3</v>
      </c>
      <c r="F96" s="153" t="s">
        <v>754</v>
      </c>
      <c r="H96" s="154">
        <v>6.4000000000000001E-2</v>
      </c>
      <c r="L96" s="151"/>
      <c r="M96" s="155"/>
      <c r="N96" s="156"/>
      <c r="O96" s="156"/>
      <c r="P96" s="156"/>
      <c r="Q96" s="156"/>
      <c r="R96" s="156"/>
      <c r="S96" s="156"/>
      <c r="T96" s="157"/>
      <c r="AT96" s="152" t="s">
        <v>125</v>
      </c>
      <c r="AU96" s="152" t="s">
        <v>77</v>
      </c>
      <c r="AV96" s="13" t="s">
        <v>77</v>
      </c>
      <c r="AW96" s="13" t="s">
        <v>29</v>
      </c>
      <c r="AX96" s="13" t="s">
        <v>67</v>
      </c>
      <c r="AY96" s="152" t="s">
        <v>115</v>
      </c>
    </row>
    <row r="97" spans="1:65" s="13" customFormat="1" ht="12">
      <c r="B97" s="151"/>
      <c r="D97" s="147" t="s">
        <v>125</v>
      </c>
      <c r="E97" s="152" t="s">
        <v>3</v>
      </c>
      <c r="F97" s="153" t="s">
        <v>755</v>
      </c>
      <c r="H97" s="154">
        <v>0.5</v>
      </c>
      <c r="L97" s="151"/>
      <c r="M97" s="155"/>
      <c r="N97" s="156"/>
      <c r="O97" s="156"/>
      <c r="P97" s="156"/>
      <c r="Q97" s="156"/>
      <c r="R97" s="156"/>
      <c r="S97" s="156"/>
      <c r="T97" s="157"/>
      <c r="AT97" s="152" t="s">
        <v>125</v>
      </c>
      <c r="AU97" s="152" t="s">
        <v>77</v>
      </c>
      <c r="AV97" s="13" t="s">
        <v>77</v>
      </c>
      <c r="AW97" s="13" t="s">
        <v>29</v>
      </c>
      <c r="AX97" s="13" t="s">
        <v>67</v>
      </c>
      <c r="AY97" s="152" t="s">
        <v>115</v>
      </c>
    </row>
    <row r="98" spans="1:65" s="14" customFormat="1" ht="12">
      <c r="B98" s="158"/>
      <c r="D98" s="147" t="s">
        <v>125</v>
      </c>
      <c r="E98" s="159" t="s">
        <v>3</v>
      </c>
      <c r="F98" s="160" t="s">
        <v>151</v>
      </c>
      <c r="H98" s="161">
        <v>4.5140000000000002</v>
      </c>
      <c r="L98" s="158"/>
      <c r="M98" s="162"/>
      <c r="N98" s="163"/>
      <c r="O98" s="163"/>
      <c r="P98" s="163"/>
      <c r="Q98" s="163"/>
      <c r="R98" s="163"/>
      <c r="S98" s="163"/>
      <c r="T98" s="164"/>
      <c r="AT98" s="159" t="s">
        <v>125</v>
      </c>
      <c r="AU98" s="159" t="s">
        <v>77</v>
      </c>
      <c r="AV98" s="14" t="s">
        <v>121</v>
      </c>
      <c r="AW98" s="14" t="s">
        <v>29</v>
      </c>
      <c r="AX98" s="14" t="s">
        <v>75</v>
      </c>
      <c r="AY98" s="159" t="s">
        <v>115</v>
      </c>
    </row>
    <row r="99" spans="1:65" s="12" customFormat="1" ht="23" customHeight="1">
      <c r="B99" s="122"/>
      <c r="D99" s="123" t="s">
        <v>66</v>
      </c>
      <c r="E99" s="132" t="s">
        <v>132</v>
      </c>
      <c r="F99" s="132" t="s">
        <v>274</v>
      </c>
      <c r="J99" s="133">
        <f>SUM(J100:J121)</f>
        <v>-57637.5</v>
      </c>
      <c r="L99" s="122"/>
      <c r="M99" s="126"/>
      <c r="N99" s="127"/>
      <c r="O99" s="127"/>
      <c r="P99" s="128">
        <f>SUM(P100:P121)</f>
        <v>-26.404999999999998</v>
      </c>
      <c r="Q99" s="127"/>
      <c r="R99" s="128">
        <f>SUM(R100:R121)</f>
        <v>-0.44319999999999993</v>
      </c>
      <c r="S99" s="127"/>
      <c r="T99" s="129">
        <f>SUM(T100:T121)</f>
        <v>0</v>
      </c>
      <c r="AR99" s="123" t="s">
        <v>75</v>
      </c>
      <c r="AT99" s="130" t="s">
        <v>66</v>
      </c>
      <c r="AU99" s="130" t="s">
        <v>75</v>
      </c>
      <c r="AY99" s="123" t="s">
        <v>115</v>
      </c>
      <c r="BK99" s="131">
        <f>SUM(BK100:BK121)</f>
        <v>-57637.5</v>
      </c>
    </row>
    <row r="100" spans="1:65" s="2" customFormat="1" ht="16.5" customHeight="1">
      <c r="A100" s="29"/>
      <c r="B100" s="134"/>
      <c r="C100" s="198" t="s">
        <v>283</v>
      </c>
      <c r="D100" s="135" t="s">
        <v>117</v>
      </c>
      <c r="E100" s="136" t="s">
        <v>756</v>
      </c>
      <c r="F100" s="137" t="s">
        <v>757</v>
      </c>
      <c r="G100" s="138" t="s">
        <v>358</v>
      </c>
      <c r="H100" s="139">
        <v>-1</v>
      </c>
      <c r="I100" s="140">
        <v>243</v>
      </c>
      <c r="J100" s="200">
        <f>ROUND(I100*H100,2)</f>
        <v>-243</v>
      </c>
      <c r="K100" s="137" t="s">
        <v>139</v>
      </c>
      <c r="L100" s="30"/>
      <c r="M100" s="141" t="s">
        <v>3</v>
      </c>
      <c r="N100" s="142" t="s">
        <v>38</v>
      </c>
      <c r="O100" s="143">
        <v>0.86</v>
      </c>
      <c r="P100" s="143">
        <f>O100*H100</f>
        <v>-0.86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121</v>
      </c>
      <c r="AT100" s="145" t="s">
        <v>117</v>
      </c>
      <c r="AU100" s="145" t="s">
        <v>77</v>
      </c>
      <c r="AY100" s="17" t="s">
        <v>115</v>
      </c>
      <c r="BE100" s="146">
        <f>IF(N100="základní",J100,0)</f>
        <v>-243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75</v>
      </c>
      <c r="BK100" s="146">
        <f>ROUND(I100*H100,2)</f>
        <v>-243</v>
      </c>
      <c r="BL100" s="17" t="s">
        <v>121</v>
      </c>
      <c r="BM100" s="145" t="s">
        <v>758</v>
      </c>
    </row>
    <row r="101" spans="1:65" s="2" customFormat="1" ht="21.75" customHeight="1">
      <c r="A101" s="29"/>
      <c r="B101" s="134"/>
      <c r="C101" s="202" t="s">
        <v>178</v>
      </c>
      <c r="D101" s="165" t="s">
        <v>168</v>
      </c>
      <c r="E101" s="166" t="s">
        <v>759</v>
      </c>
      <c r="F101" s="167" t="s">
        <v>760</v>
      </c>
      <c r="G101" s="168" t="s">
        <v>358</v>
      </c>
      <c r="H101" s="169">
        <v>-1</v>
      </c>
      <c r="I101" s="170">
        <v>9000</v>
      </c>
      <c r="J101" s="204">
        <f>ROUND(I101*H101,2)</f>
        <v>-9000</v>
      </c>
      <c r="K101" s="167" t="s">
        <v>139</v>
      </c>
      <c r="L101" s="171"/>
      <c r="M101" s="172" t="s">
        <v>3</v>
      </c>
      <c r="N101" s="173" t="s">
        <v>38</v>
      </c>
      <c r="O101" s="143">
        <v>0</v>
      </c>
      <c r="P101" s="143">
        <f>O101*H101</f>
        <v>0</v>
      </c>
      <c r="Q101" s="143">
        <v>7.8799999999999995E-2</v>
      </c>
      <c r="R101" s="143">
        <f>Q101*H101</f>
        <v>-7.8799999999999995E-2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156</v>
      </c>
      <c r="AT101" s="145" t="s">
        <v>168</v>
      </c>
      <c r="AU101" s="145" t="s">
        <v>77</v>
      </c>
      <c r="AY101" s="17" t="s">
        <v>115</v>
      </c>
      <c r="BE101" s="146">
        <f>IF(N101="základní",J101,0)</f>
        <v>-9000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75</v>
      </c>
      <c r="BK101" s="146">
        <f>ROUND(I101*H101,2)</f>
        <v>-9000</v>
      </c>
      <c r="BL101" s="17" t="s">
        <v>121</v>
      </c>
      <c r="BM101" s="145" t="s">
        <v>761</v>
      </c>
    </row>
    <row r="102" spans="1:65" s="2" customFormat="1" ht="24">
      <c r="A102" s="29"/>
      <c r="B102" s="30"/>
      <c r="C102" s="29"/>
      <c r="D102" s="147" t="s">
        <v>123</v>
      </c>
      <c r="E102" s="29"/>
      <c r="F102" s="148" t="s">
        <v>762</v>
      </c>
      <c r="G102" s="29"/>
      <c r="H102" s="29"/>
      <c r="I102" s="29"/>
      <c r="J102" s="29"/>
      <c r="K102" s="29"/>
      <c r="L102" s="30"/>
      <c r="M102" s="149"/>
      <c r="N102" s="150"/>
      <c r="O102" s="50"/>
      <c r="P102" s="50"/>
      <c r="Q102" s="50"/>
      <c r="R102" s="50"/>
      <c r="S102" s="50"/>
      <c r="T102" s="51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T102" s="17" t="s">
        <v>123</v>
      </c>
      <c r="AU102" s="17" t="s">
        <v>77</v>
      </c>
    </row>
    <row r="103" spans="1:65" s="2" customFormat="1" ht="16.5" customHeight="1">
      <c r="A103" s="29"/>
      <c r="B103" s="134"/>
      <c r="C103" s="198" t="s">
        <v>300</v>
      </c>
      <c r="D103" s="135" t="s">
        <v>117</v>
      </c>
      <c r="E103" s="136" t="s">
        <v>763</v>
      </c>
      <c r="F103" s="137" t="s">
        <v>764</v>
      </c>
      <c r="G103" s="138" t="s">
        <v>120</v>
      </c>
      <c r="H103" s="139">
        <v>-40</v>
      </c>
      <c r="I103" s="140">
        <v>84.9</v>
      </c>
      <c r="J103" s="200">
        <f t="shared" ref="J103:J108" si="0">ROUND(I103*H103,2)</f>
        <v>-3396</v>
      </c>
      <c r="K103" s="137" t="s">
        <v>139</v>
      </c>
      <c r="L103" s="30"/>
      <c r="M103" s="141" t="s">
        <v>3</v>
      </c>
      <c r="N103" s="142" t="s">
        <v>38</v>
      </c>
      <c r="O103" s="143">
        <v>0.3</v>
      </c>
      <c r="P103" s="143">
        <f t="shared" ref="P103:P108" si="1">O103*H103</f>
        <v>-12</v>
      </c>
      <c r="Q103" s="143">
        <v>0</v>
      </c>
      <c r="R103" s="143">
        <f t="shared" ref="R103:R108" si="2">Q103*H103</f>
        <v>0</v>
      </c>
      <c r="S103" s="143">
        <v>0</v>
      </c>
      <c r="T103" s="144">
        <f t="shared" ref="T103:T108" si="3"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121</v>
      </c>
      <c r="AT103" s="145" t="s">
        <v>117</v>
      </c>
      <c r="AU103" s="145" t="s">
        <v>77</v>
      </c>
      <c r="AY103" s="17" t="s">
        <v>115</v>
      </c>
      <c r="BE103" s="146">
        <f t="shared" ref="BE103:BE108" si="4">IF(N103="základní",J103,0)</f>
        <v>-3396</v>
      </c>
      <c r="BF103" s="146">
        <f t="shared" ref="BF103:BF108" si="5">IF(N103="snížená",J103,0)</f>
        <v>0</v>
      </c>
      <c r="BG103" s="146">
        <f t="shared" ref="BG103:BG108" si="6">IF(N103="zákl. přenesená",J103,0)</f>
        <v>0</v>
      </c>
      <c r="BH103" s="146">
        <f t="shared" ref="BH103:BH108" si="7">IF(N103="sníž. přenesená",J103,0)</f>
        <v>0</v>
      </c>
      <c r="BI103" s="146">
        <f t="shared" ref="BI103:BI108" si="8">IF(N103="nulová",J103,0)</f>
        <v>0</v>
      </c>
      <c r="BJ103" s="17" t="s">
        <v>75</v>
      </c>
      <c r="BK103" s="146">
        <f t="shared" ref="BK103:BK108" si="9">ROUND(I103*H103,2)</f>
        <v>-3396</v>
      </c>
      <c r="BL103" s="17" t="s">
        <v>121</v>
      </c>
      <c r="BM103" s="145" t="s">
        <v>765</v>
      </c>
    </row>
    <row r="104" spans="1:65" s="2" customFormat="1" ht="16.5" customHeight="1">
      <c r="A104" s="29"/>
      <c r="B104" s="134"/>
      <c r="C104" s="202" t="s">
        <v>269</v>
      </c>
      <c r="D104" s="165" t="s">
        <v>168</v>
      </c>
      <c r="E104" s="166" t="s">
        <v>766</v>
      </c>
      <c r="F104" s="167" t="s">
        <v>767</v>
      </c>
      <c r="G104" s="168" t="s">
        <v>120</v>
      </c>
      <c r="H104" s="169">
        <v>-40</v>
      </c>
      <c r="I104" s="170">
        <v>93.1</v>
      </c>
      <c r="J104" s="204">
        <f t="shared" si="0"/>
        <v>-3724</v>
      </c>
      <c r="K104" s="167" t="s">
        <v>139</v>
      </c>
      <c r="L104" s="171"/>
      <c r="M104" s="172" t="s">
        <v>3</v>
      </c>
      <c r="N104" s="173" t="s">
        <v>38</v>
      </c>
      <c r="O104" s="143">
        <v>0</v>
      </c>
      <c r="P104" s="143">
        <f t="shared" si="1"/>
        <v>0</v>
      </c>
      <c r="Q104" s="143">
        <v>1.8E-3</v>
      </c>
      <c r="R104" s="143">
        <f t="shared" si="2"/>
        <v>-7.1999999999999995E-2</v>
      </c>
      <c r="S104" s="143">
        <v>0</v>
      </c>
      <c r="T104" s="144">
        <f t="shared" si="3"/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5" t="s">
        <v>156</v>
      </c>
      <c r="AT104" s="145" t="s">
        <v>168</v>
      </c>
      <c r="AU104" s="145" t="s">
        <v>77</v>
      </c>
      <c r="AY104" s="17" t="s">
        <v>115</v>
      </c>
      <c r="BE104" s="146">
        <f t="shared" si="4"/>
        <v>-3724</v>
      </c>
      <c r="BF104" s="146">
        <f t="shared" si="5"/>
        <v>0</v>
      </c>
      <c r="BG104" s="146">
        <f t="shared" si="6"/>
        <v>0</v>
      </c>
      <c r="BH104" s="146">
        <f t="shared" si="7"/>
        <v>0</v>
      </c>
      <c r="BI104" s="146">
        <f t="shared" si="8"/>
        <v>0</v>
      </c>
      <c r="BJ104" s="17" t="s">
        <v>75</v>
      </c>
      <c r="BK104" s="146">
        <f t="shared" si="9"/>
        <v>-3724</v>
      </c>
      <c r="BL104" s="17" t="s">
        <v>121</v>
      </c>
      <c r="BM104" s="145" t="s">
        <v>768</v>
      </c>
    </row>
    <row r="105" spans="1:65" s="2" customFormat="1" ht="16.5" customHeight="1">
      <c r="A105" s="29"/>
      <c r="B105" s="134"/>
      <c r="C105" s="198" t="s">
        <v>341</v>
      </c>
      <c r="D105" s="135" t="s">
        <v>117</v>
      </c>
      <c r="E105" s="136" t="s">
        <v>769</v>
      </c>
      <c r="F105" s="137" t="s">
        <v>770</v>
      </c>
      <c r="G105" s="138" t="s">
        <v>120</v>
      </c>
      <c r="H105" s="139">
        <v>-120</v>
      </c>
      <c r="I105" s="140">
        <v>15.3</v>
      </c>
      <c r="J105" s="200">
        <f t="shared" si="0"/>
        <v>-1836</v>
      </c>
      <c r="K105" s="137" t="s">
        <v>139</v>
      </c>
      <c r="L105" s="30"/>
      <c r="M105" s="141" t="s">
        <v>3</v>
      </c>
      <c r="N105" s="142" t="s">
        <v>38</v>
      </c>
      <c r="O105" s="143">
        <v>5.3999999999999999E-2</v>
      </c>
      <c r="P105" s="143">
        <f t="shared" si="1"/>
        <v>-6.4799999999999995</v>
      </c>
      <c r="Q105" s="143">
        <v>0</v>
      </c>
      <c r="R105" s="143">
        <f t="shared" si="2"/>
        <v>0</v>
      </c>
      <c r="S105" s="143">
        <v>0</v>
      </c>
      <c r="T105" s="144">
        <f t="shared" si="3"/>
        <v>0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R105" s="145" t="s">
        <v>121</v>
      </c>
      <c r="AT105" s="145" t="s">
        <v>117</v>
      </c>
      <c r="AU105" s="145" t="s">
        <v>77</v>
      </c>
      <c r="AY105" s="17" t="s">
        <v>115</v>
      </c>
      <c r="BE105" s="146">
        <f t="shared" si="4"/>
        <v>-1836</v>
      </c>
      <c r="BF105" s="146">
        <f t="shared" si="5"/>
        <v>0</v>
      </c>
      <c r="BG105" s="146">
        <f t="shared" si="6"/>
        <v>0</v>
      </c>
      <c r="BH105" s="146">
        <f t="shared" si="7"/>
        <v>0</v>
      </c>
      <c r="BI105" s="146">
        <f t="shared" si="8"/>
        <v>0</v>
      </c>
      <c r="BJ105" s="17" t="s">
        <v>75</v>
      </c>
      <c r="BK105" s="146">
        <f t="shared" si="9"/>
        <v>-1836</v>
      </c>
      <c r="BL105" s="17" t="s">
        <v>121</v>
      </c>
      <c r="BM105" s="145" t="s">
        <v>771</v>
      </c>
    </row>
    <row r="106" spans="1:65" s="2" customFormat="1" ht="16.5" customHeight="1">
      <c r="A106" s="29"/>
      <c r="B106" s="134"/>
      <c r="C106" s="202" t="s">
        <v>346</v>
      </c>
      <c r="D106" s="165" t="s">
        <v>168</v>
      </c>
      <c r="E106" s="166" t="s">
        <v>772</v>
      </c>
      <c r="F106" s="167" t="s">
        <v>773</v>
      </c>
      <c r="G106" s="168" t="s">
        <v>120</v>
      </c>
      <c r="H106" s="169">
        <v>-120</v>
      </c>
      <c r="I106" s="170">
        <v>3.7</v>
      </c>
      <c r="J106" s="204">
        <f t="shared" si="0"/>
        <v>-444</v>
      </c>
      <c r="K106" s="167" t="s">
        <v>139</v>
      </c>
      <c r="L106" s="171"/>
      <c r="M106" s="172" t="s">
        <v>3</v>
      </c>
      <c r="N106" s="173" t="s">
        <v>38</v>
      </c>
      <c r="O106" s="143">
        <v>0</v>
      </c>
      <c r="P106" s="143">
        <f t="shared" si="1"/>
        <v>0</v>
      </c>
      <c r="Q106" s="143">
        <v>1E-4</v>
      </c>
      <c r="R106" s="143">
        <f t="shared" si="2"/>
        <v>-1.2E-2</v>
      </c>
      <c r="S106" s="143">
        <v>0</v>
      </c>
      <c r="T106" s="144">
        <f t="shared" si="3"/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5" t="s">
        <v>156</v>
      </c>
      <c r="AT106" s="145" t="s">
        <v>168</v>
      </c>
      <c r="AU106" s="145" t="s">
        <v>77</v>
      </c>
      <c r="AY106" s="17" t="s">
        <v>115</v>
      </c>
      <c r="BE106" s="146">
        <f t="shared" si="4"/>
        <v>-444</v>
      </c>
      <c r="BF106" s="146">
        <f t="shared" si="5"/>
        <v>0</v>
      </c>
      <c r="BG106" s="146">
        <f t="shared" si="6"/>
        <v>0</v>
      </c>
      <c r="BH106" s="146">
        <f t="shared" si="7"/>
        <v>0</v>
      </c>
      <c r="BI106" s="146">
        <f t="shared" si="8"/>
        <v>0</v>
      </c>
      <c r="BJ106" s="17" t="s">
        <v>75</v>
      </c>
      <c r="BK106" s="146">
        <f t="shared" si="9"/>
        <v>-444</v>
      </c>
      <c r="BL106" s="17" t="s">
        <v>121</v>
      </c>
      <c r="BM106" s="145" t="s">
        <v>774</v>
      </c>
    </row>
    <row r="107" spans="1:65" s="2" customFormat="1" ht="16.5" customHeight="1">
      <c r="A107" s="29"/>
      <c r="B107" s="134"/>
      <c r="C107" s="202" t="s">
        <v>77</v>
      </c>
      <c r="D107" s="165" t="s">
        <v>168</v>
      </c>
      <c r="E107" s="166" t="s">
        <v>775</v>
      </c>
      <c r="F107" s="167" t="s">
        <v>776</v>
      </c>
      <c r="G107" s="168" t="s">
        <v>358</v>
      </c>
      <c r="H107" s="169">
        <v>-6</v>
      </c>
      <c r="I107" s="170">
        <v>28.3</v>
      </c>
      <c r="J107" s="204">
        <f t="shared" si="0"/>
        <v>-169.8</v>
      </c>
      <c r="K107" s="167" t="s">
        <v>139</v>
      </c>
      <c r="L107" s="171"/>
      <c r="M107" s="172" t="s">
        <v>3</v>
      </c>
      <c r="N107" s="173" t="s">
        <v>38</v>
      </c>
      <c r="O107" s="143">
        <v>0</v>
      </c>
      <c r="P107" s="143">
        <f t="shared" si="1"/>
        <v>0</v>
      </c>
      <c r="Q107" s="143">
        <v>1E-4</v>
      </c>
      <c r="R107" s="143">
        <f t="shared" si="2"/>
        <v>-6.0000000000000006E-4</v>
      </c>
      <c r="S107" s="143">
        <v>0</v>
      </c>
      <c r="T107" s="144">
        <f t="shared" si="3"/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5" t="s">
        <v>156</v>
      </c>
      <c r="AT107" s="145" t="s">
        <v>168</v>
      </c>
      <c r="AU107" s="145" t="s">
        <v>77</v>
      </c>
      <c r="AY107" s="17" t="s">
        <v>115</v>
      </c>
      <c r="BE107" s="146">
        <f t="shared" si="4"/>
        <v>-169.8</v>
      </c>
      <c r="BF107" s="146">
        <f t="shared" si="5"/>
        <v>0</v>
      </c>
      <c r="BG107" s="146">
        <f t="shared" si="6"/>
        <v>0</v>
      </c>
      <c r="BH107" s="146">
        <f t="shared" si="7"/>
        <v>0</v>
      </c>
      <c r="BI107" s="146">
        <f t="shared" si="8"/>
        <v>0</v>
      </c>
      <c r="BJ107" s="17" t="s">
        <v>75</v>
      </c>
      <c r="BK107" s="146">
        <f t="shared" si="9"/>
        <v>-169.8</v>
      </c>
      <c r="BL107" s="17" t="s">
        <v>121</v>
      </c>
      <c r="BM107" s="145" t="s">
        <v>777</v>
      </c>
    </row>
    <row r="108" spans="1:65" s="2" customFormat="1" ht="21.75" customHeight="1">
      <c r="A108" s="29"/>
      <c r="B108" s="134"/>
      <c r="C108" s="202" t="s">
        <v>132</v>
      </c>
      <c r="D108" s="165" t="s">
        <v>168</v>
      </c>
      <c r="E108" s="166" t="s">
        <v>778</v>
      </c>
      <c r="F108" s="167" t="s">
        <v>779</v>
      </c>
      <c r="G108" s="168" t="s">
        <v>358</v>
      </c>
      <c r="H108" s="169">
        <v>-18</v>
      </c>
      <c r="I108" s="170">
        <v>565</v>
      </c>
      <c r="J108" s="204">
        <f t="shared" si="0"/>
        <v>-10170</v>
      </c>
      <c r="K108" s="167" t="s">
        <v>139</v>
      </c>
      <c r="L108" s="171"/>
      <c r="M108" s="172" t="s">
        <v>3</v>
      </c>
      <c r="N108" s="173" t="s">
        <v>38</v>
      </c>
      <c r="O108" s="143">
        <v>0</v>
      </c>
      <c r="P108" s="143">
        <f t="shared" si="1"/>
        <v>0</v>
      </c>
      <c r="Q108" s="143">
        <v>8.9999999999999998E-4</v>
      </c>
      <c r="R108" s="143">
        <f t="shared" si="2"/>
        <v>-1.6199999999999999E-2</v>
      </c>
      <c r="S108" s="143">
        <v>0</v>
      </c>
      <c r="T108" s="144">
        <f t="shared" si="3"/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156</v>
      </c>
      <c r="AT108" s="145" t="s">
        <v>168</v>
      </c>
      <c r="AU108" s="145" t="s">
        <v>77</v>
      </c>
      <c r="AY108" s="17" t="s">
        <v>115</v>
      </c>
      <c r="BE108" s="146">
        <f t="shared" si="4"/>
        <v>-10170</v>
      </c>
      <c r="BF108" s="146">
        <f t="shared" si="5"/>
        <v>0</v>
      </c>
      <c r="BG108" s="146">
        <f t="shared" si="6"/>
        <v>0</v>
      </c>
      <c r="BH108" s="146">
        <f t="shared" si="7"/>
        <v>0</v>
      </c>
      <c r="BI108" s="146">
        <f t="shared" si="8"/>
        <v>0</v>
      </c>
      <c r="BJ108" s="17" t="s">
        <v>75</v>
      </c>
      <c r="BK108" s="146">
        <f t="shared" si="9"/>
        <v>-10170</v>
      </c>
      <c r="BL108" s="17" t="s">
        <v>121</v>
      </c>
      <c r="BM108" s="145" t="s">
        <v>780</v>
      </c>
    </row>
    <row r="109" spans="1:65" s="13" customFormat="1" ht="12">
      <c r="B109" s="151"/>
      <c r="D109" s="147" t="s">
        <v>125</v>
      </c>
      <c r="E109" s="152" t="s">
        <v>3</v>
      </c>
      <c r="F109" s="153" t="s">
        <v>290</v>
      </c>
      <c r="H109" s="154">
        <v>18</v>
      </c>
      <c r="L109" s="151"/>
      <c r="M109" s="155"/>
      <c r="N109" s="156"/>
      <c r="O109" s="156"/>
      <c r="P109" s="156"/>
      <c r="Q109" s="156"/>
      <c r="R109" s="156"/>
      <c r="S109" s="156"/>
      <c r="T109" s="157"/>
      <c r="AT109" s="152" t="s">
        <v>125</v>
      </c>
      <c r="AU109" s="152" t="s">
        <v>77</v>
      </c>
      <c r="AV109" s="13" t="s">
        <v>77</v>
      </c>
      <c r="AW109" s="13" t="s">
        <v>29</v>
      </c>
      <c r="AX109" s="13" t="s">
        <v>75</v>
      </c>
      <c r="AY109" s="152" t="s">
        <v>115</v>
      </c>
    </row>
    <row r="110" spans="1:65" s="2" customFormat="1" ht="16.5" customHeight="1">
      <c r="A110" s="29"/>
      <c r="B110" s="134"/>
      <c r="C110" s="198" t="s">
        <v>273</v>
      </c>
      <c r="D110" s="135" t="s">
        <v>117</v>
      </c>
      <c r="E110" s="136" t="s">
        <v>781</v>
      </c>
      <c r="F110" s="137" t="s">
        <v>782</v>
      </c>
      <c r="G110" s="138" t="s">
        <v>120</v>
      </c>
      <c r="H110" s="139">
        <v>-40</v>
      </c>
      <c r="I110" s="140">
        <v>6.23</v>
      </c>
      <c r="J110" s="200">
        <f t="shared" ref="J110:J120" si="10">ROUND(I110*H110,2)</f>
        <v>-249.2</v>
      </c>
      <c r="K110" s="137" t="s">
        <v>139</v>
      </c>
      <c r="L110" s="30"/>
      <c r="M110" s="141" t="s">
        <v>3</v>
      </c>
      <c r="N110" s="142" t="s">
        <v>38</v>
      </c>
      <c r="O110" s="143">
        <v>2.1999999999999999E-2</v>
      </c>
      <c r="P110" s="143">
        <f t="shared" ref="P110:P120" si="11">O110*H110</f>
        <v>-0.87999999999999989</v>
      </c>
      <c r="Q110" s="143">
        <v>0</v>
      </c>
      <c r="R110" s="143">
        <f t="shared" ref="R110:R120" si="12">Q110*H110</f>
        <v>0</v>
      </c>
      <c r="S110" s="143">
        <v>0</v>
      </c>
      <c r="T110" s="144">
        <f t="shared" ref="T110:T120" si="13">S110*H110</f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45" t="s">
        <v>121</v>
      </c>
      <c r="AT110" s="145" t="s">
        <v>117</v>
      </c>
      <c r="AU110" s="145" t="s">
        <v>77</v>
      </c>
      <c r="AY110" s="17" t="s">
        <v>115</v>
      </c>
      <c r="BE110" s="146">
        <f t="shared" ref="BE110:BE120" si="14">IF(N110="základní",J110,0)</f>
        <v>-249.2</v>
      </c>
      <c r="BF110" s="146">
        <f t="shared" ref="BF110:BF120" si="15">IF(N110="snížená",J110,0)</f>
        <v>0</v>
      </c>
      <c r="BG110" s="146">
        <f t="shared" ref="BG110:BG120" si="16">IF(N110="zákl. přenesená",J110,0)</f>
        <v>0</v>
      </c>
      <c r="BH110" s="146">
        <f t="shared" ref="BH110:BH120" si="17">IF(N110="sníž. přenesená",J110,0)</f>
        <v>0</v>
      </c>
      <c r="BI110" s="146">
        <f t="shared" ref="BI110:BI120" si="18">IF(N110="nulová",J110,0)</f>
        <v>0</v>
      </c>
      <c r="BJ110" s="17" t="s">
        <v>75</v>
      </c>
      <c r="BK110" s="146">
        <f t="shared" ref="BK110:BK120" si="19">ROUND(I110*H110,2)</f>
        <v>-249.2</v>
      </c>
      <c r="BL110" s="17" t="s">
        <v>121</v>
      </c>
      <c r="BM110" s="145" t="s">
        <v>783</v>
      </c>
    </row>
    <row r="111" spans="1:65" s="2" customFormat="1" ht="16.5" customHeight="1">
      <c r="A111" s="29"/>
      <c r="B111" s="134"/>
      <c r="C111" s="198" t="s">
        <v>318</v>
      </c>
      <c r="D111" s="135" t="s">
        <v>117</v>
      </c>
      <c r="E111" s="136" t="s">
        <v>784</v>
      </c>
      <c r="F111" s="137" t="s">
        <v>785</v>
      </c>
      <c r="G111" s="138" t="s">
        <v>120</v>
      </c>
      <c r="H111" s="139">
        <v>-40</v>
      </c>
      <c r="I111" s="140">
        <v>7.36</v>
      </c>
      <c r="J111" s="200">
        <f t="shared" si="10"/>
        <v>-294.39999999999998</v>
      </c>
      <c r="K111" s="137" t="s">
        <v>139</v>
      </c>
      <c r="L111" s="30"/>
      <c r="M111" s="141" t="s">
        <v>3</v>
      </c>
      <c r="N111" s="142" t="s">
        <v>38</v>
      </c>
      <c r="O111" s="143">
        <v>2.5999999999999999E-2</v>
      </c>
      <c r="P111" s="143">
        <f t="shared" si="11"/>
        <v>-1.04</v>
      </c>
      <c r="Q111" s="143">
        <v>0</v>
      </c>
      <c r="R111" s="143">
        <f t="shared" si="12"/>
        <v>0</v>
      </c>
      <c r="S111" s="143">
        <v>0</v>
      </c>
      <c r="T111" s="144">
        <f t="shared" si="13"/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5" t="s">
        <v>121</v>
      </c>
      <c r="AT111" s="145" t="s">
        <v>117</v>
      </c>
      <c r="AU111" s="145" t="s">
        <v>77</v>
      </c>
      <c r="AY111" s="17" t="s">
        <v>115</v>
      </c>
      <c r="BE111" s="146">
        <f t="shared" si="14"/>
        <v>-294.39999999999998</v>
      </c>
      <c r="BF111" s="146">
        <f t="shared" si="15"/>
        <v>0</v>
      </c>
      <c r="BG111" s="146">
        <f t="shared" si="16"/>
        <v>0</v>
      </c>
      <c r="BH111" s="146">
        <f t="shared" si="17"/>
        <v>0</v>
      </c>
      <c r="BI111" s="146">
        <f t="shared" si="18"/>
        <v>0</v>
      </c>
      <c r="BJ111" s="17" t="s">
        <v>75</v>
      </c>
      <c r="BK111" s="146">
        <f t="shared" si="19"/>
        <v>-294.39999999999998</v>
      </c>
      <c r="BL111" s="17" t="s">
        <v>121</v>
      </c>
      <c r="BM111" s="145" t="s">
        <v>786</v>
      </c>
    </row>
    <row r="112" spans="1:65" s="2" customFormat="1" ht="16.5" customHeight="1">
      <c r="A112" s="29"/>
      <c r="B112" s="134"/>
      <c r="C112" s="202" t="s">
        <v>162</v>
      </c>
      <c r="D112" s="165" t="s">
        <v>168</v>
      </c>
      <c r="E112" s="166" t="s">
        <v>787</v>
      </c>
      <c r="F112" s="167" t="s">
        <v>788</v>
      </c>
      <c r="G112" s="168" t="s">
        <v>120</v>
      </c>
      <c r="H112" s="169">
        <v>-110</v>
      </c>
      <c r="I112" s="170">
        <v>2.88</v>
      </c>
      <c r="J112" s="204">
        <f t="shared" si="10"/>
        <v>-316.8</v>
      </c>
      <c r="K112" s="167" t="s">
        <v>139</v>
      </c>
      <c r="L112" s="171"/>
      <c r="M112" s="172" t="s">
        <v>3</v>
      </c>
      <c r="N112" s="173" t="s">
        <v>38</v>
      </c>
      <c r="O112" s="143">
        <v>0</v>
      </c>
      <c r="P112" s="143">
        <f t="shared" si="11"/>
        <v>0</v>
      </c>
      <c r="Q112" s="143">
        <v>4.0000000000000003E-5</v>
      </c>
      <c r="R112" s="143">
        <f t="shared" si="12"/>
        <v>-4.4000000000000003E-3</v>
      </c>
      <c r="S112" s="143">
        <v>0</v>
      </c>
      <c r="T112" s="144">
        <f t="shared" si="13"/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5" t="s">
        <v>156</v>
      </c>
      <c r="AT112" s="145" t="s">
        <v>168</v>
      </c>
      <c r="AU112" s="145" t="s">
        <v>77</v>
      </c>
      <c r="AY112" s="17" t="s">
        <v>115</v>
      </c>
      <c r="BE112" s="146">
        <f t="shared" si="14"/>
        <v>-316.8</v>
      </c>
      <c r="BF112" s="146">
        <f t="shared" si="15"/>
        <v>0</v>
      </c>
      <c r="BG112" s="146">
        <f t="shared" si="16"/>
        <v>0</v>
      </c>
      <c r="BH112" s="146">
        <f t="shared" si="17"/>
        <v>0</v>
      </c>
      <c r="BI112" s="146">
        <f t="shared" si="18"/>
        <v>0</v>
      </c>
      <c r="BJ112" s="17" t="s">
        <v>75</v>
      </c>
      <c r="BK112" s="146">
        <f t="shared" si="19"/>
        <v>-316.8</v>
      </c>
      <c r="BL112" s="17" t="s">
        <v>121</v>
      </c>
      <c r="BM112" s="145" t="s">
        <v>789</v>
      </c>
    </row>
    <row r="113" spans="1:65" s="2" customFormat="1" ht="16.5" customHeight="1">
      <c r="A113" s="29"/>
      <c r="B113" s="134"/>
      <c r="C113" s="202" t="s">
        <v>167</v>
      </c>
      <c r="D113" s="165" t="s">
        <v>168</v>
      </c>
      <c r="E113" s="166" t="s">
        <v>790</v>
      </c>
      <c r="F113" s="167" t="s">
        <v>791</v>
      </c>
      <c r="G113" s="168" t="s">
        <v>120</v>
      </c>
      <c r="H113" s="169">
        <v>-50</v>
      </c>
      <c r="I113" s="170">
        <v>1.95</v>
      </c>
      <c r="J113" s="204">
        <f t="shared" si="10"/>
        <v>-97.5</v>
      </c>
      <c r="K113" s="167" t="s">
        <v>139</v>
      </c>
      <c r="L113" s="171"/>
      <c r="M113" s="172" t="s">
        <v>3</v>
      </c>
      <c r="N113" s="173" t="s">
        <v>38</v>
      </c>
      <c r="O113" s="143">
        <v>0</v>
      </c>
      <c r="P113" s="143">
        <f t="shared" si="11"/>
        <v>0</v>
      </c>
      <c r="Q113" s="143">
        <v>2.0000000000000002E-5</v>
      </c>
      <c r="R113" s="143">
        <f t="shared" si="12"/>
        <v>-1E-3</v>
      </c>
      <c r="S113" s="143">
        <v>0</v>
      </c>
      <c r="T113" s="144">
        <f t="shared" si="13"/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5" t="s">
        <v>156</v>
      </c>
      <c r="AT113" s="145" t="s">
        <v>168</v>
      </c>
      <c r="AU113" s="145" t="s">
        <v>77</v>
      </c>
      <c r="AY113" s="17" t="s">
        <v>115</v>
      </c>
      <c r="BE113" s="146">
        <f t="shared" si="14"/>
        <v>-97.5</v>
      </c>
      <c r="BF113" s="146">
        <f t="shared" si="15"/>
        <v>0</v>
      </c>
      <c r="BG113" s="146">
        <f t="shared" si="16"/>
        <v>0</v>
      </c>
      <c r="BH113" s="146">
        <f t="shared" si="17"/>
        <v>0</v>
      </c>
      <c r="BI113" s="146">
        <f t="shared" si="18"/>
        <v>0</v>
      </c>
      <c r="BJ113" s="17" t="s">
        <v>75</v>
      </c>
      <c r="BK113" s="146">
        <f t="shared" si="19"/>
        <v>-97.5</v>
      </c>
      <c r="BL113" s="17" t="s">
        <v>121</v>
      </c>
      <c r="BM113" s="145" t="s">
        <v>792</v>
      </c>
    </row>
    <row r="114" spans="1:65" s="2" customFormat="1" ht="16.5" customHeight="1">
      <c r="A114" s="29"/>
      <c r="B114" s="134"/>
      <c r="C114" s="198" t="s">
        <v>337</v>
      </c>
      <c r="D114" s="135" t="s">
        <v>117</v>
      </c>
      <c r="E114" s="136" t="s">
        <v>793</v>
      </c>
      <c r="F114" s="137" t="s">
        <v>794</v>
      </c>
      <c r="G114" s="138" t="s">
        <v>358</v>
      </c>
      <c r="H114" s="139">
        <v>-9</v>
      </c>
      <c r="I114" s="140">
        <v>97.7</v>
      </c>
      <c r="J114" s="200">
        <f t="shared" si="10"/>
        <v>-879.3</v>
      </c>
      <c r="K114" s="137" t="s">
        <v>139</v>
      </c>
      <c r="L114" s="30"/>
      <c r="M114" s="141" t="s">
        <v>3</v>
      </c>
      <c r="N114" s="142" t="s">
        <v>38</v>
      </c>
      <c r="O114" s="143">
        <v>0.34499999999999997</v>
      </c>
      <c r="P114" s="143">
        <f t="shared" si="11"/>
        <v>-3.1049999999999995</v>
      </c>
      <c r="Q114" s="143">
        <v>0</v>
      </c>
      <c r="R114" s="143">
        <f t="shared" si="12"/>
        <v>0</v>
      </c>
      <c r="S114" s="143">
        <v>0</v>
      </c>
      <c r="T114" s="144">
        <f t="shared" si="13"/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45" t="s">
        <v>121</v>
      </c>
      <c r="AT114" s="145" t="s">
        <v>117</v>
      </c>
      <c r="AU114" s="145" t="s">
        <v>77</v>
      </c>
      <c r="AY114" s="17" t="s">
        <v>115</v>
      </c>
      <c r="BE114" s="146">
        <f t="shared" si="14"/>
        <v>-879.3</v>
      </c>
      <c r="BF114" s="146">
        <f t="shared" si="15"/>
        <v>0</v>
      </c>
      <c r="BG114" s="146">
        <f t="shared" si="16"/>
        <v>0</v>
      </c>
      <c r="BH114" s="146">
        <f t="shared" si="17"/>
        <v>0</v>
      </c>
      <c r="BI114" s="146">
        <f t="shared" si="18"/>
        <v>0</v>
      </c>
      <c r="BJ114" s="17" t="s">
        <v>75</v>
      </c>
      <c r="BK114" s="146">
        <f t="shared" si="19"/>
        <v>-879.3</v>
      </c>
      <c r="BL114" s="17" t="s">
        <v>121</v>
      </c>
      <c r="BM114" s="145" t="s">
        <v>795</v>
      </c>
    </row>
    <row r="115" spans="1:65" s="2" customFormat="1" ht="16.5" customHeight="1">
      <c r="A115" s="29"/>
      <c r="B115" s="134"/>
      <c r="C115" s="202" t="s">
        <v>145</v>
      </c>
      <c r="D115" s="165" t="s">
        <v>168</v>
      </c>
      <c r="E115" s="166" t="s">
        <v>796</v>
      </c>
      <c r="F115" s="167" t="s">
        <v>797</v>
      </c>
      <c r="G115" s="168" t="s">
        <v>358</v>
      </c>
      <c r="H115" s="169">
        <v>-14</v>
      </c>
      <c r="I115" s="170">
        <v>199</v>
      </c>
      <c r="J115" s="204">
        <f t="shared" si="10"/>
        <v>-2786</v>
      </c>
      <c r="K115" s="167" t="s">
        <v>139</v>
      </c>
      <c r="L115" s="171"/>
      <c r="M115" s="172" t="s">
        <v>3</v>
      </c>
      <c r="N115" s="173" t="s">
        <v>38</v>
      </c>
      <c r="O115" s="143">
        <v>0</v>
      </c>
      <c r="P115" s="143">
        <f t="shared" si="11"/>
        <v>0</v>
      </c>
      <c r="Q115" s="143">
        <v>5.1999999999999998E-3</v>
      </c>
      <c r="R115" s="143">
        <f t="shared" si="12"/>
        <v>-7.2800000000000004E-2</v>
      </c>
      <c r="S115" s="143">
        <v>0</v>
      </c>
      <c r="T115" s="144">
        <f t="shared" si="13"/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45" t="s">
        <v>156</v>
      </c>
      <c r="AT115" s="145" t="s">
        <v>168</v>
      </c>
      <c r="AU115" s="145" t="s">
        <v>77</v>
      </c>
      <c r="AY115" s="17" t="s">
        <v>115</v>
      </c>
      <c r="BE115" s="146">
        <f t="shared" si="14"/>
        <v>-2786</v>
      </c>
      <c r="BF115" s="146">
        <f t="shared" si="15"/>
        <v>0</v>
      </c>
      <c r="BG115" s="146">
        <f t="shared" si="16"/>
        <v>0</v>
      </c>
      <c r="BH115" s="146">
        <f t="shared" si="17"/>
        <v>0</v>
      </c>
      <c r="BI115" s="146">
        <f t="shared" si="18"/>
        <v>0</v>
      </c>
      <c r="BJ115" s="17" t="s">
        <v>75</v>
      </c>
      <c r="BK115" s="146">
        <f t="shared" si="19"/>
        <v>-2786</v>
      </c>
      <c r="BL115" s="17" t="s">
        <v>121</v>
      </c>
      <c r="BM115" s="145" t="s">
        <v>798</v>
      </c>
    </row>
    <row r="116" spans="1:65" s="2" customFormat="1" ht="16.5" customHeight="1">
      <c r="A116" s="29"/>
      <c r="B116" s="134"/>
      <c r="C116" s="202" t="s">
        <v>152</v>
      </c>
      <c r="D116" s="165" t="s">
        <v>168</v>
      </c>
      <c r="E116" s="166" t="s">
        <v>799</v>
      </c>
      <c r="F116" s="167" t="s">
        <v>800</v>
      </c>
      <c r="G116" s="168" t="s">
        <v>358</v>
      </c>
      <c r="H116" s="169">
        <v>-9</v>
      </c>
      <c r="I116" s="170">
        <v>141</v>
      </c>
      <c r="J116" s="204">
        <f t="shared" si="10"/>
        <v>-1269</v>
      </c>
      <c r="K116" s="167" t="s">
        <v>139</v>
      </c>
      <c r="L116" s="171"/>
      <c r="M116" s="172" t="s">
        <v>3</v>
      </c>
      <c r="N116" s="173" t="s">
        <v>38</v>
      </c>
      <c r="O116" s="143">
        <v>0</v>
      </c>
      <c r="P116" s="143">
        <f t="shared" si="11"/>
        <v>0</v>
      </c>
      <c r="Q116" s="143">
        <v>2.7000000000000001E-3</v>
      </c>
      <c r="R116" s="143">
        <f t="shared" si="12"/>
        <v>-2.4300000000000002E-2</v>
      </c>
      <c r="S116" s="143">
        <v>0</v>
      </c>
      <c r="T116" s="144">
        <f t="shared" si="13"/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5" t="s">
        <v>156</v>
      </c>
      <c r="AT116" s="145" t="s">
        <v>168</v>
      </c>
      <c r="AU116" s="145" t="s">
        <v>77</v>
      </c>
      <c r="AY116" s="17" t="s">
        <v>115</v>
      </c>
      <c r="BE116" s="146">
        <f t="shared" si="14"/>
        <v>-1269</v>
      </c>
      <c r="BF116" s="146">
        <f t="shared" si="15"/>
        <v>0</v>
      </c>
      <c r="BG116" s="146">
        <f t="shared" si="16"/>
        <v>0</v>
      </c>
      <c r="BH116" s="146">
        <f t="shared" si="17"/>
        <v>0</v>
      </c>
      <c r="BI116" s="146">
        <f t="shared" si="18"/>
        <v>0</v>
      </c>
      <c r="BJ116" s="17" t="s">
        <v>75</v>
      </c>
      <c r="BK116" s="146">
        <f t="shared" si="19"/>
        <v>-1269</v>
      </c>
      <c r="BL116" s="17" t="s">
        <v>121</v>
      </c>
      <c r="BM116" s="145" t="s">
        <v>801</v>
      </c>
    </row>
    <row r="117" spans="1:65" s="2" customFormat="1" ht="16.5" customHeight="1">
      <c r="A117" s="29"/>
      <c r="B117" s="134"/>
      <c r="C117" s="202" t="s">
        <v>156</v>
      </c>
      <c r="D117" s="165" t="s">
        <v>168</v>
      </c>
      <c r="E117" s="166" t="s">
        <v>802</v>
      </c>
      <c r="F117" s="167" t="s">
        <v>803</v>
      </c>
      <c r="G117" s="168" t="s">
        <v>358</v>
      </c>
      <c r="H117" s="169">
        <v>-2</v>
      </c>
      <c r="I117" s="170">
        <v>1880</v>
      </c>
      <c r="J117" s="204">
        <f t="shared" si="10"/>
        <v>-3760</v>
      </c>
      <c r="K117" s="167" t="s">
        <v>139</v>
      </c>
      <c r="L117" s="171"/>
      <c r="M117" s="172" t="s">
        <v>3</v>
      </c>
      <c r="N117" s="173" t="s">
        <v>38</v>
      </c>
      <c r="O117" s="143">
        <v>0</v>
      </c>
      <c r="P117" s="143">
        <f t="shared" si="11"/>
        <v>0</v>
      </c>
      <c r="Q117" s="143">
        <v>2.8E-3</v>
      </c>
      <c r="R117" s="143">
        <f t="shared" si="12"/>
        <v>-5.5999999999999999E-3</v>
      </c>
      <c r="S117" s="143">
        <v>0</v>
      </c>
      <c r="T117" s="144">
        <f t="shared" si="13"/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5" t="s">
        <v>156</v>
      </c>
      <c r="AT117" s="145" t="s">
        <v>168</v>
      </c>
      <c r="AU117" s="145" t="s">
        <v>77</v>
      </c>
      <c r="AY117" s="17" t="s">
        <v>115</v>
      </c>
      <c r="BE117" s="146">
        <f t="shared" si="14"/>
        <v>-3760</v>
      </c>
      <c r="BF117" s="146">
        <f t="shared" si="15"/>
        <v>0</v>
      </c>
      <c r="BG117" s="146">
        <f t="shared" si="16"/>
        <v>0</v>
      </c>
      <c r="BH117" s="146">
        <f t="shared" si="17"/>
        <v>0</v>
      </c>
      <c r="BI117" s="146">
        <f t="shared" si="18"/>
        <v>0</v>
      </c>
      <c r="BJ117" s="17" t="s">
        <v>75</v>
      </c>
      <c r="BK117" s="146">
        <f t="shared" si="19"/>
        <v>-3760</v>
      </c>
      <c r="BL117" s="17" t="s">
        <v>121</v>
      </c>
      <c r="BM117" s="145" t="s">
        <v>804</v>
      </c>
    </row>
    <row r="118" spans="1:65" s="2" customFormat="1" ht="16.5" customHeight="1">
      <c r="A118" s="29"/>
      <c r="B118" s="134"/>
      <c r="C118" s="202" t="s">
        <v>172</v>
      </c>
      <c r="D118" s="165" t="s">
        <v>168</v>
      </c>
      <c r="E118" s="166" t="s">
        <v>775</v>
      </c>
      <c r="F118" s="167" t="s">
        <v>776</v>
      </c>
      <c r="G118" s="168" t="s">
        <v>358</v>
      </c>
      <c r="H118" s="169">
        <v>-15</v>
      </c>
      <c r="I118" s="170">
        <v>28.3</v>
      </c>
      <c r="J118" s="204">
        <f t="shared" si="10"/>
        <v>-424.5</v>
      </c>
      <c r="K118" s="167" t="s">
        <v>139</v>
      </c>
      <c r="L118" s="171"/>
      <c r="M118" s="172" t="s">
        <v>3</v>
      </c>
      <c r="N118" s="173" t="s">
        <v>38</v>
      </c>
      <c r="O118" s="143">
        <v>0</v>
      </c>
      <c r="P118" s="143">
        <f t="shared" si="11"/>
        <v>0</v>
      </c>
      <c r="Q118" s="143">
        <v>1E-4</v>
      </c>
      <c r="R118" s="143">
        <f t="shared" si="12"/>
        <v>-1.5E-3</v>
      </c>
      <c r="S118" s="143">
        <v>0</v>
      </c>
      <c r="T118" s="144">
        <f t="shared" si="1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5" t="s">
        <v>156</v>
      </c>
      <c r="AT118" s="145" t="s">
        <v>168</v>
      </c>
      <c r="AU118" s="145" t="s">
        <v>77</v>
      </c>
      <c r="AY118" s="17" t="s">
        <v>115</v>
      </c>
      <c r="BE118" s="146">
        <f t="shared" si="14"/>
        <v>-424.5</v>
      </c>
      <c r="BF118" s="146">
        <f t="shared" si="15"/>
        <v>0</v>
      </c>
      <c r="BG118" s="146">
        <f t="shared" si="16"/>
        <v>0</v>
      </c>
      <c r="BH118" s="146">
        <f t="shared" si="17"/>
        <v>0</v>
      </c>
      <c r="BI118" s="146">
        <f t="shared" si="18"/>
        <v>0</v>
      </c>
      <c r="BJ118" s="17" t="s">
        <v>75</v>
      </c>
      <c r="BK118" s="146">
        <f t="shared" si="19"/>
        <v>-424.5</v>
      </c>
      <c r="BL118" s="17" t="s">
        <v>121</v>
      </c>
      <c r="BM118" s="145" t="s">
        <v>805</v>
      </c>
    </row>
    <row r="119" spans="1:65" s="2" customFormat="1" ht="16.5" customHeight="1">
      <c r="A119" s="29"/>
      <c r="B119" s="134"/>
      <c r="C119" s="198" t="s">
        <v>290</v>
      </c>
      <c r="D119" s="135" t="s">
        <v>117</v>
      </c>
      <c r="E119" s="136" t="s">
        <v>806</v>
      </c>
      <c r="F119" s="137" t="s">
        <v>807</v>
      </c>
      <c r="G119" s="138" t="s">
        <v>358</v>
      </c>
      <c r="H119" s="139">
        <v>-2</v>
      </c>
      <c r="I119" s="140">
        <v>289</v>
      </c>
      <c r="J119" s="200">
        <f t="shared" si="10"/>
        <v>-578</v>
      </c>
      <c r="K119" s="137" t="s">
        <v>139</v>
      </c>
      <c r="L119" s="30"/>
      <c r="M119" s="141" t="s">
        <v>3</v>
      </c>
      <c r="N119" s="142" t="s">
        <v>38</v>
      </c>
      <c r="O119" s="143">
        <v>1.02</v>
      </c>
      <c r="P119" s="143">
        <f t="shared" si="11"/>
        <v>-2.04</v>
      </c>
      <c r="Q119" s="143">
        <v>0</v>
      </c>
      <c r="R119" s="143">
        <f t="shared" si="12"/>
        <v>0</v>
      </c>
      <c r="S119" s="143">
        <v>0</v>
      </c>
      <c r="T119" s="144">
        <f t="shared" si="1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45" t="s">
        <v>121</v>
      </c>
      <c r="AT119" s="145" t="s">
        <v>117</v>
      </c>
      <c r="AU119" s="145" t="s">
        <v>77</v>
      </c>
      <c r="AY119" s="17" t="s">
        <v>115</v>
      </c>
      <c r="BE119" s="146">
        <f t="shared" si="14"/>
        <v>-578</v>
      </c>
      <c r="BF119" s="146">
        <f t="shared" si="15"/>
        <v>0</v>
      </c>
      <c r="BG119" s="146">
        <f t="shared" si="16"/>
        <v>0</v>
      </c>
      <c r="BH119" s="146">
        <f t="shared" si="17"/>
        <v>0</v>
      </c>
      <c r="BI119" s="146">
        <f t="shared" si="18"/>
        <v>0</v>
      </c>
      <c r="BJ119" s="17" t="s">
        <v>75</v>
      </c>
      <c r="BK119" s="146">
        <f t="shared" si="19"/>
        <v>-578</v>
      </c>
      <c r="BL119" s="17" t="s">
        <v>121</v>
      </c>
      <c r="BM119" s="145" t="s">
        <v>808</v>
      </c>
    </row>
    <row r="120" spans="1:65" s="2" customFormat="1" ht="21.75" customHeight="1">
      <c r="A120" s="29"/>
      <c r="B120" s="134"/>
      <c r="C120" s="202" t="s">
        <v>184</v>
      </c>
      <c r="D120" s="165" t="s">
        <v>168</v>
      </c>
      <c r="E120" s="166" t="s">
        <v>809</v>
      </c>
      <c r="F120" s="167" t="s">
        <v>810</v>
      </c>
      <c r="G120" s="168" t="s">
        <v>358</v>
      </c>
      <c r="H120" s="169">
        <v>-1</v>
      </c>
      <c r="I120" s="170">
        <v>18000</v>
      </c>
      <c r="J120" s="204">
        <f t="shared" si="10"/>
        <v>-18000</v>
      </c>
      <c r="K120" s="167" t="s">
        <v>139</v>
      </c>
      <c r="L120" s="171"/>
      <c r="M120" s="172" t="s">
        <v>3</v>
      </c>
      <c r="N120" s="173" t="s">
        <v>38</v>
      </c>
      <c r="O120" s="143">
        <v>0</v>
      </c>
      <c r="P120" s="143">
        <f t="shared" si="11"/>
        <v>0</v>
      </c>
      <c r="Q120" s="143">
        <v>0.154</v>
      </c>
      <c r="R120" s="143">
        <f t="shared" si="12"/>
        <v>-0.154</v>
      </c>
      <c r="S120" s="143">
        <v>0</v>
      </c>
      <c r="T120" s="144">
        <f t="shared" si="1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5" t="s">
        <v>156</v>
      </c>
      <c r="AT120" s="145" t="s">
        <v>168</v>
      </c>
      <c r="AU120" s="145" t="s">
        <v>77</v>
      </c>
      <c r="AY120" s="17" t="s">
        <v>115</v>
      </c>
      <c r="BE120" s="146">
        <f t="shared" si="14"/>
        <v>-18000</v>
      </c>
      <c r="BF120" s="146">
        <f t="shared" si="15"/>
        <v>0</v>
      </c>
      <c r="BG120" s="146">
        <f t="shared" si="16"/>
        <v>0</v>
      </c>
      <c r="BH120" s="146">
        <f t="shared" si="17"/>
        <v>0</v>
      </c>
      <c r="BI120" s="146">
        <f t="shared" si="18"/>
        <v>0</v>
      </c>
      <c r="BJ120" s="17" t="s">
        <v>75</v>
      </c>
      <c r="BK120" s="146">
        <f t="shared" si="19"/>
        <v>-18000</v>
      </c>
      <c r="BL120" s="17" t="s">
        <v>121</v>
      </c>
      <c r="BM120" s="145" t="s">
        <v>811</v>
      </c>
    </row>
    <row r="121" spans="1:65" s="2" customFormat="1" ht="24">
      <c r="A121" s="29"/>
      <c r="B121" s="30"/>
      <c r="C121" s="29"/>
      <c r="D121" s="147" t="s">
        <v>123</v>
      </c>
      <c r="E121" s="29"/>
      <c r="F121" s="148" t="s">
        <v>812</v>
      </c>
      <c r="G121" s="29"/>
      <c r="H121" s="29"/>
      <c r="I121" s="29"/>
      <c r="J121" s="29"/>
      <c r="K121" s="29"/>
      <c r="L121" s="30"/>
      <c r="M121" s="174"/>
      <c r="N121" s="175"/>
      <c r="O121" s="176"/>
      <c r="P121" s="176"/>
      <c r="Q121" s="176"/>
      <c r="R121" s="176"/>
      <c r="S121" s="176"/>
      <c r="T121" s="177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7" t="s">
        <v>123</v>
      </c>
      <c r="AU121" s="17" t="s">
        <v>77</v>
      </c>
    </row>
    <row r="122" spans="1:65" s="2" customFormat="1" ht="18.75" customHeight="1">
      <c r="A122" s="29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30"/>
      <c r="M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</sheetData>
  <autoFilter ref="C82:K121" xr:uid="{00000000-0009-0000-0000-000004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87"/>
  <sheetViews>
    <sheetView showGridLines="0" topLeftCell="A68" workbookViewId="0">
      <selection activeCell="H87" sqref="H8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100.75" style="1" customWidth="1"/>
    <col min="7" max="7" width="7" style="1" customWidth="1"/>
    <col min="8" max="8" width="11.5" style="1" customWidth="1"/>
    <col min="9" max="11" width="20.25" style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5"/>
    </row>
    <row r="2" spans="1:46" s="1" customFormat="1" ht="37" customHeight="1">
      <c r="L2" s="244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89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77</v>
      </c>
    </row>
    <row r="4" spans="1:46" s="1" customFormat="1" ht="25" customHeight="1">
      <c r="B4" s="20"/>
      <c r="D4" s="21" t="s">
        <v>90</v>
      </c>
      <c r="L4" s="20"/>
      <c r="M4" s="86" t="s">
        <v>10</v>
      </c>
      <c r="AT4" s="17" t="s">
        <v>4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50" t="str">
        <f>'Rekapitulace stavby'!K6</f>
        <v>Vyhledání a průzkum zdroje podzemních vod pro obec Vohančice - lokalita Pejškov</v>
      </c>
      <c r="F7" s="251"/>
      <c r="G7" s="251"/>
      <c r="H7" s="251"/>
      <c r="L7" s="20"/>
    </row>
    <row r="8" spans="1:46" s="2" customFormat="1" ht="12" customHeight="1">
      <c r="A8" s="29"/>
      <c r="B8" s="30"/>
      <c r="C8" s="29"/>
      <c r="D8" s="26" t="s">
        <v>91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6" t="s">
        <v>813</v>
      </c>
      <c r="F9" s="249"/>
      <c r="G9" s="249"/>
      <c r="H9" s="249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3</v>
      </c>
      <c r="G11" s="29"/>
      <c r="H11" s="29"/>
      <c r="I11" s="26" t="s">
        <v>17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47">
        <f>'Rekapitulace stavby'!AN8</f>
        <v>44119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tr">
        <f>IF('Rekapitulace stavby'!AN10="","",'Rekapitulace stavby'!AN10)</f>
        <v>49457004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tr">
        <f>IF('Rekapitulace stavby'!E11="","",'Rekapitulace stavby'!E11)</f>
        <v>Svazek vodovodů a kanalizací Tišnovsko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240" t="s">
        <v>3</v>
      </c>
      <c r="F27" s="240"/>
      <c r="G27" s="240"/>
      <c r="H27" s="24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2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3">
        <f>ROUND(J81, 2)</f>
        <v>0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" customHeight="1">
      <c r="A33" s="29"/>
      <c r="B33" s="30"/>
      <c r="C33" s="29"/>
      <c r="D33" s="92" t="s">
        <v>37</v>
      </c>
      <c r="E33" s="26" t="s">
        <v>38</v>
      </c>
      <c r="F33" s="93">
        <f>ROUND((SUM(BE81:BE86)),  2)</f>
        <v>0</v>
      </c>
      <c r="G33" s="29"/>
      <c r="H33" s="29"/>
      <c r="I33" s="94">
        <v>0.21</v>
      </c>
      <c r="J33" s="93">
        <f>ROUND(((SUM(BE81:BE86))*I33),  2)</f>
        <v>0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>
      <c r="A34" s="29"/>
      <c r="B34" s="30"/>
      <c r="C34" s="29"/>
      <c r="D34" s="29"/>
      <c r="E34" s="26" t="s">
        <v>39</v>
      </c>
      <c r="F34" s="93">
        <f>ROUND((SUM(BF81:BF86)),  2)</f>
        <v>0</v>
      </c>
      <c r="G34" s="29"/>
      <c r="H34" s="29"/>
      <c r="I34" s="94">
        <v>0.15</v>
      </c>
      <c r="J34" s="93">
        <f>ROUND(((SUM(BF81:BF86))*I34),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hidden="1" customHeight="1">
      <c r="A35" s="29"/>
      <c r="B35" s="30"/>
      <c r="C35" s="29"/>
      <c r="D35" s="29"/>
      <c r="E35" s="26" t="s">
        <v>40</v>
      </c>
      <c r="F35" s="93">
        <f>ROUND((SUM(BG81:BG86)),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hidden="1" customHeight="1">
      <c r="A36" s="29"/>
      <c r="B36" s="30"/>
      <c r="C36" s="29"/>
      <c r="D36" s="29"/>
      <c r="E36" s="26" t="s">
        <v>41</v>
      </c>
      <c r="F36" s="93">
        <f>ROUND((SUM(BH81:BH86)),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>
      <c r="A37" s="29"/>
      <c r="B37" s="30"/>
      <c r="C37" s="29"/>
      <c r="D37" s="29"/>
      <c r="E37" s="26" t="s">
        <v>42</v>
      </c>
      <c r="F37" s="93">
        <f>ROUND((SUM(BI81:BI86)),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25" customHeight="1">
      <c r="A39" s="29"/>
      <c r="B39" s="30"/>
      <c r="C39" s="95"/>
      <c r="D39" s="96" t="s">
        <v>43</v>
      </c>
      <c r="E39" s="52"/>
      <c r="F39" s="52"/>
      <c r="G39" s="97" t="s">
        <v>44</v>
      </c>
      <c r="H39" s="98" t="s">
        <v>45</v>
      </c>
      <c r="I39" s="52"/>
      <c r="J39" s="99">
        <f>SUM(J30:J37)</f>
        <v>0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" customHeight="1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" customHeight="1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" customHeight="1">
      <c r="A45" s="29"/>
      <c r="B45" s="30"/>
      <c r="C45" s="21" t="s">
        <v>93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29"/>
      <c r="B47" s="30"/>
      <c r="C47" s="26" t="s">
        <v>14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>
      <c r="A48" s="29"/>
      <c r="B48" s="30"/>
      <c r="C48" s="29"/>
      <c r="D48" s="29"/>
      <c r="E48" s="250" t="str">
        <f>E7</f>
        <v>Vyhledání a průzkum zdroje podzemních vod pro obec Vohančice - lokalita Pejškov</v>
      </c>
      <c r="F48" s="251"/>
      <c r="G48" s="251"/>
      <c r="H48" s="251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6" t="s">
        <v>91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6" t="str">
        <f>E9</f>
        <v>05 - VON</v>
      </c>
      <c r="F50" s="249"/>
      <c r="G50" s="249"/>
      <c r="H50" s="249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>
      <c r="A52" s="29"/>
      <c r="B52" s="30"/>
      <c r="C52" s="26" t="s">
        <v>18</v>
      </c>
      <c r="D52" s="29"/>
      <c r="E52" s="29"/>
      <c r="F52" s="24" t="str">
        <f>F12</f>
        <v>Pejškov u Vohančic</v>
      </c>
      <c r="G52" s="29"/>
      <c r="H52" s="29"/>
      <c r="I52" s="26" t="s">
        <v>20</v>
      </c>
      <c r="J52" s="47">
        <f>IF(J12="","",J12)</f>
        <v>44119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25" customHeight="1">
      <c r="A54" s="29"/>
      <c r="B54" s="30"/>
      <c r="C54" s="26" t="s">
        <v>21</v>
      </c>
      <c r="D54" s="29"/>
      <c r="E54" s="29"/>
      <c r="F54" s="24" t="str">
        <f>E15</f>
        <v>Svazek vodovodů a kanalizací Tišnovsko</v>
      </c>
      <c r="G54" s="29"/>
      <c r="H54" s="29"/>
      <c r="I54" s="26" t="s">
        <v>28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25" customHeight="1">
      <c r="A55" s="29"/>
      <c r="B55" s="30"/>
      <c r="C55" s="26" t="s">
        <v>26</v>
      </c>
      <c r="D55" s="29"/>
      <c r="E55" s="29"/>
      <c r="F55" s="24" t="str">
        <f>IF(E18="","",E18)</f>
        <v xml:space="preserve"> </v>
      </c>
      <c r="G55" s="29"/>
      <c r="H55" s="29"/>
      <c r="I55" s="26" t="s">
        <v>30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25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>
      <c r="A57" s="29"/>
      <c r="B57" s="30"/>
      <c r="C57" s="101" t="s">
        <v>94</v>
      </c>
      <c r="D57" s="95"/>
      <c r="E57" s="95"/>
      <c r="F57" s="95"/>
      <c r="G57" s="95"/>
      <c r="H57" s="95"/>
      <c r="I57" s="95"/>
      <c r="J57" s="102" t="s">
        <v>95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25" customHeight="1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3" customHeight="1">
      <c r="A59" s="29"/>
      <c r="B59" s="30"/>
      <c r="C59" s="103" t="s">
        <v>65</v>
      </c>
      <c r="D59" s="29"/>
      <c r="E59" s="29"/>
      <c r="F59" s="29"/>
      <c r="G59" s="29"/>
      <c r="H59" s="29"/>
      <c r="I59" s="29"/>
      <c r="J59" s="63">
        <f>J81</f>
        <v>0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96</v>
      </c>
    </row>
    <row r="60" spans="1:47" s="9" customFormat="1" ht="25" customHeight="1">
      <c r="B60" s="104"/>
      <c r="D60" s="105" t="s">
        <v>814</v>
      </c>
      <c r="E60" s="106"/>
      <c r="F60" s="106"/>
      <c r="G60" s="106"/>
      <c r="H60" s="106"/>
      <c r="I60" s="106"/>
      <c r="J60" s="107">
        <f>J82</f>
        <v>0</v>
      </c>
      <c r="L60" s="104"/>
    </row>
    <row r="61" spans="1:47" s="10" customFormat="1" ht="20" customHeight="1">
      <c r="B61" s="108"/>
      <c r="D61" s="109" t="s">
        <v>815</v>
      </c>
      <c r="E61" s="110"/>
      <c r="F61" s="110"/>
      <c r="G61" s="110"/>
      <c r="H61" s="110"/>
      <c r="I61" s="110"/>
      <c r="J61" s="111">
        <f>J83</f>
        <v>0</v>
      </c>
      <c r="L61" s="108"/>
    </row>
    <row r="62" spans="1:47" s="2" customFormat="1" ht="21.75" customHeight="1">
      <c r="A62" s="29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47" s="2" customFormat="1" ht="7" customHeight="1">
      <c r="A63" s="2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8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7" spans="1:31" s="2" customFormat="1" ht="7" customHeight="1">
      <c r="A67" s="29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87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s="2" customFormat="1" ht="25" customHeight="1">
      <c r="A68" s="29"/>
      <c r="B68" s="30"/>
      <c r="C68" s="21" t="s">
        <v>101</v>
      </c>
      <c r="D68" s="29"/>
      <c r="E68" s="29"/>
      <c r="F68" s="29"/>
      <c r="G68" s="29"/>
      <c r="H68" s="29"/>
      <c r="I68" s="29"/>
      <c r="J68" s="29"/>
      <c r="K68" s="29"/>
      <c r="L68" s="8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1:31" s="2" customFormat="1" ht="7" customHeight="1">
      <c r="A69" s="29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12" customHeight="1">
      <c r="A70" s="29"/>
      <c r="B70" s="30"/>
      <c r="C70" s="26" t="s">
        <v>14</v>
      </c>
      <c r="D70" s="29"/>
      <c r="E70" s="29"/>
      <c r="F70" s="29"/>
      <c r="G70" s="29"/>
      <c r="H70" s="29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16.5" customHeight="1">
      <c r="A71" s="29"/>
      <c r="B71" s="30"/>
      <c r="C71" s="29"/>
      <c r="D71" s="29"/>
      <c r="E71" s="250" t="str">
        <f>E7</f>
        <v>Vyhledání a průzkum zdroje podzemních vod pro obec Vohančice - lokalita Pejškov</v>
      </c>
      <c r="F71" s="251"/>
      <c r="G71" s="251"/>
      <c r="H71" s="251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12" customHeight="1">
      <c r="A72" s="29"/>
      <c r="B72" s="30"/>
      <c r="C72" s="26" t="s">
        <v>91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6.5" customHeight="1">
      <c r="A73" s="29"/>
      <c r="B73" s="30"/>
      <c r="C73" s="29"/>
      <c r="D73" s="29"/>
      <c r="E73" s="216" t="str">
        <f>E9</f>
        <v>05 - VON</v>
      </c>
      <c r="F73" s="249"/>
      <c r="G73" s="249"/>
      <c r="H73" s="24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7" customHeight="1">
      <c r="A74" s="29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2" customHeight="1">
      <c r="A75" s="29"/>
      <c r="B75" s="30"/>
      <c r="C75" s="26" t="s">
        <v>18</v>
      </c>
      <c r="D75" s="29"/>
      <c r="E75" s="29"/>
      <c r="F75" s="24" t="str">
        <f>F12</f>
        <v>Pejškov u Vohančic</v>
      </c>
      <c r="G75" s="29"/>
      <c r="H75" s="29"/>
      <c r="I75" s="26" t="s">
        <v>20</v>
      </c>
      <c r="J75" s="47">
        <f>IF(J12="","",J12)</f>
        <v>44119</v>
      </c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" customHeigh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5.25" customHeight="1">
      <c r="A77" s="29"/>
      <c r="B77" s="30"/>
      <c r="C77" s="26" t="s">
        <v>21</v>
      </c>
      <c r="D77" s="29"/>
      <c r="E77" s="29"/>
      <c r="F77" s="24" t="str">
        <f>E15</f>
        <v>Svazek vodovodů a kanalizací Tišnovsko</v>
      </c>
      <c r="G77" s="29"/>
      <c r="H77" s="29"/>
      <c r="I77" s="26" t="s">
        <v>28</v>
      </c>
      <c r="J77" s="27" t="str">
        <f>E21</f>
        <v xml:space="preserve"> 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15.25" customHeight="1">
      <c r="A78" s="29"/>
      <c r="B78" s="30"/>
      <c r="C78" s="26" t="s">
        <v>26</v>
      </c>
      <c r="D78" s="29"/>
      <c r="E78" s="29"/>
      <c r="F78" s="24" t="str">
        <f>IF(E18="","",E18)</f>
        <v xml:space="preserve"> </v>
      </c>
      <c r="G78" s="29"/>
      <c r="H78" s="29"/>
      <c r="I78" s="26" t="s">
        <v>30</v>
      </c>
      <c r="J78" s="27" t="str">
        <f>E24</f>
        <v xml:space="preserve"> </v>
      </c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0.25" customHeight="1">
      <c r="A79" s="29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11" customFormat="1" ht="29.25" customHeight="1">
      <c r="A80" s="112"/>
      <c r="B80" s="113"/>
      <c r="C80" s="114" t="s">
        <v>102</v>
      </c>
      <c r="D80" s="115" t="s">
        <v>52</v>
      </c>
      <c r="E80" s="115" t="s">
        <v>48</v>
      </c>
      <c r="F80" s="115" t="s">
        <v>49</v>
      </c>
      <c r="G80" s="115" t="s">
        <v>103</v>
      </c>
      <c r="H80" s="115" t="s">
        <v>104</v>
      </c>
      <c r="I80" s="115" t="s">
        <v>105</v>
      </c>
      <c r="J80" s="115" t="s">
        <v>95</v>
      </c>
      <c r="K80" s="116" t="s">
        <v>106</v>
      </c>
      <c r="L80" s="117"/>
      <c r="M80" s="54" t="s">
        <v>3</v>
      </c>
      <c r="N80" s="55" t="s">
        <v>37</v>
      </c>
      <c r="O80" s="55" t="s">
        <v>107</v>
      </c>
      <c r="P80" s="55" t="s">
        <v>108</v>
      </c>
      <c r="Q80" s="55" t="s">
        <v>109</v>
      </c>
      <c r="R80" s="55" t="s">
        <v>110</v>
      </c>
      <c r="S80" s="55" t="s">
        <v>111</v>
      </c>
      <c r="T80" s="56" t="s">
        <v>112</v>
      </c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</row>
    <row r="81" spans="1:65" s="2" customFormat="1" ht="23" customHeight="1">
      <c r="A81" s="29"/>
      <c r="B81" s="30"/>
      <c r="C81" s="61" t="s">
        <v>113</v>
      </c>
      <c r="D81" s="29"/>
      <c r="E81" s="29"/>
      <c r="F81" s="29"/>
      <c r="G81" s="29"/>
      <c r="H81" s="29"/>
      <c r="I81" s="29"/>
      <c r="J81" s="118">
        <f>BK81</f>
        <v>0</v>
      </c>
      <c r="K81" s="29"/>
      <c r="L81" s="30"/>
      <c r="M81" s="57"/>
      <c r="N81" s="48"/>
      <c r="O81" s="58"/>
      <c r="P81" s="119">
        <f>P82</f>
        <v>0</v>
      </c>
      <c r="Q81" s="58"/>
      <c r="R81" s="119">
        <f>R82</f>
        <v>0</v>
      </c>
      <c r="S81" s="58"/>
      <c r="T81" s="120">
        <f>T82</f>
        <v>0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T81" s="17" t="s">
        <v>66</v>
      </c>
      <c r="AU81" s="17" t="s">
        <v>96</v>
      </c>
      <c r="BK81" s="121">
        <f>BK82</f>
        <v>0</v>
      </c>
    </row>
    <row r="82" spans="1:65" s="12" customFormat="1" ht="26" customHeight="1">
      <c r="B82" s="122"/>
      <c r="D82" s="123" t="s">
        <v>66</v>
      </c>
      <c r="E82" s="124" t="s">
        <v>816</v>
      </c>
      <c r="F82" s="124" t="s">
        <v>817</v>
      </c>
      <c r="J82" s="125">
        <f>BK82</f>
        <v>0</v>
      </c>
      <c r="L82" s="122"/>
      <c r="M82" s="126"/>
      <c r="N82" s="127"/>
      <c r="O82" s="127"/>
      <c r="P82" s="128">
        <f>P83</f>
        <v>0</v>
      </c>
      <c r="Q82" s="127"/>
      <c r="R82" s="128">
        <f>R83</f>
        <v>0</v>
      </c>
      <c r="S82" s="127"/>
      <c r="T82" s="129">
        <f>T83</f>
        <v>0</v>
      </c>
      <c r="AR82" s="123" t="s">
        <v>141</v>
      </c>
      <c r="AT82" s="130" t="s">
        <v>66</v>
      </c>
      <c r="AU82" s="130" t="s">
        <v>67</v>
      </c>
      <c r="AY82" s="123" t="s">
        <v>115</v>
      </c>
      <c r="BK82" s="131">
        <f>BK83</f>
        <v>0</v>
      </c>
    </row>
    <row r="83" spans="1:65" s="12" customFormat="1" ht="23" customHeight="1">
      <c r="B83" s="122"/>
      <c r="D83" s="123" t="s">
        <v>66</v>
      </c>
      <c r="E83" s="132" t="s">
        <v>67</v>
      </c>
      <c r="F83" s="132" t="s">
        <v>817</v>
      </c>
      <c r="J83" s="133">
        <f>BK83</f>
        <v>0</v>
      </c>
      <c r="L83" s="122"/>
      <c r="M83" s="126"/>
      <c r="N83" s="127"/>
      <c r="O83" s="127"/>
      <c r="P83" s="128">
        <f>SUM(P84:P86)</f>
        <v>0</v>
      </c>
      <c r="Q83" s="127"/>
      <c r="R83" s="128">
        <f>SUM(R84:R86)</f>
        <v>0</v>
      </c>
      <c r="S83" s="127"/>
      <c r="T83" s="129">
        <f>SUM(T84:T86)</f>
        <v>0</v>
      </c>
      <c r="AR83" s="123" t="s">
        <v>75</v>
      </c>
      <c r="AT83" s="130" t="s">
        <v>66</v>
      </c>
      <c r="AU83" s="130" t="s">
        <v>75</v>
      </c>
      <c r="AY83" s="123" t="s">
        <v>115</v>
      </c>
      <c r="BK83" s="131">
        <f>SUM(BK84:BK86)</f>
        <v>0</v>
      </c>
    </row>
    <row r="84" spans="1:65" s="2" customFormat="1" ht="16.5" customHeight="1">
      <c r="A84" s="29"/>
      <c r="B84" s="134"/>
      <c r="C84" s="135" t="s">
        <v>75</v>
      </c>
      <c r="D84" s="135" t="s">
        <v>117</v>
      </c>
      <c r="E84" s="136" t="s">
        <v>118</v>
      </c>
      <c r="F84" s="137" t="s">
        <v>818</v>
      </c>
      <c r="G84" s="138" t="s">
        <v>819</v>
      </c>
      <c r="H84" s="139">
        <v>0</v>
      </c>
      <c r="I84" s="140">
        <v>2500</v>
      </c>
      <c r="J84" s="140">
        <f>ROUND(I84*H84,2)</f>
        <v>0</v>
      </c>
      <c r="K84" s="137" t="s">
        <v>3</v>
      </c>
      <c r="L84" s="30"/>
      <c r="M84" s="141" t="s">
        <v>3</v>
      </c>
      <c r="N84" s="142" t="s">
        <v>38</v>
      </c>
      <c r="O84" s="143">
        <v>0</v>
      </c>
      <c r="P84" s="143">
        <f>O84*H84</f>
        <v>0</v>
      </c>
      <c r="Q84" s="143">
        <v>0</v>
      </c>
      <c r="R84" s="143">
        <f>Q84*H84</f>
        <v>0</v>
      </c>
      <c r="S84" s="143">
        <v>0</v>
      </c>
      <c r="T84" s="144">
        <f>S84*H84</f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R84" s="145" t="s">
        <v>121</v>
      </c>
      <c r="AT84" s="145" t="s">
        <v>117</v>
      </c>
      <c r="AU84" s="145" t="s">
        <v>77</v>
      </c>
      <c r="AY84" s="17" t="s">
        <v>115</v>
      </c>
      <c r="BE84" s="146">
        <f>IF(N84="základní",J84,0)</f>
        <v>0</v>
      </c>
      <c r="BF84" s="146">
        <f>IF(N84="snížená",J84,0)</f>
        <v>0</v>
      </c>
      <c r="BG84" s="146">
        <f>IF(N84="zákl. přenesená",J84,0)</f>
        <v>0</v>
      </c>
      <c r="BH84" s="146">
        <f>IF(N84="sníž. přenesená",J84,0)</f>
        <v>0</v>
      </c>
      <c r="BI84" s="146">
        <f>IF(N84="nulová",J84,0)</f>
        <v>0</v>
      </c>
      <c r="BJ84" s="17" t="s">
        <v>75</v>
      </c>
      <c r="BK84" s="146">
        <f>ROUND(I84*H84,2)</f>
        <v>0</v>
      </c>
      <c r="BL84" s="17" t="s">
        <v>121</v>
      </c>
      <c r="BM84" s="145" t="s">
        <v>77</v>
      </c>
    </row>
    <row r="85" spans="1:65" s="2" customFormat="1" ht="21.75" customHeight="1">
      <c r="A85" s="29"/>
      <c r="B85" s="134"/>
      <c r="C85" s="135" t="s">
        <v>77</v>
      </c>
      <c r="D85" s="135" t="s">
        <v>117</v>
      </c>
      <c r="E85" s="136" t="s">
        <v>169</v>
      </c>
      <c r="F85" s="137" t="s">
        <v>820</v>
      </c>
      <c r="G85" s="138" t="s">
        <v>819</v>
      </c>
      <c r="H85" s="139">
        <v>0</v>
      </c>
      <c r="I85" s="140">
        <v>10000</v>
      </c>
      <c r="J85" s="140">
        <f>ROUND(I85*H85,2)</f>
        <v>0</v>
      </c>
      <c r="K85" s="137" t="s">
        <v>3</v>
      </c>
      <c r="L85" s="30"/>
      <c r="M85" s="141" t="s">
        <v>3</v>
      </c>
      <c r="N85" s="142" t="s">
        <v>38</v>
      </c>
      <c r="O85" s="143">
        <v>0</v>
      </c>
      <c r="P85" s="143">
        <f>O85*H85</f>
        <v>0</v>
      </c>
      <c r="Q85" s="143">
        <v>0</v>
      </c>
      <c r="R85" s="143">
        <f>Q85*H85</f>
        <v>0</v>
      </c>
      <c r="S85" s="143">
        <v>0</v>
      </c>
      <c r="T85" s="144">
        <f>S85*H85</f>
        <v>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R85" s="145" t="s">
        <v>121</v>
      </c>
      <c r="AT85" s="145" t="s">
        <v>117</v>
      </c>
      <c r="AU85" s="145" t="s">
        <v>77</v>
      </c>
      <c r="AY85" s="17" t="s">
        <v>115</v>
      </c>
      <c r="BE85" s="146">
        <f>IF(N85="základní",J85,0)</f>
        <v>0</v>
      </c>
      <c r="BF85" s="146">
        <f>IF(N85="snížená",J85,0)</f>
        <v>0</v>
      </c>
      <c r="BG85" s="146">
        <f>IF(N85="zákl. přenesená",J85,0)</f>
        <v>0</v>
      </c>
      <c r="BH85" s="146">
        <f>IF(N85="sníž. přenesená",J85,0)</f>
        <v>0</v>
      </c>
      <c r="BI85" s="146">
        <f>IF(N85="nulová",J85,0)</f>
        <v>0</v>
      </c>
      <c r="BJ85" s="17" t="s">
        <v>75</v>
      </c>
      <c r="BK85" s="146">
        <f>ROUND(I85*H85,2)</f>
        <v>0</v>
      </c>
      <c r="BL85" s="17" t="s">
        <v>121</v>
      </c>
      <c r="BM85" s="145" t="s">
        <v>121</v>
      </c>
    </row>
    <row r="86" spans="1:65" s="2" customFormat="1" ht="21.75" customHeight="1">
      <c r="A86" s="29"/>
      <c r="B86" s="134"/>
      <c r="C86" s="135" t="s">
        <v>132</v>
      </c>
      <c r="D86" s="135" t="s">
        <v>117</v>
      </c>
      <c r="E86" s="136" t="s">
        <v>821</v>
      </c>
      <c r="F86" s="137" t="s">
        <v>822</v>
      </c>
      <c r="G86" s="138" t="s">
        <v>819</v>
      </c>
      <c r="H86" s="139">
        <v>0</v>
      </c>
      <c r="I86" s="140">
        <v>10000</v>
      </c>
      <c r="J86" s="140">
        <f>ROUND(I86*H86,2)</f>
        <v>0</v>
      </c>
      <c r="K86" s="137" t="s">
        <v>3</v>
      </c>
      <c r="L86" s="30"/>
      <c r="M86" s="185" t="s">
        <v>3</v>
      </c>
      <c r="N86" s="186" t="s">
        <v>38</v>
      </c>
      <c r="O86" s="187">
        <v>0</v>
      </c>
      <c r="P86" s="187">
        <f>O86*H86</f>
        <v>0</v>
      </c>
      <c r="Q86" s="187">
        <v>0</v>
      </c>
      <c r="R86" s="187">
        <f>Q86*H86</f>
        <v>0</v>
      </c>
      <c r="S86" s="187">
        <v>0</v>
      </c>
      <c r="T86" s="188">
        <f>S86*H86</f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117</v>
      </c>
      <c r="AU86" s="145" t="s">
        <v>77</v>
      </c>
      <c r="AY86" s="17" t="s">
        <v>115</v>
      </c>
      <c r="BE86" s="146">
        <f>IF(N86="základní",J86,0)</f>
        <v>0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75</v>
      </c>
      <c r="BK86" s="146">
        <f>ROUND(I86*H86,2)</f>
        <v>0</v>
      </c>
      <c r="BL86" s="17" t="s">
        <v>121</v>
      </c>
      <c r="BM86" s="145" t="s">
        <v>145</v>
      </c>
    </row>
    <row r="87" spans="1:65" s="2" customFormat="1" ht="7" customHeight="1">
      <c r="A87" s="2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30"/>
      <c r="M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</sheetData>
  <autoFilter ref="C80:K86" xr:uid="{00000000-0009-0000-0000-000005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130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8"/>
      <c r="C3" s="19"/>
      <c r="D3" s="19"/>
      <c r="E3" s="19"/>
      <c r="F3" s="19"/>
      <c r="G3" s="19"/>
      <c r="H3" s="20"/>
    </row>
    <row r="4" spans="1:8" s="1" customFormat="1" ht="25" customHeight="1">
      <c r="B4" s="20"/>
      <c r="C4" s="21" t="s">
        <v>823</v>
      </c>
      <c r="H4" s="20"/>
    </row>
    <row r="5" spans="1:8" s="1" customFormat="1" ht="12" customHeight="1">
      <c r="B5" s="20"/>
      <c r="C5" s="23" t="s">
        <v>12</v>
      </c>
      <c r="D5" s="240" t="s">
        <v>13</v>
      </c>
      <c r="E5" s="238"/>
      <c r="F5" s="238"/>
      <c r="H5" s="20"/>
    </row>
    <row r="6" spans="1:8" s="1" customFormat="1" ht="37" customHeight="1">
      <c r="B6" s="20"/>
      <c r="C6" s="25" t="s">
        <v>14</v>
      </c>
      <c r="D6" s="239" t="s">
        <v>15</v>
      </c>
      <c r="E6" s="238"/>
      <c r="F6" s="238"/>
      <c r="H6" s="20"/>
    </row>
    <row r="7" spans="1:8" s="1" customFormat="1" ht="16.5" customHeight="1">
      <c r="B7" s="20"/>
      <c r="C7" s="26" t="s">
        <v>20</v>
      </c>
      <c r="D7" s="47">
        <f>'Rekapitulace stavby'!AN8</f>
        <v>44119</v>
      </c>
      <c r="H7" s="20"/>
    </row>
    <row r="8" spans="1:8" s="2" customFormat="1" ht="11" customHeight="1">
      <c r="A8" s="29"/>
      <c r="B8" s="30"/>
      <c r="C8" s="29"/>
      <c r="D8" s="29"/>
      <c r="E8" s="29"/>
      <c r="F8" s="29"/>
      <c r="G8" s="29"/>
      <c r="H8" s="30"/>
    </row>
    <row r="9" spans="1:8" s="11" customFormat="1" ht="29.25" customHeight="1">
      <c r="A9" s="112"/>
      <c r="B9" s="113"/>
      <c r="C9" s="114" t="s">
        <v>48</v>
      </c>
      <c r="D9" s="115" t="s">
        <v>49</v>
      </c>
      <c r="E9" s="115" t="s">
        <v>103</v>
      </c>
      <c r="F9" s="116" t="s">
        <v>824</v>
      </c>
      <c r="G9" s="112"/>
      <c r="H9" s="113"/>
    </row>
    <row r="10" spans="1:8" s="2" customFormat="1" ht="26.5" customHeight="1">
      <c r="A10" s="29"/>
      <c r="B10" s="30"/>
      <c r="C10" s="189" t="s">
        <v>825</v>
      </c>
      <c r="D10" s="189" t="s">
        <v>79</v>
      </c>
      <c r="E10" s="29"/>
      <c r="F10" s="29"/>
      <c r="G10" s="29"/>
      <c r="H10" s="30"/>
    </row>
    <row r="11" spans="1:8" s="2" customFormat="1" ht="17" customHeight="1">
      <c r="A11" s="29"/>
      <c r="B11" s="30"/>
      <c r="C11" s="190" t="s">
        <v>190</v>
      </c>
      <c r="D11" s="191" t="s">
        <v>191</v>
      </c>
      <c r="E11" s="192" t="s">
        <v>3</v>
      </c>
      <c r="F11" s="193">
        <v>1.0999999999999999E-2</v>
      </c>
      <c r="G11" s="29"/>
      <c r="H11" s="30"/>
    </row>
    <row r="12" spans="1:8" s="2" customFormat="1" ht="17" customHeight="1">
      <c r="A12" s="29"/>
      <c r="B12" s="30"/>
      <c r="C12" s="194" t="s">
        <v>190</v>
      </c>
      <c r="D12" s="194" t="s">
        <v>210</v>
      </c>
      <c r="E12" s="17" t="s">
        <v>3</v>
      </c>
      <c r="F12" s="195">
        <v>1.0999999999999999E-2</v>
      </c>
      <c r="G12" s="29"/>
      <c r="H12" s="30"/>
    </row>
    <row r="13" spans="1:8" s="2" customFormat="1" ht="17" customHeight="1">
      <c r="A13" s="29"/>
      <c r="B13" s="30"/>
      <c r="C13" s="196" t="s">
        <v>826</v>
      </c>
      <c r="D13" s="29"/>
      <c r="E13" s="29"/>
      <c r="F13" s="29"/>
      <c r="G13" s="29"/>
      <c r="H13" s="30"/>
    </row>
    <row r="14" spans="1:8" s="2" customFormat="1" ht="17" customHeight="1">
      <c r="A14" s="29"/>
      <c r="B14" s="30"/>
      <c r="C14" s="194" t="s">
        <v>206</v>
      </c>
      <c r="D14" s="194" t="s">
        <v>827</v>
      </c>
      <c r="E14" s="17" t="s">
        <v>208</v>
      </c>
      <c r="F14" s="195">
        <v>2.4E-2</v>
      </c>
      <c r="G14" s="29"/>
      <c r="H14" s="30"/>
    </row>
    <row r="15" spans="1:8" s="2" customFormat="1" ht="17" customHeight="1">
      <c r="A15" s="29"/>
      <c r="B15" s="30"/>
      <c r="C15" s="194" t="s">
        <v>213</v>
      </c>
      <c r="D15" s="194" t="s">
        <v>828</v>
      </c>
      <c r="E15" s="17" t="s">
        <v>215</v>
      </c>
      <c r="F15" s="195">
        <v>48</v>
      </c>
      <c r="G15" s="29"/>
      <c r="H15" s="30"/>
    </row>
    <row r="16" spans="1:8" s="2" customFormat="1" ht="17" customHeight="1">
      <c r="A16" s="29"/>
      <c r="B16" s="30"/>
      <c r="C16" s="190" t="s">
        <v>193</v>
      </c>
      <c r="D16" s="191" t="s">
        <v>194</v>
      </c>
      <c r="E16" s="192" t="s">
        <v>3</v>
      </c>
      <c r="F16" s="193">
        <v>0.01</v>
      </c>
      <c r="G16" s="29"/>
      <c r="H16" s="30"/>
    </row>
    <row r="17" spans="1:8" s="2" customFormat="1" ht="17" customHeight="1">
      <c r="A17" s="29"/>
      <c r="B17" s="30"/>
      <c r="C17" s="194" t="s">
        <v>193</v>
      </c>
      <c r="D17" s="194" t="s">
        <v>211</v>
      </c>
      <c r="E17" s="17" t="s">
        <v>3</v>
      </c>
      <c r="F17" s="195">
        <v>0.01</v>
      </c>
      <c r="G17" s="29"/>
      <c r="H17" s="30"/>
    </row>
    <row r="18" spans="1:8" s="2" customFormat="1" ht="17" customHeight="1">
      <c r="A18" s="29"/>
      <c r="B18" s="30"/>
      <c r="C18" s="196" t="s">
        <v>826</v>
      </c>
      <c r="D18" s="29"/>
      <c r="E18" s="29"/>
      <c r="F18" s="29"/>
      <c r="G18" s="29"/>
      <c r="H18" s="30"/>
    </row>
    <row r="19" spans="1:8" s="2" customFormat="1" ht="17" customHeight="1">
      <c r="A19" s="29"/>
      <c r="B19" s="30"/>
      <c r="C19" s="194" t="s">
        <v>206</v>
      </c>
      <c r="D19" s="194" t="s">
        <v>827</v>
      </c>
      <c r="E19" s="17" t="s">
        <v>208</v>
      </c>
      <c r="F19" s="195">
        <v>2.4E-2</v>
      </c>
      <c r="G19" s="29"/>
      <c r="H19" s="30"/>
    </row>
    <row r="20" spans="1:8" s="2" customFormat="1" ht="17" customHeight="1">
      <c r="A20" s="29"/>
      <c r="B20" s="30"/>
      <c r="C20" s="194" t="s">
        <v>213</v>
      </c>
      <c r="D20" s="194" t="s">
        <v>828</v>
      </c>
      <c r="E20" s="17" t="s">
        <v>215</v>
      </c>
      <c r="F20" s="195">
        <v>48</v>
      </c>
      <c r="G20" s="29"/>
      <c r="H20" s="30"/>
    </row>
    <row r="21" spans="1:8" s="2" customFormat="1" ht="17" customHeight="1">
      <c r="A21" s="29"/>
      <c r="B21" s="30"/>
      <c r="C21" s="190" t="s">
        <v>195</v>
      </c>
      <c r="D21" s="191" t="s">
        <v>196</v>
      </c>
      <c r="E21" s="192" t="s">
        <v>3</v>
      </c>
      <c r="F21" s="193">
        <v>3.0000000000000001E-3</v>
      </c>
      <c r="G21" s="29"/>
      <c r="H21" s="30"/>
    </row>
    <row r="22" spans="1:8" s="2" customFormat="1" ht="17" customHeight="1">
      <c r="A22" s="29"/>
      <c r="B22" s="30"/>
      <c r="C22" s="194" t="s">
        <v>195</v>
      </c>
      <c r="D22" s="194" t="s">
        <v>212</v>
      </c>
      <c r="E22" s="17" t="s">
        <v>3</v>
      </c>
      <c r="F22" s="195">
        <v>3.0000000000000001E-3</v>
      </c>
      <c r="G22" s="29"/>
      <c r="H22" s="30"/>
    </row>
    <row r="23" spans="1:8" s="2" customFormat="1" ht="17" customHeight="1">
      <c r="A23" s="29"/>
      <c r="B23" s="30"/>
      <c r="C23" s="196" t="s">
        <v>826</v>
      </c>
      <c r="D23" s="29"/>
      <c r="E23" s="29"/>
      <c r="F23" s="29"/>
      <c r="G23" s="29"/>
      <c r="H23" s="30"/>
    </row>
    <row r="24" spans="1:8" s="2" customFormat="1" ht="17" customHeight="1">
      <c r="A24" s="29"/>
      <c r="B24" s="30"/>
      <c r="C24" s="194" t="s">
        <v>206</v>
      </c>
      <c r="D24" s="194" t="s">
        <v>827</v>
      </c>
      <c r="E24" s="17" t="s">
        <v>208</v>
      </c>
      <c r="F24" s="195">
        <v>2.4E-2</v>
      </c>
      <c r="G24" s="29"/>
      <c r="H24" s="30"/>
    </row>
    <row r="25" spans="1:8" s="2" customFormat="1" ht="17" customHeight="1">
      <c r="A25" s="29"/>
      <c r="B25" s="30"/>
      <c r="C25" s="194" t="s">
        <v>213</v>
      </c>
      <c r="D25" s="194" t="s">
        <v>828</v>
      </c>
      <c r="E25" s="17" t="s">
        <v>215</v>
      </c>
      <c r="F25" s="195">
        <v>48</v>
      </c>
      <c r="G25" s="29"/>
      <c r="H25" s="30"/>
    </row>
    <row r="26" spans="1:8" s="2" customFormat="1" ht="17" customHeight="1">
      <c r="A26" s="29"/>
      <c r="B26" s="30"/>
      <c r="C26" s="190" t="s">
        <v>829</v>
      </c>
      <c r="D26" s="191" t="s">
        <v>830</v>
      </c>
      <c r="E26" s="192" t="s">
        <v>3</v>
      </c>
      <c r="F26" s="193">
        <v>51.954999999999998</v>
      </c>
      <c r="G26" s="29"/>
      <c r="H26" s="30"/>
    </row>
    <row r="27" spans="1:8" s="2" customFormat="1" ht="7.25" customHeight="1">
      <c r="A27" s="29"/>
      <c r="B27" s="39"/>
      <c r="C27" s="40"/>
      <c r="D27" s="40"/>
      <c r="E27" s="40"/>
      <c r="F27" s="40"/>
      <c r="G27" s="40"/>
      <c r="H27" s="30"/>
    </row>
    <row r="28" spans="1:8" s="2" customFormat="1">
      <c r="A28" s="29"/>
      <c r="B28" s="29"/>
      <c r="C28" s="29"/>
      <c r="D28" s="29"/>
      <c r="E28" s="29"/>
      <c r="F28" s="29"/>
      <c r="G28" s="29"/>
      <c r="H28" s="29"/>
    </row>
  </sheetData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01 - HG vrt</vt:lpstr>
      <vt:lpstr>02 - Vrt HV-1</vt:lpstr>
      <vt:lpstr>03 - Elektro přípojka a ř...</vt:lpstr>
      <vt:lpstr>04 - Oplocení ochranného ...</vt:lpstr>
      <vt:lpstr>05 - VON</vt:lpstr>
      <vt:lpstr>Seznam figur</vt:lpstr>
      <vt:lpstr>'01 - HG vrt'!Názvy_tisku</vt:lpstr>
      <vt:lpstr>'02 - Vrt HV-1'!Názvy_tisku</vt:lpstr>
      <vt:lpstr>'03 - Elektro přípojka a ř...'!Názvy_tisku</vt:lpstr>
      <vt:lpstr>'04 - Oplocení ochranného ...'!Názvy_tisku</vt:lpstr>
      <vt:lpstr>'05 - VON'!Názvy_tisku</vt:lpstr>
      <vt:lpstr>'Rekapitulace stavby'!Názvy_tisku</vt:lpstr>
      <vt:lpstr>'Seznam figur'!Názvy_tisku</vt:lpstr>
      <vt:lpstr>'01 - HG vrt'!Oblast_tisku</vt:lpstr>
      <vt:lpstr>'02 - Vrt HV-1'!Oblast_tisku</vt:lpstr>
      <vt:lpstr>'03 - Elektro přípojka a ř...'!Oblast_tisku</vt:lpstr>
      <vt:lpstr>'04 - Oplocení ochranného ...'!Oblast_tisku</vt:lpstr>
      <vt:lpstr>'05 - VON'!Oblast_tisku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Jirák</dc:creator>
  <cp:lastModifiedBy>Pavel Jirák</cp:lastModifiedBy>
  <cp:lastPrinted>2020-10-15T14:10:21Z</cp:lastPrinted>
  <dcterms:created xsi:type="dcterms:W3CDTF">2020-04-28T06:12:43Z</dcterms:created>
  <dcterms:modified xsi:type="dcterms:W3CDTF">2020-10-23T05:01:09Z</dcterms:modified>
</cp:coreProperties>
</file>